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80" yWindow="0" windowWidth="25600" windowHeight="19820"/>
  </bookViews>
  <sheets>
    <sheet name="main_copy" sheetId="5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5" l="1"/>
  <c r="BB3" i="5"/>
  <c r="D5" i="5"/>
  <c r="AO5" i="5"/>
  <c r="AP5" i="5"/>
  <c r="AQ5" i="5"/>
  <c r="AR5" i="5"/>
  <c r="AS5" i="5"/>
  <c r="AT5" i="5"/>
  <c r="AU5" i="5"/>
  <c r="AV5" i="5"/>
  <c r="AW5" i="5"/>
  <c r="AU6" i="5"/>
  <c r="AV6" i="5"/>
  <c r="AW6" i="5"/>
  <c r="AU7" i="5"/>
  <c r="AV7" i="5"/>
  <c r="AW7" i="5"/>
  <c r="AU8" i="5"/>
  <c r="AV8" i="5"/>
  <c r="AW8" i="5"/>
  <c r="AU9" i="5"/>
  <c r="AV9" i="5"/>
  <c r="AW9" i="5"/>
  <c r="AU10" i="5"/>
  <c r="AV10" i="5"/>
  <c r="AW10" i="5"/>
  <c r="AU11" i="5"/>
  <c r="AV11" i="5"/>
  <c r="AW11" i="5"/>
  <c r="AU12" i="5"/>
  <c r="AV12" i="5"/>
  <c r="AW12" i="5"/>
  <c r="AU13" i="5"/>
  <c r="AV13" i="5"/>
  <c r="AW13" i="5"/>
  <c r="AU14" i="5"/>
  <c r="AV14" i="5"/>
  <c r="AW14" i="5"/>
  <c r="AU15" i="5"/>
  <c r="AV15" i="5"/>
  <c r="AW15" i="5"/>
  <c r="AU16" i="5"/>
  <c r="AV16" i="5"/>
  <c r="AW16" i="5"/>
  <c r="AU17" i="5"/>
  <c r="AV17" i="5"/>
  <c r="AW17" i="5"/>
  <c r="AU18" i="5"/>
  <c r="AV18" i="5"/>
  <c r="AW18" i="5"/>
  <c r="AU19" i="5"/>
  <c r="AV19" i="5"/>
  <c r="AW19" i="5"/>
  <c r="AU20" i="5"/>
  <c r="AV20" i="5"/>
  <c r="AW20" i="5"/>
  <c r="AU21" i="5"/>
  <c r="AV21" i="5"/>
  <c r="AW21" i="5"/>
  <c r="AU22" i="5"/>
  <c r="AV22" i="5"/>
  <c r="AW22" i="5"/>
  <c r="AU23" i="5"/>
  <c r="AV23" i="5"/>
  <c r="AW23" i="5"/>
  <c r="AU24" i="5"/>
  <c r="AV24" i="5"/>
  <c r="AW24" i="5"/>
  <c r="AU25" i="5"/>
  <c r="AV25" i="5"/>
  <c r="AW25" i="5"/>
  <c r="AX5" i="5"/>
  <c r="AY5" i="5"/>
  <c r="AZ5" i="5"/>
  <c r="BA5" i="5"/>
  <c r="D6" i="5"/>
  <c r="AO6" i="5"/>
  <c r="AP6" i="5"/>
  <c r="AQ6" i="5"/>
  <c r="AR6" i="5"/>
  <c r="AS6" i="5"/>
  <c r="AT6" i="5"/>
  <c r="AX6" i="5"/>
  <c r="AY6" i="5"/>
  <c r="AZ6" i="5"/>
  <c r="BA6" i="5"/>
  <c r="D7" i="5"/>
  <c r="AO7" i="5"/>
  <c r="AP7" i="5"/>
  <c r="AQ7" i="5"/>
  <c r="AR7" i="5"/>
  <c r="AS7" i="5"/>
  <c r="AT7" i="5"/>
  <c r="AX7" i="5"/>
  <c r="AY7" i="5"/>
  <c r="AZ7" i="5"/>
  <c r="BA7" i="5"/>
  <c r="D8" i="5"/>
  <c r="AO8" i="5"/>
  <c r="AP8" i="5"/>
  <c r="AQ8" i="5"/>
  <c r="AR8" i="5"/>
  <c r="AS8" i="5"/>
  <c r="AT8" i="5"/>
  <c r="AX8" i="5"/>
  <c r="AY8" i="5"/>
  <c r="AZ8" i="5"/>
  <c r="BA8" i="5"/>
  <c r="D9" i="5"/>
  <c r="AO9" i="5"/>
  <c r="AP9" i="5"/>
  <c r="AQ9" i="5"/>
  <c r="AR9" i="5"/>
  <c r="AS9" i="5"/>
  <c r="AT9" i="5"/>
  <c r="AX9" i="5"/>
  <c r="AY9" i="5"/>
  <c r="AZ9" i="5"/>
  <c r="BA9" i="5"/>
  <c r="D10" i="5"/>
  <c r="AO10" i="5"/>
  <c r="AP10" i="5"/>
  <c r="AQ10" i="5"/>
  <c r="AR10" i="5"/>
  <c r="AS10" i="5"/>
  <c r="AT10" i="5"/>
  <c r="AX10" i="5"/>
  <c r="AY10" i="5"/>
  <c r="AZ10" i="5"/>
  <c r="BA10" i="5"/>
  <c r="D11" i="5"/>
  <c r="AO11" i="5"/>
  <c r="AP11" i="5"/>
  <c r="AQ11" i="5"/>
  <c r="AR11" i="5"/>
  <c r="AS11" i="5"/>
  <c r="AT11" i="5"/>
  <c r="AX11" i="5"/>
  <c r="AY11" i="5"/>
  <c r="AZ11" i="5"/>
  <c r="BA11" i="5"/>
  <c r="D12" i="5"/>
  <c r="AO12" i="5"/>
  <c r="AP12" i="5"/>
  <c r="AQ12" i="5"/>
  <c r="AR12" i="5"/>
  <c r="AS12" i="5"/>
  <c r="AT12" i="5"/>
  <c r="AX12" i="5"/>
  <c r="AY12" i="5"/>
  <c r="AZ12" i="5"/>
  <c r="BA12" i="5"/>
  <c r="D13" i="5"/>
  <c r="AO13" i="5"/>
  <c r="AP13" i="5"/>
  <c r="AQ13" i="5"/>
  <c r="AR13" i="5"/>
  <c r="AS13" i="5"/>
  <c r="AT13" i="5"/>
  <c r="AX13" i="5"/>
  <c r="AY13" i="5"/>
  <c r="AZ13" i="5"/>
  <c r="BA13" i="5"/>
  <c r="D14" i="5"/>
  <c r="AO14" i="5"/>
  <c r="AP14" i="5"/>
  <c r="AQ14" i="5"/>
  <c r="AR14" i="5"/>
  <c r="AS14" i="5"/>
  <c r="AT14" i="5"/>
  <c r="AX14" i="5"/>
  <c r="AY14" i="5"/>
  <c r="AZ14" i="5"/>
  <c r="BA14" i="5"/>
  <c r="D15" i="5"/>
  <c r="AO15" i="5"/>
  <c r="AP15" i="5"/>
  <c r="AQ15" i="5"/>
  <c r="AR15" i="5"/>
  <c r="AS15" i="5"/>
  <c r="AT15" i="5"/>
  <c r="AX15" i="5"/>
  <c r="AY15" i="5"/>
  <c r="AZ15" i="5"/>
  <c r="BA15" i="5"/>
  <c r="D16" i="5"/>
  <c r="AO16" i="5"/>
  <c r="AP16" i="5"/>
  <c r="AQ16" i="5"/>
  <c r="AR16" i="5"/>
  <c r="AS16" i="5"/>
  <c r="AT16" i="5"/>
  <c r="AU26" i="5"/>
  <c r="AV26" i="5"/>
  <c r="AW26" i="5"/>
  <c r="AX16" i="5"/>
  <c r="AY16" i="5"/>
  <c r="AZ16" i="5"/>
  <c r="BA16" i="5"/>
  <c r="D17" i="5"/>
  <c r="AO17" i="5"/>
  <c r="AP17" i="5"/>
  <c r="AQ17" i="5"/>
  <c r="AR17" i="5"/>
  <c r="AS17" i="5"/>
  <c r="AT17" i="5"/>
  <c r="AU27" i="5"/>
  <c r="AV27" i="5"/>
  <c r="AW27" i="5"/>
  <c r="AX17" i="5"/>
  <c r="AY17" i="5"/>
  <c r="AZ17" i="5"/>
  <c r="BA17" i="5"/>
  <c r="D18" i="5"/>
  <c r="AO18" i="5"/>
  <c r="AP18" i="5"/>
  <c r="AQ18" i="5"/>
  <c r="AR18" i="5"/>
  <c r="AS18" i="5"/>
  <c r="AT18" i="5"/>
  <c r="AU28" i="5"/>
  <c r="AV28" i="5"/>
  <c r="AW28" i="5"/>
  <c r="AX18" i="5"/>
  <c r="AY18" i="5"/>
  <c r="AZ18" i="5"/>
  <c r="BA18" i="5"/>
  <c r="D19" i="5"/>
  <c r="AO19" i="5"/>
  <c r="AP19" i="5"/>
  <c r="AQ19" i="5"/>
  <c r="AR19" i="5"/>
  <c r="AS19" i="5"/>
  <c r="AT19" i="5"/>
  <c r="AU29" i="5"/>
  <c r="AV29" i="5"/>
  <c r="AW29" i="5"/>
  <c r="AX19" i="5"/>
  <c r="AY19" i="5"/>
  <c r="AZ19" i="5"/>
  <c r="BA19" i="5"/>
  <c r="D20" i="5"/>
  <c r="AO20" i="5"/>
  <c r="AP20" i="5"/>
  <c r="AQ20" i="5"/>
  <c r="AR20" i="5"/>
  <c r="AS20" i="5"/>
  <c r="AT20" i="5"/>
  <c r="AU30" i="5"/>
  <c r="AV30" i="5"/>
  <c r="AW30" i="5"/>
  <c r="AX20" i="5"/>
  <c r="AY20" i="5"/>
  <c r="AZ20" i="5"/>
  <c r="BA20" i="5"/>
  <c r="D21" i="5"/>
  <c r="AO21" i="5"/>
  <c r="AP21" i="5"/>
  <c r="AQ21" i="5"/>
  <c r="AR21" i="5"/>
  <c r="AS21" i="5"/>
  <c r="AT21" i="5"/>
  <c r="AU31" i="5"/>
  <c r="AV31" i="5"/>
  <c r="AW31" i="5"/>
  <c r="AX21" i="5"/>
  <c r="AY21" i="5"/>
  <c r="AZ21" i="5"/>
  <c r="BA21" i="5"/>
  <c r="D22" i="5"/>
  <c r="AO22" i="5"/>
  <c r="AP22" i="5"/>
  <c r="AQ22" i="5"/>
  <c r="AR22" i="5"/>
  <c r="AS22" i="5"/>
  <c r="AT22" i="5"/>
  <c r="AU32" i="5"/>
  <c r="AV32" i="5"/>
  <c r="AW32" i="5"/>
  <c r="AX22" i="5"/>
  <c r="AY22" i="5"/>
  <c r="AZ22" i="5"/>
  <c r="BA22" i="5"/>
  <c r="D23" i="5"/>
  <c r="AO23" i="5"/>
  <c r="AP23" i="5"/>
  <c r="AQ23" i="5"/>
  <c r="AR23" i="5"/>
  <c r="AS23" i="5"/>
  <c r="AT23" i="5"/>
  <c r="AU33" i="5"/>
  <c r="AV33" i="5"/>
  <c r="AW33" i="5"/>
  <c r="AX23" i="5"/>
  <c r="AY23" i="5"/>
  <c r="AZ23" i="5"/>
  <c r="BA23" i="5"/>
  <c r="D24" i="5"/>
  <c r="AO24" i="5"/>
  <c r="AP24" i="5"/>
  <c r="AQ24" i="5"/>
  <c r="AR24" i="5"/>
  <c r="AS24" i="5"/>
  <c r="AT24" i="5"/>
  <c r="AU34" i="5"/>
  <c r="AV34" i="5"/>
  <c r="AW34" i="5"/>
  <c r="AX24" i="5"/>
  <c r="AY24" i="5"/>
  <c r="AZ24" i="5"/>
  <c r="BA24" i="5"/>
  <c r="D25" i="5"/>
  <c r="AO25" i="5"/>
  <c r="AP25" i="5"/>
  <c r="AQ25" i="5"/>
  <c r="AR25" i="5"/>
  <c r="AS25" i="5"/>
  <c r="AT25" i="5"/>
  <c r="AU35" i="5"/>
  <c r="AV35" i="5"/>
  <c r="AW35" i="5"/>
  <c r="AX25" i="5"/>
  <c r="AY25" i="5"/>
  <c r="AZ25" i="5"/>
  <c r="BA25" i="5"/>
  <c r="D26" i="5"/>
  <c r="AO26" i="5"/>
  <c r="AP26" i="5"/>
  <c r="AQ26" i="5"/>
  <c r="AR26" i="5"/>
  <c r="AS26" i="5"/>
  <c r="AT26" i="5"/>
  <c r="AU36" i="5"/>
  <c r="AV36" i="5"/>
  <c r="AW36" i="5"/>
  <c r="AX26" i="5"/>
  <c r="AY26" i="5"/>
  <c r="AZ26" i="5"/>
  <c r="BA26" i="5"/>
  <c r="D27" i="5"/>
  <c r="AO27" i="5"/>
  <c r="AP27" i="5"/>
  <c r="AQ27" i="5"/>
  <c r="AR27" i="5"/>
  <c r="AS27" i="5"/>
  <c r="AT27" i="5"/>
  <c r="AU37" i="5"/>
  <c r="AV37" i="5"/>
  <c r="AW37" i="5"/>
  <c r="AX27" i="5"/>
  <c r="AY27" i="5"/>
  <c r="AZ27" i="5"/>
  <c r="BA27" i="5"/>
  <c r="D28" i="5"/>
  <c r="AO28" i="5"/>
  <c r="AP28" i="5"/>
  <c r="AQ28" i="5"/>
  <c r="AR28" i="5"/>
  <c r="AS28" i="5"/>
  <c r="AT28" i="5"/>
  <c r="AU38" i="5"/>
  <c r="AV38" i="5"/>
  <c r="AW38" i="5"/>
  <c r="AX28" i="5"/>
  <c r="AY28" i="5"/>
  <c r="AZ28" i="5"/>
  <c r="BA28" i="5"/>
  <c r="D29" i="5"/>
  <c r="AO29" i="5"/>
  <c r="AP29" i="5"/>
  <c r="AQ29" i="5"/>
  <c r="AR29" i="5"/>
  <c r="AS29" i="5"/>
  <c r="AT29" i="5"/>
  <c r="AU39" i="5"/>
  <c r="AV39" i="5"/>
  <c r="AW39" i="5"/>
  <c r="AX29" i="5"/>
  <c r="AY29" i="5"/>
  <c r="AZ29" i="5"/>
  <c r="BA29" i="5"/>
  <c r="D30" i="5"/>
  <c r="AO30" i="5"/>
  <c r="AP30" i="5"/>
  <c r="AQ30" i="5"/>
  <c r="AR30" i="5"/>
  <c r="AS30" i="5"/>
  <c r="AT30" i="5"/>
  <c r="AU40" i="5"/>
  <c r="AV40" i="5"/>
  <c r="AW40" i="5"/>
  <c r="AX30" i="5"/>
  <c r="AY30" i="5"/>
  <c r="AZ30" i="5"/>
  <c r="BA30" i="5"/>
  <c r="D31" i="5"/>
  <c r="AO31" i="5"/>
  <c r="AP31" i="5"/>
  <c r="AQ31" i="5"/>
  <c r="AR31" i="5"/>
  <c r="AS31" i="5"/>
  <c r="AT31" i="5"/>
  <c r="AU41" i="5"/>
  <c r="AV41" i="5"/>
  <c r="AW41" i="5"/>
  <c r="AX31" i="5"/>
  <c r="AY31" i="5"/>
  <c r="AZ31" i="5"/>
  <c r="BA31" i="5"/>
  <c r="D32" i="5"/>
  <c r="AO32" i="5"/>
  <c r="AP32" i="5"/>
  <c r="AQ32" i="5"/>
  <c r="AR32" i="5"/>
  <c r="AS32" i="5"/>
  <c r="AT32" i="5"/>
  <c r="AU42" i="5"/>
  <c r="AV42" i="5"/>
  <c r="AW42" i="5"/>
  <c r="AX32" i="5"/>
  <c r="AY32" i="5"/>
  <c r="AZ32" i="5"/>
  <c r="BA32" i="5"/>
  <c r="D33" i="5"/>
  <c r="AO33" i="5"/>
  <c r="AP33" i="5"/>
  <c r="AQ33" i="5"/>
  <c r="AR33" i="5"/>
  <c r="AS33" i="5"/>
  <c r="AT33" i="5"/>
  <c r="AU43" i="5"/>
  <c r="AV43" i="5"/>
  <c r="AW43" i="5"/>
  <c r="AX33" i="5"/>
  <c r="AY33" i="5"/>
  <c r="AZ33" i="5"/>
  <c r="BA33" i="5"/>
  <c r="D34" i="5"/>
  <c r="AO34" i="5"/>
  <c r="AP34" i="5"/>
  <c r="AQ34" i="5"/>
  <c r="AR34" i="5"/>
  <c r="AS34" i="5"/>
  <c r="AT34" i="5"/>
  <c r="AU44" i="5"/>
  <c r="AV44" i="5"/>
  <c r="AW44" i="5"/>
  <c r="AX34" i="5"/>
  <c r="AY34" i="5"/>
  <c r="AZ34" i="5"/>
  <c r="BA34" i="5"/>
  <c r="D35" i="5"/>
  <c r="AO35" i="5"/>
  <c r="AP35" i="5"/>
  <c r="AQ35" i="5"/>
  <c r="AR35" i="5"/>
  <c r="AS35" i="5"/>
  <c r="AT35" i="5"/>
  <c r="AU45" i="5"/>
  <c r="AV45" i="5"/>
  <c r="AW45" i="5"/>
  <c r="AX35" i="5"/>
  <c r="AY35" i="5"/>
  <c r="AZ35" i="5"/>
  <c r="BA35" i="5"/>
  <c r="D36" i="5"/>
  <c r="AO36" i="5"/>
  <c r="AP36" i="5"/>
  <c r="AQ36" i="5"/>
  <c r="AR36" i="5"/>
  <c r="AS36" i="5"/>
  <c r="AT36" i="5"/>
  <c r="AU46" i="5"/>
  <c r="AV46" i="5"/>
  <c r="AW46" i="5"/>
  <c r="AX36" i="5"/>
  <c r="AY36" i="5"/>
  <c r="AZ36" i="5"/>
  <c r="BA36" i="5"/>
  <c r="D37" i="5"/>
  <c r="AO37" i="5"/>
  <c r="AP37" i="5"/>
  <c r="AQ37" i="5"/>
  <c r="AR37" i="5"/>
  <c r="AS37" i="5"/>
  <c r="AT37" i="5"/>
  <c r="AU47" i="5"/>
  <c r="AV47" i="5"/>
  <c r="AW47" i="5"/>
  <c r="AX37" i="5"/>
  <c r="AY37" i="5"/>
  <c r="AZ37" i="5"/>
  <c r="BA37" i="5"/>
  <c r="D38" i="5"/>
  <c r="AO38" i="5"/>
  <c r="AP38" i="5"/>
  <c r="AQ38" i="5"/>
  <c r="AR38" i="5"/>
  <c r="AS38" i="5"/>
  <c r="AT38" i="5"/>
  <c r="AU48" i="5"/>
  <c r="AV48" i="5"/>
  <c r="AW48" i="5"/>
  <c r="AX38" i="5"/>
  <c r="AY38" i="5"/>
  <c r="AZ38" i="5"/>
  <c r="BA38" i="5"/>
  <c r="D39" i="5"/>
  <c r="AO39" i="5"/>
  <c r="AP39" i="5"/>
  <c r="AQ39" i="5"/>
  <c r="AR39" i="5"/>
  <c r="AS39" i="5"/>
  <c r="AT39" i="5"/>
  <c r="AU49" i="5"/>
  <c r="AV49" i="5"/>
  <c r="AW49" i="5"/>
  <c r="AX39" i="5"/>
  <c r="AY39" i="5"/>
  <c r="AZ39" i="5"/>
  <c r="BA39" i="5"/>
  <c r="D40" i="5"/>
  <c r="AO40" i="5"/>
  <c r="AP40" i="5"/>
  <c r="AQ40" i="5"/>
  <c r="AR40" i="5"/>
  <c r="AS40" i="5"/>
  <c r="AT40" i="5"/>
  <c r="AU50" i="5"/>
  <c r="AV50" i="5"/>
  <c r="AW50" i="5"/>
  <c r="AX40" i="5"/>
  <c r="AY40" i="5"/>
  <c r="AZ40" i="5"/>
  <c r="BA40" i="5"/>
  <c r="D41" i="5"/>
  <c r="AO41" i="5"/>
  <c r="AP41" i="5"/>
  <c r="AQ41" i="5"/>
  <c r="AR41" i="5"/>
  <c r="AS41" i="5"/>
  <c r="AT41" i="5"/>
  <c r="AU51" i="5"/>
  <c r="AV51" i="5"/>
  <c r="AW51" i="5"/>
  <c r="AX41" i="5"/>
  <c r="AY41" i="5"/>
  <c r="AZ41" i="5"/>
  <c r="BA41" i="5"/>
  <c r="D42" i="5"/>
  <c r="AO42" i="5"/>
  <c r="AP42" i="5"/>
  <c r="AQ42" i="5"/>
  <c r="AR42" i="5"/>
  <c r="AS42" i="5"/>
  <c r="AT42" i="5"/>
  <c r="AU52" i="5"/>
  <c r="AV52" i="5"/>
  <c r="AW52" i="5"/>
  <c r="AX42" i="5"/>
  <c r="AY42" i="5"/>
  <c r="AZ42" i="5"/>
  <c r="BA42" i="5"/>
  <c r="D43" i="5"/>
  <c r="AO43" i="5"/>
  <c r="AP43" i="5"/>
  <c r="AQ43" i="5"/>
  <c r="AR43" i="5"/>
  <c r="AS43" i="5"/>
  <c r="AT43" i="5"/>
  <c r="AU53" i="5"/>
  <c r="AV53" i="5"/>
  <c r="AW53" i="5"/>
  <c r="AX43" i="5"/>
  <c r="AY43" i="5"/>
  <c r="AZ43" i="5"/>
  <c r="BA43" i="5"/>
  <c r="D44" i="5"/>
  <c r="AO44" i="5"/>
  <c r="AP44" i="5"/>
  <c r="AQ44" i="5"/>
  <c r="AR44" i="5"/>
  <c r="AS44" i="5"/>
  <c r="AT44" i="5"/>
  <c r="AU54" i="5"/>
  <c r="AV54" i="5"/>
  <c r="AW54" i="5"/>
  <c r="AX44" i="5"/>
  <c r="AY44" i="5"/>
  <c r="AZ44" i="5"/>
  <c r="BA44" i="5"/>
  <c r="D45" i="5"/>
  <c r="AO45" i="5"/>
  <c r="AP45" i="5"/>
  <c r="AQ45" i="5"/>
  <c r="AR45" i="5"/>
  <c r="AS45" i="5"/>
  <c r="AT45" i="5"/>
  <c r="AU55" i="5"/>
  <c r="AV55" i="5"/>
  <c r="AW55" i="5"/>
  <c r="AX45" i="5"/>
  <c r="AY45" i="5"/>
  <c r="AZ45" i="5"/>
  <c r="BA45" i="5"/>
  <c r="D46" i="5"/>
  <c r="AO46" i="5"/>
  <c r="AP46" i="5"/>
  <c r="AQ46" i="5"/>
  <c r="AR46" i="5"/>
  <c r="AS46" i="5"/>
  <c r="AT46" i="5"/>
  <c r="AU56" i="5"/>
  <c r="AV56" i="5"/>
  <c r="AW56" i="5"/>
  <c r="AX46" i="5"/>
  <c r="AY46" i="5"/>
  <c r="AZ46" i="5"/>
  <c r="BA46" i="5"/>
  <c r="D47" i="5"/>
  <c r="AO47" i="5"/>
  <c r="AP47" i="5"/>
  <c r="AQ47" i="5"/>
  <c r="AR47" i="5"/>
  <c r="AS47" i="5"/>
  <c r="AT47" i="5"/>
  <c r="AU57" i="5"/>
  <c r="AV57" i="5"/>
  <c r="AW57" i="5"/>
  <c r="AX47" i="5"/>
  <c r="AY47" i="5"/>
  <c r="AZ47" i="5"/>
  <c r="BA47" i="5"/>
  <c r="D48" i="5"/>
  <c r="AO48" i="5"/>
  <c r="AP48" i="5"/>
  <c r="AQ48" i="5"/>
  <c r="AR48" i="5"/>
  <c r="AS48" i="5"/>
  <c r="AT48" i="5"/>
  <c r="AU58" i="5"/>
  <c r="AV58" i="5"/>
  <c r="AW58" i="5"/>
  <c r="AX48" i="5"/>
  <c r="AY48" i="5"/>
  <c r="AZ48" i="5"/>
  <c r="BA48" i="5"/>
  <c r="D49" i="5"/>
  <c r="AO49" i="5"/>
  <c r="AP49" i="5"/>
  <c r="AQ49" i="5"/>
  <c r="AR49" i="5"/>
  <c r="AS49" i="5"/>
  <c r="AT49" i="5"/>
  <c r="AU59" i="5"/>
  <c r="AV59" i="5"/>
  <c r="AW59" i="5"/>
  <c r="AX49" i="5"/>
  <c r="AY49" i="5"/>
  <c r="AZ49" i="5"/>
  <c r="BA49" i="5"/>
  <c r="D50" i="5"/>
  <c r="AO50" i="5"/>
  <c r="AP50" i="5"/>
  <c r="AQ50" i="5"/>
  <c r="AR50" i="5"/>
  <c r="AS50" i="5"/>
  <c r="AT50" i="5"/>
  <c r="AU60" i="5"/>
  <c r="AV60" i="5"/>
  <c r="AW60" i="5"/>
  <c r="AX50" i="5"/>
  <c r="AY50" i="5"/>
  <c r="AZ50" i="5"/>
  <c r="BA50" i="5"/>
  <c r="D51" i="5"/>
  <c r="AO51" i="5"/>
  <c r="AP51" i="5"/>
  <c r="AQ51" i="5"/>
  <c r="AR51" i="5"/>
  <c r="AS51" i="5"/>
  <c r="AT51" i="5"/>
  <c r="AU61" i="5"/>
  <c r="AV61" i="5"/>
  <c r="AW61" i="5"/>
  <c r="AX51" i="5"/>
  <c r="AY51" i="5"/>
  <c r="AZ51" i="5"/>
  <c r="BA51" i="5"/>
  <c r="D52" i="5"/>
  <c r="AO52" i="5"/>
  <c r="AP52" i="5"/>
  <c r="AQ52" i="5"/>
  <c r="AR52" i="5"/>
  <c r="AS52" i="5"/>
  <c r="AT52" i="5"/>
  <c r="AU62" i="5"/>
  <c r="AV62" i="5"/>
  <c r="AW62" i="5"/>
  <c r="AX52" i="5"/>
  <c r="AY52" i="5"/>
  <c r="AZ52" i="5"/>
  <c r="BA52" i="5"/>
  <c r="D53" i="5"/>
  <c r="AO53" i="5"/>
  <c r="AP53" i="5"/>
  <c r="AQ53" i="5"/>
  <c r="AR53" i="5"/>
  <c r="AS53" i="5"/>
  <c r="AT53" i="5"/>
  <c r="AU63" i="5"/>
  <c r="AV63" i="5"/>
  <c r="AW63" i="5"/>
  <c r="AX53" i="5"/>
  <c r="AY53" i="5"/>
  <c r="AZ53" i="5"/>
  <c r="BA53" i="5"/>
  <c r="D54" i="5"/>
  <c r="AO54" i="5"/>
  <c r="AP54" i="5"/>
  <c r="AQ54" i="5"/>
  <c r="AR54" i="5"/>
  <c r="AS54" i="5"/>
  <c r="AT54" i="5"/>
  <c r="AU64" i="5"/>
  <c r="AV64" i="5"/>
  <c r="AW64" i="5"/>
  <c r="AX54" i="5"/>
  <c r="AY54" i="5"/>
  <c r="AZ54" i="5"/>
  <c r="BA54" i="5"/>
  <c r="D55" i="5"/>
  <c r="AO55" i="5"/>
  <c r="AP55" i="5"/>
  <c r="AQ55" i="5"/>
  <c r="AR55" i="5"/>
  <c r="AS55" i="5"/>
  <c r="AT55" i="5"/>
  <c r="AU65" i="5"/>
  <c r="AV65" i="5"/>
  <c r="AW65" i="5"/>
  <c r="AX55" i="5"/>
  <c r="AY55" i="5"/>
  <c r="AZ55" i="5"/>
  <c r="BA55" i="5"/>
  <c r="D56" i="5"/>
  <c r="AO56" i="5"/>
  <c r="AP56" i="5"/>
  <c r="AQ56" i="5"/>
  <c r="AR56" i="5"/>
  <c r="AS56" i="5"/>
  <c r="AT56" i="5"/>
  <c r="AU66" i="5"/>
  <c r="AV66" i="5"/>
  <c r="AW66" i="5"/>
  <c r="AX56" i="5"/>
  <c r="AY56" i="5"/>
  <c r="AZ56" i="5"/>
  <c r="BA56" i="5"/>
  <c r="D57" i="5"/>
  <c r="AO57" i="5"/>
  <c r="AP57" i="5"/>
  <c r="AQ57" i="5"/>
  <c r="AR57" i="5"/>
  <c r="AS57" i="5"/>
  <c r="AT57" i="5"/>
  <c r="AU67" i="5"/>
  <c r="AV67" i="5"/>
  <c r="AW67" i="5"/>
  <c r="AX57" i="5"/>
  <c r="AY57" i="5"/>
  <c r="AZ57" i="5"/>
  <c r="BA57" i="5"/>
  <c r="D58" i="5"/>
  <c r="AO58" i="5"/>
  <c r="AP58" i="5"/>
  <c r="AQ58" i="5"/>
  <c r="AR58" i="5"/>
  <c r="AS58" i="5"/>
  <c r="AT58" i="5"/>
  <c r="AU68" i="5"/>
  <c r="AV68" i="5"/>
  <c r="AW68" i="5"/>
  <c r="AX58" i="5"/>
  <c r="AY58" i="5"/>
  <c r="AZ58" i="5"/>
  <c r="BA58" i="5"/>
  <c r="D59" i="5"/>
  <c r="AO59" i="5"/>
  <c r="AP59" i="5"/>
  <c r="AQ59" i="5"/>
  <c r="AR59" i="5"/>
  <c r="AS59" i="5"/>
  <c r="AT59" i="5"/>
  <c r="AU69" i="5"/>
  <c r="AV69" i="5"/>
  <c r="AW69" i="5"/>
  <c r="AX59" i="5"/>
  <c r="AY59" i="5"/>
  <c r="AZ59" i="5"/>
  <c r="BA59" i="5"/>
  <c r="D60" i="5"/>
  <c r="AO60" i="5"/>
  <c r="AP60" i="5"/>
  <c r="AQ60" i="5"/>
  <c r="AR60" i="5"/>
  <c r="AS60" i="5"/>
  <c r="AT60" i="5"/>
  <c r="AU70" i="5"/>
  <c r="AV70" i="5"/>
  <c r="AW70" i="5"/>
  <c r="AX60" i="5"/>
  <c r="AY60" i="5"/>
  <c r="AZ60" i="5"/>
  <c r="BA60" i="5"/>
  <c r="D61" i="5"/>
  <c r="AO61" i="5"/>
  <c r="AP61" i="5"/>
  <c r="AQ61" i="5"/>
  <c r="AR61" i="5"/>
  <c r="AS61" i="5"/>
  <c r="AT61" i="5"/>
  <c r="AU71" i="5"/>
  <c r="AV71" i="5"/>
  <c r="AW71" i="5"/>
  <c r="AX61" i="5"/>
  <c r="AY61" i="5"/>
  <c r="AZ61" i="5"/>
  <c r="BA61" i="5"/>
  <c r="D62" i="5"/>
  <c r="AO62" i="5"/>
  <c r="AP62" i="5"/>
  <c r="AQ62" i="5"/>
  <c r="AR62" i="5"/>
  <c r="AS62" i="5"/>
  <c r="AT62" i="5"/>
  <c r="AU72" i="5"/>
  <c r="AV72" i="5"/>
  <c r="AW72" i="5"/>
  <c r="AX62" i="5"/>
  <c r="AY62" i="5"/>
  <c r="AZ62" i="5"/>
  <c r="BA62" i="5"/>
  <c r="D63" i="5"/>
  <c r="AO63" i="5"/>
  <c r="AP63" i="5"/>
  <c r="AQ63" i="5"/>
  <c r="AR63" i="5"/>
  <c r="AS63" i="5"/>
  <c r="AT63" i="5"/>
  <c r="AU73" i="5"/>
  <c r="AV73" i="5"/>
  <c r="AW73" i="5"/>
  <c r="AX63" i="5"/>
  <c r="AY63" i="5"/>
  <c r="AZ63" i="5"/>
  <c r="BA63" i="5"/>
  <c r="D64" i="5"/>
  <c r="AO64" i="5"/>
  <c r="AP64" i="5"/>
  <c r="AQ64" i="5"/>
  <c r="AR64" i="5"/>
  <c r="AS64" i="5"/>
  <c r="AT64" i="5"/>
  <c r="AU74" i="5"/>
  <c r="AV74" i="5"/>
  <c r="AW74" i="5"/>
  <c r="AX64" i="5"/>
  <c r="AY64" i="5"/>
  <c r="AZ64" i="5"/>
  <c r="BA64" i="5"/>
  <c r="D65" i="5"/>
  <c r="AO65" i="5"/>
  <c r="AP65" i="5"/>
  <c r="AQ65" i="5"/>
  <c r="AR65" i="5"/>
  <c r="AS65" i="5"/>
  <c r="AT65" i="5"/>
  <c r="AU75" i="5"/>
  <c r="AV75" i="5"/>
  <c r="AW75" i="5"/>
  <c r="AX65" i="5"/>
  <c r="AY65" i="5"/>
  <c r="AZ65" i="5"/>
  <c r="BA65" i="5"/>
  <c r="D66" i="5"/>
  <c r="AO66" i="5"/>
  <c r="AP66" i="5"/>
  <c r="AQ66" i="5"/>
  <c r="AR66" i="5"/>
  <c r="AS66" i="5"/>
  <c r="AT66" i="5"/>
  <c r="AU76" i="5"/>
  <c r="AV76" i="5"/>
  <c r="AW76" i="5"/>
  <c r="AX66" i="5"/>
  <c r="AY66" i="5"/>
  <c r="AZ66" i="5"/>
  <c r="BA66" i="5"/>
  <c r="D67" i="5"/>
  <c r="AO67" i="5"/>
  <c r="AP67" i="5"/>
  <c r="AQ67" i="5"/>
  <c r="AR67" i="5"/>
  <c r="AS67" i="5"/>
  <c r="AT67" i="5"/>
  <c r="AU77" i="5"/>
  <c r="AV77" i="5"/>
  <c r="AW77" i="5"/>
  <c r="AX67" i="5"/>
  <c r="AY67" i="5"/>
  <c r="AZ67" i="5"/>
  <c r="BA67" i="5"/>
  <c r="D68" i="5"/>
  <c r="AO68" i="5"/>
  <c r="AP68" i="5"/>
  <c r="AQ68" i="5"/>
  <c r="AR68" i="5"/>
  <c r="AS68" i="5"/>
  <c r="AT68" i="5"/>
  <c r="AU78" i="5"/>
  <c r="AV78" i="5"/>
  <c r="AW78" i="5"/>
  <c r="AX68" i="5"/>
  <c r="AY68" i="5"/>
  <c r="AZ68" i="5"/>
  <c r="BA68" i="5"/>
  <c r="D69" i="5"/>
  <c r="AO69" i="5"/>
  <c r="AP69" i="5"/>
  <c r="AQ69" i="5"/>
  <c r="AR69" i="5"/>
  <c r="AS69" i="5"/>
  <c r="AT69" i="5"/>
  <c r="AU79" i="5"/>
  <c r="AV79" i="5"/>
  <c r="AW79" i="5"/>
  <c r="AX69" i="5"/>
  <c r="AY69" i="5"/>
  <c r="AZ69" i="5"/>
  <c r="BA69" i="5"/>
  <c r="D70" i="5"/>
  <c r="AO70" i="5"/>
  <c r="AP70" i="5"/>
  <c r="AQ70" i="5"/>
  <c r="AR70" i="5"/>
  <c r="AS70" i="5"/>
  <c r="AT70" i="5"/>
  <c r="AU80" i="5"/>
  <c r="AV80" i="5"/>
  <c r="AW80" i="5"/>
  <c r="AX70" i="5"/>
  <c r="AY70" i="5"/>
  <c r="AZ70" i="5"/>
  <c r="BA70" i="5"/>
  <c r="D71" i="5"/>
  <c r="AO71" i="5"/>
  <c r="AP71" i="5"/>
  <c r="AQ71" i="5"/>
  <c r="AR71" i="5"/>
  <c r="AS71" i="5"/>
  <c r="AT71" i="5"/>
  <c r="AU81" i="5"/>
  <c r="AV81" i="5"/>
  <c r="AW81" i="5"/>
  <c r="AX71" i="5"/>
  <c r="AY71" i="5"/>
  <c r="AZ71" i="5"/>
  <c r="BA71" i="5"/>
  <c r="D72" i="5"/>
  <c r="AO72" i="5"/>
  <c r="AP72" i="5"/>
  <c r="AQ72" i="5"/>
  <c r="AR72" i="5"/>
  <c r="AS72" i="5"/>
  <c r="AT72" i="5"/>
  <c r="AU82" i="5"/>
  <c r="AV82" i="5"/>
  <c r="AW82" i="5"/>
  <c r="AX72" i="5"/>
  <c r="AY72" i="5"/>
  <c r="AZ72" i="5"/>
  <c r="BA72" i="5"/>
  <c r="D73" i="5"/>
  <c r="AO73" i="5"/>
  <c r="AP73" i="5"/>
  <c r="AQ73" i="5"/>
  <c r="AR73" i="5"/>
  <c r="AS73" i="5"/>
  <c r="AT73" i="5"/>
  <c r="AU83" i="5"/>
  <c r="AV83" i="5"/>
  <c r="AW83" i="5"/>
  <c r="AX73" i="5"/>
  <c r="AY73" i="5"/>
  <c r="AZ73" i="5"/>
  <c r="BA73" i="5"/>
  <c r="D74" i="5"/>
  <c r="AO74" i="5"/>
  <c r="AP74" i="5"/>
  <c r="AQ74" i="5"/>
  <c r="AR74" i="5"/>
  <c r="AS74" i="5"/>
  <c r="AT74" i="5"/>
  <c r="AU84" i="5"/>
  <c r="AV84" i="5"/>
  <c r="AW84" i="5"/>
  <c r="AX74" i="5"/>
  <c r="AY74" i="5"/>
  <c r="AZ74" i="5"/>
  <c r="BA74" i="5"/>
  <c r="D75" i="5"/>
  <c r="AO75" i="5"/>
  <c r="AP75" i="5"/>
  <c r="AQ75" i="5"/>
  <c r="AR75" i="5"/>
  <c r="AS75" i="5"/>
  <c r="AT75" i="5"/>
  <c r="AU85" i="5"/>
  <c r="AV85" i="5"/>
  <c r="AW85" i="5"/>
  <c r="AX75" i="5"/>
  <c r="AY75" i="5"/>
  <c r="AZ75" i="5"/>
  <c r="BA75" i="5"/>
  <c r="D76" i="5"/>
  <c r="AO76" i="5"/>
  <c r="AP76" i="5"/>
  <c r="AQ76" i="5"/>
  <c r="AR76" i="5"/>
  <c r="AS76" i="5"/>
  <c r="AT76" i="5"/>
  <c r="AU86" i="5"/>
  <c r="AV86" i="5"/>
  <c r="AW86" i="5"/>
  <c r="AX76" i="5"/>
  <c r="AY76" i="5"/>
  <c r="AZ76" i="5"/>
  <c r="BA76" i="5"/>
  <c r="D77" i="5"/>
  <c r="AO77" i="5"/>
  <c r="AP77" i="5"/>
  <c r="AQ77" i="5"/>
  <c r="AR77" i="5"/>
  <c r="AS77" i="5"/>
  <c r="AT77" i="5"/>
  <c r="AU87" i="5"/>
  <c r="AV87" i="5"/>
  <c r="AW87" i="5"/>
  <c r="AX77" i="5"/>
  <c r="AY77" i="5"/>
  <c r="AZ77" i="5"/>
  <c r="BA77" i="5"/>
  <c r="D78" i="5"/>
  <c r="AO78" i="5"/>
  <c r="AP78" i="5"/>
  <c r="AQ78" i="5"/>
  <c r="AR78" i="5"/>
  <c r="AS78" i="5"/>
  <c r="AT78" i="5"/>
  <c r="AU88" i="5"/>
  <c r="AV88" i="5"/>
  <c r="AW88" i="5"/>
  <c r="AX78" i="5"/>
  <c r="AY78" i="5"/>
  <c r="AZ78" i="5"/>
  <c r="BA78" i="5"/>
  <c r="D79" i="5"/>
  <c r="AO79" i="5"/>
  <c r="AP79" i="5"/>
  <c r="AQ79" i="5"/>
  <c r="AR79" i="5"/>
  <c r="AS79" i="5"/>
  <c r="AT79" i="5"/>
  <c r="AU89" i="5"/>
  <c r="AV89" i="5"/>
  <c r="AW89" i="5"/>
  <c r="AX79" i="5"/>
  <c r="AY79" i="5"/>
  <c r="AZ79" i="5"/>
  <c r="BA79" i="5"/>
  <c r="D80" i="5"/>
  <c r="AO80" i="5"/>
  <c r="AP80" i="5"/>
  <c r="AQ80" i="5"/>
  <c r="AR80" i="5"/>
  <c r="AS80" i="5"/>
  <c r="AT80" i="5"/>
  <c r="AU90" i="5"/>
  <c r="AV90" i="5"/>
  <c r="AW90" i="5"/>
  <c r="AX80" i="5"/>
  <c r="AY80" i="5"/>
  <c r="AZ80" i="5"/>
  <c r="BA80" i="5"/>
  <c r="D81" i="5"/>
  <c r="AO81" i="5"/>
  <c r="AP81" i="5"/>
  <c r="AQ81" i="5"/>
  <c r="AR81" i="5"/>
  <c r="AS81" i="5"/>
  <c r="AT81" i="5"/>
  <c r="AU91" i="5"/>
  <c r="AV91" i="5"/>
  <c r="AW91" i="5"/>
  <c r="AX81" i="5"/>
  <c r="AY81" i="5"/>
  <c r="AZ81" i="5"/>
  <c r="BA81" i="5"/>
  <c r="D82" i="5"/>
  <c r="AO82" i="5"/>
  <c r="AP82" i="5"/>
  <c r="AQ82" i="5"/>
  <c r="AR82" i="5"/>
  <c r="AS82" i="5"/>
  <c r="AT82" i="5"/>
  <c r="AU92" i="5"/>
  <c r="AV92" i="5"/>
  <c r="AW92" i="5"/>
  <c r="AX82" i="5"/>
  <c r="AY82" i="5"/>
  <c r="AZ82" i="5"/>
  <c r="BA82" i="5"/>
  <c r="D83" i="5"/>
  <c r="AO83" i="5"/>
  <c r="AP83" i="5"/>
  <c r="AQ83" i="5"/>
  <c r="AR83" i="5"/>
  <c r="AS83" i="5"/>
  <c r="AT83" i="5"/>
  <c r="AU93" i="5"/>
  <c r="AV93" i="5"/>
  <c r="AW93" i="5"/>
  <c r="AX83" i="5"/>
  <c r="AY83" i="5"/>
  <c r="AZ83" i="5"/>
  <c r="BA83" i="5"/>
  <c r="D84" i="5"/>
  <c r="AO84" i="5"/>
  <c r="AP84" i="5"/>
  <c r="AQ84" i="5"/>
  <c r="AR84" i="5"/>
  <c r="AS84" i="5"/>
  <c r="AT84" i="5"/>
  <c r="AU94" i="5"/>
  <c r="AV94" i="5"/>
  <c r="AW94" i="5"/>
  <c r="AX84" i="5"/>
  <c r="AY84" i="5"/>
  <c r="AZ84" i="5"/>
  <c r="BA84" i="5"/>
  <c r="D85" i="5"/>
  <c r="AO85" i="5"/>
  <c r="AP85" i="5"/>
  <c r="AQ85" i="5"/>
  <c r="AR85" i="5"/>
  <c r="AS85" i="5"/>
  <c r="AT85" i="5"/>
  <c r="AU95" i="5"/>
  <c r="AV95" i="5"/>
  <c r="AW95" i="5"/>
  <c r="AX85" i="5"/>
  <c r="AY85" i="5"/>
  <c r="AZ85" i="5"/>
  <c r="BA85" i="5"/>
  <c r="D86" i="5"/>
  <c r="AO86" i="5"/>
  <c r="AP86" i="5"/>
  <c r="AQ86" i="5"/>
  <c r="AR86" i="5"/>
  <c r="AS86" i="5"/>
  <c r="AT86" i="5"/>
  <c r="AU96" i="5"/>
  <c r="AV96" i="5"/>
  <c r="AW96" i="5"/>
  <c r="AX86" i="5"/>
  <c r="AY86" i="5"/>
  <c r="AZ86" i="5"/>
  <c r="BA86" i="5"/>
  <c r="D87" i="5"/>
  <c r="AO87" i="5"/>
  <c r="AP87" i="5"/>
  <c r="AQ87" i="5"/>
  <c r="AR87" i="5"/>
  <c r="AS87" i="5"/>
  <c r="AT87" i="5"/>
  <c r="AU97" i="5"/>
  <c r="AV97" i="5"/>
  <c r="AW97" i="5"/>
  <c r="AX87" i="5"/>
  <c r="AY87" i="5"/>
  <c r="AZ87" i="5"/>
  <c r="BA87" i="5"/>
  <c r="D88" i="5"/>
  <c r="AO88" i="5"/>
  <c r="AP88" i="5"/>
  <c r="AQ88" i="5"/>
  <c r="AR88" i="5"/>
  <c r="AS88" i="5"/>
  <c r="AT88" i="5"/>
  <c r="AU98" i="5"/>
  <c r="AV98" i="5"/>
  <c r="AW98" i="5"/>
  <c r="AX88" i="5"/>
  <c r="AY88" i="5"/>
  <c r="AZ88" i="5"/>
  <c r="BA88" i="5"/>
  <c r="D89" i="5"/>
  <c r="AO89" i="5"/>
  <c r="AP89" i="5"/>
  <c r="AQ89" i="5"/>
  <c r="AR89" i="5"/>
  <c r="AS89" i="5"/>
  <c r="AT89" i="5"/>
  <c r="AU99" i="5"/>
  <c r="AV99" i="5"/>
  <c r="AW99" i="5"/>
  <c r="AX89" i="5"/>
  <c r="AY89" i="5"/>
  <c r="AZ89" i="5"/>
  <c r="BA89" i="5"/>
  <c r="D90" i="5"/>
  <c r="AO90" i="5"/>
  <c r="AP90" i="5"/>
  <c r="AQ90" i="5"/>
  <c r="AR90" i="5"/>
  <c r="AS90" i="5"/>
  <c r="AT90" i="5"/>
  <c r="AU100" i="5"/>
  <c r="AV100" i="5"/>
  <c r="AW100" i="5"/>
  <c r="AX90" i="5"/>
  <c r="AY90" i="5"/>
  <c r="AZ90" i="5"/>
  <c r="BA90" i="5"/>
  <c r="D91" i="5"/>
  <c r="AO91" i="5"/>
  <c r="AP91" i="5"/>
  <c r="AQ91" i="5"/>
  <c r="AR91" i="5"/>
  <c r="AS91" i="5"/>
  <c r="AT91" i="5"/>
  <c r="AU101" i="5"/>
  <c r="AV101" i="5"/>
  <c r="AW101" i="5"/>
  <c r="AX91" i="5"/>
  <c r="AY91" i="5"/>
  <c r="AZ91" i="5"/>
  <c r="BA91" i="5"/>
  <c r="D92" i="5"/>
  <c r="AO92" i="5"/>
  <c r="AP92" i="5"/>
  <c r="AQ92" i="5"/>
  <c r="AR92" i="5"/>
  <c r="AS92" i="5"/>
  <c r="AT92" i="5"/>
  <c r="AU102" i="5"/>
  <c r="AV102" i="5"/>
  <c r="AW102" i="5"/>
  <c r="AX92" i="5"/>
  <c r="AY92" i="5"/>
  <c r="AZ92" i="5"/>
  <c r="BA92" i="5"/>
  <c r="D93" i="5"/>
  <c r="AO93" i="5"/>
  <c r="AP93" i="5"/>
  <c r="AQ93" i="5"/>
  <c r="AR93" i="5"/>
  <c r="AS93" i="5"/>
  <c r="AT93" i="5"/>
  <c r="AU103" i="5"/>
  <c r="AV103" i="5"/>
  <c r="AW103" i="5"/>
  <c r="AX93" i="5"/>
  <c r="AY93" i="5"/>
  <c r="AZ93" i="5"/>
  <c r="BA93" i="5"/>
  <c r="D94" i="5"/>
  <c r="AO94" i="5"/>
  <c r="AP94" i="5"/>
  <c r="AQ94" i="5"/>
  <c r="AR94" i="5"/>
  <c r="AS94" i="5"/>
  <c r="AT94" i="5"/>
  <c r="AU104" i="5"/>
  <c r="AV104" i="5"/>
  <c r="AW104" i="5"/>
  <c r="AX94" i="5"/>
  <c r="AY94" i="5"/>
  <c r="AZ94" i="5"/>
  <c r="BA94" i="5"/>
  <c r="D95" i="5"/>
  <c r="AO95" i="5"/>
  <c r="AP95" i="5"/>
  <c r="AQ95" i="5"/>
  <c r="AR95" i="5"/>
  <c r="AS95" i="5"/>
  <c r="AT95" i="5"/>
  <c r="AU105" i="5"/>
  <c r="AV105" i="5"/>
  <c r="AW105" i="5"/>
  <c r="AX95" i="5"/>
  <c r="AY95" i="5"/>
  <c r="AZ95" i="5"/>
  <c r="BA95" i="5"/>
  <c r="D96" i="5"/>
  <c r="AO96" i="5"/>
  <c r="AP96" i="5"/>
  <c r="AQ96" i="5"/>
  <c r="AR96" i="5"/>
  <c r="AS96" i="5"/>
  <c r="AT96" i="5"/>
  <c r="AU106" i="5"/>
  <c r="AV106" i="5"/>
  <c r="AW106" i="5"/>
  <c r="AX96" i="5"/>
  <c r="AY96" i="5"/>
  <c r="AZ96" i="5"/>
  <c r="BA96" i="5"/>
  <c r="D97" i="5"/>
  <c r="AO97" i="5"/>
  <c r="AP97" i="5"/>
  <c r="AQ97" i="5"/>
  <c r="AR97" i="5"/>
  <c r="AS97" i="5"/>
  <c r="AT97" i="5"/>
  <c r="AU107" i="5"/>
  <c r="AV107" i="5"/>
  <c r="AW107" i="5"/>
  <c r="AX97" i="5"/>
  <c r="AY97" i="5"/>
  <c r="AZ97" i="5"/>
  <c r="BA97" i="5"/>
  <c r="D98" i="5"/>
  <c r="AO98" i="5"/>
  <c r="AP98" i="5"/>
  <c r="AQ98" i="5"/>
  <c r="AR98" i="5"/>
  <c r="AS98" i="5"/>
  <c r="AT98" i="5"/>
  <c r="AU108" i="5"/>
  <c r="AV108" i="5"/>
  <c r="AW108" i="5"/>
  <c r="AX98" i="5"/>
  <c r="AY98" i="5"/>
  <c r="AZ98" i="5"/>
  <c r="BA98" i="5"/>
  <c r="D99" i="5"/>
  <c r="AO99" i="5"/>
  <c r="AP99" i="5"/>
  <c r="AQ99" i="5"/>
  <c r="AR99" i="5"/>
  <c r="AS99" i="5"/>
  <c r="AT99" i="5"/>
  <c r="AU109" i="5"/>
  <c r="AV109" i="5"/>
  <c r="AW109" i="5"/>
  <c r="AX99" i="5"/>
  <c r="AY99" i="5"/>
  <c r="AZ99" i="5"/>
  <c r="BA99" i="5"/>
  <c r="D100" i="5"/>
  <c r="AO100" i="5"/>
  <c r="AP100" i="5"/>
  <c r="AQ100" i="5"/>
  <c r="AR100" i="5"/>
  <c r="AS100" i="5"/>
  <c r="AT100" i="5"/>
  <c r="AU110" i="5"/>
  <c r="AV110" i="5"/>
  <c r="AW110" i="5"/>
  <c r="AX100" i="5"/>
  <c r="AY100" i="5"/>
  <c r="AZ100" i="5"/>
  <c r="BA100" i="5"/>
  <c r="D101" i="5"/>
  <c r="AO101" i="5"/>
  <c r="AP101" i="5"/>
  <c r="AQ101" i="5"/>
  <c r="AR101" i="5"/>
  <c r="AS101" i="5"/>
  <c r="AT101" i="5"/>
  <c r="AU111" i="5"/>
  <c r="AV111" i="5"/>
  <c r="AW111" i="5"/>
  <c r="AX101" i="5"/>
  <c r="AY101" i="5"/>
  <c r="AZ101" i="5"/>
  <c r="BA101" i="5"/>
  <c r="D102" i="5"/>
  <c r="AO102" i="5"/>
  <c r="AP102" i="5"/>
  <c r="AQ102" i="5"/>
  <c r="AR102" i="5"/>
  <c r="AS102" i="5"/>
  <c r="AT102" i="5"/>
  <c r="AU112" i="5"/>
  <c r="AV112" i="5"/>
  <c r="AW112" i="5"/>
  <c r="AX102" i="5"/>
  <c r="AY102" i="5"/>
  <c r="AZ102" i="5"/>
  <c r="BA102" i="5"/>
  <c r="D103" i="5"/>
  <c r="AO103" i="5"/>
  <c r="AP103" i="5"/>
  <c r="AQ103" i="5"/>
  <c r="AR103" i="5"/>
  <c r="AS103" i="5"/>
  <c r="AT103" i="5"/>
  <c r="AU113" i="5"/>
  <c r="AV113" i="5"/>
  <c r="AW113" i="5"/>
  <c r="AX103" i="5"/>
  <c r="AY103" i="5"/>
  <c r="AZ103" i="5"/>
  <c r="BA103" i="5"/>
  <c r="D104" i="5"/>
  <c r="AO104" i="5"/>
  <c r="AP104" i="5"/>
  <c r="AQ104" i="5"/>
  <c r="AR104" i="5"/>
  <c r="AS104" i="5"/>
  <c r="AT104" i="5"/>
  <c r="AU114" i="5"/>
  <c r="AV114" i="5"/>
  <c r="AW114" i="5"/>
  <c r="AX104" i="5"/>
  <c r="AY104" i="5"/>
  <c r="AZ104" i="5"/>
  <c r="BA104" i="5"/>
  <c r="D105" i="5"/>
  <c r="AO105" i="5"/>
  <c r="AP105" i="5"/>
  <c r="AQ105" i="5"/>
  <c r="AR105" i="5"/>
  <c r="AS105" i="5"/>
  <c r="AT105" i="5"/>
  <c r="AU115" i="5"/>
  <c r="AV115" i="5"/>
  <c r="AW115" i="5"/>
  <c r="AX105" i="5"/>
  <c r="AY105" i="5"/>
  <c r="AZ105" i="5"/>
  <c r="BA105" i="5"/>
  <c r="D106" i="5"/>
  <c r="AO106" i="5"/>
  <c r="AP106" i="5"/>
  <c r="AQ106" i="5"/>
  <c r="AR106" i="5"/>
  <c r="AS106" i="5"/>
  <c r="AT106" i="5"/>
  <c r="AU116" i="5"/>
  <c r="AV116" i="5"/>
  <c r="AW116" i="5"/>
  <c r="AX106" i="5"/>
  <c r="AY106" i="5"/>
  <c r="AZ106" i="5"/>
  <c r="BA106" i="5"/>
  <c r="D107" i="5"/>
  <c r="AO107" i="5"/>
  <c r="AP107" i="5"/>
  <c r="AQ107" i="5"/>
  <c r="AR107" i="5"/>
  <c r="AS107" i="5"/>
  <c r="AT107" i="5"/>
  <c r="AU117" i="5"/>
  <c r="AV117" i="5"/>
  <c r="AW117" i="5"/>
  <c r="AX107" i="5"/>
  <c r="AY107" i="5"/>
  <c r="AZ107" i="5"/>
  <c r="BA107" i="5"/>
  <c r="D108" i="5"/>
  <c r="AO108" i="5"/>
  <c r="AP108" i="5"/>
  <c r="AQ108" i="5"/>
  <c r="AR108" i="5"/>
  <c r="AS108" i="5"/>
  <c r="AT108" i="5"/>
  <c r="AU118" i="5"/>
  <c r="AV118" i="5"/>
  <c r="AW118" i="5"/>
  <c r="AX108" i="5"/>
  <c r="AY108" i="5"/>
  <c r="AZ108" i="5"/>
  <c r="BA108" i="5"/>
  <c r="D109" i="5"/>
  <c r="AO109" i="5"/>
  <c r="AP109" i="5"/>
  <c r="AQ109" i="5"/>
  <c r="AR109" i="5"/>
  <c r="AS109" i="5"/>
  <c r="AT109" i="5"/>
  <c r="AU119" i="5"/>
  <c r="AV119" i="5"/>
  <c r="AW119" i="5"/>
  <c r="AX109" i="5"/>
  <c r="AY109" i="5"/>
  <c r="AZ109" i="5"/>
  <c r="BA109" i="5"/>
  <c r="D110" i="5"/>
  <c r="AO110" i="5"/>
  <c r="AP110" i="5"/>
  <c r="AQ110" i="5"/>
  <c r="AR110" i="5"/>
  <c r="AS110" i="5"/>
  <c r="AT110" i="5"/>
  <c r="AU120" i="5"/>
  <c r="AV120" i="5"/>
  <c r="AW120" i="5"/>
  <c r="AX110" i="5"/>
  <c r="AY110" i="5"/>
  <c r="AZ110" i="5"/>
  <c r="BA110" i="5"/>
  <c r="D111" i="5"/>
  <c r="AO111" i="5"/>
  <c r="AP111" i="5"/>
  <c r="AQ111" i="5"/>
  <c r="AR111" i="5"/>
  <c r="AS111" i="5"/>
  <c r="AT111" i="5"/>
  <c r="AU121" i="5"/>
  <c r="AV121" i="5"/>
  <c r="AW121" i="5"/>
  <c r="AX111" i="5"/>
  <c r="AY111" i="5"/>
  <c r="AZ111" i="5"/>
  <c r="BA111" i="5"/>
  <c r="D112" i="5"/>
  <c r="AO112" i="5"/>
  <c r="AP112" i="5"/>
  <c r="AQ112" i="5"/>
  <c r="AR112" i="5"/>
  <c r="AS112" i="5"/>
  <c r="AT112" i="5"/>
  <c r="AU122" i="5"/>
  <c r="AV122" i="5"/>
  <c r="AW122" i="5"/>
  <c r="AX112" i="5"/>
  <c r="AY112" i="5"/>
  <c r="AZ112" i="5"/>
  <c r="BA112" i="5"/>
  <c r="D113" i="5"/>
  <c r="AO113" i="5"/>
  <c r="AP113" i="5"/>
  <c r="AQ113" i="5"/>
  <c r="AR113" i="5"/>
  <c r="AS113" i="5"/>
  <c r="AT113" i="5"/>
  <c r="AU123" i="5"/>
  <c r="AV123" i="5"/>
  <c r="AW123" i="5"/>
  <c r="AX113" i="5"/>
  <c r="AY113" i="5"/>
  <c r="AZ113" i="5"/>
  <c r="BA113" i="5"/>
  <c r="D114" i="5"/>
  <c r="AO114" i="5"/>
  <c r="AP114" i="5"/>
  <c r="AQ114" i="5"/>
  <c r="AR114" i="5"/>
  <c r="AS114" i="5"/>
  <c r="AT114" i="5"/>
  <c r="AU124" i="5"/>
  <c r="AV124" i="5"/>
  <c r="AW124" i="5"/>
  <c r="AX114" i="5"/>
  <c r="AY114" i="5"/>
  <c r="AZ114" i="5"/>
  <c r="BA114" i="5"/>
  <c r="D115" i="5"/>
  <c r="AO115" i="5"/>
  <c r="AP115" i="5"/>
  <c r="AQ115" i="5"/>
  <c r="AR115" i="5"/>
  <c r="AS115" i="5"/>
  <c r="AT115" i="5"/>
  <c r="AU125" i="5"/>
  <c r="AV125" i="5"/>
  <c r="AW125" i="5"/>
  <c r="AX115" i="5"/>
  <c r="AY115" i="5"/>
  <c r="AZ115" i="5"/>
  <c r="BA115" i="5"/>
  <c r="D116" i="5"/>
  <c r="AO116" i="5"/>
  <c r="AP116" i="5"/>
  <c r="AQ116" i="5"/>
  <c r="AR116" i="5"/>
  <c r="AS116" i="5"/>
  <c r="AT116" i="5"/>
  <c r="AU126" i="5"/>
  <c r="AV126" i="5"/>
  <c r="AW126" i="5"/>
  <c r="AX116" i="5"/>
  <c r="AY116" i="5"/>
  <c r="AZ116" i="5"/>
  <c r="BA116" i="5"/>
  <c r="D117" i="5"/>
  <c r="AO117" i="5"/>
  <c r="AP117" i="5"/>
  <c r="AQ117" i="5"/>
  <c r="AR117" i="5"/>
  <c r="AS117" i="5"/>
  <c r="AT117" i="5"/>
  <c r="AU127" i="5"/>
  <c r="AV127" i="5"/>
  <c r="AW127" i="5"/>
  <c r="AX117" i="5"/>
  <c r="AY117" i="5"/>
  <c r="AZ117" i="5"/>
  <c r="BA117" i="5"/>
  <c r="D118" i="5"/>
  <c r="AO118" i="5"/>
  <c r="AP118" i="5"/>
  <c r="AQ118" i="5"/>
  <c r="AR118" i="5"/>
  <c r="AS118" i="5"/>
  <c r="AT118" i="5"/>
  <c r="AU128" i="5"/>
  <c r="AV128" i="5"/>
  <c r="AW128" i="5"/>
  <c r="AX118" i="5"/>
  <c r="AY118" i="5"/>
  <c r="AZ118" i="5"/>
  <c r="BA118" i="5"/>
  <c r="D119" i="5"/>
  <c r="AO119" i="5"/>
  <c r="AP119" i="5"/>
  <c r="AQ119" i="5"/>
  <c r="AR119" i="5"/>
  <c r="AS119" i="5"/>
  <c r="AT119" i="5"/>
  <c r="AU129" i="5"/>
  <c r="AV129" i="5"/>
  <c r="AW129" i="5"/>
  <c r="AX119" i="5"/>
  <c r="AY119" i="5"/>
  <c r="AZ119" i="5"/>
  <c r="BA119" i="5"/>
  <c r="D120" i="5"/>
  <c r="AO120" i="5"/>
  <c r="AP120" i="5"/>
  <c r="AQ120" i="5"/>
  <c r="AR120" i="5"/>
  <c r="AS120" i="5"/>
  <c r="AT120" i="5"/>
  <c r="AU130" i="5"/>
  <c r="AV130" i="5"/>
  <c r="AW130" i="5"/>
  <c r="AX120" i="5"/>
  <c r="AY120" i="5"/>
  <c r="AZ120" i="5"/>
  <c r="BA120" i="5"/>
  <c r="D121" i="5"/>
  <c r="AO121" i="5"/>
  <c r="AP121" i="5"/>
  <c r="AQ121" i="5"/>
  <c r="AR121" i="5"/>
  <c r="AS121" i="5"/>
  <c r="AT121" i="5"/>
  <c r="AU131" i="5"/>
  <c r="AV131" i="5"/>
  <c r="AW131" i="5"/>
  <c r="AX121" i="5"/>
  <c r="AY121" i="5"/>
  <c r="AZ121" i="5"/>
  <c r="BA121" i="5"/>
  <c r="D122" i="5"/>
  <c r="AO122" i="5"/>
  <c r="AP122" i="5"/>
  <c r="AQ122" i="5"/>
  <c r="AR122" i="5"/>
  <c r="AS122" i="5"/>
  <c r="AT122" i="5"/>
  <c r="AU132" i="5"/>
  <c r="AV132" i="5"/>
  <c r="AW132" i="5"/>
  <c r="AX122" i="5"/>
  <c r="AY122" i="5"/>
  <c r="AZ122" i="5"/>
  <c r="BA122" i="5"/>
  <c r="D123" i="5"/>
  <c r="AO123" i="5"/>
  <c r="AP123" i="5"/>
  <c r="AQ123" i="5"/>
  <c r="AR123" i="5"/>
  <c r="AS123" i="5"/>
  <c r="AT123" i="5"/>
  <c r="AU133" i="5"/>
  <c r="AV133" i="5"/>
  <c r="AW133" i="5"/>
  <c r="AX123" i="5"/>
  <c r="AY123" i="5"/>
  <c r="AZ123" i="5"/>
  <c r="BA123" i="5"/>
  <c r="D124" i="5"/>
  <c r="AO124" i="5"/>
  <c r="AP124" i="5"/>
  <c r="AQ124" i="5"/>
  <c r="AR124" i="5"/>
  <c r="AS124" i="5"/>
  <c r="AT124" i="5"/>
  <c r="AU134" i="5"/>
  <c r="AV134" i="5"/>
  <c r="AW134" i="5"/>
  <c r="AX124" i="5"/>
  <c r="AY124" i="5"/>
  <c r="AZ124" i="5"/>
  <c r="BA124" i="5"/>
  <c r="D125" i="5"/>
  <c r="AO125" i="5"/>
  <c r="AP125" i="5"/>
  <c r="AQ125" i="5"/>
  <c r="AR125" i="5"/>
  <c r="AS125" i="5"/>
  <c r="AT125" i="5"/>
  <c r="AU135" i="5"/>
  <c r="AV135" i="5"/>
  <c r="AW135" i="5"/>
  <c r="AX125" i="5"/>
  <c r="AY125" i="5"/>
  <c r="AZ125" i="5"/>
  <c r="BA125" i="5"/>
  <c r="D126" i="5"/>
  <c r="AO126" i="5"/>
  <c r="AP126" i="5"/>
  <c r="AQ126" i="5"/>
  <c r="AR126" i="5"/>
  <c r="AS126" i="5"/>
  <c r="AT126" i="5"/>
  <c r="AU136" i="5"/>
  <c r="AV136" i="5"/>
  <c r="AW136" i="5"/>
  <c r="AX126" i="5"/>
  <c r="AY126" i="5"/>
  <c r="AZ126" i="5"/>
  <c r="BA126" i="5"/>
  <c r="D127" i="5"/>
  <c r="AO127" i="5"/>
  <c r="AP127" i="5"/>
  <c r="AQ127" i="5"/>
  <c r="AR127" i="5"/>
  <c r="AS127" i="5"/>
  <c r="AT127" i="5"/>
  <c r="AU137" i="5"/>
  <c r="AV137" i="5"/>
  <c r="AW137" i="5"/>
  <c r="AX127" i="5"/>
  <c r="AY127" i="5"/>
  <c r="AZ127" i="5"/>
  <c r="BA127" i="5"/>
  <c r="D128" i="5"/>
  <c r="AO128" i="5"/>
  <c r="AP128" i="5"/>
  <c r="AQ128" i="5"/>
  <c r="AR128" i="5"/>
  <c r="AS128" i="5"/>
  <c r="AT128" i="5"/>
  <c r="AU138" i="5"/>
  <c r="AV138" i="5"/>
  <c r="AW138" i="5"/>
  <c r="AX128" i="5"/>
  <c r="AY128" i="5"/>
  <c r="AZ128" i="5"/>
  <c r="BA128" i="5"/>
  <c r="D129" i="5"/>
  <c r="AO129" i="5"/>
  <c r="AP129" i="5"/>
  <c r="AQ129" i="5"/>
  <c r="AR129" i="5"/>
  <c r="AS129" i="5"/>
  <c r="AT129" i="5"/>
  <c r="AU139" i="5"/>
  <c r="AV139" i="5"/>
  <c r="AW139" i="5"/>
  <c r="AX129" i="5"/>
  <c r="AY129" i="5"/>
  <c r="AZ129" i="5"/>
  <c r="BA129" i="5"/>
  <c r="D130" i="5"/>
  <c r="AO130" i="5"/>
  <c r="AP130" i="5"/>
  <c r="AQ130" i="5"/>
  <c r="AR130" i="5"/>
  <c r="AS130" i="5"/>
  <c r="AT130" i="5"/>
  <c r="AU140" i="5"/>
  <c r="AV140" i="5"/>
  <c r="AW140" i="5"/>
  <c r="AX130" i="5"/>
  <c r="AY130" i="5"/>
  <c r="AZ130" i="5"/>
  <c r="BA130" i="5"/>
  <c r="D131" i="5"/>
  <c r="AO131" i="5"/>
  <c r="AP131" i="5"/>
  <c r="AQ131" i="5"/>
  <c r="AR131" i="5"/>
  <c r="AS131" i="5"/>
  <c r="AT131" i="5"/>
  <c r="AU141" i="5"/>
  <c r="AV141" i="5"/>
  <c r="AW141" i="5"/>
  <c r="AX131" i="5"/>
  <c r="AY131" i="5"/>
  <c r="AZ131" i="5"/>
  <c r="BA131" i="5"/>
  <c r="D132" i="5"/>
  <c r="AO132" i="5"/>
  <c r="AP132" i="5"/>
  <c r="AQ132" i="5"/>
  <c r="AR132" i="5"/>
  <c r="AS132" i="5"/>
  <c r="AT132" i="5"/>
  <c r="AU142" i="5"/>
  <c r="AV142" i="5"/>
  <c r="AW142" i="5"/>
  <c r="AX132" i="5"/>
  <c r="AY132" i="5"/>
  <c r="AZ132" i="5"/>
  <c r="BA132" i="5"/>
  <c r="D133" i="5"/>
  <c r="AO133" i="5"/>
  <c r="AP133" i="5"/>
  <c r="AQ133" i="5"/>
  <c r="AR133" i="5"/>
  <c r="AS133" i="5"/>
  <c r="AT133" i="5"/>
  <c r="AU143" i="5"/>
  <c r="AV143" i="5"/>
  <c r="AW143" i="5"/>
  <c r="AX133" i="5"/>
  <c r="AY133" i="5"/>
  <c r="AZ133" i="5"/>
  <c r="BA133" i="5"/>
  <c r="D134" i="5"/>
  <c r="AO134" i="5"/>
  <c r="AP134" i="5"/>
  <c r="AQ134" i="5"/>
  <c r="AR134" i="5"/>
  <c r="AS134" i="5"/>
  <c r="AT134" i="5"/>
  <c r="AU144" i="5"/>
  <c r="AV144" i="5"/>
  <c r="AW144" i="5"/>
  <c r="AX134" i="5"/>
  <c r="AY134" i="5"/>
  <c r="AZ134" i="5"/>
  <c r="BA134" i="5"/>
  <c r="D135" i="5"/>
  <c r="AO135" i="5"/>
  <c r="AP135" i="5"/>
  <c r="AQ135" i="5"/>
  <c r="AR135" i="5"/>
  <c r="AS135" i="5"/>
  <c r="AT135" i="5"/>
  <c r="AU145" i="5"/>
  <c r="AV145" i="5"/>
  <c r="AW145" i="5"/>
  <c r="AX135" i="5"/>
  <c r="AY135" i="5"/>
  <c r="AZ135" i="5"/>
  <c r="BA135" i="5"/>
  <c r="D136" i="5"/>
  <c r="AO136" i="5"/>
  <c r="AP136" i="5"/>
  <c r="AQ136" i="5"/>
  <c r="AR136" i="5"/>
  <c r="AS136" i="5"/>
  <c r="AT136" i="5"/>
  <c r="AU146" i="5"/>
  <c r="AV146" i="5"/>
  <c r="AW146" i="5"/>
  <c r="AX136" i="5"/>
  <c r="AY136" i="5"/>
  <c r="AZ136" i="5"/>
  <c r="BA136" i="5"/>
  <c r="D137" i="5"/>
  <c r="AO137" i="5"/>
  <c r="AP137" i="5"/>
  <c r="AQ137" i="5"/>
  <c r="AR137" i="5"/>
  <c r="AS137" i="5"/>
  <c r="AT137" i="5"/>
  <c r="AU147" i="5"/>
  <c r="AV147" i="5"/>
  <c r="AW147" i="5"/>
  <c r="AX137" i="5"/>
  <c r="AY137" i="5"/>
  <c r="AZ137" i="5"/>
  <c r="BA137" i="5"/>
  <c r="D138" i="5"/>
  <c r="AO138" i="5"/>
  <c r="AP138" i="5"/>
  <c r="AQ138" i="5"/>
  <c r="AR138" i="5"/>
  <c r="AS138" i="5"/>
  <c r="AT138" i="5"/>
  <c r="AU148" i="5"/>
  <c r="AV148" i="5"/>
  <c r="AW148" i="5"/>
  <c r="AX138" i="5"/>
  <c r="AY138" i="5"/>
  <c r="AZ138" i="5"/>
  <c r="BA138" i="5"/>
  <c r="D139" i="5"/>
  <c r="AO139" i="5"/>
  <c r="AP139" i="5"/>
  <c r="AQ139" i="5"/>
  <c r="AR139" i="5"/>
  <c r="AS139" i="5"/>
  <c r="AT139" i="5"/>
  <c r="AU149" i="5"/>
  <c r="AV149" i="5"/>
  <c r="AW149" i="5"/>
  <c r="AX139" i="5"/>
  <c r="AY139" i="5"/>
  <c r="AZ139" i="5"/>
  <c r="BA139" i="5"/>
  <c r="D140" i="5"/>
  <c r="AO140" i="5"/>
  <c r="AP140" i="5"/>
  <c r="AQ140" i="5"/>
  <c r="AR140" i="5"/>
  <c r="AS140" i="5"/>
  <c r="AT140" i="5"/>
  <c r="AU150" i="5"/>
  <c r="AV150" i="5"/>
  <c r="AW150" i="5"/>
  <c r="AX140" i="5"/>
  <c r="AY140" i="5"/>
  <c r="AZ140" i="5"/>
  <c r="BA140" i="5"/>
  <c r="D141" i="5"/>
  <c r="AO141" i="5"/>
  <c r="AP141" i="5"/>
  <c r="AQ141" i="5"/>
  <c r="AR141" i="5"/>
  <c r="AS141" i="5"/>
  <c r="AT141" i="5"/>
  <c r="AU151" i="5"/>
  <c r="AV151" i="5"/>
  <c r="AW151" i="5"/>
  <c r="AX141" i="5"/>
  <c r="AY141" i="5"/>
  <c r="AZ141" i="5"/>
  <c r="BA141" i="5"/>
  <c r="D142" i="5"/>
  <c r="AO142" i="5"/>
  <c r="AP142" i="5"/>
  <c r="AQ142" i="5"/>
  <c r="AR142" i="5"/>
  <c r="AS142" i="5"/>
  <c r="AT142" i="5"/>
  <c r="AU152" i="5"/>
  <c r="AV152" i="5"/>
  <c r="AW152" i="5"/>
  <c r="AX142" i="5"/>
  <c r="AY142" i="5"/>
  <c r="AZ142" i="5"/>
  <c r="BA142" i="5"/>
  <c r="D143" i="5"/>
  <c r="AO143" i="5"/>
  <c r="AP143" i="5"/>
  <c r="AQ143" i="5"/>
  <c r="AR143" i="5"/>
  <c r="AS143" i="5"/>
  <c r="AT143" i="5"/>
  <c r="AU153" i="5"/>
  <c r="AV153" i="5"/>
  <c r="AW153" i="5"/>
  <c r="AX143" i="5"/>
  <c r="AY143" i="5"/>
  <c r="AZ143" i="5"/>
  <c r="BA143" i="5"/>
  <c r="D144" i="5"/>
  <c r="AO144" i="5"/>
  <c r="AP144" i="5"/>
  <c r="AQ144" i="5"/>
  <c r="AR144" i="5"/>
  <c r="AS144" i="5"/>
  <c r="AT144" i="5"/>
  <c r="AU154" i="5"/>
  <c r="AV154" i="5"/>
  <c r="AW154" i="5"/>
  <c r="AX144" i="5"/>
  <c r="AY144" i="5"/>
  <c r="AZ144" i="5"/>
  <c r="BA144" i="5"/>
  <c r="D145" i="5"/>
  <c r="AO145" i="5"/>
  <c r="AP145" i="5"/>
  <c r="AQ145" i="5"/>
  <c r="AR145" i="5"/>
  <c r="AS145" i="5"/>
  <c r="AT145" i="5"/>
  <c r="AU155" i="5"/>
  <c r="AV155" i="5"/>
  <c r="AW155" i="5"/>
  <c r="AX145" i="5"/>
  <c r="AY145" i="5"/>
  <c r="AZ145" i="5"/>
  <c r="BA145" i="5"/>
  <c r="D146" i="5"/>
  <c r="AO146" i="5"/>
  <c r="AP146" i="5"/>
  <c r="AQ146" i="5"/>
  <c r="AR146" i="5"/>
  <c r="AS146" i="5"/>
  <c r="AT146" i="5"/>
  <c r="AU156" i="5"/>
  <c r="AV156" i="5"/>
  <c r="AW156" i="5"/>
  <c r="AX146" i="5"/>
  <c r="AY146" i="5"/>
  <c r="AZ146" i="5"/>
  <c r="BA146" i="5"/>
  <c r="D147" i="5"/>
  <c r="AO147" i="5"/>
  <c r="AP147" i="5"/>
  <c r="AQ147" i="5"/>
  <c r="AR147" i="5"/>
  <c r="AS147" i="5"/>
  <c r="AT147" i="5"/>
  <c r="AU157" i="5"/>
  <c r="AV157" i="5"/>
  <c r="AW157" i="5"/>
  <c r="AX147" i="5"/>
  <c r="AY147" i="5"/>
  <c r="AZ147" i="5"/>
  <c r="BA147" i="5"/>
  <c r="D148" i="5"/>
  <c r="AO148" i="5"/>
  <c r="AP148" i="5"/>
  <c r="AQ148" i="5"/>
  <c r="AR148" i="5"/>
  <c r="AS148" i="5"/>
  <c r="AT148" i="5"/>
  <c r="AU158" i="5"/>
  <c r="AV158" i="5"/>
  <c r="AW158" i="5"/>
  <c r="AX148" i="5"/>
  <c r="AY148" i="5"/>
  <c r="AZ148" i="5"/>
  <c r="BA148" i="5"/>
  <c r="D149" i="5"/>
  <c r="AO149" i="5"/>
  <c r="AP149" i="5"/>
  <c r="AQ149" i="5"/>
  <c r="AR149" i="5"/>
  <c r="AS149" i="5"/>
  <c r="AT149" i="5"/>
  <c r="AU159" i="5"/>
  <c r="AV159" i="5"/>
  <c r="AW159" i="5"/>
  <c r="AX149" i="5"/>
  <c r="AY149" i="5"/>
  <c r="AZ149" i="5"/>
  <c r="BA149" i="5"/>
  <c r="D150" i="5"/>
  <c r="AO150" i="5"/>
  <c r="AP150" i="5"/>
  <c r="AQ150" i="5"/>
  <c r="AR150" i="5"/>
  <c r="AS150" i="5"/>
  <c r="AT150" i="5"/>
  <c r="AU160" i="5"/>
  <c r="AV160" i="5"/>
  <c r="AW160" i="5"/>
  <c r="AX150" i="5"/>
  <c r="AY150" i="5"/>
  <c r="AZ150" i="5"/>
  <c r="BA150" i="5"/>
  <c r="D151" i="5"/>
  <c r="AO151" i="5"/>
  <c r="AP151" i="5"/>
  <c r="AQ151" i="5"/>
  <c r="AR151" i="5"/>
  <c r="AS151" i="5"/>
  <c r="AT151" i="5"/>
  <c r="AU161" i="5"/>
  <c r="AV161" i="5"/>
  <c r="AW161" i="5"/>
  <c r="AX151" i="5"/>
  <c r="AY151" i="5"/>
  <c r="AZ151" i="5"/>
  <c r="BA151" i="5"/>
  <c r="D152" i="5"/>
  <c r="AO152" i="5"/>
  <c r="AP152" i="5"/>
  <c r="AQ152" i="5"/>
  <c r="AR152" i="5"/>
  <c r="AS152" i="5"/>
  <c r="AT152" i="5"/>
  <c r="AU162" i="5"/>
  <c r="AV162" i="5"/>
  <c r="AW162" i="5"/>
  <c r="AX152" i="5"/>
  <c r="AY152" i="5"/>
  <c r="AZ152" i="5"/>
  <c r="BA152" i="5"/>
  <c r="D153" i="5"/>
  <c r="AO153" i="5"/>
  <c r="AP153" i="5"/>
  <c r="AQ153" i="5"/>
  <c r="AR153" i="5"/>
  <c r="AS153" i="5"/>
  <c r="AT153" i="5"/>
  <c r="AU163" i="5"/>
  <c r="AV163" i="5"/>
  <c r="AW163" i="5"/>
  <c r="AX153" i="5"/>
  <c r="AY153" i="5"/>
  <c r="AZ153" i="5"/>
  <c r="BA153" i="5"/>
  <c r="D154" i="5"/>
  <c r="AO154" i="5"/>
  <c r="AP154" i="5"/>
  <c r="AQ154" i="5"/>
  <c r="AR154" i="5"/>
  <c r="AS154" i="5"/>
  <c r="AT154" i="5"/>
  <c r="AU164" i="5"/>
  <c r="AV164" i="5"/>
  <c r="AW164" i="5"/>
  <c r="AX154" i="5"/>
  <c r="AY154" i="5"/>
  <c r="AZ154" i="5"/>
  <c r="BA154" i="5"/>
  <c r="D155" i="5"/>
  <c r="AO155" i="5"/>
  <c r="AP155" i="5"/>
  <c r="AQ155" i="5"/>
  <c r="AR155" i="5"/>
  <c r="AS155" i="5"/>
  <c r="AT155" i="5"/>
  <c r="AU165" i="5"/>
  <c r="AV165" i="5"/>
  <c r="AW165" i="5"/>
  <c r="AX155" i="5"/>
  <c r="AY155" i="5"/>
  <c r="AZ155" i="5"/>
  <c r="BA155" i="5"/>
  <c r="D156" i="5"/>
  <c r="AO156" i="5"/>
  <c r="AP156" i="5"/>
  <c r="AQ156" i="5"/>
  <c r="AR156" i="5"/>
  <c r="AS156" i="5"/>
  <c r="AT156" i="5"/>
  <c r="AU166" i="5"/>
  <c r="AV166" i="5"/>
  <c r="AW166" i="5"/>
  <c r="AX156" i="5"/>
  <c r="AY156" i="5"/>
  <c r="AZ156" i="5"/>
  <c r="BA156" i="5"/>
  <c r="D157" i="5"/>
  <c r="AO157" i="5"/>
  <c r="AP157" i="5"/>
  <c r="AQ157" i="5"/>
  <c r="AR157" i="5"/>
  <c r="AS157" i="5"/>
  <c r="AT157" i="5"/>
  <c r="AU167" i="5"/>
  <c r="AV167" i="5"/>
  <c r="AW167" i="5"/>
  <c r="AX157" i="5"/>
  <c r="AY157" i="5"/>
  <c r="AZ157" i="5"/>
  <c r="BA157" i="5"/>
  <c r="D158" i="5"/>
  <c r="AO158" i="5"/>
  <c r="AP158" i="5"/>
  <c r="AQ158" i="5"/>
  <c r="AR158" i="5"/>
  <c r="AS158" i="5"/>
  <c r="AT158" i="5"/>
  <c r="AU168" i="5"/>
  <c r="AV168" i="5"/>
  <c r="AW168" i="5"/>
  <c r="AX158" i="5"/>
  <c r="AY158" i="5"/>
  <c r="AZ158" i="5"/>
  <c r="BA158" i="5"/>
  <c r="D159" i="5"/>
  <c r="AO159" i="5"/>
  <c r="AP159" i="5"/>
  <c r="AQ159" i="5"/>
  <c r="AR159" i="5"/>
  <c r="AS159" i="5"/>
  <c r="AT159" i="5"/>
  <c r="AU169" i="5"/>
  <c r="AV169" i="5"/>
  <c r="AW169" i="5"/>
  <c r="AX159" i="5"/>
  <c r="AY159" i="5"/>
  <c r="AZ159" i="5"/>
  <c r="BA159" i="5"/>
  <c r="D160" i="5"/>
  <c r="AO160" i="5"/>
  <c r="AP160" i="5"/>
  <c r="AQ160" i="5"/>
  <c r="AR160" i="5"/>
  <c r="AS160" i="5"/>
  <c r="AT160" i="5"/>
  <c r="AU170" i="5"/>
  <c r="AV170" i="5"/>
  <c r="AW170" i="5"/>
  <c r="AX160" i="5"/>
  <c r="AY160" i="5"/>
  <c r="AZ160" i="5"/>
  <c r="BA160" i="5"/>
  <c r="D161" i="5"/>
  <c r="AO161" i="5"/>
  <c r="AP161" i="5"/>
  <c r="AQ161" i="5"/>
  <c r="AR161" i="5"/>
  <c r="AS161" i="5"/>
  <c r="AT161" i="5"/>
  <c r="AU171" i="5"/>
  <c r="AV171" i="5"/>
  <c r="AW171" i="5"/>
  <c r="AX161" i="5"/>
  <c r="AY161" i="5"/>
  <c r="AZ161" i="5"/>
  <c r="BA161" i="5"/>
  <c r="D162" i="5"/>
  <c r="AO162" i="5"/>
  <c r="AP162" i="5"/>
  <c r="AQ162" i="5"/>
  <c r="AR162" i="5"/>
  <c r="AS162" i="5"/>
  <c r="AT162" i="5"/>
  <c r="AU172" i="5"/>
  <c r="AV172" i="5"/>
  <c r="AW172" i="5"/>
  <c r="AX162" i="5"/>
  <c r="AY162" i="5"/>
  <c r="AZ162" i="5"/>
  <c r="BA162" i="5"/>
  <c r="D163" i="5"/>
  <c r="AO163" i="5"/>
  <c r="AP163" i="5"/>
  <c r="AQ163" i="5"/>
  <c r="AR163" i="5"/>
  <c r="AS163" i="5"/>
  <c r="AT163" i="5"/>
  <c r="AU173" i="5"/>
  <c r="AV173" i="5"/>
  <c r="AW173" i="5"/>
  <c r="AX163" i="5"/>
  <c r="AY163" i="5"/>
  <c r="AZ163" i="5"/>
  <c r="BA163" i="5"/>
  <c r="D164" i="5"/>
  <c r="AO164" i="5"/>
  <c r="AP164" i="5"/>
  <c r="AQ164" i="5"/>
  <c r="AR164" i="5"/>
  <c r="AS164" i="5"/>
  <c r="AT164" i="5"/>
  <c r="AU174" i="5"/>
  <c r="AV174" i="5"/>
  <c r="AW174" i="5"/>
  <c r="AX164" i="5"/>
  <c r="AY164" i="5"/>
  <c r="AZ164" i="5"/>
  <c r="BA164" i="5"/>
  <c r="D165" i="5"/>
  <c r="AO165" i="5"/>
  <c r="AP165" i="5"/>
  <c r="AQ165" i="5"/>
  <c r="AR165" i="5"/>
  <c r="AS165" i="5"/>
  <c r="AT165" i="5"/>
  <c r="AU175" i="5"/>
  <c r="AV175" i="5"/>
  <c r="AW175" i="5"/>
  <c r="AX165" i="5"/>
  <c r="AY165" i="5"/>
  <c r="AZ165" i="5"/>
  <c r="BA165" i="5"/>
  <c r="D166" i="5"/>
  <c r="AO166" i="5"/>
  <c r="AP166" i="5"/>
  <c r="AQ166" i="5"/>
  <c r="AR166" i="5"/>
  <c r="AS166" i="5"/>
  <c r="AT166" i="5"/>
  <c r="AU176" i="5"/>
  <c r="AV176" i="5"/>
  <c r="AW176" i="5"/>
  <c r="AX166" i="5"/>
  <c r="AY166" i="5"/>
  <c r="AZ166" i="5"/>
  <c r="BA166" i="5"/>
  <c r="D167" i="5"/>
  <c r="AO167" i="5"/>
  <c r="AP167" i="5"/>
  <c r="AQ167" i="5"/>
  <c r="AR167" i="5"/>
  <c r="AS167" i="5"/>
  <c r="AT167" i="5"/>
  <c r="AU177" i="5"/>
  <c r="AV177" i="5"/>
  <c r="AW177" i="5"/>
  <c r="AX167" i="5"/>
  <c r="AY167" i="5"/>
  <c r="AZ167" i="5"/>
  <c r="BA167" i="5"/>
  <c r="D168" i="5"/>
  <c r="AO168" i="5"/>
  <c r="AP168" i="5"/>
  <c r="AQ168" i="5"/>
  <c r="AR168" i="5"/>
  <c r="AS168" i="5"/>
  <c r="AT168" i="5"/>
  <c r="AU178" i="5"/>
  <c r="AV178" i="5"/>
  <c r="AW178" i="5"/>
  <c r="AX168" i="5"/>
  <c r="AY168" i="5"/>
  <c r="AZ168" i="5"/>
  <c r="BA168" i="5"/>
  <c r="D169" i="5"/>
  <c r="AO169" i="5"/>
  <c r="AP169" i="5"/>
  <c r="AQ169" i="5"/>
  <c r="AR169" i="5"/>
  <c r="AS169" i="5"/>
  <c r="AT169" i="5"/>
  <c r="AU179" i="5"/>
  <c r="AV179" i="5"/>
  <c r="AW179" i="5"/>
  <c r="AX169" i="5"/>
  <c r="AY169" i="5"/>
  <c r="AZ169" i="5"/>
  <c r="BA169" i="5"/>
  <c r="D170" i="5"/>
  <c r="AO170" i="5"/>
  <c r="AP170" i="5"/>
  <c r="AQ170" i="5"/>
  <c r="AR170" i="5"/>
  <c r="AS170" i="5"/>
  <c r="AT170" i="5"/>
  <c r="AU180" i="5"/>
  <c r="AV180" i="5"/>
  <c r="AW180" i="5"/>
  <c r="AX170" i="5"/>
  <c r="AY170" i="5"/>
  <c r="AZ170" i="5"/>
  <c r="BA170" i="5"/>
  <c r="D171" i="5"/>
  <c r="AO171" i="5"/>
  <c r="AP171" i="5"/>
  <c r="AQ171" i="5"/>
  <c r="AR171" i="5"/>
  <c r="AS171" i="5"/>
  <c r="AT171" i="5"/>
  <c r="AU181" i="5"/>
  <c r="AV181" i="5"/>
  <c r="AW181" i="5"/>
  <c r="AX171" i="5"/>
  <c r="AY171" i="5"/>
  <c r="AZ171" i="5"/>
  <c r="BA171" i="5"/>
  <c r="D172" i="5"/>
  <c r="AO172" i="5"/>
  <c r="AP172" i="5"/>
  <c r="AQ172" i="5"/>
  <c r="AR172" i="5"/>
  <c r="AS172" i="5"/>
  <c r="AT172" i="5"/>
  <c r="AU182" i="5"/>
  <c r="AV182" i="5"/>
  <c r="AW182" i="5"/>
  <c r="AX172" i="5"/>
  <c r="AY172" i="5"/>
  <c r="AZ172" i="5"/>
  <c r="BA172" i="5"/>
  <c r="D173" i="5"/>
  <c r="AO173" i="5"/>
  <c r="AP173" i="5"/>
  <c r="AQ173" i="5"/>
  <c r="AR173" i="5"/>
  <c r="AS173" i="5"/>
  <c r="AT173" i="5"/>
  <c r="AU183" i="5"/>
  <c r="AV183" i="5"/>
  <c r="AW183" i="5"/>
  <c r="AX173" i="5"/>
  <c r="AY173" i="5"/>
  <c r="AZ173" i="5"/>
  <c r="BA173" i="5"/>
  <c r="D174" i="5"/>
  <c r="AO174" i="5"/>
  <c r="AP174" i="5"/>
  <c r="AQ174" i="5"/>
  <c r="AR174" i="5"/>
  <c r="AS174" i="5"/>
  <c r="AT174" i="5"/>
  <c r="AU184" i="5"/>
  <c r="AV184" i="5"/>
  <c r="AW184" i="5"/>
  <c r="AX174" i="5"/>
  <c r="AY174" i="5"/>
  <c r="AZ174" i="5"/>
  <c r="BA174" i="5"/>
  <c r="D175" i="5"/>
  <c r="AO175" i="5"/>
  <c r="AP175" i="5"/>
  <c r="AQ175" i="5"/>
  <c r="AR175" i="5"/>
  <c r="AS175" i="5"/>
  <c r="AT175" i="5"/>
  <c r="AU185" i="5"/>
  <c r="AV185" i="5"/>
  <c r="AW185" i="5"/>
  <c r="AX175" i="5"/>
  <c r="AY175" i="5"/>
  <c r="AZ175" i="5"/>
  <c r="BA175" i="5"/>
  <c r="D176" i="5"/>
  <c r="AO176" i="5"/>
  <c r="AP176" i="5"/>
  <c r="AQ176" i="5"/>
  <c r="AR176" i="5"/>
  <c r="AS176" i="5"/>
  <c r="AT176" i="5"/>
  <c r="AU186" i="5"/>
  <c r="AV186" i="5"/>
  <c r="AW186" i="5"/>
  <c r="AX176" i="5"/>
  <c r="AY176" i="5"/>
  <c r="AZ176" i="5"/>
  <c r="BA176" i="5"/>
  <c r="D177" i="5"/>
  <c r="AO177" i="5"/>
  <c r="AP177" i="5"/>
  <c r="AQ177" i="5"/>
  <c r="AR177" i="5"/>
  <c r="AS177" i="5"/>
  <c r="AT177" i="5"/>
  <c r="AU187" i="5"/>
  <c r="AV187" i="5"/>
  <c r="AW187" i="5"/>
  <c r="AX177" i="5"/>
  <c r="AY177" i="5"/>
  <c r="AZ177" i="5"/>
  <c r="BA177" i="5"/>
  <c r="D178" i="5"/>
  <c r="AO178" i="5"/>
  <c r="AP178" i="5"/>
  <c r="AQ178" i="5"/>
  <c r="AR178" i="5"/>
  <c r="AS178" i="5"/>
  <c r="AT178" i="5"/>
  <c r="AU188" i="5"/>
  <c r="AV188" i="5"/>
  <c r="AW188" i="5"/>
  <c r="AX178" i="5"/>
  <c r="AY178" i="5"/>
  <c r="AZ178" i="5"/>
  <c r="BA178" i="5"/>
  <c r="D179" i="5"/>
  <c r="AO179" i="5"/>
  <c r="AP179" i="5"/>
  <c r="AQ179" i="5"/>
  <c r="AR179" i="5"/>
  <c r="AS179" i="5"/>
  <c r="AT179" i="5"/>
  <c r="AU189" i="5"/>
  <c r="AV189" i="5"/>
  <c r="AW189" i="5"/>
  <c r="AX179" i="5"/>
  <c r="AY179" i="5"/>
  <c r="AZ179" i="5"/>
  <c r="BA179" i="5"/>
  <c r="D180" i="5"/>
  <c r="AO180" i="5"/>
  <c r="AP180" i="5"/>
  <c r="AQ180" i="5"/>
  <c r="AR180" i="5"/>
  <c r="AS180" i="5"/>
  <c r="AT180" i="5"/>
  <c r="AU190" i="5"/>
  <c r="AV190" i="5"/>
  <c r="AW190" i="5"/>
  <c r="AX180" i="5"/>
  <c r="AY180" i="5"/>
  <c r="AZ180" i="5"/>
  <c r="BA180" i="5"/>
  <c r="D181" i="5"/>
  <c r="AO181" i="5"/>
  <c r="AP181" i="5"/>
  <c r="AQ181" i="5"/>
  <c r="AR181" i="5"/>
  <c r="AS181" i="5"/>
  <c r="AT181" i="5"/>
  <c r="AU191" i="5"/>
  <c r="AV191" i="5"/>
  <c r="AW191" i="5"/>
  <c r="AX181" i="5"/>
  <c r="AY181" i="5"/>
  <c r="AZ181" i="5"/>
  <c r="BA181" i="5"/>
  <c r="D182" i="5"/>
  <c r="AO182" i="5"/>
  <c r="AP182" i="5"/>
  <c r="AQ182" i="5"/>
  <c r="AR182" i="5"/>
  <c r="AS182" i="5"/>
  <c r="AT182" i="5"/>
  <c r="AU192" i="5"/>
  <c r="AV192" i="5"/>
  <c r="AW192" i="5"/>
  <c r="AX182" i="5"/>
  <c r="AY182" i="5"/>
  <c r="AZ182" i="5"/>
  <c r="BA182" i="5"/>
  <c r="D183" i="5"/>
  <c r="AO183" i="5"/>
  <c r="AP183" i="5"/>
  <c r="AQ183" i="5"/>
  <c r="AR183" i="5"/>
  <c r="AS183" i="5"/>
  <c r="AT183" i="5"/>
  <c r="AU193" i="5"/>
  <c r="AV193" i="5"/>
  <c r="AW193" i="5"/>
  <c r="AX183" i="5"/>
  <c r="AY183" i="5"/>
  <c r="AZ183" i="5"/>
  <c r="BA183" i="5"/>
  <c r="D184" i="5"/>
  <c r="AO184" i="5"/>
  <c r="AP184" i="5"/>
  <c r="AQ184" i="5"/>
  <c r="AR184" i="5"/>
  <c r="AS184" i="5"/>
  <c r="AT184" i="5"/>
  <c r="AU194" i="5"/>
  <c r="AV194" i="5"/>
  <c r="AW194" i="5"/>
  <c r="AX184" i="5"/>
  <c r="AY184" i="5"/>
  <c r="AZ184" i="5"/>
  <c r="BA184" i="5"/>
  <c r="D185" i="5"/>
  <c r="AO185" i="5"/>
  <c r="AP185" i="5"/>
  <c r="AQ185" i="5"/>
  <c r="AR185" i="5"/>
  <c r="AS185" i="5"/>
  <c r="AT185" i="5"/>
  <c r="AU195" i="5"/>
  <c r="AV195" i="5"/>
  <c r="AW195" i="5"/>
  <c r="AX185" i="5"/>
  <c r="AY185" i="5"/>
  <c r="AZ185" i="5"/>
  <c r="BA185" i="5"/>
  <c r="D186" i="5"/>
  <c r="AO186" i="5"/>
  <c r="AP186" i="5"/>
  <c r="AQ186" i="5"/>
  <c r="AR186" i="5"/>
  <c r="AS186" i="5"/>
  <c r="AT186" i="5"/>
  <c r="AU196" i="5"/>
  <c r="AV196" i="5"/>
  <c r="AW196" i="5"/>
  <c r="AX186" i="5"/>
  <c r="AY186" i="5"/>
  <c r="AZ186" i="5"/>
  <c r="BA186" i="5"/>
  <c r="D187" i="5"/>
  <c r="AO187" i="5"/>
  <c r="AP187" i="5"/>
  <c r="AQ187" i="5"/>
  <c r="AR187" i="5"/>
  <c r="AS187" i="5"/>
  <c r="AT187" i="5"/>
  <c r="AU197" i="5"/>
  <c r="AV197" i="5"/>
  <c r="AW197" i="5"/>
  <c r="AX187" i="5"/>
  <c r="AY187" i="5"/>
  <c r="AZ187" i="5"/>
  <c r="BA187" i="5"/>
  <c r="D188" i="5"/>
  <c r="AO188" i="5"/>
  <c r="AP188" i="5"/>
  <c r="AQ188" i="5"/>
  <c r="AR188" i="5"/>
  <c r="AS188" i="5"/>
  <c r="AT188" i="5"/>
  <c r="AU198" i="5"/>
  <c r="AV198" i="5"/>
  <c r="AW198" i="5"/>
  <c r="AX188" i="5"/>
  <c r="AY188" i="5"/>
  <c r="AZ188" i="5"/>
  <c r="BA188" i="5"/>
  <c r="D189" i="5"/>
  <c r="AO189" i="5"/>
  <c r="AP189" i="5"/>
  <c r="AQ189" i="5"/>
  <c r="AR189" i="5"/>
  <c r="AS189" i="5"/>
  <c r="AT189" i="5"/>
  <c r="AU199" i="5"/>
  <c r="AV199" i="5"/>
  <c r="AW199" i="5"/>
  <c r="AX189" i="5"/>
  <c r="AY189" i="5"/>
  <c r="AZ189" i="5"/>
  <c r="BA189" i="5"/>
  <c r="D190" i="5"/>
  <c r="AO190" i="5"/>
  <c r="AP190" i="5"/>
  <c r="AQ190" i="5"/>
  <c r="AR190" i="5"/>
  <c r="AS190" i="5"/>
  <c r="AT190" i="5"/>
  <c r="AU200" i="5"/>
  <c r="AV200" i="5"/>
  <c r="AW200" i="5"/>
  <c r="AX190" i="5"/>
  <c r="AY190" i="5"/>
  <c r="AZ190" i="5"/>
  <c r="BA190" i="5"/>
  <c r="D191" i="5"/>
  <c r="AO191" i="5"/>
  <c r="AP191" i="5"/>
  <c r="AQ191" i="5"/>
  <c r="AR191" i="5"/>
  <c r="AS191" i="5"/>
  <c r="AT191" i="5"/>
  <c r="AU201" i="5"/>
  <c r="AV201" i="5"/>
  <c r="AW201" i="5"/>
  <c r="AX191" i="5"/>
  <c r="AY191" i="5"/>
  <c r="AZ191" i="5"/>
  <c r="BA191" i="5"/>
  <c r="D192" i="5"/>
  <c r="AO192" i="5"/>
  <c r="AP192" i="5"/>
  <c r="AQ192" i="5"/>
  <c r="AR192" i="5"/>
  <c r="AS192" i="5"/>
  <c r="AT192" i="5"/>
  <c r="AU202" i="5"/>
  <c r="AV202" i="5"/>
  <c r="AW202" i="5"/>
  <c r="AX192" i="5"/>
  <c r="AY192" i="5"/>
  <c r="AZ192" i="5"/>
  <c r="BA192" i="5"/>
  <c r="D193" i="5"/>
  <c r="AO193" i="5"/>
  <c r="AP193" i="5"/>
  <c r="AQ193" i="5"/>
  <c r="AR193" i="5"/>
  <c r="AS193" i="5"/>
  <c r="AT193" i="5"/>
  <c r="AU203" i="5"/>
  <c r="AV203" i="5"/>
  <c r="AW203" i="5"/>
  <c r="AX193" i="5"/>
  <c r="AY193" i="5"/>
  <c r="AZ193" i="5"/>
  <c r="BA193" i="5"/>
  <c r="D194" i="5"/>
  <c r="AO194" i="5"/>
  <c r="AP194" i="5"/>
  <c r="AQ194" i="5"/>
  <c r="AR194" i="5"/>
  <c r="AS194" i="5"/>
  <c r="AT194" i="5"/>
  <c r="AU204" i="5"/>
  <c r="AV204" i="5"/>
  <c r="AW204" i="5"/>
  <c r="AX194" i="5"/>
  <c r="AY194" i="5"/>
  <c r="AZ194" i="5"/>
  <c r="BA194" i="5"/>
  <c r="D195" i="5"/>
  <c r="AO195" i="5"/>
  <c r="AP195" i="5"/>
  <c r="AQ195" i="5"/>
  <c r="AR195" i="5"/>
  <c r="AS195" i="5"/>
  <c r="AT195" i="5"/>
  <c r="AU205" i="5"/>
  <c r="AV205" i="5"/>
  <c r="AW205" i="5"/>
  <c r="AX195" i="5"/>
  <c r="AY195" i="5"/>
  <c r="AZ195" i="5"/>
  <c r="BA195" i="5"/>
  <c r="D196" i="5"/>
  <c r="AO196" i="5"/>
  <c r="AP196" i="5"/>
  <c r="AQ196" i="5"/>
  <c r="AR196" i="5"/>
  <c r="AS196" i="5"/>
  <c r="AT196" i="5"/>
  <c r="AU206" i="5"/>
  <c r="AV206" i="5"/>
  <c r="AW206" i="5"/>
  <c r="AX196" i="5"/>
  <c r="AY196" i="5"/>
  <c r="AZ196" i="5"/>
  <c r="BA196" i="5"/>
  <c r="D197" i="5"/>
  <c r="AO197" i="5"/>
  <c r="AP197" i="5"/>
  <c r="AQ197" i="5"/>
  <c r="AR197" i="5"/>
  <c r="AS197" i="5"/>
  <c r="AT197" i="5"/>
  <c r="AU207" i="5"/>
  <c r="AV207" i="5"/>
  <c r="AW207" i="5"/>
  <c r="AX197" i="5"/>
  <c r="AY197" i="5"/>
  <c r="AZ197" i="5"/>
  <c r="BA197" i="5"/>
  <c r="D198" i="5"/>
  <c r="AO198" i="5"/>
  <c r="AP198" i="5"/>
  <c r="AQ198" i="5"/>
  <c r="AR198" i="5"/>
  <c r="AS198" i="5"/>
  <c r="AT198" i="5"/>
  <c r="AU208" i="5"/>
  <c r="AV208" i="5"/>
  <c r="AW208" i="5"/>
  <c r="AX198" i="5"/>
  <c r="AY198" i="5"/>
  <c r="AZ198" i="5"/>
  <c r="BA198" i="5"/>
  <c r="D199" i="5"/>
  <c r="AO199" i="5"/>
  <c r="AP199" i="5"/>
  <c r="AQ199" i="5"/>
  <c r="AR199" i="5"/>
  <c r="AS199" i="5"/>
  <c r="AT199" i="5"/>
  <c r="AU209" i="5"/>
  <c r="AV209" i="5"/>
  <c r="AW209" i="5"/>
  <c r="AX199" i="5"/>
  <c r="AY199" i="5"/>
  <c r="AZ199" i="5"/>
  <c r="BA199" i="5"/>
  <c r="D200" i="5"/>
  <c r="AO200" i="5"/>
  <c r="AP200" i="5"/>
  <c r="AQ200" i="5"/>
  <c r="AR200" i="5"/>
  <c r="AS200" i="5"/>
  <c r="AT200" i="5"/>
  <c r="AU210" i="5"/>
  <c r="AV210" i="5"/>
  <c r="AW210" i="5"/>
  <c r="AX200" i="5"/>
  <c r="AY200" i="5"/>
  <c r="AZ200" i="5"/>
  <c r="BA200" i="5"/>
  <c r="D201" i="5"/>
  <c r="AO201" i="5"/>
  <c r="AP201" i="5"/>
  <c r="AQ201" i="5"/>
  <c r="AR201" i="5"/>
  <c r="AS201" i="5"/>
  <c r="AT201" i="5"/>
  <c r="AU211" i="5"/>
  <c r="AV211" i="5"/>
  <c r="AW211" i="5"/>
  <c r="AX201" i="5"/>
  <c r="AY201" i="5"/>
  <c r="AZ201" i="5"/>
  <c r="BA201" i="5"/>
  <c r="D202" i="5"/>
  <c r="AO202" i="5"/>
  <c r="AP202" i="5"/>
  <c r="AQ202" i="5"/>
  <c r="AR202" i="5"/>
  <c r="AS202" i="5"/>
  <c r="AT202" i="5"/>
  <c r="AU212" i="5"/>
  <c r="AV212" i="5"/>
  <c r="AW212" i="5"/>
  <c r="AX202" i="5"/>
  <c r="AY202" i="5"/>
  <c r="AZ202" i="5"/>
  <c r="BA202" i="5"/>
  <c r="D203" i="5"/>
  <c r="AO203" i="5"/>
  <c r="AP203" i="5"/>
  <c r="AQ203" i="5"/>
  <c r="AR203" i="5"/>
  <c r="AS203" i="5"/>
  <c r="AT203" i="5"/>
  <c r="AU213" i="5"/>
  <c r="AV213" i="5"/>
  <c r="AW213" i="5"/>
  <c r="AX203" i="5"/>
  <c r="AY203" i="5"/>
  <c r="AZ203" i="5"/>
  <c r="BA203" i="5"/>
  <c r="D204" i="5"/>
  <c r="AO204" i="5"/>
  <c r="AP204" i="5"/>
  <c r="AQ204" i="5"/>
  <c r="AR204" i="5"/>
  <c r="AS204" i="5"/>
  <c r="AT204" i="5"/>
  <c r="AU214" i="5"/>
  <c r="AV214" i="5"/>
  <c r="AW214" i="5"/>
  <c r="AX204" i="5"/>
  <c r="AY204" i="5"/>
  <c r="AZ204" i="5"/>
  <c r="BA204" i="5"/>
  <c r="D205" i="5"/>
  <c r="AO205" i="5"/>
  <c r="AP205" i="5"/>
  <c r="AQ205" i="5"/>
  <c r="AR205" i="5"/>
  <c r="AS205" i="5"/>
  <c r="AT205" i="5"/>
  <c r="AU215" i="5"/>
  <c r="AV215" i="5"/>
  <c r="AW215" i="5"/>
  <c r="AX205" i="5"/>
  <c r="AY205" i="5"/>
  <c r="AZ205" i="5"/>
  <c r="BA205" i="5"/>
  <c r="D206" i="5"/>
  <c r="AO206" i="5"/>
  <c r="AP206" i="5"/>
  <c r="AQ206" i="5"/>
  <c r="AR206" i="5"/>
  <c r="AS206" i="5"/>
  <c r="AT206" i="5"/>
  <c r="AU216" i="5"/>
  <c r="AV216" i="5"/>
  <c r="AW216" i="5"/>
  <c r="AX206" i="5"/>
  <c r="AY206" i="5"/>
  <c r="AZ206" i="5"/>
  <c r="BA206" i="5"/>
  <c r="D207" i="5"/>
  <c r="AO207" i="5"/>
  <c r="AP207" i="5"/>
  <c r="AQ207" i="5"/>
  <c r="AR207" i="5"/>
  <c r="AS207" i="5"/>
  <c r="AT207" i="5"/>
  <c r="AU217" i="5"/>
  <c r="AV217" i="5"/>
  <c r="AW217" i="5"/>
  <c r="AX207" i="5"/>
  <c r="AY207" i="5"/>
  <c r="AZ207" i="5"/>
  <c r="BA207" i="5"/>
  <c r="D208" i="5"/>
  <c r="AO208" i="5"/>
  <c r="AP208" i="5"/>
  <c r="AQ208" i="5"/>
  <c r="AR208" i="5"/>
  <c r="AS208" i="5"/>
  <c r="AT208" i="5"/>
  <c r="AU218" i="5"/>
  <c r="AV218" i="5"/>
  <c r="AW218" i="5"/>
  <c r="AX208" i="5"/>
  <c r="AY208" i="5"/>
  <c r="AZ208" i="5"/>
  <c r="BA208" i="5"/>
  <c r="D209" i="5"/>
  <c r="AO209" i="5"/>
  <c r="AP209" i="5"/>
  <c r="AQ209" i="5"/>
  <c r="AR209" i="5"/>
  <c r="AS209" i="5"/>
  <c r="AT209" i="5"/>
  <c r="AU219" i="5"/>
  <c r="AV219" i="5"/>
  <c r="AW219" i="5"/>
  <c r="AX209" i="5"/>
  <c r="AY209" i="5"/>
  <c r="AZ209" i="5"/>
  <c r="BA209" i="5"/>
  <c r="D210" i="5"/>
  <c r="AO210" i="5"/>
  <c r="AP210" i="5"/>
  <c r="AQ210" i="5"/>
  <c r="AR210" i="5"/>
  <c r="AS210" i="5"/>
  <c r="AT210" i="5"/>
  <c r="AU220" i="5"/>
  <c r="AV220" i="5"/>
  <c r="AW220" i="5"/>
  <c r="AX210" i="5"/>
  <c r="AY210" i="5"/>
  <c r="AZ210" i="5"/>
  <c r="BA210" i="5"/>
  <c r="D211" i="5"/>
  <c r="AO211" i="5"/>
  <c r="AP211" i="5"/>
  <c r="AQ211" i="5"/>
  <c r="AR211" i="5"/>
  <c r="AS211" i="5"/>
  <c r="AT211" i="5"/>
  <c r="AU221" i="5"/>
  <c r="AV221" i="5"/>
  <c r="AW221" i="5"/>
  <c r="AX211" i="5"/>
  <c r="AY211" i="5"/>
  <c r="AZ211" i="5"/>
  <c r="BA211" i="5"/>
  <c r="D212" i="5"/>
  <c r="AO212" i="5"/>
  <c r="AP212" i="5"/>
  <c r="AQ212" i="5"/>
  <c r="AR212" i="5"/>
  <c r="AS212" i="5"/>
  <c r="AT212" i="5"/>
  <c r="AU222" i="5"/>
  <c r="AV222" i="5"/>
  <c r="AW222" i="5"/>
  <c r="AX212" i="5"/>
  <c r="AY212" i="5"/>
  <c r="AZ212" i="5"/>
  <c r="BA212" i="5"/>
  <c r="D213" i="5"/>
  <c r="AO213" i="5"/>
  <c r="AP213" i="5"/>
  <c r="AQ213" i="5"/>
  <c r="AR213" i="5"/>
  <c r="AS213" i="5"/>
  <c r="AT213" i="5"/>
  <c r="AU223" i="5"/>
  <c r="AV223" i="5"/>
  <c r="AW223" i="5"/>
  <c r="AX213" i="5"/>
  <c r="AY213" i="5"/>
  <c r="AZ213" i="5"/>
  <c r="BA213" i="5"/>
  <c r="D214" i="5"/>
  <c r="AO214" i="5"/>
  <c r="AP214" i="5"/>
  <c r="AQ214" i="5"/>
  <c r="AR214" i="5"/>
  <c r="AS214" i="5"/>
  <c r="AT214" i="5"/>
  <c r="AU224" i="5"/>
  <c r="AV224" i="5"/>
  <c r="AW224" i="5"/>
  <c r="AX214" i="5"/>
  <c r="AY214" i="5"/>
  <c r="AZ214" i="5"/>
  <c r="BA214" i="5"/>
  <c r="D215" i="5"/>
  <c r="AO215" i="5"/>
  <c r="AP215" i="5"/>
  <c r="AQ215" i="5"/>
  <c r="AR215" i="5"/>
  <c r="AS215" i="5"/>
  <c r="AT215" i="5"/>
  <c r="AU225" i="5"/>
  <c r="AV225" i="5"/>
  <c r="AW225" i="5"/>
  <c r="AX215" i="5"/>
  <c r="AY215" i="5"/>
  <c r="AZ215" i="5"/>
  <c r="BA215" i="5"/>
  <c r="D216" i="5"/>
  <c r="AO216" i="5"/>
  <c r="AP216" i="5"/>
  <c r="AQ216" i="5"/>
  <c r="AR216" i="5"/>
  <c r="AS216" i="5"/>
  <c r="AT216" i="5"/>
  <c r="AU226" i="5"/>
  <c r="AV226" i="5"/>
  <c r="AW226" i="5"/>
  <c r="AX216" i="5"/>
  <c r="AY216" i="5"/>
  <c r="AZ216" i="5"/>
  <c r="BA216" i="5"/>
  <c r="D217" i="5"/>
  <c r="AO217" i="5"/>
  <c r="AP217" i="5"/>
  <c r="AQ217" i="5"/>
  <c r="AR217" i="5"/>
  <c r="AS217" i="5"/>
  <c r="AT217" i="5"/>
  <c r="AU227" i="5"/>
  <c r="AV227" i="5"/>
  <c r="AW227" i="5"/>
  <c r="AX217" i="5"/>
  <c r="AY217" i="5"/>
  <c r="AZ217" i="5"/>
  <c r="BA217" i="5"/>
  <c r="D218" i="5"/>
  <c r="AO218" i="5"/>
  <c r="AP218" i="5"/>
  <c r="AQ218" i="5"/>
  <c r="AR218" i="5"/>
  <c r="AS218" i="5"/>
  <c r="AT218" i="5"/>
  <c r="AU228" i="5"/>
  <c r="AV228" i="5"/>
  <c r="AW228" i="5"/>
  <c r="AX218" i="5"/>
  <c r="AY218" i="5"/>
  <c r="AZ218" i="5"/>
  <c r="BA218" i="5"/>
  <c r="D219" i="5"/>
  <c r="AO219" i="5"/>
  <c r="AP219" i="5"/>
  <c r="AQ219" i="5"/>
  <c r="AR219" i="5"/>
  <c r="AS219" i="5"/>
  <c r="AT219" i="5"/>
  <c r="AU229" i="5"/>
  <c r="AV229" i="5"/>
  <c r="AW229" i="5"/>
  <c r="AX219" i="5"/>
  <c r="AY219" i="5"/>
  <c r="AZ219" i="5"/>
  <c r="BA219" i="5"/>
  <c r="D220" i="5"/>
  <c r="AO220" i="5"/>
  <c r="AP220" i="5"/>
  <c r="AQ220" i="5"/>
  <c r="AR220" i="5"/>
  <c r="AS220" i="5"/>
  <c r="AT220" i="5"/>
  <c r="AU230" i="5"/>
  <c r="AV230" i="5"/>
  <c r="AW230" i="5"/>
  <c r="AX220" i="5"/>
  <c r="AY220" i="5"/>
  <c r="AZ220" i="5"/>
  <c r="BA220" i="5"/>
  <c r="D221" i="5"/>
  <c r="AO221" i="5"/>
  <c r="AP221" i="5"/>
  <c r="AQ221" i="5"/>
  <c r="AR221" i="5"/>
  <c r="AS221" i="5"/>
  <c r="AT221" i="5"/>
  <c r="AU231" i="5"/>
  <c r="AV231" i="5"/>
  <c r="AW231" i="5"/>
  <c r="AX221" i="5"/>
  <c r="AY221" i="5"/>
  <c r="AZ221" i="5"/>
  <c r="BA221" i="5"/>
  <c r="D222" i="5"/>
  <c r="AO222" i="5"/>
  <c r="AP222" i="5"/>
  <c r="AQ222" i="5"/>
  <c r="AR222" i="5"/>
  <c r="AS222" i="5"/>
  <c r="AT222" i="5"/>
  <c r="AU232" i="5"/>
  <c r="AV232" i="5"/>
  <c r="AW232" i="5"/>
  <c r="AX222" i="5"/>
  <c r="AY222" i="5"/>
  <c r="AZ222" i="5"/>
  <c r="BA222" i="5"/>
  <c r="D223" i="5"/>
  <c r="AO223" i="5"/>
  <c r="AP223" i="5"/>
  <c r="AQ223" i="5"/>
  <c r="AR223" i="5"/>
  <c r="AS223" i="5"/>
  <c r="AT223" i="5"/>
  <c r="AU233" i="5"/>
  <c r="AV233" i="5"/>
  <c r="AW233" i="5"/>
  <c r="AX223" i="5"/>
  <c r="AY223" i="5"/>
  <c r="AZ223" i="5"/>
  <c r="BA223" i="5"/>
  <c r="D224" i="5"/>
  <c r="AO224" i="5"/>
  <c r="AP224" i="5"/>
  <c r="AQ224" i="5"/>
  <c r="AR224" i="5"/>
  <c r="AS224" i="5"/>
  <c r="AT224" i="5"/>
  <c r="AU234" i="5"/>
  <c r="AV234" i="5"/>
  <c r="AW234" i="5"/>
  <c r="AX224" i="5"/>
  <c r="AY224" i="5"/>
  <c r="AZ224" i="5"/>
  <c r="BA224" i="5"/>
  <c r="D225" i="5"/>
  <c r="AO225" i="5"/>
  <c r="AP225" i="5"/>
  <c r="AQ225" i="5"/>
  <c r="AR225" i="5"/>
  <c r="AS225" i="5"/>
  <c r="AT225" i="5"/>
  <c r="AU235" i="5"/>
  <c r="AV235" i="5"/>
  <c r="AW235" i="5"/>
  <c r="AX225" i="5"/>
  <c r="AY225" i="5"/>
  <c r="AZ225" i="5"/>
  <c r="BA225" i="5"/>
  <c r="D226" i="5"/>
  <c r="AO226" i="5"/>
  <c r="AP226" i="5"/>
  <c r="AQ226" i="5"/>
  <c r="AR226" i="5"/>
  <c r="AS226" i="5"/>
  <c r="AT226" i="5"/>
  <c r="AU236" i="5"/>
  <c r="AV236" i="5"/>
  <c r="AW236" i="5"/>
  <c r="AX226" i="5"/>
  <c r="AY226" i="5"/>
  <c r="AZ226" i="5"/>
  <c r="BA226" i="5"/>
  <c r="D227" i="5"/>
  <c r="AO227" i="5"/>
  <c r="AP227" i="5"/>
  <c r="AQ227" i="5"/>
  <c r="AR227" i="5"/>
  <c r="AS227" i="5"/>
  <c r="AT227" i="5"/>
  <c r="AU237" i="5"/>
  <c r="AV237" i="5"/>
  <c r="AW237" i="5"/>
  <c r="AX227" i="5"/>
  <c r="AY227" i="5"/>
  <c r="AZ227" i="5"/>
  <c r="BA227" i="5"/>
  <c r="D228" i="5"/>
  <c r="AO228" i="5"/>
  <c r="AP228" i="5"/>
  <c r="AQ228" i="5"/>
  <c r="AR228" i="5"/>
  <c r="AS228" i="5"/>
  <c r="AT228" i="5"/>
  <c r="AU238" i="5"/>
  <c r="AV238" i="5"/>
  <c r="AW238" i="5"/>
  <c r="AX228" i="5"/>
  <c r="AY228" i="5"/>
  <c r="AZ228" i="5"/>
  <c r="BA228" i="5"/>
  <c r="D229" i="5"/>
  <c r="AO229" i="5"/>
  <c r="AP229" i="5"/>
  <c r="AQ229" i="5"/>
  <c r="AR229" i="5"/>
  <c r="AS229" i="5"/>
  <c r="AT229" i="5"/>
  <c r="AU239" i="5"/>
  <c r="AV239" i="5"/>
  <c r="AW239" i="5"/>
  <c r="AX229" i="5"/>
  <c r="AY229" i="5"/>
  <c r="AZ229" i="5"/>
  <c r="BA229" i="5"/>
  <c r="D230" i="5"/>
  <c r="AO230" i="5"/>
  <c r="AP230" i="5"/>
  <c r="AQ230" i="5"/>
  <c r="AR230" i="5"/>
  <c r="AS230" i="5"/>
  <c r="AT230" i="5"/>
  <c r="AU240" i="5"/>
  <c r="AV240" i="5"/>
  <c r="AW240" i="5"/>
  <c r="AX230" i="5"/>
  <c r="AY230" i="5"/>
  <c r="AZ230" i="5"/>
  <c r="BA230" i="5"/>
  <c r="D231" i="5"/>
  <c r="AO231" i="5"/>
  <c r="AP231" i="5"/>
  <c r="AQ231" i="5"/>
  <c r="AR231" i="5"/>
  <c r="AS231" i="5"/>
  <c r="AT231" i="5"/>
  <c r="AU241" i="5"/>
  <c r="AV241" i="5"/>
  <c r="AW241" i="5"/>
  <c r="AX231" i="5"/>
  <c r="AY231" i="5"/>
  <c r="AZ231" i="5"/>
  <c r="BA231" i="5"/>
  <c r="D232" i="5"/>
  <c r="AO232" i="5"/>
  <c r="AP232" i="5"/>
  <c r="AQ232" i="5"/>
  <c r="AR232" i="5"/>
  <c r="AS232" i="5"/>
  <c r="AT232" i="5"/>
  <c r="AU242" i="5"/>
  <c r="AV242" i="5"/>
  <c r="AW242" i="5"/>
  <c r="AX232" i="5"/>
  <c r="AY232" i="5"/>
  <c r="AZ232" i="5"/>
  <c r="BA232" i="5"/>
  <c r="D233" i="5"/>
  <c r="AO233" i="5"/>
  <c r="AP233" i="5"/>
  <c r="AQ233" i="5"/>
  <c r="AR233" i="5"/>
  <c r="AS233" i="5"/>
  <c r="AT233" i="5"/>
  <c r="AU243" i="5"/>
  <c r="AV243" i="5"/>
  <c r="AW243" i="5"/>
  <c r="AX233" i="5"/>
  <c r="AY233" i="5"/>
  <c r="AZ233" i="5"/>
  <c r="BA233" i="5"/>
  <c r="D234" i="5"/>
  <c r="AO234" i="5"/>
  <c r="AP234" i="5"/>
  <c r="AQ234" i="5"/>
  <c r="AR234" i="5"/>
  <c r="AS234" i="5"/>
  <c r="AT234" i="5"/>
  <c r="AU244" i="5"/>
  <c r="AV244" i="5"/>
  <c r="AW244" i="5"/>
  <c r="AX234" i="5"/>
  <c r="AY234" i="5"/>
  <c r="AZ234" i="5"/>
  <c r="BA234" i="5"/>
  <c r="D235" i="5"/>
  <c r="AO235" i="5"/>
  <c r="AP235" i="5"/>
  <c r="AQ235" i="5"/>
  <c r="AR235" i="5"/>
  <c r="AS235" i="5"/>
  <c r="AT235" i="5"/>
  <c r="AU245" i="5"/>
  <c r="AV245" i="5"/>
  <c r="AW245" i="5"/>
  <c r="AX235" i="5"/>
  <c r="AY235" i="5"/>
  <c r="AZ235" i="5"/>
  <c r="BA235" i="5"/>
  <c r="D236" i="5"/>
  <c r="AO236" i="5"/>
  <c r="AP236" i="5"/>
  <c r="AQ236" i="5"/>
  <c r="AR236" i="5"/>
  <c r="AS236" i="5"/>
  <c r="AT236" i="5"/>
  <c r="AU246" i="5"/>
  <c r="AV246" i="5"/>
  <c r="AW246" i="5"/>
  <c r="AX236" i="5"/>
  <c r="AY236" i="5"/>
  <c r="AZ236" i="5"/>
  <c r="BA236" i="5"/>
  <c r="D237" i="5"/>
  <c r="AO237" i="5"/>
  <c r="AP237" i="5"/>
  <c r="AQ237" i="5"/>
  <c r="AR237" i="5"/>
  <c r="AS237" i="5"/>
  <c r="AT237" i="5"/>
  <c r="AU247" i="5"/>
  <c r="AV247" i="5"/>
  <c r="AW247" i="5"/>
  <c r="AX237" i="5"/>
  <c r="AY237" i="5"/>
  <c r="AZ237" i="5"/>
  <c r="BA237" i="5"/>
  <c r="D238" i="5"/>
  <c r="AO238" i="5"/>
  <c r="AP238" i="5"/>
  <c r="AQ238" i="5"/>
  <c r="AR238" i="5"/>
  <c r="AS238" i="5"/>
  <c r="AT238" i="5"/>
  <c r="AU248" i="5"/>
  <c r="AV248" i="5"/>
  <c r="AW248" i="5"/>
  <c r="AX238" i="5"/>
  <c r="AY238" i="5"/>
  <c r="AZ238" i="5"/>
  <c r="BA238" i="5"/>
  <c r="D239" i="5"/>
  <c r="AO239" i="5"/>
  <c r="AP239" i="5"/>
  <c r="AQ239" i="5"/>
  <c r="AR239" i="5"/>
  <c r="AS239" i="5"/>
  <c r="AT239" i="5"/>
  <c r="AU249" i="5"/>
  <c r="AV249" i="5"/>
  <c r="AW249" i="5"/>
  <c r="AX239" i="5"/>
  <c r="AY239" i="5"/>
  <c r="AZ239" i="5"/>
  <c r="BA239" i="5"/>
  <c r="D240" i="5"/>
  <c r="AO240" i="5"/>
  <c r="AP240" i="5"/>
  <c r="AQ240" i="5"/>
  <c r="AR240" i="5"/>
  <c r="AS240" i="5"/>
  <c r="AT240" i="5"/>
  <c r="AU250" i="5"/>
  <c r="AV250" i="5"/>
  <c r="AW250" i="5"/>
  <c r="AX240" i="5"/>
  <c r="AY240" i="5"/>
  <c r="AZ240" i="5"/>
  <c r="BA240" i="5"/>
  <c r="D241" i="5"/>
  <c r="AO241" i="5"/>
  <c r="AP241" i="5"/>
  <c r="AQ241" i="5"/>
  <c r="AR241" i="5"/>
  <c r="AS241" i="5"/>
  <c r="AT241" i="5"/>
  <c r="AU251" i="5"/>
  <c r="AV251" i="5"/>
  <c r="AW251" i="5"/>
  <c r="AX241" i="5"/>
  <c r="AY241" i="5"/>
  <c r="AZ241" i="5"/>
  <c r="BA241" i="5"/>
  <c r="D242" i="5"/>
  <c r="AO242" i="5"/>
  <c r="AP242" i="5"/>
  <c r="AQ242" i="5"/>
  <c r="AR242" i="5"/>
  <c r="AS242" i="5"/>
  <c r="AT242" i="5"/>
  <c r="AU252" i="5"/>
  <c r="AV252" i="5"/>
  <c r="AW252" i="5"/>
  <c r="AX242" i="5"/>
  <c r="AY242" i="5"/>
  <c r="AZ242" i="5"/>
  <c r="BA242" i="5"/>
  <c r="D243" i="5"/>
  <c r="AO243" i="5"/>
  <c r="AP243" i="5"/>
  <c r="AQ243" i="5"/>
  <c r="AR243" i="5"/>
  <c r="AS243" i="5"/>
  <c r="AT243" i="5"/>
  <c r="AU253" i="5"/>
  <c r="AV253" i="5"/>
  <c r="AW253" i="5"/>
  <c r="AX243" i="5"/>
  <c r="AY243" i="5"/>
  <c r="AZ243" i="5"/>
  <c r="BA243" i="5"/>
  <c r="D244" i="5"/>
  <c r="AO244" i="5"/>
  <c r="AP244" i="5"/>
  <c r="AQ244" i="5"/>
  <c r="AR244" i="5"/>
  <c r="AS244" i="5"/>
  <c r="AT244" i="5"/>
  <c r="AU254" i="5"/>
  <c r="AV254" i="5"/>
  <c r="AW254" i="5"/>
  <c r="AX244" i="5"/>
  <c r="AY244" i="5"/>
  <c r="AZ244" i="5"/>
  <c r="BA244" i="5"/>
  <c r="D245" i="5"/>
  <c r="AO245" i="5"/>
  <c r="AP245" i="5"/>
  <c r="AQ245" i="5"/>
  <c r="AR245" i="5"/>
  <c r="AS245" i="5"/>
  <c r="AT245" i="5"/>
  <c r="AU255" i="5"/>
  <c r="AV255" i="5"/>
  <c r="AW255" i="5"/>
  <c r="AX245" i="5"/>
  <c r="AY245" i="5"/>
  <c r="AZ245" i="5"/>
  <c r="BA245" i="5"/>
  <c r="D246" i="5"/>
  <c r="AO246" i="5"/>
  <c r="AP246" i="5"/>
  <c r="AQ246" i="5"/>
  <c r="AR246" i="5"/>
  <c r="AS246" i="5"/>
  <c r="AT246" i="5"/>
  <c r="AU256" i="5"/>
  <c r="AV256" i="5"/>
  <c r="AW256" i="5"/>
  <c r="AX246" i="5"/>
  <c r="AY246" i="5"/>
  <c r="AZ246" i="5"/>
  <c r="BA246" i="5"/>
  <c r="D247" i="5"/>
  <c r="AO247" i="5"/>
  <c r="AP247" i="5"/>
  <c r="AQ247" i="5"/>
  <c r="AR247" i="5"/>
  <c r="AS247" i="5"/>
  <c r="AT247" i="5"/>
  <c r="AU257" i="5"/>
  <c r="AV257" i="5"/>
  <c r="AW257" i="5"/>
  <c r="AX247" i="5"/>
  <c r="AY247" i="5"/>
  <c r="AZ247" i="5"/>
  <c r="BA247" i="5"/>
  <c r="D248" i="5"/>
  <c r="AO248" i="5"/>
  <c r="AP248" i="5"/>
  <c r="AQ248" i="5"/>
  <c r="AR248" i="5"/>
  <c r="AS248" i="5"/>
  <c r="AT248" i="5"/>
  <c r="AU258" i="5"/>
  <c r="AV258" i="5"/>
  <c r="AW258" i="5"/>
  <c r="AX248" i="5"/>
  <c r="AY248" i="5"/>
  <c r="AZ248" i="5"/>
  <c r="BA248" i="5"/>
  <c r="D249" i="5"/>
  <c r="AO249" i="5"/>
  <c r="AP249" i="5"/>
  <c r="AQ249" i="5"/>
  <c r="AR249" i="5"/>
  <c r="AS249" i="5"/>
  <c r="AT249" i="5"/>
  <c r="AU259" i="5"/>
  <c r="AV259" i="5"/>
  <c r="AW259" i="5"/>
  <c r="AX249" i="5"/>
  <c r="AY249" i="5"/>
  <c r="AZ249" i="5"/>
  <c r="BA249" i="5"/>
  <c r="D250" i="5"/>
  <c r="AO250" i="5"/>
  <c r="AP250" i="5"/>
  <c r="AQ250" i="5"/>
  <c r="AR250" i="5"/>
  <c r="AS250" i="5"/>
  <c r="AT250" i="5"/>
  <c r="AU260" i="5"/>
  <c r="AV260" i="5"/>
  <c r="AW260" i="5"/>
  <c r="AX250" i="5"/>
  <c r="AY250" i="5"/>
  <c r="AZ250" i="5"/>
  <c r="BA250" i="5"/>
  <c r="D251" i="5"/>
  <c r="AO251" i="5"/>
  <c r="AP251" i="5"/>
  <c r="AQ251" i="5"/>
  <c r="AR251" i="5"/>
  <c r="AS251" i="5"/>
  <c r="AT251" i="5"/>
  <c r="AU261" i="5"/>
  <c r="AV261" i="5"/>
  <c r="AW261" i="5"/>
  <c r="AX251" i="5"/>
  <c r="AY251" i="5"/>
  <c r="AZ251" i="5"/>
  <c r="BA251" i="5"/>
  <c r="D252" i="5"/>
  <c r="AO252" i="5"/>
  <c r="AP252" i="5"/>
  <c r="AQ252" i="5"/>
  <c r="AR252" i="5"/>
  <c r="AS252" i="5"/>
  <c r="AT252" i="5"/>
  <c r="AU262" i="5"/>
  <c r="AV262" i="5"/>
  <c r="AW262" i="5"/>
  <c r="AX252" i="5"/>
  <c r="AY252" i="5"/>
  <c r="AZ252" i="5"/>
  <c r="BA252" i="5"/>
  <c r="D253" i="5"/>
  <c r="AO253" i="5"/>
  <c r="AP253" i="5"/>
  <c r="AQ253" i="5"/>
  <c r="AR253" i="5"/>
  <c r="AS253" i="5"/>
  <c r="AT253" i="5"/>
  <c r="AU263" i="5"/>
  <c r="AV263" i="5"/>
  <c r="AW263" i="5"/>
  <c r="AX253" i="5"/>
  <c r="AY253" i="5"/>
  <c r="AZ253" i="5"/>
  <c r="BA253" i="5"/>
  <c r="D254" i="5"/>
  <c r="AO254" i="5"/>
  <c r="AP254" i="5"/>
  <c r="AQ254" i="5"/>
  <c r="AR254" i="5"/>
  <c r="AS254" i="5"/>
  <c r="AT254" i="5"/>
  <c r="AU264" i="5"/>
  <c r="AV264" i="5"/>
  <c r="AW264" i="5"/>
  <c r="AX254" i="5"/>
  <c r="AY254" i="5"/>
  <c r="AZ254" i="5"/>
  <c r="BA254" i="5"/>
  <c r="D255" i="5"/>
  <c r="AO255" i="5"/>
  <c r="AP255" i="5"/>
  <c r="AQ255" i="5"/>
  <c r="AR255" i="5"/>
  <c r="AS255" i="5"/>
  <c r="AT255" i="5"/>
  <c r="AU265" i="5"/>
  <c r="AV265" i="5"/>
  <c r="AW265" i="5"/>
  <c r="AX255" i="5"/>
  <c r="AY255" i="5"/>
  <c r="AZ255" i="5"/>
  <c r="BA255" i="5"/>
  <c r="D256" i="5"/>
  <c r="AO256" i="5"/>
  <c r="AP256" i="5"/>
  <c r="AQ256" i="5"/>
  <c r="AR256" i="5"/>
  <c r="AS256" i="5"/>
  <c r="AT256" i="5"/>
  <c r="AU266" i="5"/>
  <c r="AV266" i="5"/>
  <c r="AW266" i="5"/>
  <c r="AX256" i="5"/>
  <c r="AY256" i="5"/>
  <c r="AZ256" i="5"/>
  <c r="BA256" i="5"/>
  <c r="D257" i="5"/>
  <c r="AO257" i="5"/>
  <c r="AP257" i="5"/>
  <c r="AQ257" i="5"/>
  <c r="AR257" i="5"/>
  <c r="AS257" i="5"/>
  <c r="AT257" i="5"/>
  <c r="AU267" i="5"/>
  <c r="AV267" i="5"/>
  <c r="AW267" i="5"/>
  <c r="AX257" i="5"/>
  <c r="AY257" i="5"/>
  <c r="AZ257" i="5"/>
  <c r="BA257" i="5"/>
  <c r="D258" i="5"/>
  <c r="AO258" i="5"/>
  <c r="AP258" i="5"/>
  <c r="AQ258" i="5"/>
  <c r="AR258" i="5"/>
  <c r="AS258" i="5"/>
  <c r="AT258" i="5"/>
  <c r="AU268" i="5"/>
  <c r="AV268" i="5"/>
  <c r="AW268" i="5"/>
  <c r="AX258" i="5"/>
  <c r="AY258" i="5"/>
  <c r="AZ258" i="5"/>
  <c r="BA258" i="5"/>
  <c r="D259" i="5"/>
  <c r="AO259" i="5"/>
  <c r="AP259" i="5"/>
  <c r="AQ259" i="5"/>
  <c r="AR259" i="5"/>
  <c r="AS259" i="5"/>
  <c r="AT259" i="5"/>
  <c r="AU269" i="5"/>
  <c r="AV269" i="5"/>
  <c r="AW269" i="5"/>
  <c r="AX259" i="5"/>
  <c r="AY259" i="5"/>
  <c r="AZ259" i="5"/>
  <c r="BA259" i="5"/>
  <c r="D260" i="5"/>
  <c r="AO260" i="5"/>
  <c r="AP260" i="5"/>
  <c r="AQ260" i="5"/>
  <c r="AR260" i="5"/>
  <c r="AS260" i="5"/>
  <c r="AT260" i="5"/>
  <c r="AU270" i="5"/>
  <c r="AV270" i="5"/>
  <c r="AW270" i="5"/>
  <c r="AX260" i="5"/>
  <c r="AY260" i="5"/>
  <c r="AZ260" i="5"/>
  <c r="BA260" i="5"/>
  <c r="D261" i="5"/>
  <c r="AO261" i="5"/>
  <c r="AP261" i="5"/>
  <c r="AQ261" i="5"/>
  <c r="AR261" i="5"/>
  <c r="AS261" i="5"/>
  <c r="AT261" i="5"/>
  <c r="AU271" i="5"/>
  <c r="AV271" i="5"/>
  <c r="AW271" i="5"/>
  <c r="AX261" i="5"/>
  <c r="AY261" i="5"/>
  <c r="AZ261" i="5"/>
  <c r="BA261" i="5"/>
  <c r="D262" i="5"/>
  <c r="AO262" i="5"/>
  <c r="AP262" i="5"/>
  <c r="AQ262" i="5"/>
  <c r="AR262" i="5"/>
  <c r="AS262" i="5"/>
  <c r="AT262" i="5"/>
  <c r="AU272" i="5"/>
  <c r="AV272" i="5"/>
  <c r="AW272" i="5"/>
  <c r="AX262" i="5"/>
  <c r="AY262" i="5"/>
  <c r="AZ262" i="5"/>
  <c r="BA262" i="5"/>
  <c r="D263" i="5"/>
  <c r="AO263" i="5"/>
  <c r="AP263" i="5"/>
  <c r="AQ263" i="5"/>
  <c r="AR263" i="5"/>
  <c r="AS263" i="5"/>
  <c r="AT263" i="5"/>
  <c r="AU273" i="5"/>
  <c r="AV273" i="5"/>
  <c r="AW273" i="5"/>
  <c r="AX263" i="5"/>
  <c r="AY263" i="5"/>
  <c r="AZ263" i="5"/>
  <c r="BA263" i="5"/>
  <c r="D264" i="5"/>
  <c r="AO264" i="5"/>
  <c r="AP264" i="5"/>
  <c r="AQ264" i="5"/>
  <c r="AR264" i="5"/>
  <c r="AS264" i="5"/>
  <c r="AT264" i="5"/>
  <c r="AU274" i="5"/>
  <c r="AV274" i="5"/>
  <c r="AW274" i="5"/>
  <c r="AX264" i="5"/>
  <c r="AY264" i="5"/>
  <c r="AZ264" i="5"/>
  <c r="BA264" i="5"/>
  <c r="D265" i="5"/>
  <c r="AO265" i="5"/>
  <c r="AP265" i="5"/>
  <c r="AQ265" i="5"/>
  <c r="AR265" i="5"/>
  <c r="AS265" i="5"/>
  <c r="AT265" i="5"/>
  <c r="AU275" i="5"/>
  <c r="AV275" i="5"/>
  <c r="AW275" i="5"/>
  <c r="AX265" i="5"/>
  <c r="AY265" i="5"/>
  <c r="AZ265" i="5"/>
  <c r="BA265" i="5"/>
  <c r="D266" i="5"/>
  <c r="AO266" i="5"/>
  <c r="AP266" i="5"/>
  <c r="AQ266" i="5"/>
  <c r="AR266" i="5"/>
  <c r="AS266" i="5"/>
  <c r="AT266" i="5"/>
  <c r="AU276" i="5"/>
  <c r="AV276" i="5"/>
  <c r="AW276" i="5"/>
  <c r="AX266" i="5"/>
  <c r="AY266" i="5"/>
  <c r="AZ266" i="5"/>
  <c r="BA266" i="5"/>
  <c r="D267" i="5"/>
  <c r="AO267" i="5"/>
  <c r="AP267" i="5"/>
  <c r="AQ267" i="5"/>
  <c r="AR267" i="5"/>
  <c r="AS267" i="5"/>
  <c r="AT267" i="5"/>
  <c r="AU277" i="5"/>
  <c r="AV277" i="5"/>
  <c r="AW277" i="5"/>
  <c r="AX267" i="5"/>
  <c r="AY267" i="5"/>
  <c r="AZ267" i="5"/>
  <c r="BA267" i="5"/>
  <c r="D268" i="5"/>
  <c r="AO268" i="5"/>
  <c r="AP268" i="5"/>
  <c r="AQ268" i="5"/>
  <c r="AR268" i="5"/>
  <c r="AS268" i="5"/>
  <c r="AT268" i="5"/>
  <c r="AU278" i="5"/>
  <c r="AV278" i="5"/>
  <c r="AW278" i="5"/>
  <c r="AX268" i="5"/>
  <c r="AY268" i="5"/>
  <c r="AZ268" i="5"/>
  <c r="BA268" i="5"/>
  <c r="D269" i="5"/>
  <c r="AO269" i="5"/>
  <c r="AP269" i="5"/>
  <c r="AQ269" i="5"/>
  <c r="AR269" i="5"/>
  <c r="AS269" i="5"/>
  <c r="AT269" i="5"/>
  <c r="AU279" i="5"/>
  <c r="AV279" i="5"/>
  <c r="AW279" i="5"/>
  <c r="AX269" i="5"/>
  <c r="AY269" i="5"/>
  <c r="AZ269" i="5"/>
  <c r="BA269" i="5"/>
  <c r="D270" i="5"/>
  <c r="AO270" i="5"/>
  <c r="AP270" i="5"/>
  <c r="AQ270" i="5"/>
  <c r="AR270" i="5"/>
  <c r="AS270" i="5"/>
  <c r="AT270" i="5"/>
  <c r="AU280" i="5"/>
  <c r="AV280" i="5"/>
  <c r="AW280" i="5"/>
  <c r="AX270" i="5"/>
  <c r="AY270" i="5"/>
  <c r="AZ270" i="5"/>
  <c r="BA270" i="5"/>
  <c r="D271" i="5"/>
  <c r="AO271" i="5"/>
  <c r="AP271" i="5"/>
  <c r="AQ271" i="5"/>
  <c r="AR271" i="5"/>
  <c r="AS271" i="5"/>
  <c r="AT271" i="5"/>
  <c r="AU281" i="5"/>
  <c r="AV281" i="5"/>
  <c r="AW281" i="5"/>
  <c r="AX271" i="5"/>
  <c r="AY271" i="5"/>
  <c r="AZ271" i="5"/>
  <c r="BA271" i="5"/>
  <c r="D272" i="5"/>
  <c r="AO272" i="5"/>
  <c r="AP272" i="5"/>
  <c r="AQ272" i="5"/>
  <c r="AR272" i="5"/>
  <c r="AS272" i="5"/>
  <c r="AT272" i="5"/>
  <c r="AU282" i="5"/>
  <c r="AV282" i="5"/>
  <c r="AW282" i="5"/>
  <c r="AX272" i="5"/>
  <c r="AY272" i="5"/>
  <c r="AZ272" i="5"/>
  <c r="BA272" i="5"/>
  <c r="D273" i="5"/>
  <c r="AO273" i="5"/>
  <c r="AP273" i="5"/>
  <c r="AQ273" i="5"/>
  <c r="AR273" i="5"/>
  <c r="AS273" i="5"/>
  <c r="AT273" i="5"/>
  <c r="AU283" i="5"/>
  <c r="AV283" i="5"/>
  <c r="AW283" i="5"/>
  <c r="AX273" i="5"/>
  <c r="AY273" i="5"/>
  <c r="AZ273" i="5"/>
  <c r="BA273" i="5"/>
  <c r="D274" i="5"/>
  <c r="AO274" i="5"/>
  <c r="AP274" i="5"/>
  <c r="AQ274" i="5"/>
  <c r="AR274" i="5"/>
  <c r="AS274" i="5"/>
  <c r="AT274" i="5"/>
  <c r="AU284" i="5"/>
  <c r="AV284" i="5"/>
  <c r="AW284" i="5"/>
  <c r="AX274" i="5"/>
  <c r="AY274" i="5"/>
  <c r="AZ274" i="5"/>
  <c r="BA274" i="5"/>
  <c r="D275" i="5"/>
  <c r="AO275" i="5"/>
  <c r="AP275" i="5"/>
  <c r="AQ275" i="5"/>
  <c r="AR275" i="5"/>
  <c r="AS275" i="5"/>
  <c r="AT275" i="5"/>
  <c r="AU285" i="5"/>
  <c r="AV285" i="5"/>
  <c r="AW285" i="5"/>
  <c r="AX275" i="5"/>
  <c r="AY275" i="5"/>
  <c r="AZ275" i="5"/>
  <c r="BA275" i="5"/>
  <c r="D276" i="5"/>
  <c r="AO276" i="5"/>
  <c r="AP276" i="5"/>
  <c r="AQ276" i="5"/>
  <c r="AR276" i="5"/>
  <c r="AS276" i="5"/>
  <c r="AT276" i="5"/>
  <c r="AU286" i="5"/>
  <c r="AV286" i="5"/>
  <c r="AW286" i="5"/>
  <c r="AX276" i="5"/>
  <c r="AY276" i="5"/>
  <c r="AZ276" i="5"/>
  <c r="BA276" i="5"/>
  <c r="D277" i="5"/>
  <c r="AO277" i="5"/>
  <c r="AP277" i="5"/>
  <c r="AQ277" i="5"/>
  <c r="AR277" i="5"/>
  <c r="AS277" i="5"/>
  <c r="AT277" i="5"/>
  <c r="AU287" i="5"/>
  <c r="AV287" i="5"/>
  <c r="AW287" i="5"/>
  <c r="AX277" i="5"/>
  <c r="AY277" i="5"/>
  <c r="AZ277" i="5"/>
  <c r="BA277" i="5"/>
  <c r="D278" i="5"/>
  <c r="AO278" i="5"/>
  <c r="AP278" i="5"/>
  <c r="AQ278" i="5"/>
  <c r="AR278" i="5"/>
  <c r="AS278" i="5"/>
  <c r="AT278" i="5"/>
  <c r="AU288" i="5"/>
  <c r="AV288" i="5"/>
  <c r="AW288" i="5"/>
  <c r="AX278" i="5"/>
  <c r="AY278" i="5"/>
  <c r="AZ278" i="5"/>
  <c r="BA278" i="5"/>
  <c r="D279" i="5"/>
  <c r="AO279" i="5"/>
  <c r="AP279" i="5"/>
  <c r="AQ279" i="5"/>
  <c r="AR279" i="5"/>
  <c r="AS279" i="5"/>
  <c r="AT279" i="5"/>
  <c r="AU289" i="5"/>
  <c r="AV289" i="5"/>
  <c r="AW289" i="5"/>
  <c r="AX279" i="5"/>
  <c r="AY279" i="5"/>
  <c r="AZ279" i="5"/>
  <c r="BA279" i="5"/>
  <c r="D280" i="5"/>
  <c r="AO280" i="5"/>
  <c r="AP280" i="5"/>
  <c r="AQ280" i="5"/>
  <c r="AR280" i="5"/>
  <c r="AS280" i="5"/>
  <c r="AT280" i="5"/>
  <c r="AU290" i="5"/>
  <c r="AV290" i="5"/>
  <c r="AW290" i="5"/>
  <c r="AX280" i="5"/>
  <c r="AY280" i="5"/>
  <c r="AZ280" i="5"/>
  <c r="BA280" i="5"/>
  <c r="D281" i="5"/>
  <c r="AO281" i="5"/>
  <c r="AP281" i="5"/>
  <c r="AQ281" i="5"/>
  <c r="AR281" i="5"/>
  <c r="AS281" i="5"/>
  <c r="AT281" i="5"/>
  <c r="AU291" i="5"/>
  <c r="AV291" i="5"/>
  <c r="AW291" i="5"/>
  <c r="AX281" i="5"/>
  <c r="AY281" i="5"/>
  <c r="AZ281" i="5"/>
  <c r="BA281" i="5"/>
  <c r="D282" i="5"/>
  <c r="AO282" i="5"/>
  <c r="AP282" i="5"/>
  <c r="AQ282" i="5"/>
  <c r="AR282" i="5"/>
  <c r="AS282" i="5"/>
  <c r="AT282" i="5"/>
  <c r="AU292" i="5"/>
  <c r="AV292" i="5"/>
  <c r="AW292" i="5"/>
  <c r="AX282" i="5"/>
  <c r="AY282" i="5"/>
  <c r="AZ282" i="5"/>
  <c r="BA282" i="5"/>
  <c r="D283" i="5"/>
  <c r="AO283" i="5"/>
  <c r="AP283" i="5"/>
  <c r="AQ283" i="5"/>
  <c r="AR283" i="5"/>
  <c r="AS283" i="5"/>
  <c r="AT283" i="5"/>
  <c r="AU293" i="5"/>
  <c r="AV293" i="5"/>
  <c r="AW293" i="5"/>
  <c r="AX283" i="5"/>
  <c r="AY283" i="5"/>
  <c r="AZ283" i="5"/>
  <c r="BA283" i="5"/>
  <c r="D284" i="5"/>
  <c r="AO284" i="5"/>
  <c r="AP284" i="5"/>
  <c r="AQ284" i="5"/>
  <c r="AR284" i="5"/>
  <c r="AS284" i="5"/>
  <c r="AT284" i="5"/>
  <c r="AU294" i="5"/>
  <c r="AV294" i="5"/>
  <c r="AW294" i="5"/>
  <c r="AX284" i="5"/>
  <c r="AY284" i="5"/>
  <c r="AZ284" i="5"/>
  <c r="BA284" i="5"/>
  <c r="D285" i="5"/>
  <c r="AO285" i="5"/>
  <c r="AP285" i="5"/>
  <c r="AQ285" i="5"/>
  <c r="AR285" i="5"/>
  <c r="AS285" i="5"/>
  <c r="AT285" i="5"/>
  <c r="AU295" i="5"/>
  <c r="AV295" i="5"/>
  <c r="AW295" i="5"/>
  <c r="AX285" i="5"/>
  <c r="AY285" i="5"/>
  <c r="AZ285" i="5"/>
  <c r="BA285" i="5"/>
  <c r="D286" i="5"/>
  <c r="AO286" i="5"/>
  <c r="AP286" i="5"/>
  <c r="AQ286" i="5"/>
  <c r="AR286" i="5"/>
  <c r="AS286" i="5"/>
  <c r="AT286" i="5"/>
  <c r="AU296" i="5"/>
  <c r="AV296" i="5"/>
  <c r="AW296" i="5"/>
  <c r="AX286" i="5"/>
  <c r="AY286" i="5"/>
  <c r="AZ286" i="5"/>
  <c r="BA286" i="5"/>
  <c r="D287" i="5"/>
  <c r="AO287" i="5"/>
  <c r="AP287" i="5"/>
  <c r="AQ287" i="5"/>
  <c r="AR287" i="5"/>
  <c r="AS287" i="5"/>
  <c r="AT287" i="5"/>
  <c r="AU297" i="5"/>
  <c r="AV297" i="5"/>
  <c r="AW297" i="5"/>
  <c r="AX287" i="5"/>
  <c r="AY287" i="5"/>
  <c r="AZ287" i="5"/>
  <c r="BA287" i="5"/>
  <c r="D288" i="5"/>
  <c r="AO288" i="5"/>
  <c r="AP288" i="5"/>
  <c r="AQ288" i="5"/>
  <c r="AR288" i="5"/>
  <c r="AS288" i="5"/>
  <c r="AT288" i="5"/>
  <c r="AU298" i="5"/>
  <c r="AV298" i="5"/>
  <c r="AW298" i="5"/>
  <c r="AX288" i="5"/>
  <c r="AY288" i="5"/>
  <c r="AZ288" i="5"/>
  <c r="BA288" i="5"/>
  <c r="D289" i="5"/>
  <c r="AO289" i="5"/>
  <c r="AP289" i="5"/>
  <c r="AQ289" i="5"/>
  <c r="AR289" i="5"/>
  <c r="AS289" i="5"/>
  <c r="AT289" i="5"/>
  <c r="AU299" i="5"/>
  <c r="AV299" i="5"/>
  <c r="AW299" i="5"/>
  <c r="AX289" i="5"/>
  <c r="AY289" i="5"/>
  <c r="AZ289" i="5"/>
  <c r="BA289" i="5"/>
  <c r="D290" i="5"/>
  <c r="AO290" i="5"/>
  <c r="AP290" i="5"/>
  <c r="AQ290" i="5"/>
  <c r="AR290" i="5"/>
  <c r="AS290" i="5"/>
  <c r="AT290" i="5"/>
  <c r="AU300" i="5"/>
  <c r="AV300" i="5"/>
  <c r="AW300" i="5"/>
  <c r="AX290" i="5"/>
  <c r="AY290" i="5"/>
  <c r="AZ290" i="5"/>
  <c r="BA290" i="5"/>
  <c r="D291" i="5"/>
  <c r="AO291" i="5"/>
  <c r="AP291" i="5"/>
  <c r="AQ291" i="5"/>
  <c r="AR291" i="5"/>
  <c r="AS291" i="5"/>
  <c r="AT291" i="5"/>
  <c r="AU301" i="5"/>
  <c r="AV301" i="5"/>
  <c r="AW301" i="5"/>
  <c r="AX291" i="5"/>
  <c r="AY291" i="5"/>
  <c r="AZ291" i="5"/>
  <c r="BA291" i="5"/>
  <c r="D292" i="5"/>
  <c r="AO292" i="5"/>
  <c r="AP292" i="5"/>
  <c r="AQ292" i="5"/>
  <c r="AR292" i="5"/>
  <c r="AS292" i="5"/>
  <c r="AT292" i="5"/>
  <c r="AU302" i="5"/>
  <c r="AV302" i="5"/>
  <c r="AW302" i="5"/>
  <c r="AX292" i="5"/>
  <c r="AY292" i="5"/>
  <c r="AZ292" i="5"/>
  <c r="BA292" i="5"/>
  <c r="D293" i="5"/>
  <c r="AO293" i="5"/>
  <c r="AP293" i="5"/>
  <c r="AQ293" i="5"/>
  <c r="AR293" i="5"/>
  <c r="AS293" i="5"/>
  <c r="AT293" i="5"/>
  <c r="AU303" i="5"/>
  <c r="AV303" i="5"/>
  <c r="AW303" i="5"/>
  <c r="AX293" i="5"/>
  <c r="AY293" i="5"/>
  <c r="AZ293" i="5"/>
  <c r="BA293" i="5"/>
  <c r="D294" i="5"/>
  <c r="AO294" i="5"/>
  <c r="AP294" i="5"/>
  <c r="AQ294" i="5"/>
  <c r="AR294" i="5"/>
  <c r="AS294" i="5"/>
  <c r="AT294" i="5"/>
  <c r="AU304" i="5"/>
  <c r="AV304" i="5"/>
  <c r="AW304" i="5"/>
  <c r="AX294" i="5"/>
  <c r="AY294" i="5"/>
  <c r="AZ294" i="5"/>
  <c r="BA294" i="5"/>
  <c r="D295" i="5"/>
  <c r="AO295" i="5"/>
  <c r="AP295" i="5"/>
  <c r="AQ295" i="5"/>
  <c r="AR295" i="5"/>
  <c r="AS295" i="5"/>
  <c r="AT295" i="5"/>
  <c r="AU305" i="5"/>
  <c r="AV305" i="5"/>
  <c r="AW305" i="5"/>
  <c r="AX295" i="5"/>
  <c r="AY295" i="5"/>
  <c r="AZ295" i="5"/>
  <c r="BA295" i="5"/>
  <c r="D296" i="5"/>
  <c r="AO296" i="5"/>
  <c r="AP296" i="5"/>
  <c r="AQ296" i="5"/>
  <c r="AR296" i="5"/>
  <c r="AS296" i="5"/>
  <c r="AT296" i="5"/>
  <c r="AU306" i="5"/>
  <c r="AV306" i="5"/>
  <c r="AW306" i="5"/>
  <c r="AX296" i="5"/>
  <c r="AY296" i="5"/>
  <c r="AZ296" i="5"/>
  <c r="BA296" i="5"/>
  <c r="D297" i="5"/>
  <c r="AO297" i="5"/>
  <c r="AP297" i="5"/>
  <c r="AQ297" i="5"/>
  <c r="AR297" i="5"/>
  <c r="AS297" i="5"/>
  <c r="AT297" i="5"/>
  <c r="AU307" i="5"/>
  <c r="AV307" i="5"/>
  <c r="AW307" i="5"/>
  <c r="AX297" i="5"/>
  <c r="AY297" i="5"/>
  <c r="AZ297" i="5"/>
  <c r="BA297" i="5"/>
  <c r="D298" i="5"/>
  <c r="AO298" i="5"/>
  <c r="AP298" i="5"/>
  <c r="AQ298" i="5"/>
  <c r="AR298" i="5"/>
  <c r="AS298" i="5"/>
  <c r="AT298" i="5"/>
  <c r="AU308" i="5"/>
  <c r="AV308" i="5"/>
  <c r="AW308" i="5"/>
  <c r="AX298" i="5"/>
  <c r="AY298" i="5"/>
  <c r="AZ298" i="5"/>
  <c r="BA298" i="5"/>
  <c r="D299" i="5"/>
  <c r="AO299" i="5"/>
  <c r="AP299" i="5"/>
  <c r="AQ299" i="5"/>
  <c r="AR299" i="5"/>
  <c r="AS299" i="5"/>
  <c r="AT299" i="5"/>
  <c r="AU309" i="5"/>
  <c r="AV309" i="5"/>
  <c r="AW309" i="5"/>
  <c r="AX299" i="5"/>
  <c r="AY299" i="5"/>
  <c r="AZ299" i="5"/>
  <c r="BA299" i="5"/>
  <c r="D300" i="5"/>
  <c r="AO300" i="5"/>
  <c r="AP300" i="5"/>
  <c r="AQ300" i="5"/>
  <c r="AR300" i="5"/>
  <c r="AS300" i="5"/>
  <c r="AT300" i="5"/>
  <c r="AU310" i="5"/>
  <c r="AV310" i="5"/>
  <c r="AW310" i="5"/>
  <c r="AX300" i="5"/>
  <c r="AY300" i="5"/>
  <c r="AZ300" i="5"/>
  <c r="BA300" i="5"/>
  <c r="D301" i="5"/>
  <c r="AO301" i="5"/>
  <c r="AP301" i="5"/>
  <c r="AQ301" i="5"/>
  <c r="AR301" i="5"/>
  <c r="AS301" i="5"/>
  <c r="AT301" i="5"/>
  <c r="AU311" i="5"/>
  <c r="AV311" i="5"/>
  <c r="AW311" i="5"/>
  <c r="AX301" i="5"/>
  <c r="AY301" i="5"/>
  <c r="AZ301" i="5"/>
  <c r="BA301" i="5"/>
  <c r="D302" i="5"/>
  <c r="AO302" i="5"/>
  <c r="AP302" i="5"/>
  <c r="AQ302" i="5"/>
  <c r="AR302" i="5"/>
  <c r="AS302" i="5"/>
  <c r="AT302" i="5"/>
  <c r="AU312" i="5"/>
  <c r="AV312" i="5"/>
  <c r="AW312" i="5"/>
  <c r="AX302" i="5"/>
  <c r="AY302" i="5"/>
  <c r="AZ302" i="5"/>
  <c r="BA302" i="5"/>
  <c r="D303" i="5"/>
  <c r="AO303" i="5"/>
  <c r="AP303" i="5"/>
  <c r="AQ303" i="5"/>
  <c r="AR303" i="5"/>
  <c r="AS303" i="5"/>
  <c r="AT303" i="5"/>
  <c r="AU313" i="5"/>
  <c r="AV313" i="5"/>
  <c r="AW313" i="5"/>
  <c r="AX303" i="5"/>
  <c r="AY303" i="5"/>
  <c r="AZ303" i="5"/>
  <c r="BA303" i="5"/>
  <c r="D304" i="5"/>
  <c r="AO304" i="5"/>
  <c r="AP304" i="5"/>
  <c r="AQ304" i="5"/>
  <c r="AR304" i="5"/>
  <c r="AS304" i="5"/>
  <c r="AT304" i="5"/>
  <c r="AU314" i="5"/>
  <c r="AV314" i="5"/>
  <c r="AW314" i="5"/>
  <c r="AX304" i="5"/>
  <c r="AY304" i="5"/>
  <c r="AZ304" i="5"/>
  <c r="BA304" i="5"/>
  <c r="D305" i="5"/>
  <c r="AO305" i="5"/>
  <c r="AP305" i="5"/>
  <c r="AQ305" i="5"/>
  <c r="AR305" i="5"/>
  <c r="AS305" i="5"/>
  <c r="AT305" i="5"/>
  <c r="AU315" i="5"/>
  <c r="AV315" i="5"/>
  <c r="AW315" i="5"/>
  <c r="AX305" i="5"/>
  <c r="AY305" i="5"/>
  <c r="AZ305" i="5"/>
  <c r="BA305" i="5"/>
  <c r="D306" i="5"/>
  <c r="AO306" i="5"/>
  <c r="AP306" i="5"/>
  <c r="AQ306" i="5"/>
  <c r="AR306" i="5"/>
  <c r="AS306" i="5"/>
  <c r="AT306" i="5"/>
  <c r="AU316" i="5"/>
  <c r="AV316" i="5"/>
  <c r="AW316" i="5"/>
  <c r="AX306" i="5"/>
  <c r="AY306" i="5"/>
  <c r="AZ306" i="5"/>
  <c r="BA306" i="5"/>
  <c r="D307" i="5"/>
  <c r="AO307" i="5"/>
  <c r="AP307" i="5"/>
  <c r="AQ307" i="5"/>
  <c r="AR307" i="5"/>
  <c r="AS307" i="5"/>
  <c r="AT307" i="5"/>
  <c r="AU317" i="5"/>
  <c r="AV317" i="5"/>
  <c r="AW317" i="5"/>
  <c r="AX307" i="5"/>
  <c r="AY307" i="5"/>
  <c r="AZ307" i="5"/>
  <c r="BA307" i="5"/>
  <c r="D308" i="5"/>
  <c r="AO308" i="5"/>
  <c r="AP308" i="5"/>
  <c r="AQ308" i="5"/>
  <c r="AR308" i="5"/>
  <c r="AS308" i="5"/>
  <c r="AT308" i="5"/>
  <c r="AU318" i="5"/>
  <c r="AV318" i="5"/>
  <c r="AW318" i="5"/>
  <c r="AX308" i="5"/>
  <c r="AY308" i="5"/>
  <c r="AZ308" i="5"/>
  <c r="BA308" i="5"/>
  <c r="D309" i="5"/>
  <c r="AO309" i="5"/>
  <c r="AP309" i="5"/>
  <c r="AQ309" i="5"/>
  <c r="AR309" i="5"/>
  <c r="AS309" i="5"/>
  <c r="AT309" i="5"/>
  <c r="AU319" i="5"/>
  <c r="AV319" i="5"/>
  <c r="AW319" i="5"/>
  <c r="AX309" i="5"/>
  <c r="AY309" i="5"/>
  <c r="AZ309" i="5"/>
  <c r="BA309" i="5"/>
  <c r="D310" i="5"/>
  <c r="AO310" i="5"/>
  <c r="AP310" i="5"/>
  <c r="AQ310" i="5"/>
  <c r="AR310" i="5"/>
  <c r="AS310" i="5"/>
  <c r="AT310" i="5"/>
  <c r="AU320" i="5"/>
  <c r="AV320" i="5"/>
  <c r="AW320" i="5"/>
  <c r="AX310" i="5"/>
  <c r="AY310" i="5"/>
  <c r="AZ310" i="5"/>
  <c r="BA310" i="5"/>
  <c r="D311" i="5"/>
  <c r="AO311" i="5"/>
  <c r="AP311" i="5"/>
  <c r="AQ311" i="5"/>
  <c r="AR311" i="5"/>
  <c r="AS311" i="5"/>
  <c r="AT311" i="5"/>
  <c r="AU321" i="5"/>
  <c r="AV321" i="5"/>
  <c r="AW321" i="5"/>
  <c r="AX311" i="5"/>
  <c r="AY311" i="5"/>
  <c r="AZ311" i="5"/>
  <c r="BA311" i="5"/>
  <c r="D312" i="5"/>
  <c r="AO312" i="5"/>
  <c r="AP312" i="5"/>
  <c r="AQ312" i="5"/>
  <c r="AR312" i="5"/>
  <c r="AS312" i="5"/>
  <c r="AT312" i="5"/>
  <c r="AU322" i="5"/>
  <c r="AV322" i="5"/>
  <c r="AW322" i="5"/>
  <c r="AX312" i="5"/>
  <c r="AY312" i="5"/>
  <c r="AZ312" i="5"/>
  <c r="BA312" i="5"/>
  <c r="D313" i="5"/>
  <c r="AO313" i="5"/>
  <c r="AP313" i="5"/>
  <c r="AQ313" i="5"/>
  <c r="AR313" i="5"/>
  <c r="AS313" i="5"/>
  <c r="AT313" i="5"/>
  <c r="AU323" i="5"/>
  <c r="AV323" i="5"/>
  <c r="AW323" i="5"/>
  <c r="AX313" i="5"/>
  <c r="AY313" i="5"/>
  <c r="AZ313" i="5"/>
  <c r="BA313" i="5"/>
  <c r="D314" i="5"/>
  <c r="AO314" i="5"/>
  <c r="AP314" i="5"/>
  <c r="AQ314" i="5"/>
  <c r="AR314" i="5"/>
  <c r="AS314" i="5"/>
  <c r="AT314" i="5"/>
  <c r="AU324" i="5"/>
  <c r="AV324" i="5"/>
  <c r="AW324" i="5"/>
  <c r="AX314" i="5"/>
  <c r="AY314" i="5"/>
  <c r="AZ314" i="5"/>
  <c r="BA314" i="5"/>
  <c r="D315" i="5"/>
  <c r="AO315" i="5"/>
  <c r="AP315" i="5"/>
  <c r="AQ315" i="5"/>
  <c r="AR315" i="5"/>
  <c r="AS315" i="5"/>
  <c r="AT315" i="5"/>
  <c r="AU325" i="5"/>
  <c r="AV325" i="5"/>
  <c r="AW325" i="5"/>
  <c r="AX315" i="5"/>
  <c r="AY315" i="5"/>
  <c r="AZ315" i="5"/>
  <c r="BA315" i="5"/>
  <c r="D316" i="5"/>
  <c r="AO316" i="5"/>
  <c r="AP316" i="5"/>
  <c r="AQ316" i="5"/>
  <c r="AR316" i="5"/>
  <c r="AS316" i="5"/>
  <c r="AT316" i="5"/>
  <c r="AU326" i="5"/>
  <c r="AV326" i="5"/>
  <c r="AW326" i="5"/>
  <c r="AX316" i="5"/>
  <c r="AY316" i="5"/>
  <c r="AZ316" i="5"/>
  <c r="BA316" i="5"/>
  <c r="D317" i="5"/>
  <c r="AO317" i="5"/>
  <c r="AP317" i="5"/>
  <c r="AQ317" i="5"/>
  <c r="AR317" i="5"/>
  <c r="AS317" i="5"/>
  <c r="AT317" i="5"/>
  <c r="AU327" i="5"/>
  <c r="AV327" i="5"/>
  <c r="AW327" i="5"/>
  <c r="AX317" i="5"/>
  <c r="AY317" i="5"/>
  <c r="AZ317" i="5"/>
  <c r="BA317" i="5"/>
  <c r="D318" i="5"/>
  <c r="AO318" i="5"/>
  <c r="AP318" i="5"/>
  <c r="AQ318" i="5"/>
  <c r="AR318" i="5"/>
  <c r="AS318" i="5"/>
  <c r="AT318" i="5"/>
  <c r="AU328" i="5"/>
  <c r="AV328" i="5"/>
  <c r="AW328" i="5"/>
  <c r="AX318" i="5"/>
  <c r="AY318" i="5"/>
  <c r="AZ318" i="5"/>
  <c r="BA318" i="5"/>
  <c r="D319" i="5"/>
  <c r="AO319" i="5"/>
  <c r="AP319" i="5"/>
  <c r="AQ319" i="5"/>
  <c r="AR319" i="5"/>
  <c r="AS319" i="5"/>
  <c r="AT319" i="5"/>
  <c r="AU329" i="5"/>
  <c r="AV329" i="5"/>
  <c r="AW329" i="5"/>
  <c r="AX319" i="5"/>
  <c r="AY319" i="5"/>
  <c r="AZ319" i="5"/>
  <c r="BA319" i="5"/>
  <c r="D320" i="5"/>
  <c r="AO320" i="5"/>
  <c r="AP320" i="5"/>
  <c r="AQ320" i="5"/>
  <c r="AR320" i="5"/>
  <c r="AS320" i="5"/>
  <c r="AT320" i="5"/>
  <c r="AU330" i="5"/>
  <c r="AV330" i="5"/>
  <c r="AW330" i="5"/>
  <c r="AX320" i="5"/>
  <c r="AY320" i="5"/>
  <c r="AZ320" i="5"/>
  <c r="BA320" i="5"/>
  <c r="D321" i="5"/>
  <c r="AO321" i="5"/>
  <c r="AP321" i="5"/>
  <c r="AQ321" i="5"/>
  <c r="AR321" i="5"/>
  <c r="AS321" i="5"/>
  <c r="AT321" i="5"/>
  <c r="AU331" i="5"/>
  <c r="AV331" i="5"/>
  <c r="AW331" i="5"/>
  <c r="AX321" i="5"/>
  <c r="AY321" i="5"/>
  <c r="AZ321" i="5"/>
  <c r="BA321" i="5"/>
  <c r="D322" i="5"/>
  <c r="AO322" i="5"/>
  <c r="AP322" i="5"/>
  <c r="AQ322" i="5"/>
  <c r="AR322" i="5"/>
  <c r="AS322" i="5"/>
  <c r="AT322" i="5"/>
  <c r="AU332" i="5"/>
  <c r="AV332" i="5"/>
  <c r="AW332" i="5"/>
  <c r="AX322" i="5"/>
  <c r="AY322" i="5"/>
  <c r="AZ322" i="5"/>
  <c r="BA322" i="5"/>
  <c r="D323" i="5"/>
  <c r="AO323" i="5"/>
  <c r="AP323" i="5"/>
  <c r="AQ323" i="5"/>
  <c r="AR323" i="5"/>
  <c r="AS323" i="5"/>
  <c r="AT323" i="5"/>
  <c r="AU333" i="5"/>
  <c r="AV333" i="5"/>
  <c r="AW333" i="5"/>
  <c r="AX323" i="5"/>
  <c r="AY323" i="5"/>
  <c r="AZ323" i="5"/>
  <c r="BA323" i="5"/>
  <c r="D324" i="5"/>
  <c r="AO324" i="5"/>
  <c r="AP324" i="5"/>
  <c r="AQ324" i="5"/>
  <c r="AR324" i="5"/>
  <c r="AS324" i="5"/>
  <c r="AT324" i="5"/>
  <c r="AU334" i="5"/>
  <c r="AV334" i="5"/>
  <c r="AW334" i="5"/>
  <c r="AX324" i="5"/>
  <c r="AY324" i="5"/>
  <c r="AZ324" i="5"/>
  <c r="BA324" i="5"/>
  <c r="D325" i="5"/>
  <c r="AO325" i="5"/>
  <c r="AP325" i="5"/>
  <c r="AQ325" i="5"/>
  <c r="AR325" i="5"/>
  <c r="AS325" i="5"/>
  <c r="AT325" i="5"/>
  <c r="AU335" i="5"/>
  <c r="AV335" i="5"/>
  <c r="AW335" i="5"/>
  <c r="AX325" i="5"/>
  <c r="AY325" i="5"/>
  <c r="AZ325" i="5"/>
  <c r="BA325" i="5"/>
  <c r="D326" i="5"/>
  <c r="AO326" i="5"/>
  <c r="AP326" i="5"/>
  <c r="AQ326" i="5"/>
  <c r="AR326" i="5"/>
  <c r="AS326" i="5"/>
  <c r="AT326" i="5"/>
  <c r="AU336" i="5"/>
  <c r="AV336" i="5"/>
  <c r="AW336" i="5"/>
  <c r="AX326" i="5"/>
  <c r="AY326" i="5"/>
  <c r="AZ326" i="5"/>
  <c r="BA326" i="5"/>
  <c r="D327" i="5"/>
  <c r="AO327" i="5"/>
  <c r="AP327" i="5"/>
  <c r="AQ327" i="5"/>
  <c r="AR327" i="5"/>
  <c r="AS327" i="5"/>
  <c r="AT327" i="5"/>
  <c r="AU337" i="5"/>
  <c r="AV337" i="5"/>
  <c r="AW337" i="5"/>
  <c r="AX327" i="5"/>
  <c r="AY327" i="5"/>
  <c r="AZ327" i="5"/>
  <c r="BA327" i="5"/>
  <c r="D328" i="5"/>
  <c r="AO328" i="5"/>
  <c r="AP328" i="5"/>
  <c r="AQ328" i="5"/>
  <c r="AR328" i="5"/>
  <c r="AS328" i="5"/>
  <c r="AT328" i="5"/>
  <c r="AU338" i="5"/>
  <c r="AV338" i="5"/>
  <c r="AW338" i="5"/>
  <c r="AX328" i="5"/>
  <c r="AY328" i="5"/>
  <c r="AZ328" i="5"/>
  <c r="BA328" i="5"/>
  <c r="D329" i="5"/>
  <c r="AO329" i="5"/>
  <c r="AP329" i="5"/>
  <c r="AQ329" i="5"/>
  <c r="AR329" i="5"/>
  <c r="AS329" i="5"/>
  <c r="AT329" i="5"/>
  <c r="AU339" i="5"/>
  <c r="AV339" i="5"/>
  <c r="AW339" i="5"/>
  <c r="AX329" i="5"/>
  <c r="AY329" i="5"/>
  <c r="AZ329" i="5"/>
  <c r="BA329" i="5"/>
  <c r="D330" i="5"/>
  <c r="AO330" i="5"/>
  <c r="AP330" i="5"/>
  <c r="AQ330" i="5"/>
  <c r="AR330" i="5"/>
  <c r="AS330" i="5"/>
  <c r="AT330" i="5"/>
  <c r="AU340" i="5"/>
  <c r="AV340" i="5"/>
  <c r="AW340" i="5"/>
  <c r="AX330" i="5"/>
  <c r="AY330" i="5"/>
  <c r="AZ330" i="5"/>
  <c r="BA330" i="5"/>
  <c r="D331" i="5"/>
  <c r="AO331" i="5"/>
  <c r="AP331" i="5"/>
  <c r="AQ331" i="5"/>
  <c r="AR331" i="5"/>
  <c r="AS331" i="5"/>
  <c r="AT331" i="5"/>
  <c r="AU341" i="5"/>
  <c r="AV341" i="5"/>
  <c r="AW341" i="5"/>
  <c r="AX331" i="5"/>
  <c r="AY331" i="5"/>
  <c r="AZ331" i="5"/>
  <c r="BA331" i="5"/>
  <c r="D332" i="5"/>
  <c r="AO332" i="5"/>
  <c r="AP332" i="5"/>
  <c r="AQ332" i="5"/>
  <c r="AR332" i="5"/>
  <c r="AS332" i="5"/>
  <c r="AT332" i="5"/>
  <c r="AU342" i="5"/>
  <c r="AV342" i="5"/>
  <c r="AW342" i="5"/>
  <c r="AX332" i="5"/>
  <c r="AY332" i="5"/>
  <c r="AZ332" i="5"/>
  <c r="BA332" i="5"/>
  <c r="D333" i="5"/>
  <c r="AO333" i="5"/>
  <c r="AP333" i="5"/>
  <c r="AQ333" i="5"/>
  <c r="AR333" i="5"/>
  <c r="AS333" i="5"/>
  <c r="AT333" i="5"/>
  <c r="AU343" i="5"/>
  <c r="AV343" i="5"/>
  <c r="AW343" i="5"/>
  <c r="AX333" i="5"/>
  <c r="AY333" i="5"/>
  <c r="AZ333" i="5"/>
  <c r="BA333" i="5"/>
  <c r="D334" i="5"/>
  <c r="AO334" i="5"/>
  <c r="AP334" i="5"/>
  <c r="AQ334" i="5"/>
  <c r="AR334" i="5"/>
  <c r="AS334" i="5"/>
  <c r="AT334" i="5"/>
  <c r="AU344" i="5"/>
  <c r="AV344" i="5"/>
  <c r="AW344" i="5"/>
  <c r="AX334" i="5"/>
  <c r="AY334" i="5"/>
  <c r="AZ334" i="5"/>
  <c r="BA334" i="5"/>
  <c r="D335" i="5"/>
  <c r="AO335" i="5"/>
  <c r="AP335" i="5"/>
  <c r="AQ335" i="5"/>
  <c r="AR335" i="5"/>
  <c r="AS335" i="5"/>
  <c r="AT335" i="5"/>
  <c r="AU345" i="5"/>
  <c r="AV345" i="5"/>
  <c r="AW345" i="5"/>
  <c r="AX335" i="5"/>
  <c r="AY335" i="5"/>
  <c r="AZ335" i="5"/>
  <c r="BA335" i="5"/>
  <c r="D336" i="5"/>
  <c r="AO336" i="5"/>
  <c r="AP336" i="5"/>
  <c r="AQ336" i="5"/>
  <c r="AR336" i="5"/>
  <c r="AS336" i="5"/>
  <c r="AT336" i="5"/>
  <c r="AU346" i="5"/>
  <c r="AV346" i="5"/>
  <c r="AW346" i="5"/>
  <c r="AX336" i="5"/>
  <c r="AY336" i="5"/>
  <c r="AZ336" i="5"/>
  <c r="BA336" i="5"/>
  <c r="D337" i="5"/>
  <c r="AO337" i="5"/>
  <c r="AP337" i="5"/>
  <c r="AQ337" i="5"/>
  <c r="AR337" i="5"/>
  <c r="AS337" i="5"/>
  <c r="AT337" i="5"/>
  <c r="AU347" i="5"/>
  <c r="AV347" i="5"/>
  <c r="AW347" i="5"/>
  <c r="AX337" i="5"/>
  <c r="AY337" i="5"/>
  <c r="AZ337" i="5"/>
  <c r="BA337" i="5"/>
  <c r="D338" i="5"/>
  <c r="AO338" i="5"/>
  <c r="AP338" i="5"/>
  <c r="AQ338" i="5"/>
  <c r="AR338" i="5"/>
  <c r="AS338" i="5"/>
  <c r="AT338" i="5"/>
  <c r="AU348" i="5"/>
  <c r="AV348" i="5"/>
  <c r="AW348" i="5"/>
  <c r="AX338" i="5"/>
  <c r="AY338" i="5"/>
  <c r="AZ338" i="5"/>
  <c r="BA338" i="5"/>
  <c r="D339" i="5"/>
  <c r="AO339" i="5"/>
  <c r="AP339" i="5"/>
  <c r="AQ339" i="5"/>
  <c r="AR339" i="5"/>
  <c r="AS339" i="5"/>
  <c r="AT339" i="5"/>
  <c r="AU349" i="5"/>
  <c r="AV349" i="5"/>
  <c r="AW349" i="5"/>
  <c r="AX339" i="5"/>
  <c r="AY339" i="5"/>
  <c r="AZ339" i="5"/>
  <c r="BA339" i="5"/>
  <c r="D340" i="5"/>
  <c r="AO340" i="5"/>
  <c r="AP340" i="5"/>
  <c r="AQ340" i="5"/>
  <c r="AR340" i="5"/>
  <c r="AS340" i="5"/>
  <c r="AT340" i="5"/>
  <c r="AU350" i="5"/>
  <c r="AV350" i="5"/>
  <c r="AW350" i="5"/>
  <c r="AX340" i="5"/>
  <c r="AY340" i="5"/>
  <c r="AZ340" i="5"/>
  <c r="BA340" i="5"/>
  <c r="D341" i="5"/>
  <c r="AO341" i="5"/>
  <c r="AP341" i="5"/>
  <c r="AQ341" i="5"/>
  <c r="AR341" i="5"/>
  <c r="AS341" i="5"/>
  <c r="AT341" i="5"/>
  <c r="AU351" i="5"/>
  <c r="AV351" i="5"/>
  <c r="AW351" i="5"/>
  <c r="AX341" i="5"/>
  <c r="AY341" i="5"/>
  <c r="AZ341" i="5"/>
  <c r="BA341" i="5"/>
  <c r="D342" i="5"/>
  <c r="AO342" i="5"/>
  <c r="AP342" i="5"/>
  <c r="AQ342" i="5"/>
  <c r="AR342" i="5"/>
  <c r="AS342" i="5"/>
  <c r="AT342" i="5"/>
  <c r="AU352" i="5"/>
  <c r="AV352" i="5"/>
  <c r="AW352" i="5"/>
  <c r="AX342" i="5"/>
  <c r="AY342" i="5"/>
  <c r="AZ342" i="5"/>
  <c r="BA342" i="5"/>
  <c r="D343" i="5"/>
  <c r="AO343" i="5"/>
  <c r="AP343" i="5"/>
  <c r="AQ343" i="5"/>
  <c r="AR343" i="5"/>
  <c r="AS343" i="5"/>
  <c r="AT343" i="5"/>
  <c r="AU353" i="5"/>
  <c r="AV353" i="5"/>
  <c r="AW353" i="5"/>
  <c r="AX343" i="5"/>
  <c r="AY343" i="5"/>
  <c r="AZ343" i="5"/>
  <c r="BA343" i="5"/>
  <c r="D344" i="5"/>
  <c r="AO344" i="5"/>
  <c r="AP344" i="5"/>
  <c r="AQ344" i="5"/>
  <c r="AR344" i="5"/>
  <c r="AS344" i="5"/>
  <c r="AT344" i="5"/>
  <c r="AU354" i="5"/>
  <c r="AV354" i="5"/>
  <c r="AW354" i="5"/>
  <c r="AX344" i="5"/>
  <c r="AY344" i="5"/>
  <c r="AZ344" i="5"/>
  <c r="BA344" i="5"/>
  <c r="D345" i="5"/>
  <c r="AO345" i="5"/>
  <c r="AP345" i="5"/>
  <c r="AQ345" i="5"/>
  <c r="AR345" i="5"/>
  <c r="AS345" i="5"/>
  <c r="AT345" i="5"/>
  <c r="AU355" i="5"/>
  <c r="AV355" i="5"/>
  <c r="AW355" i="5"/>
  <c r="AX345" i="5"/>
  <c r="AY345" i="5"/>
  <c r="AZ345" i="5"/>
  <c r="BA345" i="5"/>
  <c r="D346" i="5"/>
  <c r="AO346" i="5"/>
  <c r="AP346" i="5"/>
  <c r="AQ346" i="5"/>
  <c r="AR346" i="5"/>
  <c r="AS346" i="5"/>
  <c r="AT346" i="5"/>
  <c r="AU356" i="5"/>
  <c r="AV356" i="5"/>
  <c r="AW356" i="5"/>
  <c r="AX346" i="5"/>
  <c r="AY346" i="5"/>
  <c r="AZ346" i="5"/>
  <c r="BA346" i="5"/>
  <c r="D347" i="5"/>
  <c r="AO347" i="5"/>
  <c r="AP347" i="5"/>
  <c r="AQ347" i="5"/>
  <c r="AR347" i="5"/>
  <c r="AS347" i="5"/>
  <c r="AT347" i="5"/>
  <c r="AU357" i="5"/>
  <c r="AV357" i="5"/>
  <c r="AW357" i="5"/>
  <c r="AX347" i="5"/>
  <c r="AY347" i="5"/>
  <c r="AZ347" i="5"/>
  <c r="BA347" i="5"/>
  <c r="D348" i="5"/>
  <c r="AO348" i="5"/>
  <c r="AP348" i="5"/>
  <c r="AQ348" i="5"/>
  <c r="AR348" i="5"/>
  <c r="AS348" i="5"/>
  <c r="AT348" i="5"/>
  <c r="AU358" i="5"/>
  <c r="AV358" i="5"/>
  <c r="AW358" i="5"/>
  <c r="AX348" i="5"/>
  <c r="AY348" i="5"/>
  <c r="AZ348" i="5"/>
  <c r="BA348" i="5"/>
  <c r="D349" i="5"/>
  <c r="AO349" i="5"/>
  <c r="AP349" i="5"/>
  <c r="AQ349" i="5"/>
  <c r="AR349" i="5"/>
  <c r="AS349" i="5"/>
  <c r="AT349" i="5"/>
  <c r="AU359" i="5"/>
  <c r="AV359" i="5"/>
  <c r="AW359" i="5"/>
  <c r="AX349" i="5"/>
  <c r="AY349" i="5"/>
  <c r="AZ349" i="5"/>
  <c r="BA349" i="5"/>
  <c r="D350" i="5"/>
  <c r="AO350" i="5"/>
  <c r="AP350" i="5"/>
  <c r="AQ350" i="5"/>
  <c r="AR350" i="5"/>
  <c r="AS350" i="5"/>
  <c r="AT350" i="5"/>
  <c r="AU360" i="5"/>
  <c r="AV360" i="5"/>
  <c r="AW360" i="5"/>
  <c r="AX350" i="5"/>
  <c r="AY350" i="5"/>
  <c r="AZ350" i="5"/>
  <c r="BA350" i="5"/>
  <c r="D351" i="5"/>
  <c r="AO351" i="5"/>
  <c r="AP351" i="5"/>
  <c r="AQ351" i="5"/>
  <c r="AR351" i="5"/>
  <c r="AS351" i="5"/>
  <c r="AT351" i="5"/>
  <c r="AU361" i="5"/>
  <c r="AV361" i="5"/>
  <c r="AW361" i="5"/>
  <c r="AX351" i="5"/>
  <c r="AY351" i="5"/>
  <c r="AZ351" i="5"/>
  <c r="BA351" i="5"/>
  <c r="D352" i="5"/>
  <c r="AO352" i="5"/>
  <c r="AP352" i="5"/>
  <c r="AQ352" i="5"/>
  <c r="AR352" i="5"/>
  <c r="AS352" i="5"/>
  <c r="AT352" i="5"/>
  <c r="AU362" i="5"/>
  <c r="AV362" i="5"/>
  <c r="AW362" i="5"/>
  <c r="AX352" i="5"/>
  <c r="AY352" i="5"/>
  <c r="AZ352" i="5"/>
  <c r="BA352" i="5"/>
  <c r="D353" i="5"/>
  <c r="AO353" i="5"/>
  <c r="AP353" i="5"/>
  <c r="AQ353" i="5"/>
  <c r="AR353" i="5"/>
  <c r="AS353" i="5"/>
  <c r="AT353" i="5"/>
  <c r="AU363" i="5"/>
  <c r="AV363" i="5"/>
  <c r="AW363" i="5"/>
  <c r="AX353" i="5"/>
  <c r="AY353" i="5"/>
  <c r="AZ353" i="5"/>
  <c r="BA353" i="5"/>
  <c r="D354" i="5"/>
  <c r="AO354" i="5"/>
  <c r="AP354" i="5"/>
  <c r="AQ354" i="5"/>
  <c r="AR354" i="5"/>
  <c r="AS354" i="5"/>
  <c r="AT354" i="5"/>
  <c r="AU364" i="5"/>
  <c r="AV364" i="5"/>
  <c r="AW364" i="5"/>
  <c r="AX354" i="5"/>
  <c r="AY354" i="5"/>
  <c r="AZ354" i="5"/>
  <c r="BA354" i="5"/>
  <c r="D355" i="5"/>
  <c r="AO355" i="5"/>
  <c r="AP355" i="5"/>
  <c r="AQ355" i="5"/>
  <c r="AR355" i="5"/>
  <c r="AS355" i="5"/>
  <c r="AT355" i="5"/>
  <c r="AU365" i="5"/>
  <c r="AV365" i="5"/>
  <c r="AW365" i="5"/>
  <c r="AX355" i="5"/>
  <c r="AY355" i="5"/>
  <c r="AZ355" i="5"/>
  <c r="BA355" i="5"/>
  <c r="D356" i="5"/>
  <c r="AO356" i="5"/>
  <c r="AP356" i="5"/>
  <c r="AQ356" i="5"/>
  <c r="AR356" i="5"/>
  <c r="AS356" i="5"/>
  <c r="AT356" i="5"/>
  <c r="AU366" i="5"/>
  <c r="AV366" i="5"/>
  <c r="AW366" i="5"/>
  <c r="AX356" i="5"/>
  <c r="AY356" i="5"/>
  <c r="AZ356" i="5"/>
  <c r="BA356" i="5"/>
  <c r="D357" i="5"/>
  <c r="AO357" i="5"/>
  <c r="AP357" i="5"/>
  <c r="AQ357" i="5"/>
  <c r="AR357" i="5"/>
  <c r="AS357" i="5"/>
  <c r="AT357" i="5"/>
  <c r="AU367" i="5"/>
  <c r="AV367" i="5"/>
  <c r="AW367" i="5"/>
  <c r="AX357" i="5"/>
  <c r="AY357" i="5"/>
  <c r="AZ357" i="5"/>
  <c r="BA357" i="5"/>
  <c r="D358" i="5"/>
  <c r="AO358" i="5"/>
  <c r="AP358" i="5"/>
  <c r="AQ358" i="5"/>
  <c r="AR358" i="5"/>
  <c r="AS358" i="5"/>
  <c r="AT358" i="5"/>
  <c r="AU368" i="5"/>
  <c r="AV368" i="5"/>
  <c r="AW368" i="5"/>
  <c r="AX358" i="5"/>
  <c r="AY358" i="5"/>
  <c r="AZ358" i="5"/>
  <c r="BA358" i="5"/>
  <c r="D359" i="5"/>
  <c r="AO359" i="5"/>
  <c r="AP359" i="5"/>
  <c r="AQ359" i="5"/>
  <c r="AR359" i="5"/>
  <c r="AS359" i="5"/>
  <c r="AT359" i="5"/>
  <c r="AU369" i="5"/>
  <c r="AV369" i="5"/>
  <c r="AW369" i="5"/>
  <c r="AX359" i="5"/>
  <c r="AY359" i="5"/>
  <c r="AZ359" i="5"/>
  <c r="BA359" i="5"/>
  <c r="D360" i="5"/>
  <c r="AO360" i="5"/>
  <c r="AP360" i="5"/>
  <c r="AQ360" i="5"/>
  <c r="AR360" i="5"/>
  <c r="AS360" i="5"/>
  <c r="AT360" i="5"/>
  <c r="AU370" i="5"/>
  <c r="AV370" i="5"/>
  <c r="AW370" i="5"/>
  <c r="AX360" i="5"/>
  <c r="AY360" i="5"/>
  <c r="AZ360" i="5"/>
  <c r="BA360" i="5"/>
  <c r="D361" i="5"/>
  <c r="AO361" i="5"/>
  <c r="AP361" i="5"/>
  <c r="AQ361" i="5"/>
  <c r="AR361" i="5"/>
  <c r="AS361" i="5"/>
  <c r="AT361" i="5"/>
  <c r="AU371" i="5"/>
  <c r="AV371" i="5"/>
  <c r="AW371" i="5"/>
  <c r="AX361" i="5"/>
  <c r="AY361" i="5"/>
  <c r="AZ361" i="5"/>
  <c r="BA361" i="5"/>
  <c r="D362" i="5"/>
  <c r="AO362" i="5"/>
  <c r="AP362" i="5"/>
  <c r="AQ362" i="5"/>
  <c r="AR362" i="5"/>
  <c r="AS362" i="5"/>
  <c r="AT362" i="5"/>
  <c r="AU372" i="5"/>
  <c r="AV372" i="5"/>
  <c r="AW372" i="5"/>
  <c r="AX362" i="5"/>
  <c r="AY362" i="5"/>
  <c r="AZ362" i="5"/>
  <c r="BA362" i="5"/>
  <c r="D363" i="5"/>
  <c r="AO363" i="5"/>
  <c r="AP363" i="5"/>
  <c r="AQ363" i="5"/>
  <c r="AR363" i="5"/>
  <c r="AS363" i="5"/>
  <c r="AT363" i="5"/>
  <c r="AU373" i="5"/>
  <c r="AV373" i="5"/>
  <c r="AW373" i="5"/>
  <c r="AX363" i="5"/>
  <c r="AY363" i="5"/>
  <c r="AZ363" i="5"/>
  <c r="BA363" i="5"/>
  <c r="D364" i="5"/>
  <c r="AO364" i="5"/>
  <c r="AP364" i="5"/>
  <c r="AQ364" i="5"/>
  <c r="AR364" i="5"/>
  <c r="AS364" i="5"/>
  <c r="AT364" i="5"/>
  <c r="AU374" i="5"/>
  <c r="AV374" i="5"/>
  <c r="AW374" i="5"/>
  <c r="AX364" i="5"/>
  <c r="AY364" i="5"/>
  <c r="AZ364" i="5"/>
  <c r="BA364" i="5"/>
  <c r="D365" i="5"/>
  <c r="AO365" i="5"/>
  <c r="AP365" i="5"/>
  <c r="AQ365" i="5"/>
  <c r="AR365" i="5"/>
  <c r="AS365" i="5"/>
  <c r="AT365" i="5"/>
  <c r="AU375" i="5"/>
  <c r="AV375" i="5"/>
  <c r="AW375" i="5"/>
  <c r="AX365" i="5"/>
  <c r="AY365" i="5"/>
  <c r="AZ365" i="5"/>
  <c r="BA365" i="5"/>
  <c r="D366" i="5"/>
  <c r="AO366" i="5"/>
  <c r="AP366" i="5"/>
  <c r="AQ366" i="5"/>
  <c r="AR366" i="5"/>
  <c r="AS366" i="5"/>
  <c r="AT366" i="5"/>
  <c r="AU376" i="5"/>
  <c r="AV376" i="5"/>
  <c r="AW376" i="5"/>
  <c r="AX366" i="5"/>
  <c r="AY366" i="5"/>
  <c r="AZ366" i="5"/>
  <c r="BA366" i="5"/>
  <c r="D367" i="5"/>
  <c r="AO367" i="5"/>
  <c r="AP367" i="5"/>
  <c r="AQ367" i="5"/>
  <c r="AR367" i="5"/>
  <c r="AS367" i="5"/>
  <c r="AT367" i="5"/>
  <c r="AU377" i="5"/>
  <c r="AV377" i="5"/>
  <c r="AW377" i="5"/>
  <c r="AX367" i="5"/>
  <c r="AY367" i="5"/>
  <c r="AZ367" i="5"/>
  <c r="BA367" i="5"/>
  <c r="D368" i="5"/>
  <c r="AO368" i="5"/>
  <c r="AP368" i="5"/>
  <c r="AQ368" i="5"/>
  <c r="AR368" i="5"/>
  <c r="AS368" i="5"/>
  <c r="AT368" i="5"/>
  <c r="AU378" i="5"/>
  <c r="AV378" i="5"/>
  <c r="AW378" i="5"/>
  <c r="AX368" i="5"/>
  <c r="AY368" i="5"/>
  <c r="AZ368" i="5"/>
  <c r="BA368" i="5"/>
  <c r="D369" i="5"/>
  <c r="AO369" i="5"/>
  <c r="AP369" i="5"/>
  <c r="AQ369" i="5"/>
  <c r="AR369" i="5"/>
  <c r="AS369" i="5"/>
  <c r="AT369" i="5"/>
  <c r="AU379" i="5"/>
  <c r="AV379" i="5"/>
  <c r="AW379" i="5"/>
  <c r="AX369" i="5"/>
  <c r="AY369" i="5"/>
  <c r="AZ369" i="5"/>
  <c r="BA369" i="5"/>
  <c r="D370" i="5"/>
  <c r="AO370" i="5"/>
  <c r="AP370" i="5"/>
  <c r="AQ370" i="5"/>
  <c r="AR370" i="5"/>
  <c r="AS370" i="5"/>
  <c r="AT370" i="5"/>
  <c r="AU380" i="5"/>
  <c r="AV380" i="5"/>
  <c r="AW380" i="5"/>
  <c r="AX370" i="5"/>
  <c r="AY370" i="5"/>
  <c r="AZ370" i="5"/>
  <c r="BA370" i="5"/>
  <c r="D371" i="5"/>
  <c r="AO371" i="5"/>
  <c r="AP371" i="5"/>
  <c r="AQ371" i="5"/>
  <c r="AR371" i="5"/>
  <c r="AS371" i="5"/>
  <c r="AT371" i="5"/>
  <c r="AU381" i="5"/>
  <c r="AV381" i="5"/>
  <c r="AW381" i="5"/>
  <c r="AX371" i="5"/>
  <c r="AY371" i="5"/>
  <c r="AZ371" i="5"/>
  <c r="BA371" i="5"/>
  <c r="D372" i="5"/>
  <c r="AO372" i="5"/>
  <c r="AP372" i="5"/>
  <c r="AQ372" i="5"/>
  <c r="AR372" i="5"/>
  <c r="AS372" i="5"/>
  <c r="AT372" i="5"/>
  <c r="AU382" i="5"/>
  <c r="AV382" i="5"/>
  <c r="AW382" i="5"/>
  <c r="AX372" i="5"/>
  <c r="AY372" i="5"/>
  <c r="AZ372" i="5"/>
  <c r="BA372" i="5"/>
  <c r="D373" i="5"/>
  <c r="AO373" i="5"/>
  <c r="AP373" i="5"/>
  <c r="AQ373" i="5"/>
  <c r="AR373" i="5"/>
  <c r="AS373" i="5"/>
  <c r="AT373" i="5"/>
  <c r="AU383" i="5"/>
  <c r="AV383" i="5"/>
  <c r="AW383" i="5"/>
  <c r="AX373" i="5"/>
  <c r="AY373" i="5"/>
  <c r="AZ373" i="5"/>
  <c r="BA373" i="5"/>
  <c r="D374" i="5"/>
  <c r="AO374" i="5"/>
  <c r="AP374" i="5"/>
  <c r="AQ374" i="5"/>
  <c r="AR374" i="5"/>
  <c r="AS374" i="5"/>
  <c r="AT374" i="5"/>
  <c r="AX374" i="5"/>
  <c r="AY374" i="5"/>
  <c r="AZ374" i="5"/>
  <c r="BA374" i="5"/>
  <c r="D375" i="5"/>
  <c r="AO375" i="5"/>
  <c r="AP375" i="5"/>
  <c r="AQ375" i="5"/>
  <c r="AR375" i="5"/>
  <c r="AS375" i="5"/>
  <c r="AT375" i="5"/>
  <c r="AU385" i="5"/>
  <c r="AV385" i="5"/>
  <c r="AW385" i="5"/>
  <c r="AX375" i="5"/>
  <c r="AY375" i="5"/>
  <c r="AZ375" i="5"/>
  <c r="BA375" i="5"/>
  <c r="D376" i="5"/>
  <c r="AO376" i="5"/>
  <c r="AP376" i="5"/>
  <c r="AQ376" i="5"/>
  <c r="AR376" i="5"/>
  <c r="AS376" i="5"/>
  <c r="AT376" i="5"/>
  <c r="AU386" i="5"/>
  <c r="AV386" i="5"/>
  <c r="AW386" i="5"/>
  <c r="AX376" i="5"/>
  <c r="AY376" i="5"/>
  <c r="AZ376" i="5"/>
  <c r="BA376" i="5"/>
  <c r="D377" i="5"/>
  <c r="AO377" i="5"/>
  <c r="AP377" i="5"/>
  <c r="AQ377" i="5"/>
  <c r="AR377" i="5"/>
  <c r="AS377" i="5"/>
  <c r="AT377" i="5"/>
  <c r="AU387" i="5"/>
  <c r="AV387" i="5"/>
  <c r="AW387" i="5"/>
  <c r="AX377" i="5"/>
  <c r="AY377" i="5"/>
  <c r="AZ377" i="5"/>
  <c r="BA377" i="5"/>
  <c r="D378" i="5"/>
  <c r="AO378" i="5"/>
  <c r="AP378" i="5"/>
  <c r="AQ378" i="5"/>
  <c r="AR378" i="5"/>
  <c r="AS378" i="5"/>
  <c r="AT378" i="5"/>
  <c r="AU388" i="5"/>
  <c r="AV388" i="5"/>
  <c r="AW388" i="5"/>
  <c r="AX378" i="5"/>
  <c r="AY378" i="5"/>
  <c r="AZ378" i="5"/>
  <c r="BA378" i="5"/>
  <c r="D379" i="5"/>
  <c r="AO379" i="5"/>
  <c r="AP379" i="5"/>
  <c r="AQ379" i="5"/>
  <c r="AR379" i="5"/>
  <c r="AS379" i="5"/>
  <c r="AT379" i="5"/>
  <c r="AU389" i="5"/>
  <c r="AV389" i="5"/>
  <c r="AW389" i="5"/>
  <c r="AX379" i="5"/>
  <c r="AY379" i="5"/>
  <c r="AZ379" i="5"/>
  <c r="BA379" i="5"/>
  <c r="D380" i="5"/>
  <c r="AO380" i="5"/>
  <c r="AP380" i="5"/>
  <c r="AQ380" i="5"/>
  <c r="AR380" i="5"/>
  <c r="AS380" i="5"/>
  <c r="AT380" i="5"/>
  <c r="AU390" i="5"/>
  <c r="AV390" i="5"/>
  <c r="AW390" i="5"/>
  <c r="AX380" i="5"/>
  <c r="AY380" i="5"/>
  <c r="AZ380" i="5"/>
  <c r="BA380" i="5"/>
  <c r="D381" i="5"/>
  <c r="AO381" i="5"/>
  <c r="AP381" i="5"/>
  <c r="AQ381" i="5"/>
  <c r="AR381" i="5"/>
  <c r="AS381" i="5"/>
  <c r="AT381" i="5"/>
  <c r="AU391" i="5"/>
  <c r="AV391" i="5"/>
  <c r="AW391" i="5"/>
  <c r="AX381" i="5"/>
  <c r="AY381" i="5"/>
  <c r="AZ381" i="5"/>
  <c r="BA381" i="5"/>
  <c r="D382" i="5"/>
  <c r="AO382" i="5"/>
  <c r="AP382" i="5"/>
  <c r="AQ382" i="5"/>
  <c r="AR382" i="5"/>
  <c r="AS382" i="5"/>
  <c r="AT382" i="5"/>
  <c r="AU392" i="5"/>
  <c r="AV392" i="5"/>
  <c r="AW392" i="5"/>
  <c r="AX382" i="5"/>
  <c r="AY382" i="5"/>
  <c r="AZ382" i="5"/>
  <c r="BA382" i="5"/>
  <c r="D383" i="5"/>
  <c r="AO383" i="5"/>
  <c r="AP383" i="5"/>
  <c r="AQ383" i="5"/>
  <c r="AR383" i="5"/>
  <c r="AS383" i="5"/>
  <c r="AT383" i="5"/>
  <c r="AU393" i="5"/>
  <c r="AV393" i="5"/>
  <c r="AW393" i="5"/>
  <c r="AX383" i="5"/>
  <c r="AY383" i="5"/>
  <c r="AZ383" i="5"/>
  <c r="BA383" i="5"/>
  <c r="D384" i="5"/>
  <c r="AO384" i="5"/>
  <c r="AP384" i="5"/>
  <c r="AQ384" i="5"/>
  <c r="AR384" i="5"/>
  <c r="AS384" i="5"/>
  <c r="AT384" i="5"/>
  <c r="AU384" i="5"/>
  <c r="AV384" i="5"/>
  <c r="AU394" i="5"/>
  <c r="AV394" i="5"/>
  <c r="AW394" i="5"/>
  <c r="AX384" i="5"/>
  <c r="AY384" i="5"/>
  <c r="AZ384" i="5"/>
  <c r="BA384" i="5"/>
  <c r="D385" i="5"/>
  <c r="AO385" i="5"/>
  <c r="AP385" i="5"/>
  <c r="AQ385" i="5"/>
  <c r="AR385" i="5"/>
  <c r="AS385" i="5"/>
  <c r="AT385" i="5"/>
  <c r="AU395" i="5"/>
  <c r="AV395" i="5"/>
  <c r="AW395" i="5"/>
  <c r="AX385" i="5"/>
  <c r="AY385" i="5"/>
  <c r="AZ385" i="5"/>
  <c r="BA385" i="5"/>
  <c r="D386" i="5"/>
  <c r="AO386" i="5"/>
  <c r="AP386" i="5"/>
  <c r="AQ386" i="5"/>
  <c r="AR386" i="5"/>
  <c r="AS386" i="5"/>
  <c r="AT386" i="5"/>
  <c r="AU396" i="5"/>
  <c r="AV396" i="5"/>
  <c r="AW396" i="5"/>
  <c r="AX386" i="5"/>
  <c r="AY386" i="5"/>
  <c r="AZ386" i="5"/>
  <c r="BA386" i="5"/>
  <c r="D387" i="5"/>
  <c r="AO387" i="5"/>
  <c r="AP387" i="5"/>
  <c r="AQ387" i="5"/>
  <c r="AR387" i="5"/>
  <c r="AS387" i="5"/>
  <c r="AT387" i="5"/>
  <c r="AU397" i="5"/>
  <c r="AV397" i="5"/>
  <c r="AW397" i="5"/>
  <c r="AX387" i="5"/>
  <c r="AY387" i="5"/>
  <c r="AZ387" i="5"/>
  <c r="BA387" i="5"/>
  <c r="D388" i="5"/>
  <c r="AO388" i="5"/>
  <c r="AP388" i="5"/>
  <c r="AQ388" i="5"/>
  <c r="AR388" i="5"/>
  <c r="AS388" i="5"/>
  <c r="AT388" i="5"/>
  <c r="AU398" i="5"/>
  <c r="AV398" i="5"/>
  <c r="AW398" i="5"/>
  <c r="AX388" i="5"/>
  <c r="AY388" i="5"/>
  <c r="AZ388" i="5"/>
  <c r="BA388" i="5"/>
  <c r="D389" i="5"/>
  <c r="AO389" i="5"/>
  <c r="AP389" i="5"/>
  <c r="AQ389" i="5"/>
  <c r="AR389" i="5"/>
  <c r="AS389" i="5"/>
  <c r="AT389" i="5"/>
  <c r="AU399" i="5"/>
  <c r="AV399" i="5"/>
  <c r="AW399" i="5"/>
  <c r="AX389" i="5"/>
  <c r="AY389" i="5"/>
  <c r="AZ389" i="5"/>
  <c r="BA389" i="5"/>
  <c r="D390" i="5"/>
  <c r="AO390" i="5"/>
  <c r="AP390" i="5"/>
  <c r="AQ390" i="5"/>
  <c r="AR390" i="5"/>
  <c r="AS390" i="5"/>
  <c r="AT390" i="5"/>
  <c r="AU400" i="5"/>
  <c r="AV400" i="5"/>
  <c r="AW400" i="5"/>
  <c r="AX390" i="5"/>
  <c r="AY390" i="5"/>
  <c r="AZ390" i="5"/>
  <c r="BA390" i="5"/>
  <c r="D391" i="5"/>
  <c r="AO391" i="5"/>
  <c r="AP391" i="5"/>
  <c r="AQ391" i="5"/>
  <c r="AR391" i="5"/>
  <c r="AS391" i="5"/>
  <c r="AT391" i="5"/>
  <c r="AU401" i="5"/>
  <c r="AV401" i="5"/>
  <c r="AW401" i="5"/>
  <c r="AX391" i="5"/>
  <c r="AY391" i="5"/>
  <c r="AZ391" i="5"/>
  <c r="BA391" i="5"/>
  <c r="D392" i="5"/>
  <c r="AO392" i="5"/>
  <c r="AP392" i="5"/>
  <c r="AQ392" i="5"/>
  <c r="AR392" i="5"/>
  <c r="AS392" i="5"/>
  <c r="AT392" i="5"/>
  <c r="AU402" i="5"/>
  <c r="AV402" i="5"/>
  <c r="AW402" i="5"/>
  <c r="AX392" i="5"/>
  <c r="AY392" i="5"/>
  <c r="AZ392" i="5"/>
  <c r="BA392" i="5"/>
  <c r="D393" i="5"/>
  <c r="AO393" i="5"/>
  <c r="AP393" i="5"/>
  <c r="AQ393" i="5"/>
  <c r="AR393" i="5"/>
  <c r="AS393" i="5"/>
  <c r="AT393" i="5"/>
  <c r="AU403" i="5"/>
  <c r="AV403" i="5"/>
  <c r="AW403" i="5"/>
  <c r="AX393" i="5"/>
  <c r="AY393" i="5"/>
  <c r="AZ393" i="5"/>
  <c r="BA393" i="5"/>
  <c r="D394" i="5"/>
  <c r="AO394" i="5"/>
  <c r="AP394" i="5"/>
  <c r="AQ394" i="5"/>
  <c r="AR394" i="5"/>
  <c r="AS394" i="5"/>
  <c r="AT394" i="5"/>
  <c r="AU404" i="5"/>
  <c r="AV404" i="5"/>
  <c r="AW404" i="5"/>
  <c r="AX394" i="5"/>
  <c r="AY394" i="5"/>
  <c r="AZ394" i="5"/>
  <c r="BA394" i="5"/>
  <c r="D395" i="5"/>
  <c r="AO395" i="5"/>
  <c r="AP395" i="5"/>
  <c r="AQ395" i="5"/>
  <c r="AR395" i="5"/>
  <c r="AS395" i="5"/>
  <c r="AT395" i="5"/>
  <c r="AU405" i="5"/>
  <c r="AV405" i="5"/>
  <c r="AW405" i="5"/>
  <c r="AX395" i="5"/>
  <c r="AY395" i="5"/>
  <c r="AZ395" i="5"/>
  <c r="BA395" i="5"/>
  <c r="D396" i="5"/>
  <c r="AO396" i="5"/>
  <c r="AP396" i="5"/>
  <c r="AQ396" i="5"/>
  <c r="AR396" i="5"/>
  <c r="AS396" i="5"/>
  <c r="AT396" i="5"/>
  <c r="AU406" i="5"/>
  <c r="AV406" i="5"/>
  <c r="AW406" i="5"/>
  <c r="AX396" i="5"/>
  <c r="AY396" i="5"/>
  <c r="AZ396" i="5"/>
  <c r="BA396" i="5"/>
  <c r="D397" i="5"/>
  <c r="AO397" i="5"/>
  <c r="AP397" i="5"/>
  <c r="AQ397" i="5"/>
  <c r="AR397" i="5"/>
  <c r="AS397" i="5"/>
  <c r="AT397" i="5"/>
  <c r="AU407" i="5"/>
  <c r="AV407" i="5"/>
  <c r="AW407" i="5"/>
  <c r="AX397" i="5"/>
  <c r="AY397" i="5"/>
  <c r="AZ397" i="5"/>
  <c r="BA397" i="5"/>
  <c r="D398" i="5"/>
  <c r="AO398" i="5"/>
  <c r="AP398" i="5"/>
  <c r="AQ398" i="5"/>
  <c r="AR398" i="5"/>
  <c r="AS398" i="5"/>
  <c r="AT398" i="5"/>
  <c r="AU408" i="5"/>
  <c r="AV408" i="5"/>
  <c r="AW408" i="5"/>
  <c r="AX398" i="5"/>
  <c r="AY398" i="5"/>
  <c r="AZ398" i="5"/>
  <c r="BA398" i="5"/>
  <c r="D399" i="5"/>
  <c r="AO399" i="5"/>
  <c r="AP399" i="5"/>
  <c r="AQ399" i="5"/>
  <c r="AR399" i="5"/>
  <c r="AS399" i="5"/>
  <c r="AT399" i="5"/>
  <c r="AU409" i="5"/>
  <c r="AV409" i="5"/>
  <c r="AW409" i="5"/>
  <c r="AX399" i="5"/>
  <c r="AY399" i="5"/>
  <c r="AZ399" i="5"/>
  <c r="BA399" i="5"/>
  <c r="D400" i="5"/>
  <c r="AO400" i="5"/>
  <c r="AP400" i="5"/>
  <c r="AQ400" i="5"/>
  <c r="AR400" i="5"/>
  <c r="AS400" i="5"/>
  <c r="AT400" i="5"/>
  <c r="AU410" i="5"/>
  <c r="AV410" i="5"/>
  <c r="AW410" i="5"/>
  <c r="AX400" i="5"/>
  <c r="AY400" i="5"/>
  <c r="AZ400" i="5"/>
  <c r="BA400" i="5"/>
  <c r="D401" i="5"/>
  <c r="AO401" i="5"/>
  <c r="AP401" i="5"/>
  <c r="AQ401" i="5"/>
  <c r="AR401" i="5"/>
  <c r="AS401" i="5"/>
  <c r="AT401" i="5"/>
  <c r="AU411" i="5"/>
  <c r="AV411" i="5"/>
  <c r="AW411" i="5"/>
  <c r="AX401" i="5"/>
  <c r="AY401" i="5"/>
  <c r="AZ401" i="5"/>
  <c r="BA401" i="5"/>
  <c r="D402" i="5"/>
  <c r="AO402" i="5"/>
  <c r="AP402" i="5"/>
  <c r="AQ402" i="5"/>
  <c r="AR402" i="5"/>
  <c r="AS402" i="5"/>
  <c r="AT402" i="5"/>
  <c r="AU412" i="5"/>
  <c r="AV412" i="5"/>
  <c r="AW412" i="5"/>
  <c r="AX402" i="5"/>
  <c r="AY402" i="5"/>
  <c r="AZ402" i="5"/>
  <c r="BA402" i="5"/>
  <c r="D403" i="5"/>
  <c r="AO403" i="5"/>
  <c r="AP403" i="5"/>
  <c r="AQ403" i="5"/>
  <c r="AR403" i="5"/>
  <c r="AS403" i="5"/>
  <c r="AT403" i="5"/>
  <c r="AU413" i="5"/>
  <c r="AV413" i="5"/>
  <c r="AW413" i="5"/>
  <c r="AX403" i="5"/>
  <c r="AY403" i="5"/>
  <c r="AZ403" i="5"/>
  <c r="BA403" i="5"/>
  <c r="D404" i="5"/>
  <c r="AO404" i="5"/>
  <c r="AP404" i="5"/>
  <c r="AQ404" i="5"/>
  <c r="AR404" i="5"/>
  <c r="AS404" i="5"/>
  <c r="AT404" i="5"/>
  <c r="AU414" i="5"/>
  <c r="AV414" i="5"/>
  <c r="AW414" i="5"/>
  <c r="AX404" i="5"/>
  <c r="AY404" i="5"/>
  <c r="AZ404" i="5"/>
  <c r="BA404" i="5"/>
  <c r="D405" i="5"/>
  <c r="AO405" i="5"/>
  <c r="AP405" i="5"/>
  <c r="AQ405" i="5"/>
  <c r="AR405" i="5"/>
  <c r="AS405" i="5"/>
  <c r="AT405" i="5"/>
  <c r="AU415" i="5"/>
  <c r="AV415" i="5"/>
  <c r="AW415" i="5"/>
  <c r="AX405" i="5"/>
  <c r="AY405" i="5"/>
  <c r="AZ405" i="5"/>
  <c r="BA405" i="5"/>
  <c r="D406" i="5"/>
  <c r="AO406" i="5"/>
  <c r="AP406" i="5"/>
  <c r="AQ406" i="5"/>
  <c r="AR406" i="5"/>
  <c r="AS406" i="5"/>
  <c r="AT406" i="5"/>
  <c r="AU416" i="5"/>
  <c r="AV416" i="5"/>
  <c r="AW416" i="5"/>
  <c r="AX406" i="5"/>
  <c r="AY406" i="5"/>
  <c r="AZ406" i="5"/>
  <c r="BA406" i="5"/>
  <c r="D407" i="5"/>
  <c r="AO407" i="5"/>
  <c r="AP407" i="5"/>
  <c r="AQ407" i="5"/>
  <c r="AR407" i="5"/>
  <c r="AS407" i="5"/>
  <c r="AT407" i="5"/>
  <c r="AU417" i="5"/>
  <c r="AV417" i="5"/>
  <c r="AW417" i="5"/>
  <c r="AX407" i="5"/>
  <c r="AY407" i="5"/>
  <c r="AZ407" i="5"/>
  <c r="BA407" i="5"/>
  <c r="D408" i="5"/>
  <c r="AO408" i="5"/>
  <c r="AP408" i="5"/>
  <c r="AQ408" i="5"/>
  <c r="AR408" i="5"/>
  <c r="AS408" i="5"/>
  <c r="AT408" i="5"/>
  <c r="AU418" i="5"/>
  <c r="AV418" i="5"/>
  <c r="AW418" i="5"/>
  <c r="AX408" i="5"/>
  <c r="AY408" i="5"/>
  <c r="AZ408" i="5"/>
  <c r="BA408" i="5"/>
  <c r="D409" i="5"/>
  <c r="AO409" i="5"/>
  <c r="AP409" i="5"/>
  <c r="AQ409" i="5"/>
  <c r="AR409" i="5"/>
  <c r="AS409" i="5"/>
  <c r="AT409" i="5"/>
  <c r="AU419" i="5"/>
  <c r="AV419" i="5"/>
  <c r="AW419" i="5"/>
  <c r="AX409" i="5"/>
  <c r="AY409" i="5"/>
  <c r="AZ409" i="5"/>
  <c r="BA409" i="5"/>
  <c r="D410" i="5"/>
  <c r="AO410" i="5"/>
  <c r="AP410" i="5"/>
  <c r="AQ410" i="5"/>
  <c r="AR410" i="5"/>
  <c r="AS410" i="5"/>
  <c r="AT410" i="5"/>
  <c r="AU420" i="5"/>
  <c r="AV420" i="5"/>
  <c r="AW420" i="5"/>
  <c r="AX410" i="5"/>
  <c r="AY410" i="5"/>
  <c r="AZ410" i="5"/>
  <c r="BA410" i="5"/>
  <c r="D411" i="5"/>
  <c r="AO411" i="5"/>
  <c r="AP411" i="5"/>
  <c r="AQ411" i="5"/>
  <c r="AR411" i="5"/>
  <c r="AS411" i="5"/>
  <c r="AT411" i="5"/>
  <c r="AU421" i="5"/>
  <c r="AV421" i="5"/>
  <c r="AW421" i="5"/>
  <c r="AX411" i="5"/>
  <c r="AY411" i="5"/>
  <c r="AZ411" i="5"/>
  <c r="BA411" i="5"/>
  <c r="D412" i="5"/>
  <c r="AO412" i="5"/>
  <c r="AP412" i="5"/>
  <c r="AQ412" i="5"/>
  <c r="AR412" i="5"/>
  <c r="AS412" i="5"/>
  <c r="AT412" i="5"/>
  <c r="AU422" i="5"/>
  <c r="AV422" i="5"/>
  <c r="AW422" i="5"/>
  <c r="AX412" i="5"/>
  <c r="AY412" i="5"/>
  <c r="AZ412" i="5"/>
  <c r="BA412" i="5"/>
  <c r="D413" i="5"/>
  <c r="AO413" i="5"/>
  <c r="AP413" i="5"/>
  <c r="AQ413" i="5"/>
  <c r="AR413" i="5"/>
  <c r="AS413" i="5"/>
  <c r="AT413" i="5"/>
  <c r="AU423" i="5"/>
  <c r="AV423" i="5"/>
  <c r="AW423" i="5"/>
  <c r="AX413" i="5"/>
  <c r="AY413" i="5"/>
  <c r="AZ413" i="5"/>
  <c r="BA413" i="5"/>
  <c r="D414" i="5"/>
  <c r="AO414" i="5"/>
  <c r="AP414" i="5"/>
  <c r="AQ414" i="5"/>
  <c r="AR414" i="5"/>
  <c r="AS414" i="5"/>
  <c r="AT414" i="5"/>
  <c r="AU424" i="5"/>
  <c r="AV424" i="5"/>
  <c r="AW424" i="5"/>
  <c r="AX414" i="5"/>
  <c r="AY414" i="5"/>
  <c r="AZ414" i="5"/>
  <c r="BA414" i="5"/>
  <c r="D415" i="5"/>
  <c r="AO415" i="5"/>
  <c r="AP415" i="5"/>
  <c r="AQ415" i="5"/>
  <c r="AR415" i="5"/>
  <c r="AS415" i="5"/>
  <c r="AT415" i="5"/>
  <c r="AU425" i="5"/>
  <c r="AV425" i="5"/>
  <c r="AW425" i="5"/>
  <c r="AX415" i="5"/>
  <c r="AY415" i="5"/>
  <c r="AZ415" i="5"/>
  <c r="BA415" i="5"/>
  <c r="D416" i="5"/>
  <c r="AO416" i="5"/>
  <c r="AP416" i="5"/>
  <c r="AQ416" i="5"/>
  <c r="AR416" i="5"/>
  <c r="AS416" i="5"/>
  <c r="AT416" i="5"/>
  <c r="AU426" i="5"/>
  <c r="AV426" i="5"/>
  <c r="AW426" i="5"/>
  <c r="AX416" i="5"/>
  <c r="AY416" i="5"/>
  <c r="AZ416" i="5"/>
  <c r="BA416" i="5"/>
  <c r="D417" i="5"/>
  <c r="AO417" i="5"/>
  <c r="AP417" i="5"/>
  <c r="AQ417" i="5"/>
  <c r="AR417" i="5"/>
  <c r="AS417" i="5"/>
  <c r="AT417" i="5"/>
  <c r="AU427" i="5"/>
  <c r="AV427" i="5"/>
  <c r="AW427" i="5"/>
  <c r="AX417" i="5"/>
  <c r="AY417" i="5"/>
  <c r="AZ417" i="5"/>
  <c r="BA417" i="5"/>
  <c r="D418" i="5"/>
  <c r="AO418" i="5"/>
  <c r="AP418" i="5"/>
  <c r="AQ418" i="5"/>
  <c r="AR418" i="5"/>
  <c r="AS418" i="5"/>
  <c r="AT418" i="5"/>
  <c r="AU428" i="5"/>
  <c r="AV428" i="5"/>
  <c r="AW428" i="5"/>
  <c r="AX418" i="5"/>
  <c r="AY418" i="5"/>
  <c r="AZ418" i="5"/>
  <c r="BA418" i="5"/>
  <c r="D419" i="5"/>
  <c r="AO419" i="5"/>
  <c r="AP419" i="5"/>
  <c r="AQ419" i="5"/>
  <c r="AR419" i="5"/>
  <c r="AS419" i="5"/>
  <c r="AT419" i="5"/>
  <c r="AU429" i="5"/>
  <c r="AV429" i="5"/>
  <c r="AW429" i="5"/>
  <c r="AX419" i="5"/>
  <c r="AY419" i="5"/>
  <c r="AZ419" i="5"/>
  <c r="BA419" i="5"/>
  <c r="D420" i="5"/>
  <c r="AO420" i="5"/>
  <c r="AP420" i="5"/>
  <c r="AQ420" i="5"/>
  <c r="AR420" i="5"/>
  <c r="AS420" i="5"/>
  <c r="AT420" i="5"/>
  <c r="AU430" i="5"/>
  <c r="AV430" i="5"/>
  <c r="AW430" i="5"/>
  <c r="AX420" i="5"/>
  <c r="AY420" i="5"/>
  <c r="AZ420" i="5"/>
  <c r="BA420" i="5"/>
  <c r="D421" i="5"/>
  <c r="AO421" i="5"/>
  <c r="AP421" i="5"/>
  <c r="AQ421" i="5"/>
  <c r="AR421" i="5"/>
  <c r="AS421" i="5"/>
  <c r="AT421" i="5"/>
  <c r="AU431" i="5"/>
  <c r="AV431" i="5"/>
  <c r="AW431" i="5"/>
  <c r="AX421" i="5"/>
  <c r="AY421" i="5"/>
  <c r="AZ421" i="5"/>
  <c r="BA421" i="5"/>
  <c r="D422" i="5"/>
  <c r="AO422" i="5"/>
  <c r="AP422" i="5"/>
  <c r="AQ422" i="5"/>
  <c r="AR422" i="5"/>
  <c r="AS422" i="5"/>
  <c r="AT422" i="5"/>
  <c r="AU432" i="5"/>
  <c r="AV432" i="5"/>
  <c r="AW432" i="5"/>
  <c r="AX422" i="5"/>
  <c r="AY422" i="5"/>
  <c r="AZ422" i="5"/>
  <c r="BA422" i="5"/>
  <c r="D423" i="5"/>
  <c r="AO423" i="5"/>
  <c r="AP423" i="5"/>
  <c r="AQ423" i="5"/>
  <c r="AR423" i="5"/>
  <c r="AS423" i="5"/>
  <c r="AT423" i="5"/>
  <c r="AU433" i="5"/>
  <c r="AV433" i="5"/>
  <c r="AW433" i="5"/>
  <c r="AX423" i="5"/>
  <c r="AY423" i="5"/>
  <c r="AZ423" i="5"/>
  <c r="BA423" i="5"/>
  <c r="D424" i="5"/>
  <c r="AO424" i="5"/>
  <c r="AP424" i="5"/>
  <c r="AQ424" i="5"/>
  <c r="AR424" i="5"/>
  <c r="AS424" i="5"/>
  <c r="AT424" i="5"/>
  <c r="AU434" i="5"/>
  <c r="AV434" i="5"/>
  <c r="AW434" i="5"/>
  <c r="AX424" i="5"/>
  <c r="AY424" i="5"/>
  <c r="AZ424" i="5"/>
  <c r="BA424" i="5"/>
  <c r="D425" i="5"/>
  <c r="AO425" i="5"/>
  <c r="AP425" i="5"/>
  <c r="AQ425" i="5"/>
  <c r="AR425" i="5"/>
  <c r="AS425" i="5"/>
  <c r="AT425" i="5"/>
  <c r="AU435" i="5"/>
  <c r="AV435" i="5"/>
  <c r="AW435" i="5"/>
  <c r="AX425" i="5"/>
  <c r="AY425" i="5"/>
  <c r="AZ425" i="5"/>
  <c r="BA425" i="5"/>
  <c r="D426" i="5"/>
  <c r="AO426" i="5"/>
  <c r="AP426" i="5"/>
  <c r="AQ426" i="5"/>
  <c r="AR426" i="5"/>
  <c r="AS426" i="5"/>
  <c r="AT426" i="5"/>
  <c r="AU436" i="5"/>
  <c r="AV436" i="5"/>
  <c r="AW436" i="5"/>
  <c r="AX426" i="5"/>
  <c r="AY426" i="5"/>
  <c r="AZ426" i="5"/>
  <c r="BA426" i="5"/>
  <c r="D427" i="5"/>
  <c r="AO427" i="5"/>
  <c r="AP427" i="5"/>
  <c r="AQ427" i="5"/>
  <c r="AR427" i="5"/>
  <c r="AS427" i="5"/>
  <c r="AT427" i="5"/>
  <c r="AU437" i="5"/>
  <c r="AV437" i="5"/>
  <c r="AW437" i="5"/>
  <c r="AX427" i="5"/>
  <c r="AY427" i="5"/>
  <c r="AZ427" i="5"/>
  <c r="BA427" i="5"/>
  <c r="D428" i="5"/>
  <c r="AO428" i="5"/>
  <c r="AP428" i="5"/>
  <c r="AQ428" i="5"/>
  <c r="AR428" i="5"/>
  <c r="AS428" i="5"/>
  <c r="AT428" i="5"/>
  <c r="AU438" i="5"/>
  <c r="AV438" i="5"/>
  <c r="AW438" i="5"/>
  <c r="AX428" i="5"/>
  <c r="AY428" i="5"/>
  <c r="AZ428" i="5"/>
  <c r="BA428" i="5"/>
  <c r="D429" i="5"/>
  <c r="AO429" i="5"/>
  <c r="AP429" i="5"/>
  <c r="AQ429" i="5"/>
  <c r="AR429" i="5"/>
  <c r="AS429" i="5"/>
  <c r="AT429" i="5"/>
  <c r="AU439" i="5"/>
  <c r="AV439" i="5"/>
  <c r="AW439" i="5"/>
  <c r="AX429" i="5"/>
  <c r="AY429" i="5"/>
  <c r="AZ429" i="5"/>
  <c r="BA429" i="5"/>
  <c r="D430" i="5"/>
  <c r="AO430" i="5"/>
  <c r="AP430" i="5"/>
  <c r="AQ430" i="5"/>
  <c r="AR430" i="5"/>
  <c r="AS430" i="5"/>
  <c r="AT430" i="5"/>
  <c r="AU440" i="5"/>
  <c r="AV440" i="5"/>
  <c r="AW440" i="5"/>
  <c r="AX430" i="5"/>
  <c r="AY430" i="5"/>
  <c r="AZ430" i="5"/>
  <c r="BA430" i="5"/>
  <c r="D431" i="5"/>
  <c r="AO431" i="5"/>
  <c r="AP431" i="5"/>
  <c r="AQ431" i="5"/>
  <c r="AR431" i="5"/>
  <c r="AS431" i="5"/>
  <c r="AT431" i="5"/>
  <c r="AU441" i="5"/>
  <c r="AV441" i="5"/>
  <c r="AW441" i="5"/>
  <c r="AX431" i="5"/>
  <c r="AY431" i="5"/>
  <c r="AZ431" i="5"/>
  <c r="BA431" i="5"/>
  <c r="D432" i="5"/>
  <c r="AO432" i="5"/>
  <c r="AP432" i="5"/>
  <c r="AQ432" i="5"/>
  <c r="AR432" i="5"/>
  <c r="AS432" i="5"/>
  <c r="AT432" i="5"/>
  <c r="AU442" i="5"/>
  <c r="AV442" i="5"/>
  <c r="AW442" i="5"/>
  <c r="AX432" i="5"/>
  <c r="AY432" i="5"/>
  <c r="AZ432" i="5"/>
  <c r="BA432" i="5"/>
  <c r="D433" i="5"/>
  <c r="AO433" i="5"/>
  <c r="AP433" i="5"/>
  <c r="AQ433" i="5"/>
  <c r="AR433" i="5"/>
  <c r="AS433" i="5"/>
  <c r="AT433" i="5"/>
  <c r="AU443" i="5"/>
  <c r="AV443" i="5"/>
  <c r="AW443" i="5"/>
  <c r="AX433" i="5"/>
  <c r="AY433" i="5"/>
  <c r="AZ433" i="5"/>
  <c r="BA433" i="5"/>
  <c r="D434" i="5"/>
  <c r="AO434" i="5"/>
  <c r="AP434" i="5"/>
  <c r="AQ434" i="5"/>
  <c r="AR434" i="5"/>
  <c r="AS434" i="5"/>
  <c r="AT434" i="5"/>
  <c r="AU444" i="5"/>
  <c r="AV444" i="5"/>
  <c r="AW444" i="5"/>
  <c r="AX434" i="5"/>
  <c r="AY434" i="5"/>
  <c r="AZ434" i="5"/>
  <c r="BA434" i="5"/>
  <c r="D435" i="5"/>
  <c r="AO435" i="5"/>
  <c r="AP435" i="5"/>
  <c r="AQ435" i="5"/>
  <c r="AR435" i="5"/>
  <c r="AS435" i="5"/>
  <c r="AT435" i="5"/>
  <c r="AU445" i="5"/>
  <c r="AV445" i="5"/>
  <c r="AW445" i="5"/>
  <c r="AX435" i="5"/>
  <c r="AY435" i="5"/>
  <c r="AZ435" i="5"/>
  <c r="BA435" i="5"/>
  <c r="D436" i="5"/>
  <c r="AO436" i="5"/>
  <c r="AP436" i="5"/>
  <c r="AQ436" i="5"/>
  <c r="AR436" i="5"/>
  <c r="AS436" i="5"/>
  <c r="AT436" i="5"/>
  <c r="AU446" i="5"/>
  <c r="AV446" i="5"/>
  <c r="AW446" i="5"/>
  <c r="AX436" i="5"/>
  <c r="AY436" i="5"/>
  <c r="AZ436" i="5"/>
  <c r="BA436" i="5"/>
  <c r="D437" i="5"/>
  <c r="AO437" i="5"/>
  <c r="AP437" i="5"/>
  <c r="AQ437" i="5"/>
  <c r="AR437" i="5"/>
  <c r="AS437" i="5"/>
  <c r="AT437" i="5"/>
  <c r="AU447" i="5"/>
  <c r="AV447" i="5"/>
  <c r="AW447" i="5"/>
  <c r="AX437" i="5"/>
  <c r="AY437" i="5"/>
  <c r="AZ437" i="5"/>
  <c r="BA437" i="5"/>
  <c r="D438" i="5"/>
  <c r="AO438" i="5"/>
  <c r="AP438" i="5"/>
  <c r="AQ438" i="5"/>
  <c r="AR438" i="5"/>
  <c r="AS438" i="5"/>
  <c r="AT438" i="5"/>
  <c r="AU448" i="5"/>
  <c r="AV448" i="5"/>
  <c r="AW448" i="5"/>
  <c r="AX438" i="5"/>
  <c r="AY438" i="5"/>
  <c r="AZ438" i="5"/>
  <c r="BA438" i="5"/>
  <c r="D439" i="5"/>
  <c r="AO439" i="5"/>
  <c r="AP439" i="5"/>
  <c r="AQ439" i="5"/>
  <c r="AR439" i="5"/>
  <c r="AS439" i="5"/>
  <c r="AT439" i="5"/>
  <c r="AU449" i="5"/>
  <c r="AV449" i="5"/>
  <c r="AW449" i="5"/>
  <c r="AX439" i="5"/>
  <c r="AY439" i="5"/>
  <c r="AZ439" i="5"/>
  <c r="BA439" i="5"/>
  <c r="D440" i="5"/>
  <c r="AO440" i="5"/>
  <c r="AP440" i="5"/>
  <c r="AQ440" i="5"/>
  <c r="AR440" i="5"/>
  <c r="AS440" i="5"/>
  <c r="AT440" i="5"/>
  <c r="AU450" i="5"/>
  <c r="AV450" i="5"/>
  <c r="AW450" i="5"/>
  <c r="AX440" i="5"/>
  <c r="AY440" i="5"/>
  <c r="AZ440" i="5"/>
  <c r="BA440" i="5"/>
  <c r="D441" i="5"/>
  <c r="AO441" i="5"/>
  <c r="AP441" i="5"/>
  <c r="AQ441" i="5"/>
  <c r="AR441" i="5"/>
  <c r="AS441" i="5"/>
  <c r="AT441" i="5"/>
  <c r="AU451" i="5"/>
  <c r="AV451" i="5"/>
  <c r="AW451" i="5"/>
  <c r="AX441" i="5"/>
  <c r="AY441" i="5"/>
  <c r="AZ441" i="5"/>
  <c r="BA441" i="5"/>
  <c r="D442" i="5"/>
  <c r="AO442" i="5"/>
  <c r="AP442" i="5"/>
  <c r="AQ442" i="5"/>
  <c r="AR442" i="5"/>
  <c r="AS442" i="5"/>
  <c r="AT442" i="5"/>
  <c r="AU452" i="5"/>
  <c r="AV452" i="5"/>
  <c r="AW452" i="5"/>
  <c r="AX442" i="5"/>
  <c r="AY442" i="5"/>
  <c r="AZ442" i="5"/>
  <c r="BA442" i="5"/>
  <c r="D443" i="5"/>
  <c r="AO443" i="5"/>
  <c r="AP443" i="5"/>
  <c r="AQ443" i="5"/>
  <c r="AR443" i="5"/>
  <c r="AS443" i="5"/>
  <c r="AT443" i="5"/>
  <c r="AU453" i="5"/>
  <c r="AV453" i="5"/>
  <c r="AW453" i="5"/>
  <c r="AX443" i="5"/>
  <c r="AY443" i="5"/>
  <c r="AZ443" i="5"/>
  <c r="BA443" i="5"/>
  <c r="D444" i="5"/>
  <c r="AO444" i="5"/>
  <c r="AP444" i="5"/>
  <c r="AQ444" i="5"/>
  <c r="AR444" i="5"/>
  <c r="AS444" i="5"/>
  <c r="AT444" i="5"/>
  <c r="AU454" i="5"/>
  <c r="AV454" i="5"/>
  <c r="AW454" i="5"/>
  <c r="AX444" i="5"/>
  <c r="AY444" i="5"/>
  <c r="AZ444" i="5"/>
  <c r="BA444" i="5"/>
  <c r="D445" i="5"/>
  <c r="AO445" i="5"/>
  <c r="AP445" i="5"/>
  <c r="AQ445" i="5"/>
  <c r="AR445" i="5"/>
  <c r="AS445" i="5"/>
  <c r="AT445" i="5"/>
  <c r="AU455" i="5"/>
  <c r="AV455" i="5"/>
  <c r="AW455" i="5"/>
  <c r="AX445" i="5"/>
  <c r="AY445" i="5"/>
  <c r="AZ445" i="5"/>
  <c r="BA445" i="5"/>
  <c r="D446" i="5"/>
  <c r="AO446" i="5"/>
  <c r="AP446" i="5"/>
  <c r="AQ446" i="5"/>
  <c r="AR446" i="5"/>
  <c r="AS446" i="5"/>
  <c r="AT446" i="5"/>
  <c r="AU456" i="5"/>
  <c r="AV456" i="5"/>
  <c r="AW456" i="5"/>
  <c r="AX446" i="5"/>
  <c r="AY446" i="5"/>
  <c r="AZ446" i="5"/>
  <c r="BA446" i="5"/>
  <c r="D447" i="5"/>
  <c r="AO447" i="5"/>
  <c r="AP447" i="5"/>
  <c r="AQ447" i="5"/>
  <c r="AR447" i="5"/>
  <c r="AS447" i="5"/>
  <c r="AT447" i="5"/>
  <c r="AU457" i="5"/>
  <c r="AV457" i="5"/>
  <c r="AW457" i="5"/>
  <c r="AX447" i="5"/>
  <c r="AY447" i="5"/>
  <c r="AZ447" i="5"/>
  <c r="BA447" i="5"/>
  <c r="D448" i="5"/>
  <c r="AO448" i="5"/>
  <c r="AP448" i="5"/>
  <c r="AQ448" i="5"/>
  <c r="AR448" i="5"/>
  <c r="AS448" i="5"/>
  <c r="AT448" i="5"/>
  <c r="AU458" i="5"/>
  <c r="AV458" i="5"/>
  <c r="AW458" i="5"/>
  <c r="AX448" i="5"/>
  <c r="AY448" i="5"/>
  <c r="AZ448" i="5"/>
  <c r="BA448" i="5"/>
  <c r="D449" i="5"/>
  <c r="AO449" i="5"/>
  <c r="AP449" i="5"/>
  <c r="AQ449" i="5"/>
  <c r="AR449" i="5"/>
  <c r="AS449" i="5"/>
  <c r="AT449" i="5"/>
  <c r="AU459" i="5"/>
  <c r="AV459" i="5"/>
  <c r="AW459" i="5"/>
  <c r="AX449" i="5"/>
  <c r="AY449" i="5"/>
  <c r="AZ449" i="5"/>
  <c r="BA449" i="5"/>
  <c r="D450" i="5"/>
  <c r="AO450" i="5"/>
  <c r="AP450" i="5"/>
  <c r="AQ450" i="5"/>
  <c r="AR450" i="5"/>
  <c r="AS450" i="5"/>
  <c r="AT450" i="5"/>
  <c r="AU460" i="5"/>
  <c r="AV460" i="5"/>
  <c r="AW460" i="5"/>
  <c r="AX450" i="5"/>
  <c r="AY450" i="5"/>
  <c r="AZ450" i="5"/>
  <c r="BA450" i="5"/>
  <c r="D451" i="5"/>
  <c r="AO451" i="5"/>
  <c r="AP451" i="5"/>
  <c r="AQ451" i="5"/>
  <c r="AR451" i="5"/>
  <c r="AS451" i="5"/>
  <c r="AT451" i="5"/>
  <c r="AU461" i="5"/>
  <c r="AV461" i="5"/>
  <c r="AW461" i="5"/>
  <c r="AX451" i="5"/>
  <c r="AY451" i="5"/>
  <c r="AZ451" i="5"/>
  <c r="BA451" i="5"/>
  <c r="D452" i="5"/>
  <c r="AO452" i="5"/>
  <c r="AP452" i="5"/>
  <c r="AQ452" i="5"/>
  <c r="AR452" i="5"/>
  <c r="AS452" i="5"/>
  <c r="AT452" i="5"/>
  <c r="AU462" i="5"/>
  <c r="AV462" i="5"/>
  <c r="AW462" i="5"/>
  <c r="AX452" i="5"/>
  <c r="AY452" i="5"/>
  <c r="AZ452" i="5"/>
  <c r="BA452" i="5"/>
  <c r="D453" i="5"/>
  <c r="AO453" i="5"/>
  <c r="AP453" i="5"/>
  <c r="AQ453" i="5"/>
  <c r="AR453" i="5"/>
  <c r="AS453" i="5"/>
  <c r="AT453" i="5"/>
  <c r="AU463" i="5"/>
  <c r="AV463" i="5"/>
  <c r="AW463" i="5"/>
  <c r="AX453" i="5"/>
  <c r="AY453" i="5"/>
  <c r="AZ453" i="5"/>
  <c r="BA453" i="5"/>
  <c r="D454" i="5"/>
  <c r="AO454" i="5"/>
  <c r="AP454" i="5"/>
  <c r="AQ454" i="5"/>
  <c r="AR454" i="5"/>
  <c r="AS454" i="5"/>
  <c r="AT454" i="5"/>
  <c r="AU464" i="5"/>
  <c r="AV464" i="5"/>
  <c r="AW464" i="5"/>
  <c r="AX454" i="5"/>
  <c r="AY454" i="5"/>
  <c r="AZ454" i="5"/>
  <c r="BA454" i="5"/>
  <c r="D455" i="5"/>
  <c r="AO455" i="5"/>
  <c r="AP455" i="5"/>
  <c r="AQ455" i="5"/>
  <c r="AR455" i="5"/>
  <c r="AS455" i="5"/>
  <c r="AT455" i="5"/>
  <c r="AU465" i="5"/>
  <c r="AV465" i="5"/>
  <c r="AW465" i="5"/>
  <c r="AX455" i="5"/>
  <c r="AY455" i="5"/>
  <c r="AZ455" i="5"/>
  <c r="BA455" i="5"/>
  <c r="D456" i="5"/>
  <c r="AO456" i="5"/>
  <c r="AP456" i="5"/>
  <c r="AQ456" i="5"/>
  <c r="AR456" i="5"/>
  <c r="AS456" i="5"/>
  <c r="AT456" i="5"/>
  <c r="AU466" i="5"/>
  <c r="AV466" i="5"/>
  <c r="AW466" i="5"/>
  <c r="AX456" i="5"/>
  <c r="AY456" i="5"/>
  <c r="AZ456" i="5"/>
  <c r="BA456" i="5"/>
  <c r="D457" i="5"/>
  <c r="AO457" i="5"/>
  <c r="AP457" i="5"/>
  <c r="AQ457" i="5"/>
  <c r="AR457" i="5"/>
  <c r="AS457" i="5"/>
  <c r="AT457" i="5"/>
  <c r="AU467" i="5"/>
  <c r="AV467" i="5"/>
  <c r="AW467" i="5"/>
  <c r="AX457" i="5"/>
  <c r="AY457" i="5"/>
  <c r="AZ457" i="5"/>
  <c r="BA457" i="5"/>
  <c r="D458" i="5"/>
  <c r="AO458" i="5"/>
  <c r="AP458" i="5"/>
  <c r="AQ458" i="5"/>
  <c r="AR458" i="5"/>
  <c r="AS458" i="5"/>
  <c r="AT458" i="5"/>
  <c r="AU468" i="5"/>
  <c r="AV468" i="5"/>
  <c r="AW468" i="5"/>
  <c r="AX458" i="5"/>
  <c r="AY458" i="5"/>
  <c r="AZ458" i="5"/>
  <c r="BA458" i="5"/>
  <c r="D459" i="5"/>
  <c r="AO459" i="5"/>
  <c r="AP459" i="5"/>
  <c r="AQ459" i="5"/>
  <c r="AR459" i="5"/>
  <c r="AS459" i="5"/>
  <c r="AT459" i="5"/>
  <c r="AU469" i="5"/>
  <c r="AV469" i="5"/>
  <c r="AW469" i="5"/>
  <c r="AX459" i="5"/>
  <c r="AY459" i="5"/>
  <c r="AZ459" i="5"/>
  <c r="BA459" i="5"/>
  <c r="D460" i="5"/>
  <c r="AO460" i="5"/>
  <c r="AP460" i="5"/>
  <c r="AQ460" i="5"/>
  <c r="AR460" i="5"/>
  <c r="AS460" i="5"/>
  <c r="AT460" i="5"/>
  <c r="AU470" i="5"/>
  <c r="AV470" i="5"/>
  <c r="AW470" i="5"/>
  <c r="AX460" i="5"/>
  <c r="AY460" i="5"/>
  <c r="AZ460" i="5"/>
  <c r="BA460" i="5"/>
  <c r="D461" i="5"/>
  <c r="AO461" i="5"/>
  <c r="AP461" i="5"/>
  <c r="AQ461" i="5"/>
  <c r="AR461" i="5"/>
  <c r="AS461" i="5"/>
  <c r="AT461" i="5"/>
  <c r="AU471" i="5"/>
  <c r="AV471" i="5"/>
  <c r="AW471" i="5"/>
  <c r="AX461" i="5"/>
  <c r="AY461" i="5"/>
  <c r="AZ461" i="5"/>
  <c r="BA461" i="5"/>
  <c r="D462" i="5"/>
  <c r="AO462" i="5"/>
  <c r="AP462" i="5"/>
  <c r="AQ462" i="5"/>
  <c r="AR462" i="5"/>
  <c r="AS462" i="5"/>
  <c r="AT462" i="5"/>
  <c r="AU472" i="5"/>
  <c r="AV472" i="5"/>
  <c r="AW472" i="5"/>
  <c r="AX462" i="5"/>
  <c r="AY462" i="5"/>
  <c r="AZ462" i="5"/>
  <c r="BA462" i="5"/>
  <c r="D463" i="5"/>
  <c r="AO463" i="5"/>
  <c r="AP463" i="5"/>
  <c r="AQ463" i="5"/>
  <c r="AR463" i="5"/>
  <c r="AS463" i="5"/>
  <c r="AT463" i="5"/>
  <c r="AU473" i="5"/>
  <c r="AV473" i="5"/>
  <c r="AW473" i="5"/>
  <c r="AX463" i="5"/>
  <c r="AY463" i="5"/>
  <c r="AZ463" i="5"/>
  <c r="BA463" i="5"/>
  <c r="D464" i="5"/>
  <c r="AO464" i="5"/>
  <c r="AP464" i="5"/>
  <c r="AQ464" i="5"/>
  <c r="AR464" i="5"/>
  <c r="AS464" i="5"/>
  <c r="AT464" i="5"/>
  <c r="AU474" i="5"/>
  <c r="AV474" i="5"/>
  <c r="AW474" i="5"/>
  <c r="AX464" i="5"/>
  <c r="AY464" i="5"/>
  <c r="AZ464" i="5"/>
  <c r="BA464" i="5"/>
  <c r="D465" i="5"/>
  <c r="AO465" i="5"/>
  <c r="AP465" i="5"/>
  <c r="AQ465" i="5"/>
  <c r="AR465" i="5"/>
  <c r="AS465" i="5"/>
  <c r="AT465" i="5"/>
  <c r="AU475" i="5"/>
  <c r="AV475" i="5"/>
  <c r="AW475" i="5"/>
  <c r="AX465" i="5"/>
  <c r="AY465" i="5"/>
  <c r="AZ465" i="5"/>
  <c r="BA465" i="5"/>
  <c r="D466" i="5"/>
  <c r="AO466" i="5"/>
  <c r="AP466" i="5"/>
  <c r="AQ466" i="5"/>
  <c r="AR466" i="5"/>
  <c r="AS466" i="5"/>
  <c r="AT466" i="5"/>
  <c r="AU476" i="5"/>
  <c r="AV476" i="5"/>
  <c r="AW476" i="5"/>
  <c r="AX466" i="5"/>
  <c r="AY466" i="5"/>
  <c r="AZ466" i="5"/>
  <c r="BA466" i="5"/>
  <c r="D467" i="5"/>
  <c r="AO467" i="5"/>
  <c r="AP467" i="5"/>
  <c r="AQ467" i="5"/>
  <c r="AR467" i="5"/>
  <c r="AS467" i="5"/>
  <c r="AT467" i="5"/>
  <c r="AU477" i="5"/>
  <c r="AV477" i="5"/>
  <c r="AW477" i="5"/>
  <c r="AX467" i="5"/>
  <c r="AY467" i="5"/>
  <c r="AZ467" i="5"/>
  <c r="BA467" i="5"/>
  <c r="D468" i="5"/>
  <c r="AO468" i="5"/>
  <c r="AP468" i="5"/>
  <c r="AQ468" i="5"/>
  <c r="AR468" i="5"/>
  <c r="AS468" i="5"/>
  <c r="AT468" i="5"/>
  <c r="AU478" i="5"/>
  <c r="AV478" i="5"/>
  <c r="AW478" i="5"/>
  <c r="AX468" i="5"/>
  <c r="AY468" i="5"/>
  <c r="AZ468" i="5"/>
  <c r="BA468" i="5"/>
  <c r="D469" i="5"/>
  <c r="AO469" i="5"/>
  <c r="AP469" i="5"/>
  <c r="AQ469" i="5"/>
  <c r="AR469" i="5"/>
  <c r="AS469" i="5"/>
  <c r="AT469" i="5"/>
  <c r="AU479" i="5"/>
  <c r="AV479" i="5"/>
  <c r="AW479" i="5"/>
  <c r="AX469" i="5"/>
  <c r="AY469" i="5"/>
  <c r="AZ469" i="5"/>
  <c r="BA469" i="5"/>
  <c r="D470" i="5"/>
  <c r="AO470" i="5"/>
  <c r="AP470" i="5"/>
  <c r="AQ470" i="5"/>
  <c r="AR470" i="5"/>
  <c r="AS470" i="5"/>
  <c r="AT470" i="5"/>
  <c r="AU480" i="5"/>
  <c r="AV480" i="5"/>
  <c r="AW480" i="5"/>
  <c r="AX470" i="5"/>
  <c r="AY470" i="5"/>
  <c r="AZ470" i="5"/>
  <c r="BA470" i="5"/>
  <c r="D471" i="5"/>
  <c r="AO471" i="5"/>
  <c r="AP471" i="5"/>
  <c r="AQ471" i="5"/>
  <c r="AR471" i="5"/>
  <c r="AS471" i="5"/>
  <c r="AT471" i="5"/>
  <c r="AU481" i="5"/>
  <c r="AV481" i="5"/>
  <c r="AW481" i="5"/>
  <c r="AX471" i="5"/>
  <c r="AY471" i="5"/>
  <c r="AZ471" i="5"/>
  <c r="BA471" i="5"/>
  <c r="D472" i="5"/>
  <c r="AO472" i="5"/>
  <c r="AP472" i="5"/>
  <c r="AQ472" i="5"/>
  <c r="AR472" i="5"/>
  <c r="AS472" i="5"/>
  <c r="AT472" i="5"/>
  <c r="AU482" i="5"/>
  <c r="AV482" i="5"/>
  <c r="AW482" i="5"/>
  <c r="AX472" i="5"/>
  <c r="AY472" i="5"/>
  <c r="AZ472" i="5"/>
  <c r="BA472" i="5"/>
  <c r="D473" i="5"/>
  <c r="AO473" i="5"/>
  <c r="AP473" i="5"/>
  <c r="AQ473" i="5"/>
  <c r="AR473" i="5"/>
  <c r="AS473" i="5"/>
  <c r="AT473" i="5"/>
  <c r="AU483" i="5"/>
  <c r="AV483" i="5"/>
  <c r="AW483" i="5"/>
  <c r="AX473" i="5"/>
  <c r="AY473" i="5"/>
  <c r="AZ473" i="5"/>
  <c r="BA473" i="5"/>
  <c r="D474" i="5"/>
  <c r="AO474" i="5"/>
  <c r="AP474" i="5"/>
  <c r="AQ474" i="5"/>
  <c r="AR474" i="5"/>
  <c r="AS474" i="5"/>
  <c r="AT474" i="5"/>
  <c r="AU484" i="5"/>
  <c r="AV484" i="5"/>
  <c r="AW484" i="5"/>
  <c r="AX474" i="5"/>
  <c r="AY474" i="5"/>
  <c r="AZ474" i="5"/>
  <c r="BA474" i="5"/>
  <c r="D475" i="5"/>
  <c r="AO475" i="5"/>
  <c r="AP475" i="5"/>
  <c r="AQ475" i="5"/>
  <c r="AR475" i="5"/>
  <c r="AS475" i="5"/>
  <c r="AT475" i="5"/>
  <c r="AU485" i="5"/>
  <c r="AV485" i="5"/>
  <c r="AW485" i="5"/>
  <c r="AX475" i="5"/>
  <c r="AY475" i="5"/>
  <c r="AZ475" i="5"/>
  <c r="BA475" i="5"/>
  <c r="D476" i="5"/>
  <c r="AO476" i="5"/>
  <c r="AP476" i="5"/>
  <c r="AQ476" i="5"/>
  <c r="AR476" i="5"/>
  <c r="AS476" i="5"/>
  <c r="AT476" i="5"/>
  <c r="AU486" i="5"/>
  <c r="AV486" i="5"/>
  <c r="AW486" i="5"/>
  <c r="AX476" i="5"/>
  <c r="AY476" i="5"/>
  <c r="AZ476" i="5"/>
  <c r="BA476" i="5"/>
  <c r="D477" i="5"/>
  <c r="AO477" i="5"/>
  <c r="AP477" i="5"/>
  <c r="AQ477" i="5"/>
  <c r="AR477" i="5"/>
  <c r="AS477" i="5"/>
  <c r="AT477" i="5"/>
  <c r="AU487" i="5"/>
  <c r="AV487" i="5"/>
  <c r="AW487" i="5"/>
  <c r="AX477" i="5"/>
  <c r="AY477" i="5"/>
  <c r="AZ477" i="5"/>
  <c r="BA477" i="5"/>
  <c r="D478" i="5"/>
  <c r="AO478" i="5"/>
  <c r="AP478" i="5"/>
  <c r="AQ478" i="5"/>
  <c r="AR478" i="5"/>
  <c r="AS478" i="5"/>
  <c r="AT478" i="5"/>
  <c r="AU488" i="5"/>
  <c r="AV488" i="5"/>
  <c r="AW488" i="5"/>
  <c r="AX478" i="5"/>
  <c r="AY478" i="5"/>
  <c r="AZ478" i="5"/>
  <c r="BA478" i="5"/>
  <c r="D479" i="5"/>
  <c r="AO479" i="5"/>
  <c r="AP479" i="5"/>
  <c r="AQ479" i="5"/>
  <c r="AR479" i="5"/>
  <c r="AS479" i="5"/>
  <c r="AT479" i="5"/>
  <c r="AU489" i="5"/>
  <c r="AV489" i="5"/>
  <c r="AW489" i="5"/>
  <c r="AX479" i="5"/>
  <c r="AY479" i="5"/>
  <c r="AZ479" i="5"/>
  <c r="BA479" i="5"/>
  <c r="D480" i="5"/>
  <c r="AO480" i="5"/>
  <c r="AP480" i="5"/>
  <c r="AQ480" i="5"/>
  <c r="AR480" i="5"/>
  <c r="AS480" i="5"/>
  <c r="AT480" i="5"/>
  <c r="AU490" i="5"/>
  <c r="AV490" i="5"/>
  <c r="AW490" i="5"/>
  <c r="AX480" i="5"/>
  <c r="AY480" i="5"/>
  <c r="AZ480" i="5"/>
  <c r="BA480" i="5"/>
  <c r="D481" i="5"/>
  <c r="AO481" i="5"/>
  <c r="AP481" i="5"/>
  <c r="AQ481" i="5"/>
  <c r="AR481" i="5"/>
  <c r="AS481" i="5"/>
  <c r="AT481" i="5"/>
  <c r="AU491" i="5"/>
  <c r="AV491" i="5"/>
  <c r="AW491" i="5"/>
  <c r="AX481" i="5"/>
  <c r="AY481" i="5"/>
  <c r="AZ481" i="5"/>
  <c r="BA481" i="5"/>
  <c r="D482" i="5"/>
  <c r="AO482" i="5"/>
  <c r="AP482" i="5"/>
  <c r="AQ482" i="5"/>
  <c r="AR482" i="5"/>
  <c r="AS482" i="5"/>
  <c r="AT482" i="5"/>
  <c r="AU492" i="5"/>
  <c r="AV492" i="5"/>
  <c r="AW492" i="5"/>
  <c r="AX482" i="5"/>
  <c r="AY482" i="5"/>
  <c r="AZ482" i="5"/>
  <c r="BA482" i="5"/>
  <c r="D483" i="5"/>
  <c r="AO483" i="5"/>
  <c r="AP483" i="5"/>
  <c r="AQ483" i="5"/>
  <c r="AR483" i="5"/>
  <c r="AS483" i="5"/>
  <c r="AT483" i="5"/>
  <c r="AU493" i="5"/>
  <c r="AV493" i="5"/>
  <c r="AW493" i="5"/>
  <c r="AX483" i="5"/>
  <c r="AY483" i="5"/>
  <c r="AZ483" i="5"/>
  <c r="BA483" i="5"/>
  <c r="D484" i="5"/>
  <c r="AO484" i="5"/>
  <c r="AP484" i="5"/>
  <c r="AQ484" i="5"/>
  <c r="AR484" i="5"/>
  <c r="AS484" i="5"/>
  <c r="AT484" i="5"/>
  <c r="AU494" i="5"/>
  <c r="AV494" i="5"/>
  <c r="AW494" i="5"/>
  <c r="AX484" i="5"/>
  <c r="AY484" i="5"/>
  <c r="AZ484" i="5"/>
  <c r="BA484" i="5"/>
  <c r="D485" i="5"/>
  <c r="AO485" i="5"/>
  <c r="AP485" i="5"/>
  <c r="AQ485" i="5"/>
  <c r="AR485" i="5"/>
  <c r="AS485" i="5"/>
  <c r="AT485" i="5"/>
  <c r="AU495" i="5"/>
  <c r="AV495" i="5"/>
  <c r="AW495" i="5"/>
  <c r="AX485" i="5"/>
  <c r="AY485" i="5"/>
  <c r="AZ485" i="5"/>
  <c r="BA485" i="5"/>
  <c r="D486" i="5"/>
  <c r="AO486" i="5"/>
  <c r="AP486" i="5"/>
  <c r="AQ486" i="5"/>
  <c r="AR486" i="5"/>
  <c r="AS486" i="5"/>
  <c r="AT486" i="5"/>
  <c r="AU496" i="5"/>
  <c r="AV496" i="5"/>
  <c r="AW496" i="5"/>
  <c r="AX486" i="5"/>
  <c r="AY486" i="5"/>
  <c r="AZ486" i="5"/>
  <c r="BA486" i="5"/>
  <c r="D487" i="5"/>
  <c r="AO487" i="5"/>
  <c r="AP487" i="5"/>
  <c r="AQ487" i="5"/>
  <c r="AR487" i="5"/>
  <c r="AS487" i="5"/>
  <c r="AT487" i="5"/>
  <c r="AU497" i="5"/>
  <c r="AV497" i="5"/>
  <c r="AW497" i="5"/>
  <c r="AX487" i="5"/>
  <c r="AY487" i="5"/>
  <c r="AZ487" i="5"/>
  <c r="BA487" i="5"/>
  <c r="D488" i="5"/>
  <c r="AO488" i="5"/>
  <c r="AP488" i="5"/>
  <c r="AQ488" i="5"/>
  <c r="AR488" i="5"/>
  <c r="AS488" i="5"/>
  <c r="AT488" i="5"/>
  <c r="AU498" i="5"/>
  <c r="AV498" i="5"/>
  <c r="AW498" i="5"/>
  <c r="AX488" i="5"/>
  <c r="AY488" i="5"/>
  <c r="AZ488" i="5"/>
  <c r="BA488" i="5"/>
  <c r="D489" i="5"/>
  <c r="AO489" i="5"/>
  <c r="AP489" i="5"/>
  <c r="AQ489" i="5"/>
  <c r="AR489" i="5"/>
  <c r="AS489" i="5"/>
  <c r="AT489" i="5"/>
  <c r="AU499" i="5"/>
  <c r="AV499" i="5"/>
  <c r="AW499" i="5"/>
  <c r="AX489" i="5"/>
  <c r="AY489" i="5"/>
  <c r="AZ489" i="5"/>
  <c r="BA489" i="5"/>
  <c r="D490" i="5"/>
  <c r="AO490" i="5"/>
  <c r="AP490" i="5"/>
  <c r="AQ490" i="5"/>
  <c r="AR490" i="5"/>
  <c r="AS490" i="5"/>
  <c r="AT490" i="5"/>
  <c r="AU500" i="5"/>
  <c r="AV500" i="5"/>
  <c r="AW500" i="5"/>
  <c r="AX490" i="5"/>
  <c r="AY490" i="5"/>
  <c r="AZ490" i="5"/>
  <c r="BA490" i="5"/>
  <c r="D491" i="5"/>
  <c r="AO491" i="5"/>
  <c r="AP491" i="5"/>
  <c r="AQ491" i="5"/>
  <c r="AR491" i="5"/>
  <c r="AS491" i="5"/>
  <c r="AT491" i="5"/>
  <c r="AU501" i="5"/>
  <c r="AV501" i="5"/>
  <c r="AW501" i="5"/>
  <c r="AX491" i="5"/>
  <c r="AY491" i="5"/>
  <c r="AZ491" i="5"/>
  <c r="BA491" i="5"/>
  <c r="D492" i="5"/>
  <c r="AO492" i="5"/>
  <c r="AP492" i="5"/>
  <c r="AQ492" i="5"/>
  <c r="AR492" i="5"/>
  <c r="AS492" i="5"/>
  <c r="AT492" i="5"/>
  <c r="AU502" i="5"/>
  <c r="AV502" i="5"/>
  <c r="AW502" i="5"/>
  <c r="AX492" i="5"/>
  <c r="AY492" i="5"/>
  <c r="AZ492" i="5"/>
  <c r="BA492" i="5"/>
  <c r="D493" i="5"/>
  <c r="AO493" i="5"/>
  <c r="AP493" i="5"/>
  <c r="AQ493" i="5"/>
  <c r="AR493" i="5"/>
  <c r="AS493" i="5"/>
  <c r="AT493" i="5"/>
  <c r="AU503" i="5"/>
  <c r="AV503" i="5"/>
  <c r="AW503" i="5"/>
  <c r="AX493" i="5"/>
  <c r="AY493" i="5"/>
  <c r="AZ493" i="5"/>
  <c r="BA493" i="5"/>
  <c r="D494" i="5"/>
  <c r="AO494" i="5"/>
  <c r="AP494" i="5"/>
  <c r="AQ494" i="5"/>
  <c r="AR494" i="5"/>
  <c r="AS494" i="5"/>
  <c r="AT494" i="5"/>
  <c r="AU504" i="5"/>
  <c r="AV504" i="5"/>
  <c r="AW504" i="5"/>
  <c r="AX494" i="5"/>
  <c r="AY494" i="5"/>
  <c r="AZ494" i="5"/>
  <c r="BA494" i="5"/>
  <c r="D495" i="5"/>
  <c r="AO495" i="5"/>
  <c r="AP495" i="5"/>
  <c r="AQ495" i="5"/>
  <c r="AR495" i="5"/>
  <c r="AS495" i="5"/>
  <c r="AT495" i="5"/>
  <c r="AU505" i="5"/>
  <c r="AV505" i="5"/>
  <c r="AW505" i="5"/>
  <c r="AX495" i="5"/>
  <c r="AY495" i="5"/>
  <c r="AZ495" i="5"/>
  <c r="BA495" i="5"/>
  <c r="D496" i="5"/>
  <c r="AO496" i="5"/>
  <c r="AP496" i="5"/>
  <c r="AQ496" i="5"/>
  <c r="AR496" i="5"/>
  <c r="AS496" i="5"/>
  <c r="AT496" i="5"/>
  <c r="AU506" i="5"/>
  <c r="AV506" i="5"/>
  <c r="AW506" i="5"/>
  <c r="AX496" i="5"/>
  <c r="AY496" i="5"/>
  <c r="AZ496" i="5"/>
  <c r="BA496" i="5"/>
  <c r="D497" i="5"/>
  <c r="AO497" i="5"/>
  <c r="AP497" i="5"/>
  <c r="AQ497" i="5"/>
  <c r="AR497" i="5"/>
  <c r="AS497" i="5"/>
  <c r="AT497" i="5"/>
  <c r="AU507" i="5"/>
  <c r="AV507" i="5"/>
  <c r="AW507" i="5"/>
  <c r="AX497" i="5"/>
  <c r="AY497" i="5"/>
  <c r="AZ497" i="5"/>
  <c r="BA497" i="5"/>
  <c r="D498" i="5"/>
  <c r="AO498" i="5"/>
  <c r="AP498" i="5"/>
  <c r="AQ498" i="5"/>
  <c r="AR498" i="5"/>
  <c r="AS498" i="5"/>
  <c r="AT498" i="5"/>
  <c r="AU508" i="5"/>
  <c r="AV508" i="5"/>
  <c r="AW508" i="5"/>
  <c r="AX498" i="5"/>
  <c r="AY498" i="5"/>
  <c r="AZ498" i="5"/>
  <c r="BA498" i="5"/>
  <c r="D499" i="5"/>
  <c r="AO499" i="5"/>
  <c r="AP499" i="5"/>
  <c r="AQ499" i="5"/>
  <c r="AR499" i="5"/>
  <c r="AS499" i="5"/>
  <c r="AT499" i="5"/>
  <c r="AU509" i="5"/>
  <c r="AV509" i="5"/>
  <c r="AW509" i="5"/>
  <c r="AX499" i="5"/>
  <c r="AY499" i="5"/>
  <c r="AZ499" i="5"/>
  <c r="BA499" i="5"/>
  <c r="D500" i="5"/>
  <c r="AO500" i="5"/>
  <c r="AP500" i="5"/>
  <c r="AQ500" i="5"/>
  <c r="AR500" i="5"/>
  <c r="AS500" i="5"/>
  <c r="AT500" i="5"/>
  <c r="AU510" i="5"/>
  <c r="AV510" i="5"/>
  <c r="AW510" i="5"/>
  <c r="AX500" i="5"/>
  <c r="AY500" i="5"/>
  <c r="AZ500" i="5"/>
  <c r="BA500" i="5"/>
  <c r="D501" i="5"/>
  <c r="AO501" i="5"/>
  <c r="AP501" i="5"/>
  <c r="AQ501" i="5"/>
  <c r="AR501" i="5"/>
  <c r="AS501" i="5"/>
  <c r="AT501" i="5"/>
  <c r="AU511" i="5"/>
  <c r="AV511" i="5"/>
  <c r="AW511" i="5"/>
  <c r="AX501" i="5"/>
  <c r="AY501" i="5"/>
  <c r="AZ501" i="5"/>
  <c r="BA501" i="5"/>
  <c r="D502" i="5"/>
  <c r="AO502" i="5"/>
  <c r="AP502" i="5"/>
  <c r="AQ502" i="5"/>
  <c r="AR502" i="5"/>
  <c r="AS502" i="5"/>
  <c r="AT502" i="5"/>
  <c r="AU512" i="5"/>
  <c r="AV512" i="5"/>
  <c r="AW512" i="5"/>
  <c r="AX502" i="5"/>
  <c r="AY502" i="5"/>
  <c r="AZ502" i="5"/>
  <c r="BA502" i="5"/>
  <c r="D503" i="5"/>
  <c r="AO503" i="5"/>
  <c r="AP503" i="5"/>
  <c r="AQ503" i="5"/>
  <c r="AR503" i="5"/>
  <c r="AS503" i="5"/>
  <c r="AT503" i="5"/>
  <c r="AU513" i="5"/>
  <c r="AV513" i="5"/>
  <c r="AW513" i="5"/>
  <c r="AX503" i="5"/>
  <c r="AY503" i="5"/>
  <c r="AZ503" i="5"/>
  <c r="BA503" i="5"/>
  <c r="D504" i="5"/>
  <c r="AO504" i="5"/>
  <c r="AP504" i="5"/>
  <c r="AQ504" i="5"/>
  <c r="AR504" i="5"/>
  <c r="AS504" i="5"/>
  <c r="AT504" i="5"/>
  <c r="AU514" i="5"/>
  <c r="AV514" i="5"/>
  <c r="AW514" i="5"/>
  <c r="AX504" i="5"/>
  <c r="AY504" i="5"/>
  <c r="AZ504" i="5"/>
  <c r="BA504" i="5"/>
  <c r="D505" i="5"/>
  <c r="AO505" i="5"/>
  <c r="AP505" i="5"/>
  <c r="AQ505" i="5"/>
  <c r="AR505" i="5"/>
  <c r="AS505" i="5"/>
  <c r="AT505" i="5"/>
  <c r="AU515" i="5"/>
  <c r="AV515" i="5"/>
  <c r="AW515" i="5"/>
  <c r="AX505" i="5"/>
  <c r="AY505" i="5"/>
  <c r="AZ505" i="5"/>
  <c r="BA505" i="5"/>
  <c r="D506" i="5"/>
  <c r="AO506" i="5"/>
  <c r="AP506" i="5"/>
  <c r="AQ506" i="5"/>
  <c r="AR506" i="5"/>
  <c r="AS506" i="5"/>
  <c r="AT506" i="5"/>
  <c r="AU516" i="5"/>
  <c r="AV516" i="5"/>
  <c r="AW516" i="5"/>
  <c r="AX506" i="5"/>
  <c r="AY506" i="5"/>
  <c r="AZ506" i="5"/>
  <c r="BA506" i="5"/>
  <c r="D507" i="5"/>
  <c r="AO507" i="5"/>
  <c r="AP507" i="5"/>
  <c r="AQ507" i="5"/>
  <c r="AR507" i="5"/>
  <c r="AS507" i="5"/>
  <c r="AT507" i="5"/>
  <c r="AU517" i="5"/>
  <c r="AV517" i="5"/>
  <c r="AW517" i="5"/>
  <c r="AX507" i="5"/>
  <c r="AY507" i="5"/>
  <c r="AZ507" i="5"/>
  <c r="BA507" i="5"/>
  <c r="D508" i="5"/>
  <c r="AO508" i="5"/>
  <c r="AP508" i="5"/>
  <c r="AQ508" i="5"/>
  <c r="AR508" i="5"/>
  <c r="AS508" i="5"/>
  <c r="AT508" i="5"/>
  <c r="AU518" i="5"/>
  <c r="AV518" i="5"/>
  <c r="AW518" i="5"/>
  <c r="AX508" i="5"/>
  <c r="AY508" i="5"/>
  <c r="AZ508" i="5"/>
  <c r="BA508" i="5"/>
  <c r="D509" i="5"/>
  <c r="AO509" i="5"/>
  <c r="AP509" i="5"/>
  <c r="AQ509" i="5"/>
  <c r="AR509" i="5"/>
  <c r="AS509" i="5"/>
  <c r="AT509" i="5"/>
  <c r="AU519" i="5"/>
  <c r="AV519" i="5"/>
  <c r="AW519" i="5"/>
  <c r="AX509" i="5"/>
  <c r="AY509" i="5"/>
  <c r="AZ509" i="5"/>
  <c r="BA509" i="5"/>
  <c r="D510" i="5"/>
  <c r="AO510" i="5"/>
  <c r="AP510" i="5"/>
  <c r="AQ510" i="5"/>
  <c r="AR510" i="5"/>
  <c r="AS510" i="5"/>
  <c r="AT510" i="5"/>
  <c r="AU520" i="5"/>
  <c r="AV520" i="5"/>
  <c r="AW520" i="5"/>
  <c r="AX510" i="5"/>
  <c r="AY510" i="5"/>
  <c r="AZ510" i="5"/>
  <c r="BA510" i="5"/>
  <c r="D511" i="5"/>
  <c r="AO511" i="5"/>
  <c r="AP511" i="5"/>
  <c r="AQ511" i="5"/>
  <c r="AR511" i="5"/>
  <c r="AS511" i="5"/>
  <c r="AT511" i="5"/>
  <c r="AU521" i="5"/>
  <c r="AV521" i="5"/>
  <c r="AW521" i="5"/>
  <c r="AX511" i="5"/>
  <c r="AY511" i="5"/>
  <c r="AZ511" i="5"/>
  <c r="BA511" i="5"/>
  <c r="D512" i="5"/>
  <c r="AO512" i="5"/>
  <c r="AP512" i="5"/>
  <c r="AQ512" i="5"/>
  <c r="AR512" i="5"/>
  <c r="AS512" i="5"/>
  <c r="AT512" i="5"/>
  <c r="AU522" i="5"/>
  <c r="AV522" i="5"/>
  <c r="AW522" i="5"/>
  <c r="AX512" i="5"/>
  <c r="AY512" i="5"/>
  <c r="AZ512" i="5"/>
  <c r="BA512" i="5"/>
  <c r="D513" i="5"/>
  <c r="AO513" i="5"/>
  <c r="AP513" i="5"/>
  <c r="AQ513" i="5"/>
  <c r="AR513" i="5"/>
  <c r="AS513" i="5"/>
  <c r="AT513" i="5"/>
  <c r="AU523" i="5"/>
  <c r="AV523" i="5"/>
  <c r="AW523" i="5"/>
  <c r="AX513" i="5"/>
  <c r="AY513" i="5"/>
  <c r="AZ513" i="5"/>
  <c r="BA513" i="5"/>
  <c r="D514" i="5"/>
  <c r="AO514" i="5"/>
  <c r="AP514" i="5"/>
  <c r="AQ514" i="5"/>
  <c r="AR514" i="5"/>
  <c r="AS514" i="5"/>
  <c r="AT514" i="5"/>
  <c r="AU524" i="5"/>
  <c r="AV524" i="5"/>
  <c r="AW524" i="5"/>
  <c r="AX514" i="5"/>
  <c r="AY514" i="5"/>
  <c r="AZ514" i="5"/>
  <c r="BA514" i="5"/>
  <c r="D515" i="5"/>
  <c r="AO515" i="5"/>
  <c r="AP515" i="5"/>
  <c r="AQ515" i="5"/>
  <c r="AR515" i="5"/>
  <c r="AS515" i="5"/>
  <c r="AT515" i="5"/>
  <c r="AU525" i="5"/>
  <c r="AV525" i="5"/>
  <c r="AW525" i="5"/>
  <c r="AX515" i="5"/>
  <c r="AY515" i="5"/>
  <c r="AZ515" i="5"/>
  <c r="BA515" i="5"/>
  <c r="D516" i="5"/>
  <c r="AO516" i="5"/>
  <c r="AP516" i="5"/>
  <c r="AQ516" i="5"/>
  <c r="AR516" i="5"/>
  <c r="AS516" i="5"/>
  <c r="AT516" i="5"/>
  <c r="AU526" i="5"/>
  <c r="AV526" i="5"/>
  <c r="AW526" i="5"/>
  <c r="AX516" i="5"/>
  <c r="AY516" i="5"/>
  <c r="AZ516" i="5"/>
  <c r="BA516" i="5"/>
  <c r="D517" i="5"/>
  <c r="AO517" i="5"/>
  <c r="AP517" i="5"/>
  <c r="AQ517" i="5"/>
  <c r="AR517" i="5"/>
  <c r="AS517" i="5"/>
  <c r="AT517" i="5"/>
  <c r="AU527" i="5"/>
  <c r="AV527" i="5"/>
  <c r="AW527" i="5"/>
  <c r="AX517" i="5"/>
  <c r="AY517" i="5"/>
  <c r="AZ517" i="5"/>
  <c r="BA517" i="5"/>
  <c r="D518" i="5"/>
  <c r="AO518" i="5"/>
  <c r="AP518" i="5"/>
  <c r="AQ518" i="5"/>
  <c r="AR518" i="5"/>
  <c r="AS518" i="5"/>
  <c r="AT518" i="5"/>
  <c r="AU528" i="5"/>
  <c r="AV528" i="5"/>
  <c r="AW528" i="5"/>
  <c r="AX518" i="5"/>
  <c r="AY518" i="5"/>
  <c r="AZ518" i="5"/>
  <c r="BA518" i="5"/>
  <c r="D519" i="5"/>
  <c r="AO519" i="5"/>
  <c r="AP519" i="5"/>
  <c r="AQ519" i="5"/>
  <c r="AR519" i="5"/>
  <c r="AS519" i="5"/>
  <c r="AT519" i="5"/>
  <c r="AU529" i="5"/>
  <c r="AV529" i="5"/>
  <c r="AW529" i="5"/>
  <c r="AX519" i="5"/>
  <c r="AY519" i="5"/>
  <c r="AZ519" i="5"/>
  <c r="BA519" i="5"/>
  <c r="D520" i="5"/>
  <c r="AO520" i="5"/>
  <c r="AP520" i="5"/>
  <c r="AQ520" i="5"/>
  <c r="AR520" i="5"/>
  <c r="AS520" i="5"/>
  <c r="AT520" i="5"/>
  <c r="AU530" i="5"/>
  <c r="AV530" i="5"/>
  <c r="AW530" i="5"/>
  <c r="AX520" i="5"/>
  <c r="AY520" i="5"/>
  <c r="AZ520" i="5"/>
  <c r="BA520" i="5"/>
  <c r="D521" i="5"/>
  <c r="AO521" i="5"/>
  <c r="AP521" i="5"/>
  <c r="AQ521" i="5"/>
  <c r="AR521" i="5"/>
  <c r="AS521" i="5"/>
  <c r="AT521" i="5"/>
  <c r="AU531" i="5"/>
  <c r="AV531" i="5"/>
  <c r="AW531" i="5"/>
  <c r="AX521" i="5"/>
  <c r="AY521" i="5"/>
  <c r="AZ521" i="5"/>
  <c r="BA521" i="5"/>
  <c r="D522" i="5"/>
  <c r="AO522" i="5"/>
  <c r="AP522" i="5"/>
  <c r="AQ522" i="5"/>
  <c r="AR522" i="5"/>
  <c r="AS522" i="5"/>
  <c r="AT522" i="5"/>
  <c r="AU532" i="5"/>
  <c r="AV532" i="5"/>
  <c r="AW532" i="5"/>
  <c r="AX522" i="5"/>
  <c r="AY522" i="5"/>
  <c r="AZ522" i="5"/>
  <c r="BA522" i="5"/>
  <c r="D523" i="5"/>
  <c r="AO523" i="5"/>
  <c r="AP523" i="5"/>
  <c r="AQ523" i="5"/>
  <c r="AR523" i="5"/>
  <c r="AS523" i="5"/>
  <c r="AT523" i="5"/>
  <c r="AU533" i="5"/>
  <c r="AV533" i="5"/>
  <c r="AW533" i="5"/>
  <c r="AX523" i="5"/>
  <c r="AY523" i="5"/>
  <c r="AZ523" i="5"/>
  <c r="BA523" i="5"/>
  <c r="D524" i="5"/>
  <c r="AO524" i="5"/>
  <c r="AP524" i="5"/>
  <c r="AQ524" i="5"/>
  <c r="AR524" i="5"/>
  <c r="AS524" i="5"/>
  <c r="AT524" i="5"/>
  <c r="AU534" i="5"/>
  <c r="AV534" i="5"/>
  <c r="AW534" i="5"/>
  <c r="AX524" i="5"/>
  <c r="AY524" i="5"/>
  <c r="AZ524" i="5"/>
  <c r="BA524" i="5"/>
  <c r="D525" i="5"/>
  <c r="AO525" i="5"/>
  <c r="AP525" i="5"/>
  <c r="AQ525" i="5"/>
  <c r="AR525" i="5"/>
  <c r="AS525" i="5"/>
  <c r="AT525" i="5"/>
  <c r="AU535" i="5"/>
  <c r="AV535" i="5"/>
  <c r="AW535" i="5"/>
  <c r="AX525" i="5"/>
  <c r="AY525" i="5"/>
  <c r="AZ525" i="5"/>
  <c r="BA525" i="5"/>
  <c r="D526" i="5"/>
  <c r="AO526" i="5"/>
  <c r="AP526" i="5"/>
  <c r="AQ526" i="5"/>
  <c r="AR526" i="5"/>
  <c r="AS526" i="5"/>
  <c r="AT526" i="5"/>
  <c r="AU536" i="5"/>
  <c r="AV536" i="5"/>
  <c r="AW536" i="5"/>
  <c r="AX526" i="5"/>
  <c r="AY526" i="5"/>
  <c r="AZ526" i="5"/>
  <c r="BA526" i="5"/>
  <c r="D527" i="5"/>
  <c r="AO527" i="5"/>
  <c r="AP527" i="5"/>
  <c r="AQ527" i="5"/>
  <c r="AR527" i="5"/>
  <c r="AS527" i="5"/>
  <c r="AT527" i="5"/>
  <c r="AU537" i="5"/>
  <c r="AV537" i="5"/>
  <c r="AW537" i="5"/>
  <c r="AX527" i="5"/>
  <c r="AY527" i="5"/>
  <c r="AZ527" i="5"/>
  <c r="BA527" i="5"/>
  <c r="D528" i="5"/>
  <c r="AO528" i="5"/>
  <c r="AP528" i="5"/>
  <c r="AQ528" i="5"/>
  <c r="AR528" i="5"/>
  <c r="AS528" i="5"/>
  <c r="AT528" i="5"/>
  <c r="AU538" i="5"/>
  <c r="AV538" i="5"/>
  <c r="AW538" i="5"/>
  <c r="AX528" i="5"/>
  <c r="AY528" i="5"/>
  <c r="AZ528" i="5"/>
  <c r="BA528" i="5"/>
  <c r="D529" i="5"/>
  <c r="AO529" i="5"/>
  <c r="AP529" i="5"/>
  <c r="AQ529" i="5"/>
  <c r="AR529" i="5"/>
  <c r="AS529" i="5"/>
  <c r="AT529" i="5"/>
  <c r="AU539" i="5"/>
  <c r="AV539" i="5"/>
  <c r="AW539" i="5"/>
  <c r="AX529" i="5"/>
  <c r="AY529" i="5"/>
  <c r="AZ529" i="5"/>
  <c r="BA529" i="5"/>
  <c r="D530" i="5"/>
  <c r="AO530" i="5"/>
  <c r="AP530" i="5"/>
  <c r="AQ530" i="5"/>
  <c r="AR530" i="5"/>
  <c r="AS530" i="5"/>
  <c r="AT530" i="5"/>
  <c r="AU540" i="5"/>
  <c r="AV540" i="5"/>
  <c r="AW540" i="5"/>
  <c r="AX530" i="5"/>
  <c r="AY530" i="5"/>
  <c r="AZ530" i="5"/>
  <c r="BA530" i="5"/>
  <c r="D531" i="5"/>
  <c r="AO531" i="5"/>
  <c r="AP531" i="5"/>
  <c r="AQ531" i="5"/>
  <c r="AR531" i="5"/>
  <c r="AS531" i="5"/>
  <c r="AT531" i="5"/>
  <c r="AU541" i="5"/>
  <c r="AV541" i="5"/>
  <c r="AW541" i="5"/>
  <c r="AX531" i="5"/>
  <c r="AY531" i="5"/>
  <c r="AZ531" i="5"/>
  <c r="BA531" i="5"/>
  <c r="D532" i="5"/>
  <c r="AO532" i="5"/>
  <c r="AP532" i="5"/>
  <c r="AQ532" i="5"/>
  <c r="AR532" i="5"/>
  <c r="AS532" i="5"/>
  <c r="AT532" i="5"/>
  <c r="AU542" i="5"/>
  <c r="AV542" i="5"/>
  <c r="AW542" i="5"/>
  <c r="AX532" i="5"/>
  <c r="AY532" i="5"/>
  <c r="AZ532" i="5"/>
  <c r="BA532" i="5"/>
  <c r="D533" i="5"/>
  <c r="AO533" i="5"/>
  <c r="AP533" i="5"/>
  <c r="AQ533" i="5"/>
  <c r="AR533" i="5"/>
  <c r="AS533" i="5"/>
  <c r="AT533" i="5"/>
  <c r="AU543" i="5"/>
  <c r="AV543" i="5"/>
  <c r="AW543" i="5"/>
  <c r="AX533" i="5"/>
  <c r="AY533" i="5"/>
  <c r="AZ533" i="5"/>
  <c r="BA533" i="5"/>
  <c r="D534" i="5"/>
  <c r="AO534" i="5"/>
  <c r="AP534" i="5"/>
  <c r="AQ534" i="5"/>
  <c r="AR534" i="5"/>
  <c r="AS534" i="5"/>
  <c r="AT534" i="5"/>
  <c r="AU544" i="5"/>
  <c r="AV544" i="5"/>
  <c r="AW544" i="5"/>
  <c r="AX534" i="5"/>
  <c r="AY534" i="5"/>
  <c r="AZ534" i="5"/>
  <c r="BA534" i="5"/>
  <c r="D535" i="5"/>
  <c r="AO535" i="5"/>
  <c r="AP535" i="5"/>
  <c r="AQ535" i="5"/>
  <c r="AR535" i="5"/>
  <c r="AS535" i="5"/>
  <c r="AT535" i="5"/>
  <c r="AU545" i="5"/>
  <c r="AV545" i="5"/>
  <c r="AW545" i="5"/>
  <c r="AX535" i="5"/>
  <c r="AY535" i="5"/>
  <c r="AZ535" i="5"/>
  <c r="BA535" i="5"/>
  <c r="D536" i="5"/>
  <c r="AO536" i="5"/>
  <c r="AP536" i="5"/>
  <c r="AQ536" i="5"/>
  <c r="AR536" i="5"/>
  <c r="AS536" i="5"/>
  <c r="AT536" i="5"/>
  <c r="AU546" i="5"/>
  <c r="AV546" i="5"/>
  <c r="AW546" i="5"/>
  <c r="AX536" i="5"/>
  <c r="AY536" i="5"/>
  <c r="AZ536" i="5"/>
  <c r="BA536" i="5"/>
  <c r="D537" i="5"/>
  <c r="AO537" i="5"/>
  <c r="AP537" i="5"/>
  <c r="AQ537" i="5"/>
  <c r="AR537" i="5"/>
  <c r="AS537" i="5"/>
  <c r="AT537" i="5"/>
  <c r="AU547" i="5"/>
  <c r="AV547" i="5"/>
  <c r="AW547" i="5"/>
  <c r="AX537" i="5"/>
  <c r="AY537" i="5"/>
  <c r="AZ537" i="5"/>
  <c r="BA537" i="5"/>
  <c r="D538" i="5"/>
  <c r="AO538" i="5"/>
  <c r="AP538" i="5"/>
  <c r="AQ538" i="5"/>
  <c r="AR538" i="5"/>
  <c r="AS538" i="5"/>
  <c r="AT538" i="5"/>
  <c r="AU548" i="5"/>
  <c r="AV548" i="5"/>
  <c r="AW548" i="5"/>
  <c r="AX538" i="5"/>
  <c r="AY538" i="5"/>
  <c r="AZ538" i="5"/>
  <c r="BA538" i="5"/>
  <c r="D539" i="5"/>
  <c r="AO539" i="5"/>
  <c r="AP539" i="5"/>
  <c r="AQ539" i="5"/>
  <c r="AR539" i="5"/>
  <c r="AS539" i="5"/>
  <c r="AT539" i="5"/>
  <c r="AU549" i="5"/>
  <c r="AV549" i="5"/>
  <c r="AW549" i="5"/>
  <c r="AX539" i="5"/>
  <c r="AY539" i="5"/>
  <c r="AZ539" i="5"/>
  <c r="BA539" i="5"/>
  <c r="D540" i="5"/>
  <c r="AO540" i="5"/>
  <c r="AP540" i="5"/>
  <c r="AQ540" i="5"/>
  <c r="AR540" i="5"/>
  <c r="AS540" i="5"/>
  <c r="AT540" i="5"/>
  <c r="AU550" i="5"/>
  <c r="AV550" i="5"/>
  <c r="AW550" i="5"/>
  <c r="AX540" i="5"/>
  <c r="AY540" i="5"/>
  <c r="AZ540" i="5"/>
  <c r="BA540" i="5"/>
  <c r="D541" i="5"/>
  <c r="AO541" i="5"/>
  <c r="AP541" i="5"/>
  <c r="AQ541" i="5"/>
  <c r="AR541" i="5"/>
  <c r="AS541" i="5"/>
  <c r="AT541" i="5"/>
  <c r="AU551" i="5"/>
  <c r="AV551" i="5"/>
  <c r="AW551" i="5"/>
  <c r="AX541" i="5"/>
  <c r="AY541" i="5"/>
  <c r="AZ541" i="5"/>
  <c r="BA541" i="5"/>
  <c r="D542" i="5"/>
  <c r="AO542" i="5"/>
  <c r="AP542" i="5"/>
  <c r="AQ542" i="5"/>
  <c r="AR542" i="5"/>
  <c r="AS542" i="5"/>
  <c r="AT542" i="5"/>
  <c r="AU552" i="5"/>
  <c r="AV552" i="5"/>
  <c r="AW552" i="5"/>
  <c r="AX542" i="5"/>
  <c r="AY542" i="5"/>
  <c r="AZ542" i="5"/>
  <c r="BA542" i="5"/>
  <c r="D543" i="5"/>
  <c r="AO543" i="5"/>
  <c r="AP543" i="5"/>
  <c r="AQ543" i="5"/>
  <c r="AR543" i="5"/>
  <c r="AS543" i="5"/>
  <c r="AT543" i="5"/>
  <c r="AU553" i="5"/>
  <c r="AV553" i="5"/>
  <c r="AW553" i="5"/>
  <c r="AX543" i="5"/>
  <c r="AY543" i="5"/>
  <c r="AZ543" i="5"/>
  <c r="BA543" i="5"/>
  <c r="D544" i="5"/>
  <c r="AO544" i="5"/>
  <c r="AP544" i="5"/>
  <c r="AQ544" i="5"/>
  <c r="AR544" i="5"/>
  <c r="AS544" i="5"/>
  <c r="AT544" i="5"/>
  <c r="AU554" i="5"/>
  <c r="AV554" i="5"/>
  <c r="AW554" i="5"/>
  <c r="AX544" i="5"/>
  <c r="AY544" i="5"/>
  <c r="AZ544" i="5"/>
  <c r="BA544" i="5"/>
  <c r="D545" i="5"/>
  <c r="AO545" i="5"/>
  <c r="AP545" i="5"/>
  <c r="AQ545" i="5"/>
  <c r="AR545" i="5"/>
  <c r="AS545" i="5"/>
  <c r="AT545" i="5"/>
  <c r="AU555" i="5"/>
  <c r="AV555" i="5"/>
  <c r="AW555" i="5"/>
  <c r="AX545" i="5"/>
  <c r="AY545" i="5"/>
  <c r="AZ545" i="5"/>
  <c r="BA545" i="5"/>
  <c r="D546" i="5"/>
  <c r="AO546" i="5"/>
  <c r="AP546" i="5"/>
  <c r="AQ546" i="5"/>
  <c r="AR546" i="5"/>
  <c r="AS546" i="5"/>
  <c r="AT546" i="5"/>
  <c r="AU556" i="5"/>
  <c r="AV556" i="5"/>
  <c r="AW556" i="5"/>
  <c r="AX546" i="5"/>
  <c r="AY546" i="5"/>
  <c r="AZ546" i="5"/>
  <c r="BA546" i="5"/>
  <c r="D547" i="5"/>
  <c r="AO547" i="5"/>
  <c r="AP547" i="5"/>
  <c r="AQ547" i="5"/>
  <c r="AR547" i="5"/>
  <c r="AS547" i="5"/>
  <c r="AT547" i="5"/>
  <c r="AU557" i="5"/>
  <c r="AV557" i="5"/>
  <c r="AW557" i="5"/>
  <c r="AX547" i="5"/>
  <c r="AY547" i="5"/>
  <c r="AZ547" i="5"/>
  <c r="BA547" i="5"/>
  <c r="D548" i="5"/>
  <c r="AO548" i="5"/>
  <c r="AP548" i="5"/>
  <c r="AQ548" i="5"/>
  <c r="AR548" i="5"/>
  <c r="AS548" i="5"/>
  <c r="AT548" i="5"/>
  <c r="AU558" i="5"/>
  <c r="AV558" i="5"/>
  <c r="AW558" i="5"/>
  <c r="AX548" i="5"/>
  <c r="AY548" i="5"/>
  <c r="AZ548" i="5"/>
  <c r="BA548" i="5"/>
  <c r="D549" i="5"/>
  <c r="AO549" i="5"/>
  <c r="AP549" i="5"/>
  <c r="AQ549" i="5"/>
  <c r="AR549" i="5"/>
  <c r="AS549" i="5"/>
  <c r="AT549" i="5"/>
  <c r="AU559" i="5"/>
  <c r="AV559" i="5"/>
  <c r="AW559" i="5"/>
  <c r="AX549" i="5"/>
  <c r="AY549" i="5"/>
  <c r="AZ549" i="5"/>
  <c r="BA549" i="5"/>
  <c r="D550" i="5"/>
  <c r="AO550" i="5"/>
  <c r="AP550" i="5"/>
  <c r="AQ550" i="5"/>
  <c r="AR550" i="5"/>
  <c r="AS550" i="5"/>
  <c r="AT550" i="5"/>
  <c r="AU560" i="5"/>
  <c r="AV560" i="5"/>
  <c r="AW560" i="5"/>
  <c r="AX550" i="5"/>
  <c r="AY550" i="5"/>
  <c r="AZ550" i="5"/>
  <c r="BA550" i="5"/>
  <c r="D551" i="5"/>
  <c r="AO551" i="5"/>
  <c r="AP551" i="5"/>
  <c r="AQ551" i="5"/>
  <c r="AR551" i="5"/>
  <c r="AS551" i="5"/>
  <c r="AT551" i="5"/>
  <c r="AU561" i="5"/>
  <c r="AV561" i="5"/>
  <c r="AW561" i="5"/>
  <c r="AX551" i="5"/>
  <c r="AY551" i="5"/>
  <c r="AZ551" i="5"/>
  <c r="BA551" i="5"/>
  <c r="D552" i="5"/>
  <c r="AO552" i="5"/>
  <c r="AP552" i="5"/>
  <c r="AQ552" i="5"/>
  <c r="AR552" i="5"/>
  <c r="AS552" i="5"/>
  <c r="AT552" i="5"/>
  <c r="AU562" i="5"/>
  <c r="AV562" i="5"/>
  <c r="AW562" i="5"/>
  <c r="AX552" i="5"/>
  <c r="AY552" i="5"/>
  <c r="AZ552" i="5"/>
  <c r="BA552" i="5"/>
  <c r="D553" i="5"/>
  <c r="AO553" i="5"/>
  <c r="AP553" i="5"/>
  <c r="AQ553" i="5"/>
  <c r="AR553" i="5"/>
  <c r="AS553" i="5"/>
  <c r="AT553" i="5"/>
  <c r="AU563" i="5"/>
  <c r="AV563" i="5"/>
  <c r="AW563" i="5"/>
  <c r="AX553" i="5"/>
  <c r="AY553" i="5"/>
  <c r="AZ553" i="5"/>
  <c r="BA553" i="5"/>
  <c r="D554" i="5"/>
  <c r="AO554" i="5"/>
  <c r="AP554" i="5"/>
  <c r="AQ554" i="5"/>
  <c r="AR554" i="5"/>
  <c r="AS554" i="5"/>
  <c r="AT554" i="5"/>
  <c r="AU564" i="5"/>
  <c r="AV564" i="5"/>
  <c r="AW564" i="5"/>
  <c r="AX554" i="5"/>
  <c r="AY554" i="5"/>
  <c r="AZ554" i="5"/>
  <c r="BA554" i="5"/>
  <c r="D555" i="5"/>
  <c r="AO555" i="5"/>
  <c r="AP555" i="5"/>
  <c r="AQ555" i="5"/>
  <c r="AR555" i="5"/>
  <c r="AS555" i="5"/>
  <c r="AT555" i="5"/>
  <c r="AU565" i="5"/>
  <c r="AV565" i="5"/>
  <c r="AW565" i="5"/>
  <c r="AX555" i="5"/>
  <c r="AY555" i="5"/>
  <c r="AZ555" i="5"/>
  <c r="BA555" i="5"/>
  <c r="D556" i="5"/>
  <c r="AO556" i="5"/>
  <c r="AP556" i="5"/>
  <c r="AQ556" i="5"/>
  <c r="AR556" i="5"/>
  <c r="AS556" i="5"/>
  <c r="AT556" i="5"/>
  <c r="AU566" i="5"/>
  <c r="AV566" i="5"/>
  <c r="AW566" i="5"/>
  <c r="AX556" i="5"/>
  <c r="AY556" i="5"/>
  <c r="AZ556" i="5"/>
  <c r="BA556" i="5"/>
  <c r="D557" i="5"/>
  <c r="AO557" i="5"/>
  <c r="AP557" i="5"/>
  <c r="AQ557" i="5"/>
  <c r="AR557" i="5"/>
  <c r="AS557" i="5"/>
  <c r="AT557" i="5"/>
  <c r="AU567" i="5"/>
  <c r="AV567" i="5"/>
  <c r="AW567" i="5"/>
  <c r="AX557" i="5"/>
  <c r="AY557" i="5"/>
  <c r="AZ557" i="5"/>
  <c r="BA557" i="5"/>
  <c r="D558" i="5"/>
  <c r="AO558" i="5"/>
  <c r="AP558" i="5"/>
  <c r="AQ558" i="5"/>
  <c r="AR558" i="5"/>
  <c r="AS558" i="5"/>
  <c r="AT558" i="5"/>
  <c r="AU568" i="5"/>
  <c r="AV568" i="5"/>
  <c r="AW568" i="5"/>
  <c r="AX558" i="5"/>
  <c r="AY558" i="5"/>
  <c r="AZ558" i="5"/>
  <c r="BA558" i="5"/>
  <c r="D559" i="5"/>
  <c r="AO559" i="5"/>
  <c r="AP559" i="5"/>
  <c r="AQ559" i="5"/>
  <c r="AR559" i="5"/>
  <c r="AS559" i="5"/>
  <c r="AT559" i="5"/>
  <c r="AU569" i="5"/>
  <c r="AV569" i="5"/>
  <c r="AW569" i="5"/>
  <c r="AX559" i="5"/>
  <c r="AY559" i="5"/>
  <c r="AZ559" i="5"/>
  <c r="BA559" i="5"/>
  <c r="D560" i="5"/>
  <c r="AO560" i="5"/>
  <c r="AP560" i="5"/>
  <c r="AQ560" i="5"/>
  <c r="AR560" i="5"/>
  <c r="AS560" i="5"/>
  <c r="AT560" i="5"/>
  <c r="AU570" i="5"/>
  <c r="AV570" i="5"/>
  <c r="AW570" i="5"/>
  <c r="AX560" i="5"/>
  <c r="AY560" i="5"/>
  <c r="AZ560" i="5"/>
  <c r="BA560" i="5"/>
  <c r="D561" i="5"/>
  <c r="AO561" i="5"/>
  <c r="AP561" i="5"/>
  <c r="AQ561" i="5"/>
  <c r="AR561" i="5"/>
  <c r="AS561" i="5"/>
  <c r="AT561" i="5"/>
  <c r="AU571" i="5"/>
  <c r="AV571" i="5"/>
  <c r="AW571" i="5"/>
  <c r="AX561" i="5"/>
  <c r="AY561" i="5"/>
  <c r="AZ561" i="5"/>
  <c r="BA561" i="5"/>
  <c r="D562" i="5"/>
  <c r="AO562" i="5"/>
  <c r="AP562" i="5"/>
  <c r="AQ562" i="5"/>
  <c r="AR562" i="5"/>
  <c r="AS562" i="5"/>
  <c r="AT562" i="5"/>
  <c r="AU572" i="5"/>
  <c r="AV572" i="5"/>
  <c r="AW572" i="5"/>
  <c r="AX562" i="5"/>
  <c r="AY562" i="5"/>
  <c r="AZ562" i="5"/>
  <c r="BA562" i="5"/>
  <c r="D563" i="5"/>
  <c r="AO563" i="5"/>
  <c r="AP563" i="5"/>
  <c r="AQ563" i="5"/>
  <c r="AR563" i="5"/>
  <c r="AS563" i="5"/>
  <c r="AT563" i="5"/>
  <c r="AU573" i="5"/>
  <c r="AV573" i="5"/>
  <c r="AW573" i="5"/>
  <c r="AX563" i="5"/>
  <c r="AY563" i="5"/>
  <c r="AZ563" i="5"/>
  <c r="BA563" i="5"/>
  <c r="D564" i="5"/>
  <c r="AO564" i="5"/>
  <c r="AP564" i="5"/>
  <c r="AQ564" i="5"/>
  <c r="AR564" i="5"/>
  <c r="AS564" i="5"/>
  <c r="AT564" i="5"/>
  <c r="AU574" i="5"/>
  <c r="AV574" i="5"/>
  <c r="AW574" i="5"/>
  <c r="AX564" i="5"/>
  <c r="AY564" i="5"/>
  <c r="AZ564" i="5"/>
  <c r="BA564" i="5"/>
  <c r="D565" i="5"/>
  <c r="AO565" i="5"/>
  <c r="AP565" i="5"/>
  <c r="AQ565" i="5"/>
  <c r="AR565" i="5"/>
  <c r="AS565" i="5"/>
  <c r="AT565" i="5"/>
  <c r="AU575" i="5"/>
  <c r="AV575" i="5"/>
  <c r="AW575" i="5"/>
  <c r="AX565" i="5"/>
  <c r="AY565" i="5"/>
  <c r="AZ565" i="5"/>
  <c r="BA565" i="5"/>
  <c r="D566" i="5"/>
  <c r="AO566" i="5"/>
  <c r="AP566" i="5"/>
  <c r="AQ566" i="5"/>
  <c r="AR566" i="5"/>
  <c r="AS566" i="5"/>
  <c r="AT566" i="5"/>
  <c r="AU576" i="5"/>
  <c r="AV576" i="5"/>
  <c r="AW576" i="5"/>
  <c r="AX566" i="5"/>
  <c r="AY566" i="5"/>
  <c r="AZ566" i="5"/>
  <c r="BA566" i="5"/>
  <c r="D567" i="5"/>
  <c r="AO567" i="5"/>
  <c r="AP567" i="5"/>
  <c r="AQ567" i="5"/>
  <c r="AR567" i="5"/>
  <c r="AS567" i="5"/>
  <c r="AT567" i="5"/>
  <c r="AU577" i="5"/>
  <c r="AV577" i="5"/>
  <c r="AW577" i="5"/>
  <c r="AX567" i="5"/>
  <c r="AY567" i="5"/>
  <c r="AZ567" i="5"/>
  <c r="BA567" i="5"/>
  <c r="D568" i="5"/>
  <c r="AO568" i="5"/>
  <c r="AP568" i="5"/>
  <c r="AQ568" i="5"/>
  <c r="AR568" i="5"/>
  <c r="AS568" i="5"/>
  <c r="AT568" i="5"/>
  <c r="AU578" i="5"/>
  <c r="AV578" i="5"/>
  <c r="AW578" i="5"/>
  <c r="AX568" i="5"/>
  <c r="AY568" i="5"/>
  <c r="AZ568" i="5"/>
  <c r="BA568" i="5"/>
  <c r="D569" i="5"/>
  <c r="AO569" i="5"/>
  <c r="AP569" i="5"/>
  <c r="AQ569" i="5"/>
  <c r="AR569" i="5"/>
  <c r="AS569" i="5"/>
  <c r="AT569" i="5"/>
  <c r="AU579" i="5"/>
  <c r="AV579" i="5"/>
  <c r="AW579" i="5"/>
  <c r="AX569" i="5"/>
  <c r="AY569" i="5"/>
  <c r="AZ569" i="5"/>
  <c r="BA569" i="5"/>
  <c r="D570" i="5"/>
  <c r="AO570" i="5"/>
  <c r="AP570" i="5"/>
  <c r="AQ570" i="5"/>
  <c r="AR570" i="5"/>
  <c r="AS570" i="5"/>
  <c r="AT570" i="5"/>
  <c r="AU580" i="5"/>
  <c r="AV580" i="5"/>
  <c r="AW580" i="5"/>
  <c r="AX570" i="5"/>
  <c r="AY570" i="5"/>
  <c r="AZ570" i="5"/>
  <c r="BA570" i="5"/>
  <c r="D571" i="5"/>
  <c r="AO571" i="5"/>
  <c r="AP571" i="5"/>
  <c r="AQ571" i="5"/>
  <c r="AR571" i="5"/>
  <c r="AS571" i="5"/>
  <c r="AT571" i="5"/>
  <c r="AU581" i="5"/>
  <c r="AV581" i="5"/>
  <c r="AW581" i="5"/>
  <c r="AX571" i="5"/>
  <c r="AY571" i="5"/>
  <c r="AZ571" i="5"/>
  <c r="BA571" i="5"/>
  <c r="D572" i="5"/>
  <c r="AO572" i="5"/>
  <c r="AP572" i="5"/>
  <c r="AQ572" i="5"/>
  <c r="AR572" i="5"/>
  <c r="AS572" i="5"/>
  <c r="AT572" i="5"/>
  <c r="AU582" i="5"/>
  <c r="AV582" i="5"/>
  <c r="AW582" i="5"/>
  <c r="AX572" i="5"/>
  <c r="AY572" i="5"/>
  <c r="AZ572" i="5"/>
  <c r="BA572" i="5"/>
  <c r="D573" i="5"/>
  <c r="AO573" i="5"/>
  <c r="AP573" i="5"/>
  <c r="AQ573" i="5"/>
  <c r="AR573" i="5"/>
  <c r="AS573" i="5"/>
  <c r="AT573" i="5"/>
  <c r="AU583" i="5"/>
  <c r="AV583" i="5"/>
  <c r="AW583" i="5"/>
  <c r="AX573" i="5"/>
  <c r="AY573" i="5"/>
  <c r="AZ573" i="5"/>
  <c r="BA573" i="5"/>
  <c r="D574" i="5"/>
  <c r="AO574" i="5"/>
  <c r="AP574" i="5"/>
  <c r="AQ574" i="5"/>
  <c r="AR574" i="5"/>
  <c r="AS574" i="5"/>
  <c r="AT574" i="5"/>
  <c r="AU584" i="5"/>
  <c r="AV584" i="5"/>
  <c r="AW584" i="5"/>
  <c r="AX574" i="5"/>
  <c r="AY574" i="5"/>
  <c r="AZ574" i="5"/>
  <c r="BA574" i="5"/>
  <c r="D575" i="5"/>
  <c r="AO575" i="5"/>
  <c r="AP575" i="5"/>
  <c r="AQ575" i="5"/>
  <c r="AR575" i="5"/>
  <c r="AS575" i="5"/>
  <c r="AT575" i="5"/>
  <c r="AU585" i="5"/>
  <c r="AV585" i="5"/>
  <c r="AW585" i="5"/>
  <c r="AX575" i="5"/>
  <c r="AY575" i="5"/>
  <c r="AZ575" i="5"/>
  <c r="BA575" i="5"/>
  <c r="D576" i="5"/>
  <c r="AO576" i="5"/>
  <c r="AP576" i="5"/>
  <c r="AQ576" i="5"/>
  <c r="AR576" i="5"/>
  <c r="AS576" i="5"/>
  <c r="AT576" i="5"/>
  <c r="AU586" i="5"/>
  <c r="AV586" i="5"/>
  <c r="AW586" i="5"/>
  <c r="AX576" i="5"/>
  <c r="AY576" i="5"/>
  <c r="AZ576" i="5"/>
  <c r="BA576" i="5"/>
  <c r="D577" i="5"/>
  <c r="AO577" i="5"/>
  <c r="AP577" i="5"/>
  <c r="AQ577" i="5"/>
  <c r="AR577" i="5"/>
  <c r="AS577" i="5"/>
  <c r="AT577" i="5"/>
  <c r="AU587" i="5"/>
  <c r="AV587" i="5"/>
  <c r="AW587" i="5"/>
  <c r="AX577" i="5"/>
  <c r="AY577" i="5"/>
  <c r="AZ577" i="5"/>
  <c r="BA577" i="5"/>
  <c r="D578" i="5"/>
  <c r="AO578" i="5"/>
  <c r="AP578" i="5"/>
  <c r="AQ578" i="5"/>
  <c r="AR578" i="5"/>
  <c r="AS578" i="5"/>
  <c r="AT578" i="5"/>
  <c r="AU588" i="5"/>
  <c r="AV588" i="5"/>
  <c r="AW588" i="5"/>
  <c r="AX578" i="5"/>
  <c r="AY578" i="5"/>
  <c r="AZ578" i="5"/>
  <c r="BA578" i="5"/>
  <c r="D579" i="5"/>
  <c r="AO579" i="5"/>
  <c r="AP579" i="5"/>
  <c r="AQ579" i="5"/>
  <c r="AR579" i="5"/>
  <c r="AS579" i="5"/>
  <c r="AT579" i="5"/>
  <c r="AU589" i="5"/>
  <c r="AV589" i="5"/>
  <c r="AW589" i="5"/>
  <c r="AX579" i="5"/>
  <c r="AY579" i="5"/>
  <c r="AZ579" i="5"/>
  <c r="BA579" i="5"/>
  <c r="D580" i="5"/>
  <c r="AO580" i="5"/>
  <c r="AP580" i="5"/>
  <c r="AQ580" i="5"/>
  <c r="AR580" i="5"/>
  <c r="AS580" i="5"/>
  <c r="AT580" i="5"/>
  <c r="AU590" i="5"/>
  <c r="AV590" i="5"/>
  <c r="AW590" i="5"/>
  <c r="AX580" i="5"/>
  <c r="AY580" i="5"/>
  <c r="AZ580" i="5"/>
  <c r="BA580" i="5"/>
  <c r="D581" i="5"/>
  <c r="AO581" i="5"/>
  <c r="AP581" i="5"/>
  <c r="AQ581" i="5"/>
  <c r="AR581" i="5"/>
  <c r="AS581" i="5"/>
  <c r="AT581" i="5"/>
  <c r="AU591" i="5"/>
  <c r="AV591" i="5"/>
  <c r="AW591" i="5"/>
  <c r="AX581" i="5"/>
  <c r="AY581" i="5"/>
  <c r="AZ581" i="5"/>
  <c r="BA581" i="5"/>
  <c r="D582" i="5"/>
  <c r="AO582" i="5"/>
  <c r="AP582" i="5"/>
  <c r="AQ582" i="5"/>
  <c r="AR582" i="5"/>
  <c r="AS582" i="5"/>
  <c r="AT582" i="5"/>
  <c r="AU592" i="5"/>
  <c r="AV592" i="5"/>
  <c r="AW592" i="5"/>
  <c r="AX582" i="5"/>
  <c r="AY582" i="5"/>
  <c r="AZ582" i="5"/>
  <c r="BA582" i="5"/>
  <c r="D583" i="5"/>
  <c r="AO583" i="5"/>
  <c r="AP583" i="5"/>
  <c r="AQ583" i="5"/>
  <c r="AR583" i="5"/>
  <c r="AS583" i="5"/>
  <c r="AT583" i="5"/>
  <c r="AU593" i="5"/>
  <c r="AV593" i="5"/>
  <c r="AW593" i="5"/>
  <c r="AX583" i="5"/>
  <c r="AY583" i="5"/>
  <c r="AZ583" i="5"/>
  <c r="BA583" i="5"/>
  <c r="D584" i="5"/>
  <c r="AO584" i="5"/>
  <c r="AP584" i="5"/>
  <c r="AQ584" i="5"/>
  <c r="AR584" i="5"/>
  <c r="AS584" i="5"/>
  <c r="AT584" i="5"/>
  <c r="AU594" i="5"/>
  <c r="AV594" i="5"/>
  <c r="AW594" i="5"/>
  <c r="AX584" i="5"/>
  <c r="AY584" i="5"/>
  <c r="AZ584" i="5"/>
  <c r="BA584" i="5"/>
  <c r="D585" i="5"/>
  <c r="AO585" i="5"/>
  <c r="AP585" i="5"/>
  <c r="AQ585" i="5"/>
  <c r="AR585" i="5"/>
  <c r="AS585" i="5"/>
  <c r="AT585" i="5"/>
  <c r="AU595" i="5"/>
  <c r="AV595" i="5"/>
  <c r="AW595" i="5"/>
  <c r="AX585" i="5"/>
  <c r="AY585" i="5"/>
  <c r="AZ585" i="5"/>
  <c r="BA585" i="5"/>
  <c r="D586" i="5"/>
  <c r="AO586" i="5"/>
  <c r="AP586" i="5"/>
  <c r="AQ586" i="5"/>
  <c r="AR586" i="5"/>
  <c r="AS586" i="5"/>
  <c r="AT586" i="5"/>
  <c r="AU596" i="5"/>
  <c r="AV596" i="5"/>
  <c r="AW596" i="5"/>
  <c r="AX586" i="5"/>
  <c r="AY586" i="5"/>
  <c r="AZ586" i="5"/>
  <c r="BA586" i="5"/>
  <c r="D587" i="5"/>
  <c r="AO587" i="5"/>
  <c r="AP587" i="5"/>
  <c r="AQ587" i="5"/>
  <c r="AR587" i="5"/>
  <c r="AS587" i="5"/>
  <c r="AT587" i="5"/>
  <c r="AU597" i="5"/>
  <c r="AV597" i="5"/>
  <c r="AW597" i="5"/>
  <c r="AX587" i="5"/>
  <c r="AY587" i="5"/>
  <c r="AZ587" i="5"/>
  <c r="BA587" i="5"/>
  <c r="D588" i="5"/>
  <c r="AO588" i="5"/>
  <c r="AP588" i="5"/>
  <c r="AQ588" i="5"/>
  <c r="AR588" i="5"/>
  <c r="AS588" i="5"/>
  <c r="AT588" i="5"/>
  <c r="AU598" i="5"/>
  <c r="AV598" i="5"/>
  <c r="AW598" i="5"/>
  <c r="AX588" i="5"/>
  <c r="AY588" i="5"/>
  <c r="AZ588" i="5"/>
  <c r="BA588" i="5"/>
  <c r="D589" i="5"/>
  <c r="AO589" i="5"/>
  <c r="AP589" i="5"/>
  <c r="AQ589" i="5"/>
  <c r="AR589" i="5"/>
  <c r="AS589" i="5"/>
  <c r="AT589" i="5"/>
  <c r="AU599" i="5"/>
  <c r="AV599" i="5"/>
  <c r="AW599" i="5"/>
  <c r="AX589" i="5"/>
  <c r="AY589" i="5"/>
  <c r="AZ589" i="5"/>
  <c r="BA589" i="5"/>
  <c r="D590" i="5"/>
  <c r="AO590" i="5"/>
  <c r="AP590" i="5"/>
  <c r="AQ590" i="5"/>
  <c r="AR590" i="5"/>
  <c r="AS590" i="5"/>
  <c r="AT590" i="5"/>
  <c r="AU600" i="5"/>
  <c r="AV600" i="5"/>
  <c r="AW600" i="5"/>
  <c r="AX590" i="5"/>
  <c r="AY590" i="5"/>
  <c r="AZ590" i="5"/>
  <c r="BA590" i="5"/>
  <c r="D591" i="5"/>
  <c r="AO591" i="5"/>
  <c r="AP591" i="5"/>
  <c r="AQ591" i="5"/>
  <c r="AR591" i="5"/>
  <c r="AS591" i="5"/>
  <c r="AT591" i="5"/>
  <c r="AU601" i="5"/>
  <c r="AV601" i="5"/>
  <c r="AW601" i="5"/>
  <c r="AX591" i="5"/>
  <c r="AY591" i="5"/>
  <c r="AZ591" i="5"/>
  <c r="BA591" i="5"/>
  <c r="D592" i="5"/>
  <c r="AO592" i="5"/>
  <c r="AP592" i="5"/>
  <c r="AQ592" i="5"/>
  <c r="AR592" i="5"/>
  <c r="AS592" i="5"/>
  <c r="AT592" i="5"/>
  <c r="AU602" i="5"/>
  <c r="AV602" i="5"/>
  <c r="AW602" i="5"/>
  <c r="AX592" i="5"/>
  <c r="AY592" i="5"/>
  <c r="AZ592" i="5"/>
  <c r="BA592" i="5"/>
  <c r="D593" i="5"/>
  <c r="AO593" i="5"/>
  <c r="AP593" i="5"/>
  <c r="AQ593" i="5"/>
  <c r="AR593" i="5"/>
  <c r="AS593" i="5"/>
  <c r="AT593" i="5"/>
  <c r="AU603" i="5"/>
  <c r="AV603" i="5"/>
  <c r="AW603" i="5"/>
  <c r="AX593" i="5"/>
  <c r="AY593" i="5"/>
  <c r="AZ593" i="5"/>
  <c r="BA593" i="5"/>
  <c r="D594" i="5"/>
  <c r="AO594" i="5"/>
  <c r="AP594" i="5"/>
  <c r="AQ594" i="5"/>
  <c r="AR594" i="5"/>
  <c r="AS594" i="5"/>
  <c r="AT594" i="5"/>
  <c r="AU604" i="5"/>
  <c r="AV604" i="5"/>
  <c r="AW604" i="5"/>
  <c r="AX594" i="5"/>
  <c r="AY594" i="5"/>
  <c r="AZ594" i="5"/>
  <c r="BA594" i="5"/>
  <c r="D595" i="5"/>
  <c r="AO595" i="5"/>
  <c r="AP595" i="5"/>
  <c r="AQ595" i="5"/>
  <c r="AR595" i="5"/>
  <c r="AS595" i="5"/>
  <c r="AT595" i="5"/>
  <c r="AU605" i="5"/>
  <c r="AV605" i="5"/>
  <c r="AW605" i="5"/>
  <c r="AX595" i="5"/>
  <c r="AY595" i="5"/>
  <c r="AZ595" i="5"/>
  <c r="BA595" i="5"/>
  <c r="D596" i="5"/>
  <c r="AO596" i="5"/>
  <c r="AP596" i="5"/>
  <c r="AQ596" i="5"/>
  <c r="AR596" i="5"/>
  <c r="AS596" i="5"/>
  <c r="AT596" i="5"/>
  <c r="AU606" i="5"/>
  <c r="AV606" i="5"/>
  <c r="AW606" i="5"/>
  <c r="AX596" i="5"/>
  <c r="AY596" i="5"/>
  <c r="AZ596" i="5"/>
  <c r="BA596" i="5"/>
  <c r="D597" i="5"/>
  <c r="AO597" i="5"/>
  <c r="AP597" i="5"/>
  <c r="AQ597" i="5"/>
  <c r="AR597" i="5"/>
  <c r="AS597" i="5"/>
  <c r="AT597" i="5"/>
  <c r="AU607" i="5"/>
  <c r="AV607" i="5"/>
  <c r="AW607" i="5"/>
  <c r="AX597" i="5"/>
  <c r="AY597" i="5"/>
  <c r="AZ597" i="5"/>
  <c r="BA597" i="5"/>
  <c r="D598" i="5"/>
  <c r="AO598" i="5"/>
  <c r="AP598" i="5"/>
  <c r="AQ598" i="5"/>
  <c r="AR598" i="5"/>
  <c r="AS598" i="5"/>
  <c r="AT598" i="5"/>
  <c r="AU608" i="5"/>
  <c r="AV608" i="5"/>
  <c r="AW608" i="5"/>
  <c r="AX598" i="5"/>
  <c r="AY598" i="5"/>
  <c r="AZ598" i="5"/>
  <c r="BA598" i="5"/>
  <c r="D599" i="5"/>
  <c r="AO599" i="5"/>
  <c r="AP599" i="5"/>
  <c r="AQ599" i="5"/>
  <c r="AR599" i="5"/>
  <c r="AS599" i="5"/>
  <c r="AT599" i="5"/>
  <c r="AU609" i="5"/>
  <c r="AV609" i="5"/>
  <c r="AW609" i="5"/>
  <c r="AX599" i="5"/>
  <c r="AY599" i="5"/>
  <c r="AZ599" i="5"/>
  <c r="BA599" i="5"/>
  <c r="D600" i="5"/>
  <c r="AO600" i="5"/>
  <c r="AP600" i="5"/>
  <c r="AQ600" i="5"/>
  <c r="AR600" i="5"/>
  <c r="AS600" i="5"/>
  <c r="AT600" i="5"/>
  <c r="AU610" i="5"/>
  <c r="AV610" i="5"/>
  <c r="AW610" i="5"/>
  <c r="AX600" i="5"/>
  <c r="AY600" i="5"/>
  <c r="AZ600" i="5"/>
  <c r="BA600" i="5"/>
  <c r="D601" i="5"/>
  <c r="AO601" i="5"/>
  <c r="AP601" i="5"/>
  <c r="AQ601" i="5"/>
  <c r="AR601" i="5"/>
  <c r="AS601" i="5"/>
  <c r="AT601" i="5"/>
  <c r="AU611" i="5"/>
  <c r="AV611" i="5"/>
  <c r="AW611" i="5"/>
  <c r="AX601" i="5"/>
  <c r="AY601" i="5"/>
  <c r="AZ601" i="5"/>
  <c r="BA601" i="5"/>
  <c r="D602" i="5"/>
  <c r="AO602" i="5"/>
  <c r="AP602" i="5"/>
  <c r="AQ602" i="5"/>
  <c r="AR602" i="5"/>
  <c r="AS602" i="5"/>
  <c r="AT602" i="5"/>
  <c r="AU612" i="5"/>
  <c r="AV612" i="5"/>
  <c r="AW612" i="5"/>
  <c r="AX602" i="5"/>
  <c r="AY602" i="5"/>
  <c r="AZ602" i="5"/>
  <c r="BA602" i="5"/>
  <c r="D603" i="5"/>
  <c r="AO603" i="5"/>
  <c r="AP603" i="5"/>
  <c r="AQ603" i="5"/>
  <c r="AR603" i="5"/>
  <c r="AS603" i="5"/>
  <c r="AT603" i="5"/>
  <c r="AU613" i="5"/>
  <c r="AV613" i="5"/>
  <c r="AW613" i="5"/>
  <c r="AX603" i="5"/>
  <c r="AY603" i="5"/>
  <c r="AZ603" i="5"/>
  <c r="BA603" i="5"/>
  <c r="D604" i="5"/>
  <c r="AO604" i="5"/>
  <c r="AP604" i="5"/>
  <c r="AQ604" i="5"/>
  <c r="AR604" i="5"/>
  <c r="AS604" i="5"/>
  <c r="AT604" i="5"/>
  <c r="AU614" i="5"/>
  <c r="AV614" i="5"/>
  <c r="AW614" i="5"/>
  <c r="AX604" i="5"/>
  <c r="AY604" i="5"/>
  <c r="AZ604" i="5"/>
  <c r="BA604" i="5"/>
  <c r="D605" i="5"/>
  <c r="AO605" i="5"/>
  <c r="AP605" i="5"/>
  <c r="AQ605" i="5"/>
  <c r="AR605" i="5"/>
  <c r="AS605" i="5"/>
  <c r="AT605" i="5"/>
  <c r="AU615" i="5"/>
  <c r="AV615" i="5"/>
  <c r="AW615" i="5"/>
  <c r="AX605" i="5"/>
  <c r="AY605" i="5"/>
  <c r="AZ605" i="5"/>
  <c r="BA605" i="5"/>
  <c r="D606" i="5"/>
  <c r="AO606" i="5"/>
  <c r="AP606" i="5"/>
  <c r="AQ606" i="5"/>
  <c r="AR606" i="5"/>
  <c r="AS606" i="5"/>
  <c r="AT606" i="5"/>
  <c r="AU616" i="5"/>
  <c r="AV616" i="5"/>
  <c r="AW616" i="5"/>
  <c r="AX606" i="5"/>
  <c r="AY606" i="5"/>
  <c r="AZ606" i="5"/>
  <c r="BA606" i="5"/>
  <c r="D607" i="5"/>
  <c r="AO607" i="5"/>
  <c r="AP607" i="5"/>
  <c r="AQ607" i="5"/>
  <c r="AR607" i="5"/>
  <c r="AS607" i="5"/>
  <c r="AT607" i="5"/>
  <c r="AU617" i="5"/>
  <c r="AV617" i="5"/>
  <c r="AW617" i="5"/>
  <c r="AX607" i="5"/>
  <c r="AY607" i="5"/>
  <c r="AZ607" i="5"/>
  <c r="BA607" i="5"/>
  <c r="D608" i="5"/>
  <c r="AO608" i="5"/>
  <c r="AP608" i="5"/>
  <c r="AQ608" i="5"/>
  <c r="AR608" i="5"/>
  <c r="AS608" i="5"/>
  <c r="AT608" i="5"/>
  <c r="AU618" i="5"/>
  <c r="AV618" i="5"/>
  <c r="AW618" i="5"/>
  <c r="AX608" i="5"/>
  <c r="AY608" i="5"/>
  <c r="AZ608" i="5"/>
  <c r="BA608" i="5"/>
  <c r="D609" i="5"/>
  <c r="AO609" i="5"/>
  <c r="AP609" i="5"/>
  <c r="AQ609" i="5"/>
  <c r="AR609" i="5"/>
  <c r="AS609" i="5"/>
  <c r="AT609" i="5"/>
  <c r="AU619" i="5"/>
  <c r="AV619" i="5"/>
  <c r="AW619" i="5"/>
  <c r="AX609" i="5"/>
  <c r="AY609" i="5"/>
  <c r="AZ609" i="5"/>
  <c r="BA609" i="5"/>
  <c r="D610" i="5"/>
  <c r="AO610" i="5"/>
  <c r="AP610" i="5"/>
  <c r="AQ610" i="5"/>
  <c r="AR610" i="5"/>
  <c r="AS610" i="5"/>
  <c r="AT610" i="5"/>
  <c r="AU620" i="5"/>
  <c r="AV620" i="5"/>
  <c r="AW620" i="5"/>
  <c r="AX610" i="5"/>
  <c r="AY610" i="5"/>
  <c r="AZ610" i="5"/>
  <c r="BA610" i="5"/>
  <c r="D611" i="5"/>
  <c r="AO611" i="5"/>
  <c r="AP611" i="5"/>
  <c r="AQ611" i="5"/>
  <c r="AR611" i="5"/>
  <c r="AS611" i="5"/>
  <c r="AT611" i="5"/>
  <c r="AU621" i="5"/>
  <c r="AV621" i="5"/>
  <c r="AW621" i="5"/>
  <c r="AX611" i="5"/>
  <c r="AY611" i="5"/>
  <c r="AZ611" i="5"/>
  <c r="BA611" i="5"/>
  <c r="D612" i="5"/>
  <c r="AO612" i="5"/>
  <c r="AP612" i="5"/>
  <c r="AQ612" i="5"/>
  <c r="AR612" i="5"/>
  <c r="AS612" i="5"/>
  <c r="AT612" i="5"/>
  <c r="AU622" i="5"/>
  <c r="AV622" i="5"/>
  <c r="AW622" i="5"/>
  <c r="AX612" i="5"/>
  <c r="AY612" i="5"/>
  <c r="AZ612" i="5"/>
  <c r="BA612" i="5"/>
  <c r="D613" i="5"/>
  <c r="AO613" i="5"/>
  <c r="AP613" i="5"/>
  <c r="AQ613" i="5"/>
  <c r="AR613" i="5"/>
  <c r="AS613" i="5"/>
  <c r="AT613" i="5"/>
  <c r="AU623" i="5"/>
  <c r="AV623" i="5"/>
  <c r="AW623" i="5"/>
  <c r="AX613" i="5"/>
  <c r="AY613" i="5"/>
  <c r="AZ613" i="5"/>
  <c r="BA613" i="5"/>
  <c r="D614" i="5"/>
  <c r="AO614" i="5"/>
  <c r="AP614" i="5"/>
  <c r="AQ614" i="5"/>
  <c r="AR614" i="5"/>
  <c r="AS614" i="5"/>
  <c r="AT614" i="5"/>
  <c r="AU624" i="5"/>
  <c r="AV624" i="5"/>
  <c r="AW624" i="5"/>
  <c r="AX614" i="5"/>
  <c r="AY614" i="5"/>
  <c r="AZ614" i="5"/>
  <c r="BA614" i="5"/>
  <c r="D615" i="5"/>
  <c r="AO615" i="5"/>
  <c r="AP615" i="5"/>
  <c r="AQ615" i="5"/>
  <c r="AR615" i="5"/>
  <c r="AS615" i="5"/>
  <c r="AT615" i="5"/>
  <c r="AU625" i="5"/>
  <c r="AV625" i="5"/>
  <c r="AW625" i="5"/>
  <c r="AX615" i="5"/>
  <c r="AY615" i="5"/>
  <c r="AZ615" i="5"/>
  <c r="BA615" i="5"/>
  <c r="D616" i="5"/>
  <c r="AO616" i="5"/>
  <c r="AP616" i="5"/>
  <c r="AQ616" i="5"/>
  <c r="AR616" i="5"/>
  <c r="AS616" i="5"/>
  <c r="AT616" i="5"/>
  <c r="AU626" i="5"/>
  <c r="AV626" i="5"/>
  <c r="AW626" i="5"/>
  <c r="AX616" i="5"/>
  <c r="AY616" i="5"/>
  <c r="AZ616" i="5"/>
  <c r="BA616" i="5"/>
  <c r="D617" i="5"/>
  <c r="AO617" i="5"/>
  <c r="AP617" i="5"/>
  <c r="AQ617" i="5"/>
  <c r="AR617" i="5"/>
  <c r="AS617" i="5"/>
  <c r="AT617" i="5"/>
  <c r="AU627" i="5"/>
  <c r="AV627" i="5"/>
  <c r="AW627" i="5"/>
  <c r="AX617" i="5"/>
  <c r="AY617" i="5"/>
  <c r="AZ617" i="5"/>
  <c r="BA617" i="5"/>
  <c r="D618" i="5"/>
  <c r="AO618" i="5"/>
  <c r="AP618" i="5"/>
  <c r="AQ618" i="5"/>
  <c r="AR618" i="5"/>
  <c r="AS618" i="5"/>
  <c r="AT618" i="5"/>
  <c r="AU628" i="5"/>
  <c r="AV628" i="5"/>
  <c r="AW628" i="5"/>
  <c r="AX618" i="5"/>
  <c r="AY618" i="5"/>
  <c r="AZ618" i="5"/>
  <c r="BA618" i="5"/>
  <c r="D619" i="5"/>
  <c r="AO619" i="5"/>
  <c r="AP619" i="5"/>
  <c r="AQ619" i="5"/>
  <c r="AR619" i="5"/>
  <c r="AS619" i="5"/>
  <c r="AT619" i="5"/>
  <c r="AU629" i="5"/>
  <c r="AV629" i="5"/>
  <c r="AW629" i="5"/>
  <c r="AX619" i="5"/>
  <c r="AY619" i="5"/>
  <c r="AZ619" i="5"/>
  <c r="BA619" i="5"/>
  <c r="D620" i="5"/>
  <c r="AO620" i="5"/>
  <c r="AP620" i="5"/>
  <c r="AQ620" i="5"/>
  <c r="AR620" i="5"/>
  <c r="AS620" i="5"/>
  <c r="AT620" i="5"/>
  <c r="AU630" i="5"/>
  <c r="AV630" i="5"/>
  <c r="AW630" i="5"/>
  <c r="AX620" i="5"/>
  <c r="AY620" i="5"/>
  <c r="AZ620" i="5"/>
  <c r="BA620" i="5"/>
  <c r="D621" i="5"/>
  <c r="AO621" i="5"/>
  <c r="AP621" i="5"/>
  <c r="AQ621" i="5"/>
  <c r="AR621" i="5"/>
  <c r="AS621" i="5"/>
  <c r="AT621" i="5"/>
  <c r="AU631" i="5"/>
  <c r="AV631" i="5"/>
  <c r="AW631" i="5"/>
  <c r="AX621" i="5"/>
  <c r="AY621" i="5"/>
  <c r="AZ621" i="5"/>
  <c r="BA621" i="5"/>
  <c r="D622" i="5"/>
  <c r="AO622" i="5"/>
  <c r="AP622" i="5"/>
  <c r="AQ622" i="5"/>
  <c r="AR622" i="5"/>
  <c r="AS622" i="5"/>
  <c r="AT622" i="5"/>
  <c r="AU632" i="5"/>
  <c r="AV632" i="5"/>
  <c r="AW632" i="5"/>
  <c r="AX622" i="5"/>
  <c r="AY622" i="5"/>
  <c r="AZ622" i="5"/>
  <c r="BA622" i="5"/>
  <c r="D623" i="5"/>
  <c r="AO623" i="5"/>
  <c r="AP623" i="5"/>
  <c r="AQ623" i="5"/>
  <c r="AR623" i="5"/>
  <c r="AS623" i="5"/>
  <c r="AT623" i="5"/>
  <c r="AU633" i="5"/>
  <c r="AV633" i="5"/>
  <c r="AW633" i="5"/>
  <c r="AX623" i="5"/>
  <c r="AY623" i="5"/>
  <c r="AZ623" i="5"/>
  <c r="BA623" i="5"/>
  <c r="D624" i="5"/>
  <c r="AO624" i="5"/>
  <c r="AP624" i="5"/>
  <c r="AQ624" i="5"/>
  <c r="AR624" i="5"/>
  <c r="AS624" i="5"/>
  <c r="AT624" i="5"/>
  <c r="AU634" i="5"/>
  <c r="AV634" i="5"/>
  <c r="AW634" i="5"/>
  <c r="AX624" i="5"/>
  <c r="AY624" i="5"/>
  <c r="AZ624" i="5"/>
  <c r="BA624" i="5"/>
  <c r="D625" i="5"/>
  <c r="AO625" i="5"/>
  <c r="AP625" i="5"/>
  <c r="AQ625" i="5"/>
  <c r="AR625" i="5"/>
  <c r="AS625" i="5"/>
  <c r="AT625" i="5"/>
  <c r="AU635" i="5"/>
  <c r="AV635" i="5"/>
  <c r="AW635" i="5"/>
  <c r="AX625" i="5"/>
  <c r="AY625" i="5"/>
  <c r="AZ625" i="5"/>
  <c r="BA625" i="5"/>
  <c r="D626" i="5"/>
  <c r="AO626" i="5"/>
  <c r="AP626" i="5"/>
  <c r="AQ626" i="5"/>
  <c r="AR626" i="5"/>
  <c r="AS626" i="5"/>
  <c r="AT626" i="5"/>
  <c r="AU636" i="5"/>
  <c r="AV636" i="5"/>
  <c r="AW636" i="5"/>
  <c r="AX626" i="5"/>
  <c r="AY626" i="5"/>
  <c r="AZ626" i="5"/>
  <c r="BA626" i="5"/>
  <c r="D627" i="5"/>
  <c r="AO627" i="5"/>
  <c r="AP627" i="5"/>
  <c r="AQ627" i="5"/>
  <c r="AR627" i="5"/>
  <c r="AS627" i="5"/>
  <c r="AT627" i="5"/>
  <c r="AU637" i="5"/>
  <c r="AV637" i="5"/>
  <c r="AW637" i="5"/>
  <c r="AX627" i="5"/>
  <c r="AY627" i="5"/>
  <c r="AZ627" i="5"/>
  <c r="BA627" i="5"/>
  <c r="D628" i="5"/>
  <c r="AO628" i="5"/>
  <c r="AP628" i="5"/>
  <c r="AQ628" i="5"/>
  <c r="AR628" i="5"/>
  <c r="AS628" i="5"/>
  <c r="AT628" i="5"/>
  <c r="AU638" i="5"/>
  <c r="AV638" i="5"/>
  <c r="AW638" i="5"/>
  <c r="AX628" i="5"/>
  <c r="AY628" i="5"/>
  <c r="AZ628" i="5"/>
  <c r="BA628" i="5"/>
  <c r="D629" i="5"/>
  <c r="AO629" i="5"/>
  <c r="AP629" i="5"/>
  <c r="AQ629" i="5"/>
  <c r="AR629" i="5"/>
  <c r="AS629" i="5"/>
  <c r="AT629" i="5"/>
  <c r="AU639" i="5"/>
  <c r="AV639" i="5"/>
  <c r="AW639" i="5"/>
  <c r="AX629" i="5"/>
  <c r="AY629" i="5"/>
  <c r="AZ629" i="5"/>
  <c r="BA629" i="5"/>
  <c r="D630" i="5"/>
  <c r="AO630" i="5"/>
  <c r="AP630" i="5"/>
  <c r="AQ630" i="5"/>
  <c r="AR630" i="5"/>
  <c r="AS630" i="5"/>
  <c r="AT630" i="5"/>
  <c r="AU640" i="5"/>
  <c r="AV640" i="5"/>
  <c r="AW640" i="5"/>
  <c r="AX630" i="5"/>
  <c r="AY630" i="5"/>
  <c r="AZ630" i="5"/>
  <c r="BA630" i="5"/>
  <c r="D631" i="5"/>
  <c r="AO631" i="5"/>
  <c r="AP631" i="5"/>
  <c r="AQ631" i="5"/>
  <c r="AR631" i="5"/>
  <c r="AS631" i="5"/>
  <c r="AT631" i="5"/>
  <c r="AU641" i="5"/>
  <c r="AV641" i="5"/>
  <c r="AW641" i="5"/>
  <c r="AX631" i="5"/>
  <c r="AY631" i="5"/>
  <c r="AZ631" i="5"/>
  <c r="BA631" i="5"/>
  <c r="D632" i="5"/>
  <c r="AO632" i="5"/>
  <c r="AP632" i="5"/>
  <c r="AQ632" i="5"/>
  <c r="AR632" i="5"/>
  <c r="AS632" i="5"/>
  <c r="AT632" i="5"/>
  <c r="AU642" i="5"/>
  <c r="AV642" i="5"/>
  <c r="AW642" i="5"/>
  <c r="AX632" i="5"/>
  <c r="AY632" i="5"/>
  <c r="AZ632" i="5"/>
  <c r="BA632" i="5"/>
  <c r="D633" i="5"/>
  <c r="AO633" i="5"/>
  <c r="AP633" i="5"/>
  <c r="AQ633" i="5"/>
  <c r="AR633" i="5"/>
  <c r="AS633" i="5"/>
  <c r="AT633" i="5"/>
  <c r="AU643" i="5"/>
  <c r="AV643" i="5"/>
  <c r="AW643" i="5"/>
  <c r="AX633" i="5"/>
  <c r="AY633" i="5"/>
  <c r="AZ633" i="5"/>
  <c r="BA633" i="5"/>
  <c r="D634" i="5"/>
  <c r="AO634" i="5"/>
  <c r="AP634" i="5"/>
  <c r="AQ634" i="5"/>
  <c r="AR634" i="5"/>
  <c r="AS634" i="5"/>
  <c r="AT634" i="5"/>
  <c r="AU644" i="5"/>
  <c r="AV644" i="5"/>
  <c r="AW644" i="5"/>
  <c r="AX634" i="5"/>
  <c r="AY634" i="5"/>
  <c r="AZ634" i="5"/>
  <c r="BA634" i="5"/>
  <c r="D635" i="5"/>
  <c r="AO635" i="5"/>
  <c r="AP635" i="5"/>
  <c r="AQ635" i="5"/>
  <c r="AR635" i="5"/>
  <c r="AS635" i="5"/>
  <c r="AT635" i="5"/>
  <c r="AU645" i="5"/>
  <c r="AV645" i="5"/>
  <c r="AW645" i="5"/>
  <c r="AX635" i="5"/>
  <c r="AY635" i="5"/>
  <c r="AZ635" i="5"/>
  <c r="BA635" i="5"/>
  <c r="D636" i="5"/>
  <c r="AO636" i="5"/>
  <c r="AP636" i="5"/>
  <c r="AQ636" i="5"/>
  <c r="AR636" i="5"/>
  <c r="AS636" i="5"/>
  <c r="AT636" i="5"/>
  <c r="AU646" i="5"/>
  <c r="AV646" i="5"/>
  <c r="AW646" i="5"/>
  <c r="AX636" i="5"/>
  <c r="AY636" i="5"/>
  <c r="AZ636" i="5"/>
  <c r="BA636" i="5"/>
  <c r="D637" i="5"/>
  <c r="AO637" i="5"/>
  <c r="AP637" i="5"/>
  <c r="AQ637" i="5"/>
  <c r="AR637" i="5"/>
  <c r="AS637" i="5"/>
  <c r="AT637" i="5"/>
  <c r="AU647" i="5"/>
  <c r="AV647" i="5"/>
  <c r="AW647" i="5"/>
  <c r="AX637" i="5"/>
  <c r="AY637" i="5"/>
  <c r="AZ637" i="5"/>
  <c r="BA637" i="5"/>
  <c r="D638" i="5"/>
  <c r="AO638" i="5"/>
  <c r="AP638" i="5"/>
  <c r="AQ638" i="5"/>
  <c r="AR638" i="5"/>
  <c r="AS638" i="5"/>
  <c r="AT638" i="5"/>
  <c r="AU648" i="5"/>
  <c r="AV648" i="5"/>
  <c r="AW648" i="5"/>
  <c r="AX638" i="5"/>
  <c r="AY638" i="5"/>
  <c r="AZ638" i="5"/>
  <c r="BA638" i="5"/>
  <c r="D639" i="5"/>
  <c r="AO639" i="5"/>
  <c r="AP639" i="5"/>
  <c r="AQ639" i="5"/>
  <c r="AR639" i="5"/>
  <c r="AS639" i="5"/>
  <c r="AT639" i="5"/>
  <c r="AU649" i="5"/>
  <c r="AV649" i="5"/>
  <c r="AW649" i="5"/>
  <c r="AX639" i="5"/>
  <c r="AY639" i="5"/>
  <c r="AZ639" i="5"/>
  <c r="BA639" i="5"/>
  <c r="D640" i="5"/>
  <c r="AO640" i="5"/>
  <c r="AP640" i="5"/>
  <c r="AQ640" i="5"/>
  <c r="AR640" i="5"/>
  <c r="AS640" i="5"/>
  <c r="AT640" i="5"/>
  <c r="AU650" i="5"/>
  <c r="AV650" i="5"/>
  <c r="AW650" i="5"/>
  <c r="AX640" i="5"/>
  <c r="AY640" i="5"/>
  <c r="AZ640" i="5"/>
  <c r="BA640" i="5"/>
  <c r="D641" i="5"/>
  <c r="AO641" i="5"/>
  <c r="AP641" i="5"/>
  <c r="AQ641" i="5"/>
  <c r="AR641" i="5"/>
  <c r="AS641" i="5"/>
  <c r="AT641" i="5"/>
  <c r="AU651" i="5"/>
  <c r="AV651" i="5"/>
  <c r="AW651" i="5"/>
  <c r="AX641" i="5"/>
  <c r="AY641" i="5"/>
  <c r="AZ641" i="5"/>
  <c r="BA641" i="5"/>
  <c r="D642" i="5"/>
  <c r="AO642" i="5"/>
  <c r="AP642" i="5"/>
  <c r="AQ642" i="5"/>
  <c r="AR642" i="5"/>
  <c r="AS642" i="5"/>
  <c r="AT642" i="5"/>
  <c r="AU652" i="5"/>
  <c r="AV652" i="5"/>
  <c r="AW652" i="5"/>
  <c r="AX642" i="5"/>
  <c r="AY642" i="5"/>
  <c r="AZ642" i="5"/>
  <c r="BA642" i="5"/>
  <c r="D643" i="5"/>
  <c r="AO643" i="5"/>
  <c r="AP643" i="5"/>
  <c r="AQ643" i="5"/>
  <c r="AR643" i="5"/>
  <c r="AS643" i="5"/>
  <c r="AT643" i="5"/>
  <c r="AU653" i="5"/>
  <c r="AV653" i="5"/>
  <c r="AW653" i="5"/>
  <c r="AX643" i="5"/>
  <c r="AY643" i="5"/>
  <c r="AZ643" i="5"/>
  <c r="BA643" i="5"/>
  <c r="D644" i="5"/>
  <c r="AO644" i="5"/>
  <c r="AP644" i="5"/>
  <c r="AQ644" i="5"/>
  <c r="AR644" i="5"/>
  <c r="AS644" i="5"/>
  <c r="AT644" i="5"/>
  <c r="AU654" i="5"/>
  <c r="AV654" i="5"/>
  <c r="AW654" i="5"/>
  <c r="AX644" i="5"/>
  <c r="AY644" i="5"/>
  <c r="AZ644" i="5"/>
  <c r="BA644" i="5"/>
  <c r="D645" i="5"/>
  <c r="AO645" i="5"/>
  <c r="AP645" i="5"/>
  <c r="AQ645" i="5"/>
  <c r="AR645" i="5"/>
  <c r="AS645" i="5"/>
  <c r="AT645" i="5"/>
  <c r="AU655" i="5"/>
  <c r="AV655" i="5"/>
  <c r="AW655" i="5"/>
  <c r="AX645" i="5"/>
  <c r="AY645" i="5"/>
  <c r="AZ645" i="5"/>
  <c r="BA645" i="5"/>
  <c r="D646" i="5"/>
  <c r="AO646" i="5"/>
  <c r="AP646" i="5"/>
  <c r="AQ646" i="5"/>
  <c r="AR646" i="5"/>
  <c r="AS646" i="5"/>
  <c r="AT646" i="5"/>
  <c r="AU656" i="5"/>
  <c r="AV656" i="5"/>
  <c r="AW656" i="5"/>
  <c r="AX646" i="5"/>
  <c r="AY646" i="5"/>
  <c r="AZ646" i="5"/>
  <c r="BA646" i="5"/>
  <c r="D647" i="5"/>
  <c r="AO647" i="5"/>
  <c r="AP647" i="5"/>
  <c r="AQ647" i="5"/>
  <c r="AR647" i="5"/>
  <c r="AS647" i="5"/>
  <c r="AT647" i="5"/>
  <c r="AU657" i="5"/>
  <c r="AV657" i="5"/>
  <c r="AW657" i="5"/>
  <c r="AX647" i="5"/>
  <c r="AY647" i="5"/>
  <c r="AZ647" i="5"/>
  <c r="BA647" i="5"/>
  <c r="D648" i="5"/>
  <c r="AO648" i="5"/>
  <c r="AP648" i="5"/>
  <c r="AQ648" i="5"/>
  <c r="AR648" i="5"/>
  <c r="AS648" i="5"/>
  <c r="AT648" i="5"/>
  <c r="AU658" i="5"/>
  <c r="AV658" i="5"/>
  <c r="AW658" i="5"/>
  <c r="AX648" i="5"/>
  <c r="AY648" i="5"/>
  <c r="AZ648" i="5"/>
  <c r="BA648" i="5"/>
  <c r="D649" i="5"/>
  <c r="AO649" i="5"/>
  <c r="AP649" i="5"/>
  <c r="AQ649" i="5"/>
  <c r="AR649" i="5"/>
  <c r="AS649" i="5"/>
  <c r="AT649" i="5"/>
  <c r="AU659" i="5"/>
  <c r="AV659" i="5"/>
  <c r="AW659" i="5"/>
  <c r="AX649" i="5"/>
  <c r="AY649" i="5"/>
  <c r="AZ649" i="5"/>
  <c r="BA649" i="5"/>
  <c r="D650" i="5"/>
  <c r="AO650" i="5"/>
  <c r="AP650" i="5"/>
  <c r="AQ650" i="5"/>
  <c r="AR650" i="5"/>
  <c r="AS650" i="5"/>
  <c r="AT650" i="5"/>
  <c r="AU660" i="5"/>
  <c r="AV660" i="5"/>
  <c r="AW660" i="5"/>
  <c r="AX650" i="5"/>
  <c r="AY650" i="5"/>
  <c r="AZ650" i="5"/>
  <c r="BA650" i="5"/>
  <c r="D651" i="5"/>
  <c r="AO651" i="5"/>
  <c r="AP651" i="5"/>
  <c r="AQ651" i="5"/>
  <c r="AR651" i="5"/>
  <c r="AS651" i="5"/>
  <c r="AT651" i="5"/>
  <c r="AU661" i="5"/>
  <c r="AV661" i="5"/>
  <c r="AW661" i="5"/>
  <c r="AX651" i="5"/>
  <c r="AY651" i="5"/>
  <c r="AZ651" i="5"/>
  <c r="BA651" i="5"/>
  <c r="D652" i="5"/>
  <c r="AO652" i="5"/>
  <c r="AP652" i="5"/>
  <c r="AQ652" i="5"/>
  <c r="AR652" i="5"/>
  <c r="AS652" i="5"/>
  <c r="AT652" i="5"/>
  <c r="AU662" i="5"/>
  <c r="AV662" i="5"/>
  <c r="AW662" i="5"/>
  <c r="AX652" i="5"/>
  <c r="AY652" i="5"/>
  <c r="AZ652" i="5"/>
  <c r="BA652" i="5"/>
  <c r="D653" i="5"/>
  <c r="AO653" i="5"/>
  <c r="AP653" i="5"/>
  <c r="AQ653" i="5"/>
  <c r="AR653" i="5"/>
  <c r="AS653" i="5"/>
  <c r="AT653" i="5"/>
  <c r="AU663" i="5"/>
  <c r="AV663" i="5"/>
  <c r="AW663" i="5"/>
  <c r="AX653" i="5"/>
  <c r="AY653" i="5"/>
  <c r="AZ653" i="5"/>
  <c r="BA653" i="5"/>
  <c r="D654" i="5"/>
  <c r="AO654" i="5"/>
  <c r="AP654" i="5"/>
  <c r="AQ654" i="5"/>
  <c r="AR654" i="5"/>
  <c r="AS654" i="5"/>
  <c r="AT654" i="5"/>
  <c r="AU664" i="5"/>
  <c r="AV664" i="5"/>
  <c r="AW664" i="5"/>
  <c r="AX654" i="5"/>
  <c r="AY654" i="5"/>
  <c r="AZ654" i="5"/>
  <c r="BA654" i="5"/>
  <c r="D655" i="5"/>
  <c r="AO655" i="5"/>
  <c r="AP655" i="5"/>
  <c r="AQ655" i="5"/>
  <c r="AR655" i="5"/>
  <c r="AS655" i="5"/>
  <c r="AT655" i="5"/>
  <c r="AU665" i="5"/>
  <c r="AV665" i="5"/>
  <c r="AW665" i="5"/>
  <c r="AX655" i="5"/>
  <c r="AY655" i="5"/>
  <c r="AZ655" i="5"/>
  <c r="BA655" i="5"/>
  <c r="D656" i="5"/>
  <c r="AO656" i="5"/>
  <c r="AP656" i="5"/>
  <c r="AQ656" i="5"/>
  <c r="AR656" i="5"/>
  <c r="AS656" i="5"/>
  <c r="AT656" i="5"/>
  <c r="AU666" i="5"/>
  <c r="AV666" i="5"/>
  <c r="AW666" i="5"/>
  <c r="AX656" i="5"/>
  <c r="AY656" i="5"/>
  <c r="AZ656" i="5"/>
  <c r="BA656" i="5"/>
  <c r="D657" i="5"/>
  <c r="AO657" i="5"/>
  <c r="AP657" i="5"/>
  <c r="AQ657" i="5"/>
  <c r="AR657" i="5"/>
  <c r="AS657" i="5"/>
  <c r="AT657" i="5"/>
  <c r="AU667" i="5"/>
  <c r="AV667" i="5"/>
  <c r="AW667" i="5"/>
  <c r="AX657" i="5"/>
  <c r="AY657" i="5"/>
  <c r="AZ657" i="5"/>
  <c r="BA657" i="5"/>
  <c r="D658" i="5"/>
  <c r="AO658" i="5"/>
  <c r="AP658" i="5"/>
  <c r="AQ658" i="5"/>
  <c r="AR658" i="5"/>
  <c r="AS658" i="5"/>
  <c r="AT658" i="5"/>
  <c r="AU668" i="5"/>
  <c r="AV668" i="5"/>
  <c r="AW668" i="5"/>
  <c r="AX658" i="5"/>
  <c r="AY658" i="5"/>
  <c r="AZ658" i="5"/>
  <c r="BA658" i="5"/>
  <c r="D659" i="5"/>
  <c r="AO659" i="5"/>
  <c r="AP659" i="5"/>
  <c r="AQ659" i="5"/>
  <c r="AR659" i="5"/>
  <c r="AS659" i="5"/>
  <c r="AT659" i="5"/>
  <c r="AU669" i="5"/>
  <c r="AV669" i="5"/>
  <c r="AW669" i="5"/>
  <c r="AX659" i="5"/>
  <c r="AY659" i="5"/>
  <c r="AZ659" i="5"/>
  <c r="BA659" i="5"/>
  <c r="D660" i="5"/>
  <c r="AO660" i="5"/>
  <c r="AP660" i="5"/>
  <c r="AQ660" i="5"/>
  <c r="AR660" i="5"/>
  <c r="AS660" i="5"/>
  <c r="AT660" i="5"/>
  <c r="AU670" i="5"/>
  <c r="AV670" i="5"/>
  <c r="AW670" i="5"/>
  <c r="AX660" i="5"/>
  <c r="AY660" i="5"/>
  <c r="AZ660" i="5"/>
  <c r="BA660" i="5"/>
  <c r="D661" i="5"/>
  <c r="AO661" i="5"/>
  <c r="AP661" i="5"/>
  <c r="AQ661" i="5"/>
  <c r="AR661" i="5"/>
  <c r="AS661" i="5"/>
  <c r="AT661" i="5"/>
  <c r="AU671" i="5"/>
  <c r="AV671" i="5"/>
  <c r="AW671" i="5"/>
  <c r="AX661" i="5"/>
  <c r="AY661" i="5"/>
  <c r="AZ661" i="5"/>
  <c r="BA661" i="5"/>
  <c r="D662" i="5"/>
  <c r="AO662" i="5"/>
  <c r="AP662" i="5"/>
  <c r="AQ662" i="5"/>
  <c r="AR662" i="5"/>
  <c r="AS662" i="5"/>
  <c r="AT662" i="5"/>
  <c r="AU672" i="5"/>
  <c r="AV672" i="5"/>
  <c r="AW672" i="5"/>
  <c r="AX662" i="5"/>
  <c r="AY662" i="5"/>
  <c r="AZ662" i="5"/>
  <c r="BA662" i="5"/>
  <c r="D663" i="5"/>
  <c r="AO663" i="5"/>
  <c r="AP663" i="5"/>
  <c r="AQ663" i="5"/>
  <c r="AR663" i="5"/>
  <c r="AS663" i="5"/>
  <c r="AT663" i="5"/>
  <c r="AU673" i="5"/>
  <c r="AV673" i="5"/>
  <c r="AW673" i="5"/>
  <c r="AX663" i="5"/>
  <c r="AY663" i="5"/>
  <c r="AZ663" i="5"/>
  <c r="BA663" i="5"/>
  <c r="D664" i="5"/>
  <c r="AO664" i="5"/>
  <c r="AP664" i="5"/>
  <c r="AQ664" i="5"/>
  <c r="AR664" i="5"/>
  <c r="AS664" i="5"/>
  <c r="AT664" i="5"/>
  <c r="AU674" i="5"/>
  <c r="AV674" i="5"/>
  <c r="AW674" i="5"/>
  <c r="AX664" i="5"/>
  <c r="AY664" i="5"/>
  <c r="AZ664" i="5"/>
  <c r="BA664" i="5"/>
  <c r="D665" i="5"/>
  <c r="AO665" i="5"/>
  <c r="AP665" i="5"/>
  <c r="AQ665" i="5"/>
  <c r="AR665" i="5"/>
  <c r="AS665" i="5"/>
  <c r="AT665" i="5"/>
  <c r="AU675" i="5"/>
  <c r="AV675" i="5"/>
  <c r="AW675" i="5"/>
  <c r="AX665" i="5"/>
  <c r="AY665" i="5"/>
  <c r="AZ665" i="5"/>
  <c r="BA665" i="5"/>
  <c r="D666" i="5"/>
  <c r="AO666" i="5"/>
  <c r="AP666" i="5"/>
  <c r="AQ666" i="5"/>
  <c r="AR666" i="5"/>
  <c r="AS666" i="5"/>
  <c r="AT666" i="5"/>
  <c r="AU676" i="5"/>
  <c r="AV676" i="5"/>
  <c r="AW676" i="5"/>
  <c r="AX666" i="5"/>
  <c r="AY666" i="5"/>
  <c r="AZ666" i="5"/>
  <c r="BA666" i="5"/>
  <c r="D667" i="5"/>
  <c r="AO667" i="5"/>
  <c r="AP667" i="5"/>
  <c r="AQ667" i="5"/>
  <c r="AR667" i="5"/>
  <c r="AS667" i="5"/>
  <c r="AT667" i="5"/>
  <c r="AU677" i="5"/>
  <c r="AV677" i="5"/>
  <c r="AW677" i="5"/>
  <c r="AX667" i="5"/>
  <c r="AY667" i="5"/>
  <c r="AZ667" i="5"/>
  <c r="BA667" i="5"/>
  <c r="D668" i="5"/>
  <c r="AO668" i="5"/>
  <c r="AP668" i="5"/>
  <c r="AQ668" i="5"/>
  <c r="AR668" i="5"/>
  <c r="AS668" i="5"/>
  <c r="AT668" i="5"/>
  <c r="AU678" i="5"/>
  <c r="AV678" i="5"/>
  <c r="AW678" i="5"/>
  <c r="AX668" i="5"/>
  <c r="AY668" i="5"/>
  <c r="AZ668" i="5"/>
  <c r="BA668" i="5"/>
  <c r="D669" i="5"/>
  <c r="AO669" i="5"/>
  <c r="AP669" i="5"/>
  <c r="AQ669" i="5"/>
  <c r="AR669" i="5"/>
  <c r="AS669" i="5"/>
  <c r="AT669" i="5"/>
  <c r="AU679" i="5"/>
  <c r="AV679" i="5"/>
  <c r="AW679" i="5"/>
  <c r="AX669" i="5"/>
  <c r="AY669" i="5"/>
  <c r="AZ669" i="5"/>
  <c r="BA669" i="5"/>
  <c r="D670" i="5"/>
  <c r="AO670" i="5"/>
  <c r="AP670" i="5"/>
  <c r="AQ670" i="5"/>
  <c r="AR670" i="5"/>
  <c r="AS670" i="5"/>
  <c r="AT670" i="5"/>
  <c r="AU680" i="5"/>
  <c r="AV680" i="5"/>
  <c r="AW680" i="5"/>
  <c r="AX670" i="5"/>
  <c r="AY670" i="5"/>
  <c r="AZ670" i="5"/>
  <c r="BA670" i="5"/>
  <c r="D671" i="5"/>
  <c r="AO671" i="5"/>
  <c r="AP671" i="5"/>
  <c r="AQ671" i="5"/>
  <c r="AR671" i="5"/>
  <c r="AS671" i="5"/>
  <c r="AT671" i="5"/>
  <c r="AU681" i="5"/>
  <c r="AV681" i="5"/>
  <c r="AW681" i="5"/>
  <c r="AX671" i="5"/>
  <c r="AY671" i="5"/>
  <c r="AZ671" i="5"/>
  <c r="BA671" i="5"/>
  <c r="D672" i="5"/>
  <c r="AO672" i="5"/>
  <c r="AP672" i="5"/>
  <c r="AQ672" i="5"/>
  <c r="AR672" i="5"/>
  <c r="AS672" i="5"/>
  <c r="AT672" i="5"/>
  <c r="AU682" i="5"/>
  <c r="AV682" i="5"/>
  <c r="AW682" i="5"/>
  <c r="AX672" i="5"/>
  <c r="AY672" i="5"/>
  <c r="AZ672" i="5"/>
  <c r="BA672" i="5"/>
  <c r="D673" i="5"/>
  <c r="AO673" i="5"/>
  <c r="AP673" i="5"/>
  <c r="AQ673" i="5"/>
  <c r="AR673" i="5"/>
  <c r="AS673" i="5"/>
  <c r="AT673" i="5"/>
  <c r="AU683" i="5"/>
  <c r="AV683" i="5"/>
  <c r="AW683" i="5"/>
  <c r="AX673" i="5"/>
  <c r="AY673" i="5"/>
  <c r="AZ673" i="5"/>
  <c r="BA673" i="5"/>
  <c r="D674" i="5"/>
  <c r="AO674" i="5"/>
  <c r="AP674" i="5"/>
  <c r="AQ674" i="5"/>
  <c r="AR674" i="5"/>
  <c r="AS674" i="5"/>
  <c r="AT674" i="5"/>
  <c r="AU684" i="5"/>
  <c r="AV684" i="5"/>
  <c r="AW684" i="5"/>
  <c r="AX674" i="5"/>
  <c r="AY674" i="5"/>
  <c r="AZ674" i="5"/>
  <c r="BA674" i="5"/>
  <c r="D675" i="5"/>
  <c r="AO675" i="5"/>
  <c r="AP675" i="5"/>
  <c r="AQ675" i="5"/>
  <c r="AR675" i="5"/>
  <c r="AS675" i="5"/>
  <c r="AT675" i="5"/>
  <c r="AU685" i="5"/>
  <c r="AV685" i="5"/>
  <c r="AW685" i="5"/>
  <c r="AX675" i="5"/>
  <c r="AY675" i="5"/>
  <c r="AZ675" i="5"/>
  <c r="BA675" i="5"/>
  <c r="D676" i="5"/>
  <c r="AO676" i="5"/>
  <c r="AP676" i="5"/>
  <c r="AQ676" i="5"/>
  <c r="AR676" i="5"/>
  <c r="AS676" i="5"/>
  <c r="AT676" i="5"/>
  <c r="AU686" i="5"/>
  <c r="AV686" i="5"/>
  <c r="AW686" i="5"/>
  <c r="AX676" i="5"/>
  <c r="AY676" i="5"/>
  <c r="AZ676" i="5"/>
  <c r="BA676" i="5"/>
  <c r="D677" i="5"/>
  <c r="AO677" i="5"/>
  <c r="AP677" i="5"/>
  <c r="AQ677" i="5"/>
  <c r="AR677" i="5"/>
  <c r="AS677" i="5"/>
  <c r="AT677" i="5"/>
  <c r="AU687" i="5"/>
  <c r="AV687" i="5"/>
  <c r="AW687" i="5"/>
  <c r="AX677" i="5"/>
  <c r="AY677" i="5"/>
  <c r="AZ677" i="5"/>
  <c r="BA677" i="5"/>
  <c r="D678" i="5"/>
  <c r="AO678" i="5"/>
  <c r="AP678" i="5"/>
  <c r="AQ678" i="5"/>
  <c r="AR678" i="5"/>
  <c r="AS678" i="5"/>
  <c r="AT678" i="5"/>
  <c r="AU688" i="5"/>
  <c r="AV688" i="5"/>
  <c r="AW688" i="5"/>
  <c r="AX678" i="5"/>
  <c r="AY678" i="5"/>
  <c r="AZ678" i="5"/>
  <c r="BA678" i="5"/>
  <c r="D679" i="5"/>
  <c r="AO679" i="5"/>
  <c r="AP679" i="5"/>
  <c r="AQ679" i="5"/>
  <c r="AR679" i="5"/>
  <c r="AS679" i="5"/>
  <c r="AT679" i="5"/>
  <c r="AU689" i="5"/>
  <c r="AV689" i="5"/>
  <c r="AW689" i="5"/>
  <c r="AX679" i="5"/>
  <c r="AY679" i="5"/>
  <c r="AZ679" i="5"/>
  <c r="BA679" i="5"/>
  <c r="D680" i="5"/>
  <c r="AO680" i="5"/>
  <c r="AP680" i="5"/>
  <c r="AQ680" i="5"/>
  <c r="AR680" i="5"/>
  <c r="AS680" i="5"/>
  <c r="AT680" i="5"/>
  <c r="AU690" i="5"/>
  <c r="AV690" i="5"/>
  <c r="AW690" i="5"/>
  <c r="AX680" i="5"/>
  <c r="AY680" i="5"/>
  <c r="AZ680" i="5"/>
  <c r="BA680" i="5"/>
  <c r="D681" i="5"/>
  <c r="AO681" i="5"/>
  <c r="AP681" i="5"/>
  <c r="AQ681" i="5"/>
  <c r="AR681" i="5"/>
  <c r="AS681" i="5"/>
  <c r="AT681" i="5"/>
  <c r="AU691" i="5"/>
  <c r="AV691" i="5"/>
  <c r="AW691" i="5"/>
  <c r="AX681" i="5"/>
  <c r="AY681" i="5"/>
  <c r="AZ681" i="5"/>
  <c r="BA681" i="5"/>
  <c r="D682" i="5"/>
  <c r="AO682" i="5"/>
  <c r="AP682" i="5"/>
  <c r="AQ682" i="5"/>
  <c r="AR682" i="5"/>
  <c r="AS682" i="5"/>
  <c r="AT682" i="5"/>
  <c r="AU692" i="5"/>
  <c r="AV692" i="5"/>
  <c r="AW692" i="5"/>
  <c r="AX682" i="5"/>
  <c r="AY682" i="5"/>
  <c r="AZ682" i="5"/>
  <c r="BA682" i="5"/>
  <c r="D683" i="5"/>
  <c r="AO683" i="5"/>
  <c r="AP683" i="5"/>
  <c r="AQ683" i="5"/>
  <c r="AR683" i="5"/>
  <c r="AS683" i="5"/>
  <c r="AT683" i="5"/>
  <c r="AU693" i="5"/>
  <c r="AV693" i="5"/>
  <c r="AW693" i="5"/>
  <c r="AX683" i="5"/>
  <c r="AY683" i="5"/>
  <c r="AZ683" i="5"/>
  <c r="BA683" i="5"/>
  <c r="D684" i="5"/>
  <c r="AO684" i="5"/>
  <c r="AP684" i="5"/>
  <c r="AQ684" i="5"/>
  <c r="AR684" i="5"/>
  <c r="AS684" i="5"/>
  <c r="AT684" i="5"/>
  <c r="AU694" i="5"/>
  <c r="AV694" i="5"/>
  <c r="AW694" i="5"/>
  <c r="AX684" i="5"/>
  <c r="AY684" i="5"/>
  <c r="AZ684" i="5"/>
  <c r="BA684" i="5"/>
  <c r="D685" i="5"/>
  <c r="AO685" i="5"/>
  <c r="AP685" i="5"/>
  <c r="AQ685" i="5"/>
  <c r="AR685" i="5"/>
  <c r="AS685" i="5"/>
  <c r="AT685" i="5"/>
  <c r="AU695" i="5"/>
  <c r="AV695" i="5"/>
  <c r="AW695" i="5"/>
  <c r="AX685" i="5"/>
  <c r="AY685" i="5"/>
  <c r="AZ685" i="5"/>
  <c r="BA685" i="5"/>
  <c r="D686" i="5"/>
  <c r="AO686" i="5"/>
  <c r="AP686" i="5"/>
  <c r="AQ686" i="5"/>
  <c r="AR686" i="5"/>
  <c r="AS686" i="5"/>
  <c r="AT686" i="5"/>
  <c r="AU696" i="5"/>
  <c r="AV696" i="5"/>
  <c r="AW696" i="5"/>
  <c r="AX686" i="5"/>
  <c r="AY686" i="5"/>
  <c r="AZ686" i="5"/>
  <c r="BA686" i="5"/>
  <c r="D687" i="5"/>
  <c r="AO687" i="5"/>
  <c r="AP687" i="5"/>
  <c r="AQ687" i="5"/>
  <c r="AR687" i="5"/>
  <c r="AS687" i="5"/>
  <c r="AT687" i="5"/>
  <c r="AU697" i="5"/>
  <c r="AV697" i="5"/>
  <c r="AW697" i="5"/>
  <c r="AX687" i="5"/>
  <c r="AY687" i="5"/>
  <c r="AZ687" i="5"/>
  <c r="BA687" i="5"/>
  <c r="D688" i="5"/>
  <c r="AO688" i="5"/>
  <c r="AP688" i="5"/>
  <c r="AQ688" i="5"/>
  <c r="AR688" i="5"/>
  <c r="AS688" i="5"/>
  <c r="AT688" i="5"/>
  <c r="AU698" i="5"/>
  <c r="AV698" i="5"/>
  <c r="AW698" i="5"/>
  <c r="AX688" i="5"/>
  <c r="AY688" i="5"/>
  <c r="AZ688" i="5"/>
  <c r="BA688" i="5"/>
  <c r="D689" i="5"/>
  <c r="AO689" i="5"/>
  <c r="AP689" i="5"/>
  <c r="AQ689" i="5"/>
  <c r="AR689" i="5"/>
  <c r="AS689" i="5"/>
  <c r="AT689" i="5"/>
  <c r="AU699" i="5"/>
  <c r="AV699" i="5"/>
  <c r="AW699" i="5"/>
  <c r="AX689" i="5"/>
  <c r="AY689" i="5"/>
  <c r="AZ689" i="5"/>
  <c r="BA689" i="5"/>
  <c r="D690" i="5"/>
  <c r="AO690" i="5"/>
  <c r="AP690" i="5"/>
  <c r="AQ690" i="5"/>
  <c r="AR690" i="5"/>
  <c r="AS690" i="5"/>
  <c r="AT690" i="5"/>
  <c r="AU700" i="5"/>
  <c r="AV700" i="5"/>
  <c r="AW700" i="5"/>
  <c r="AX690" i="5"/>
  <c r="AY690" i="5"/>
  <c r="AZ690" i="5"/>
  <c r="BA690" i="5"/>
  <c r="D691" i="5"/>
  <c r="AO691" i="5"/>
  <c r="AP691" i="5"/>
  <c r="AQ691" i="5"/>
  <c r="AR691" i="5"/>
  <c r="AS691" i="5"/>
  <c r="AT691" i="5"/>
  <c r="AU701" i="5"/>
  <c r="AV701" i="5"/>
  <c r="AW701" i="5"/>
  <c r="AX691" i="5"/>
  <c r="AY691" i="5"/>
  <c r="AZ691" i="5"/>
  <c r="BA691" i="5"/>
  <c r="D692" i="5"/>
  <c r="AO692" i="5"/>
  <c r="AP692" i="5"/>
  <c r="AQ692" i="5"/>
  <c r="AR692" i="5"/>
  <c r="AS692" i="5"/>
  <c r="AT692" i="5"/>
  <c r="AU702" i="5"/>
  <c r="AV702" i="5"/>
  <c r="AW702" i="5"/>
  <c r="AX692" i="5"/>
  <c r="AY692" i="5"/>
  <c r="AZ692" i="5"/>
  <c r="BA692" i="5"/>
  <c r="D693" i="5"/>
  <c r="AO693" i="5"/>
  <c r="AP693" i="5"/>
  <c r="AQ693" i="5"/>
  <c r="AR693" i="5"/>
  <c r="AS693" i="5"/>
  <c r="AT693" i="5"/>
  <c r="AU703" i="5"/>
  <c r="AV703" i="5"/>
  <c r="AW703" i="5"/>
  <c r="AX693" i="5"/>
  <c r="AY693" i="5"/>
  <c r="AZ693" i="5"/>
  <c r="BA693" i="5"/>
  <c r="D694" i="5"/>
  <c r="AO694" i="5"/>
  <c r="AP694" i="5"/>
  <c r="AQ694" i="5"/>
  <c r="AR694" i="5"/>
  <c r="AS694" i="5"/>
  <c r="AT694" i="5"/>
  <c r="AU704" i="5"/>
  <c r="AV704" i="5"/>
  <c r="AW704" i="5"/>
  <c r="AX694" i="5"/>
  <c r="AY694" i="5"/>
  <c r="AZ694" i="5"/>
  <c r="BA694" i="5"/>
  <c r="D695" i="5"/>
  <c r="AO695" i="5"/>
  <c r="AP695" i="5"/>
  <c r="AQ695" i="5"/>
  <c r="AR695" i="5"/>
  <c r="AS695" i="5"/>
  <c r="AT695" i="5"/>
  <c r="AU705" i="5"/>
  <c r="AV705" i="5"/>
  <c r="AW705" i="5"/>
  <c r="AX695" i="5"/>
  <c r="AY695" i="5"/>
  <c r="AZ695" i="5"/>
  <c r="BA695" i="5"/>
  <c r="D696" i="5"/>
  <c r="AO696" i="5"/>
  <c r="AP696" i="5"/>
  <c r="AQ696" i="5"/>
  <c r="AR696" i="5"/>
  <c r="AS696" i="5"/>
  <c r="AT696" i="5"/>
  <c r="AU706" i="5"/>
  <c r="AV706" i="5"/>
  <c r="AW706" i="5"/>
  <c r="AX696" i="5"/>
  <c r="AY696" i="5"/>
  <c r="AZ696" i="5"/>
  <c r="BA696" i="5"/>
  <c r="D697" i="5"/>
  <c r="AO697" i="5"/>
  <c r="AP697" i="5"/>
  <c r="AQ697" i="5"/>
  <c r="AR697" i="5"/>
  <c r="AS697" i="5"/>
  <c r="AT697" i="5"/>
  <c r="AU707" i="5"/>
  <c r="AV707" i="5"/>
  <c r="AW707" i="5"/>
  <c r="AX697" i="5"/>
  <c r="AY697" i="5"/>
  <c r="AZ697" i="5"/>
  <c r="BA697" i="5"/>
  <c r="D698" i="5"/>
  <c r="AO698" i="5"/>
  <c r="AP698" i="5"/>
  <c r="AQ698" i="5"/>
  <c r="AR698" i="5"/>
  <c r="AS698" i="5"/>
  <c r="AT698" i="5"/>
  <c r="AU708" i="5"/>
  <c r="AV708" i="5"/>
  <c r="AW708" i="5"/>
  <c r="AX698" i="5"/>
  <c r="AY698" i="5"/>
  <c r="AZ698" i="5"/>
  <c r="BA698" i="5"/>
  <c r="D699" i="5"/>
  <c r="AO699" i="5"/>
  <c r="AP699" i="5"/>
  <c r="AQ699" i="5"/>
  <c r="AR699" i="5"/>
  <c r="AS699" i="5"/>
  <c r="AT699" i="5"/>
  <c r="AU709" i="5"/>
  <c r="AV709" i="5"/>
  <c r="AW709" i="5"/>
  <c r="AX699" i="5"/>
  <c r="AY699" i="5"/>
  <c r="AZ699" i="5"/>
  <c r="BA699" i="5"/>
  <c r="D700" i="5"/>
  <c r="AO700" i="5"/>
  <c r="AP700" i="5"/>
  <c r="AQ700" i="5"/>
  <c r="AR700" i="5"/>
  <c r="AS700" i="5"/>
  <c r="AT700" i="5"/>
  <c r="AU710" i="5"/>
  <c r="AV710" i="5"/>
  <c r="AW710" i="5"/>
  <c r="AX700" i="5"/>
  <c r="AY700" i="5"/>
  <c r="AZ700" i="5"/>
  <c r="BA700" i="5"/>
  <c r="D701" i="5"/>
  <c r="AO701" i="5"/>
  <c r="AP701" i="5"/>
  <c r="AQ701" i="5"/>
  <c r="AR701" i="5"/>
  <c r="AS701" i="5"/>
  <c r="AT701" i="5"/>
  <c r="AU711" i="5"/>
  <c r="AV711" i="5"/>
  <c r="AW711" i="5"/>
  <c r="AX701" i="5"/>
  <c r="AY701" i="5"/>
  <c r="AZ701" i="5"/>
  <c r="BA701" i="5"/>
  <c r="D702" i="5"/>
  <c r="AO702" i="5"/>
  <c r="AP702" i="5"/>
  <c r="AQ702" i="5"/>
  <c r="AR702" i="5"/>
  <c r="AS702" i="5"/>
  <c r="AT702" i="5"/>
  <c r="AU712" i="5"/>
  <c r="AV712" i="5"/>
  <c r="AW712" i="5"/>
  <c r="AX702" i="5"/>
  <c r="AY702" i="5"/>
  <c r="AZ702" i="5"/>
  <c r="BA702" i="5"/>
  <c r="D703" i="5"/>
  <c r="AO703" i="5"/>
  <c r="AP703" i="5"/>
  <c r="AQ703" i="5"/>
  <c r="AR703" i="5"/>
  <c r="AS703" i="5"/>
  <c r="AT703" i="5"/>
  <c r="AU713" i="5"/>
  <c r="AV713" i="5"/>
  <c r="AW713" i="5"/>
  <c r="AX703" i="5"/>
  <c r="AY703" i="5"/>
  <c r="AZ703" i="5"/>
  <c r="BA703" i="5"/>
  <c r="D704" i="5"/>
  <c r="AO704" i="5"/>
  <c r="AP704" i="5"/>
  <c r="AQ704" i="5"/>
  <c r="AR704" i="5"/>
  <c r="AS704" i="5"/>
  <c r="AT704" i="5"/>
  <c r="AU714" i="5"/>
  <c r="AV714" i="5"/>
  <c r="AW714" i="5"/>
  <c r="AX704" i="5"/>
  <c r="AY704" i="5"/>
  <c r="AZ704" i="5"/>
  <c r="BA704" i="5"/>
  <c r="D705" i="5"/>
  <c r="AO705" i="5"/>
  <c r="AP705" i="5"/>
  <c r="AQ705" i="5"/>
  <c r="AR705" i="5"/>
  <c r="AS705" i="5"/>
  <c r="AT705" i="5"/>
  <c r="AU715" i="5"/>
  <c r="AV715" i="5"/>
  <c r="AW715" i="5"/>
  <c r="AX705" i="5"/>
  <c r="AY705" i="5"/>
  <c r="AZ705" i="5"/>
  <c r="BA705" i="5"/>
  <c r="D706" i="5"/>
  <c r="AO706" i="5"/>
  <c r="AP706" i="5"/>
  <c r="AQ706" i="5"/>
  <c r="AR706" i="5"/>
  <c r="AS706" i="5"/>
  <c r="AT706" i="5"/>
  <c r="AU716" i="5"/>
  <c r="AV716" i="5"/>
  <c r="AW716" i="5"/>
  <c r="AX706" i="5"/>
  <c r="AY706" i="5"/>
  <c r="AZ706" i="5"/>
  <c r="BA706" i="5"/>
  <c r="D707" i="5"/>
  <c r="AO707" i="5"/>
  <c r="AP707" i="5"/>
  <c r="AQ707" i="5"/>
  <c r="AR707" i="5"/>
  <c r="AS707" i="5"/>
  <c r="AT707" i="5"/>
  <c r="AU717" i="5"/>
  <c r="AV717" i="5"/>
  <c r="AW717" i="5"/>
  <c r="AX707" i="5"/>
  <c r="AY707" i="5"/>
  <c r="AZ707" i="5"/>
  <c r="BA707" i="5"/>
  <c r="D708" i="5"/>
  <c r="AO708" i="5"/>
  <c r="AP708" i="5"/>
  <c r="AQ708" i="5"/>
  <c r="AR708" i="5"/>
  <c r="AS708" i="5"/>
  <c r="AT708" i="5"/>
  <c r="AU718" i="5"/>
  <c r="AV718" i="5"/>
  <c r="AW718" i="5"/>
  <c r="AX708" i="5"/>
  <c r="AY708" i="5"/>
  <c r="AZ708" i="5"/>
  <c r="BA708" i="5"/>
  <c r="D709" i="5"/>
  <c r="AO709" i="5"/>
  <c r="AP709" i="5"/>
  <c r="AQ709" i="5"/>
  <c r="AR709" i="5"/>
  <c r="AS709" i="5"/>
  <c r="AT709" i="5"/>
  <c r="AU719" i="5"/>
  <c r="AV719" i="5"/>
  <c r="AW719" i="5"/>
  <c r="AX709" i="5"/>
  <c r="AY709" i="5"/>
  <c r="AZ709" i="5"/>
  <c r="BA709" i="5"/>
  <c r="D710" i="5"/>
  <c r="AO710" i="5"/>
  <c r="AP710" i="5"/>
  <c r="AQ710" i="5"/>
  <c r="AR710" i="5"/>
  <c r="AS710" i="5"/>
  <c r="AT710" i="5"/>
  <c r="AU720" i="5"/>
  <c r="AV720" i="5"/>
  <c r="AW720" i="5"/>
  <c r="AX710" i="5"/>
  <c r="AY710" i="5"/>
  <c r="AZ710" i="5"/>
  <c r="BA710" i="5"/>
  <c r="D711" i="5"/>
  <c r="AO711" i="5"/>
  <c r="AP711" i="5"/>
  <c r="AQ711" i="5"/>
  <c r="AR711" i="5"/>
  <c r="AS711" i="5"/>
  <c r="AT711" i="5"/>
  <c r="AU721" i="5"/>
  <c r="AV721" i="5"/>
  <c r="AW721" i="5"/>
  <c r="AX711" i="5"/>
  <c r="AY711" i="5"/>
  <c r="AZ711" i="5"/>
  <c r="BA711" i="5"/>
  <c r="D712" i="5"/>
  <c r="AO712" i="5"/>
  <c r="AP712" i="5"/>
  <c r="AQ712" i="5"/>
  <c r="AR712" i="5"/>
  <c r="AS712" i="5"/>
  <c r="AT712" i="5"/>
  <c r="AU722" i="5"/>
  <c r="AV722" i="5"/>
  <c r="AW722" i="5"/>
  <c r="AX712" i="5"/>
  <c r="AY712" i="5"/>
  <c r="AZ712" i="5"/>
  <c r="BA712" i="5"/>
  <c r="D713" i="5"/>
  <c r="AO713" i="5"/>
  <c r="AP713" i="5"/>
  <c r="AQ713" i="5"/>
  <c r="AR713" i="5"/>
  <c r="AS713" i="5"/>
  <c r="AT713" i="5"/>
  <c r="AU723" i="5"/>
  <c r="AV723" i="5"/>
  <c r="AW723" i="5"/>
  <c r="AX713" i="5"/>
  <c r="AY713" i="5"/>
  <c r="AZ713" i="5"/>
  <c r="BA713" i="5"/>
  <c r="D714" i="5"/>
  <c r="AO714" i="5"/>
  <c r="AP714" i="5"/>
  <c r="AQ714" i="5"/>
  <c r="AR714" i="5"/>
  <c r="AS714" i="5"/>
  <c r="AT714" i="5"/>
  <c r="AU724" i="5"/>
  <c r="AV724" i="5"/>
  <c r="AW724" i="5"/>
  <c r="AX714" i="5"/>
  <c r="AY714" i="5"/>
  <c r="AZ714" i="5"/>
  <c r="BA714" i="5"/>
  <c r="D715" i="5"/>
  <c r="AO715" i="5"/>
  <c r="AP715" i="5"/>
  <c r="AQ715" i="5"/>
  <c r="AR715" i="5"/>
  <c r="AS715" i="5"/>
  <c r="AT715" i="5"/>
  <c r="AU725" i="5"/>
  <c r="AV725" i="5"/>
  <c r="AW725" i="5"/>
  <c r="AX715" i="5"/>
  <c r="AY715" i="5"/>
  <c r="AZ715" i="5"/>
  <c r="BA715" i="5"/>
  <c r="D716" i="5"/>
  <c r="AO716" i="5"/>
  <c r="AP716" i="5"/>
  <c r="AQ716" i="5"/>
  <c r="AR716" i="5"/>
  <c r="AS716" i="5"/>
  <c r="AT716" i="5"/>
  <c r="AU726" i="5"/>
  <c r="AV726" i="5"/>
  <c r="AW726" i="5"/>
  <c r="AX716" i="5"/>
  <c r="AY716" i="5"/>
  <c r="AZ716" i="5"/>
  <c r="BA716" i="5"/>
  <c r="D717" i="5"/>
  <c r="AO717" i="5"/>
  <c r="AP717" i="5"/>
  <c r="AQ717" i="5"/>
  <c r="AR717" i="5"/>
  <c r="AS717" i="5"/>
  <c r="AT717" i="5"/>
  <c r="AU727" i="5"/>
  <c r="AV727" i="5"/>
  <c r="AW727" i="5"/>
  <c r="AX717" i="5"/>
  <c r="AY717" i="5"/>
  <c r="AZ717" i="5"/>
  <c r="BA717" i="5"/>
  <c r="D718" i="5"/>
  <c r="AO718" i="5"/>
  <c r="AP718" i="5"/>
  <c r="AQ718" i="5"/>
  <c r="AR718" i="5"/>
  <c r="AS718" i="5"/>
  <c r="AT718" i="5"/>
  <c r="AU728" i="5"/>
  <c r="AV728" i="5"/>
  <c r="AW728" i="5"/>
  <c r="AX718" i="5"/>
  <c r="AY718" i="5"/>
  <c r="AZ718" i="5"/>
  <c r="BA718" i="5"/>
  <c r="D719" i="5"/>
  <c r="AO719" i="5"/>
  <c r="AP719" i="5"/>
  <c r="AQ719" i="5"/>
  <c r="AR719" i="5"/>
  <c r="AS719" i="5"/>
  <c r="AT719" i="5"/>
  <c r="AU729" i="5"/>
  <c r="AV729" i="5"/>
  <c r="AW729" i="5"/>
  <c r="AX719" i="5"/>
  <c r="AY719" i="5"/>
  <c r="AZ719" i="5"/>
  <c r="BA719" i="5"/>
  <c r="D720" i="5"/>
  <c r="AO720" i="5"/>
  <c r="AP720" i="5"/>
  <c r="AQ720" i="5"/>
  <c r="AR720" i="5"/>
  <c r="AS720" i="5"/>
  <c r="AT720" i="5"/>
  <c r="AU730" i="5"/>
  <c r="AV730" i="5"/>
  <c r="AW730" i="5"/>
  <c r="AX720" i="5"/>
  <c r="AY720" i="5"/>
  <c r="AZ720" i="5"/>
  <c r="BA720" i="5"/>
  <c r="D721" i="5"/>
  <c r="AO721" i="5"/>
  <c r="AP721" i="5"/>
  <c r="AQ721" i="5"/>
  <c r="AR721" i="5"/>
  <c r="AS721" i="5"/>
  <c r="AT721" i="5"/>
  <c r="AU731" i="5"/>
  <c r="AV731" i="5"/>
  <c r="AW731" i="5"/>
  <c r="AX721" i="5"/>
  <c r="AY721" i="5"/>
  <c r="AZ721" i="5"/>
  <c r="BA721" i="5"/>
  <c r="D722" i="5"/>
  <c r="AO722" i="5"/>
  <c r="AP722" i="5"/>
  <c r="AQ722" i="5"/>
  <c r="AR722" i="5"/>
  <c r="AS722" i="5"/>
  <c r="AT722" i="5"/>
  <c r="AU732" i="5"/>
  <c r="AV732" i="5"/>
  <c r="AW732" i="5"/>
  <c r="AX722" i="5"/>
  <c r="AY722" i="5"/>
  <c r="AZ722" i="5"/>
  <c r="BA722" i="5"/>
  <c r="D723" i="5"/>
  <c r="AO723" i="5"/>
  <c r="AP723" i="5"/>
  <c r="AQ723" i="5"/>
  <c r="AR723" i="5"/>
  <c r="AS723" i="5"/>
  <c r="AT723" i="5"/>
  <c r="AU733" i="5"/>
  <c r="AV733" i="5"/>
  <c r="AW733" i="5"/>
  <c r="AX723" i="5"/>
  <c r="AY723" i="5"/>
  <c r="AZ723" i="5"/>
  <c r="BA723" i="5"/>
  <c r="D724" i="5"/>
  <c r="AO724" i="5"/>
  <c r="AP724" i="5"/>
  <c r="AQ724" i="5"/>
  <c r="AR724" i="5"/>
  <c r="AS724" i="5"/>
  <c r="AT724" i="5"/>
  <c r="AU734" i="5"/>
  <c r="AV734" i="5"/>
  <c r="AW734" i="5"/>
  <c r="AX724" i="5"/>
  <c r="AY724" i="5"/>
  <c r="AZ724" i="5"/>
  <c r="BA724" i="5"/>
  <c r="D725" i="5"/>
  <c r="AO725" i="5"/>
  <c r="AP725" i="5"/>
  <c r="AQ725" i="5"/>
  <c r="AR725" i="5"/>
  <c r="AS725" i="5"/>
  <c r="AT725" i="5"/>
  <c r="AU735" i="5"/>
  <c r="AV735" i="5"/>
  <c r="AW735" i="5"/>
  <c r="AX725" i="5"/>
  <c r="AY725" i="5"/>
  <c r="AZ725" i="5"/>
  <c r="BA725" i="5"/>
  <c r="D726" i="5"/>
  <c r="AO726" i="5"/>
  <c r="AP726" i="5"/>
  <c r="AQ726" i="5"/>
  <c r="AR726" i="5"/>
  <c r="AS726" i="5"/>
  <c r="AT726" i="5"/>
  <c r="AU736" i="5"/>
  <c r="AV736" i="5"/>
  <c r="AW736" i="5"/>
  <c r="AX726" i="5"/>
  <c r="AY726" i="5"/>
  <c r="AZ726" i="5"/>
  <c r="BA726" i="5"/>
  <c r="D727" i="5"/>
  <c r="AO727" i="5"/>
  <c r="AP727" i="5"/>
  <c r="AQ727" i="5"/>
  <c r="AR727" i="5"/>
  <c r="AS727" i="5"/>
  <c r="AT727" i="5"/>
  <c r="AU737" i="5"/>
  <c r="AV737" i="5"/>
  <c r="AW737" i="5"/>
  <c r="AX727" i="5"/>
  <c r="AY727" i="5"/>
  <c r="AZ727" i="5"/>
  <c r="BA727" i="5"/>
  <c r="D728" i="5"/>
  <c r="AO728" i="5"/>
  <c r="AP728" i="5"/>
  <c r="AQ728" i="5"/>
  <c r="AR728" i="5"/>
  <c r="AS728" i="5"/>
  <c r="AT728" i="5"/>
  <c r="AU738" i="5"/>
  <c r="AV738" i="5"/>
  <c r="AW738" i="5"/>
  <c r="AX728" i="5"/>
  <c r="AY728" i="5"/>
  <c r="AZ728" i="5"/>
  <c r="BA728" i="5"/>
  <c r="D729" i="5"/>
  <c r="AO729" i="5"/>
  <c r="AP729" i="5"/>
  <c r="AQ729" i="5"/>
  <c r="AR729" i="5"/>
  <c r="AS729" i="5"/>
  <c r="AT729" i="5"/>
  <c r="AU739" i="5"/>
  <c r="AV739" i="5"/>
  <c r="AW739" i="5"/>
  <c r="AX729" i="5"/>
  <c r="AY729" i="5"/>
  <c r="AZ729" i="5"/>
  <c r="BA729" i="5"/>
  <c r="D730" i="5"/>
  <c r="AO730" i="5"/>
  <c r="AP730" i="5"/>
  <c r="AQ730" i="5"/>
  <c r="AR730" i="5"/>
  <c r="AS730" i="5"/>
  <c r="AT730" i="5"/>
  <c r="AU740" i="5"/>
  <c r="AV740" i="5"/>
  <c r="AW740" i="5"/>
  <c r="AX730" i="5"/>
  <c r="AY730" i="5"/>
  <c r="AZ730" i="5"/>
  <c r="BA730" i="5"/>
  <c r="D731" i="5"/>
  <c r="AO731" i="5"/>
  <c r="AP731" i="5"/>
  <c r="AQ731" i="5"/>
  <c r="AR731" i="5"/>
  <c r="AS731" i="5"/>
  <c r="AT731" i="5"/>
  <c r="AU741" i="5"/>
  <c r="AV741" i="5"/>
  <c r="AW741" i="5"/>
  <c r="AX731" i="5"/>
  <c r="AY731" i="5"/>
  <c r="AZ731" i="5"/>
  <c r="BA731" i="5"/>
  <c r="D732" i="5"/>
  <c r="AO732" i="5"/>
  <c r="AP732" i="5"/>
  <c r="AQ732" i="5"/>
  <c r="AR732" i="5"/>
  <c r="AS732" i="5"/>
  <c r="AT732" i="5"/>
  <c r="AU742" i="5"/>
  <c r="AV742" i="5"/>
  <c r="AW742" i="5"/>
  <c r="AX732" i="5"/>
  <c r="AY732" i="5"/>
  <c r="AZ732" i="5"/>
  <c r="BA732" i="5"/>
  <c r="D733" i="5"/>
  <c r="AO733" i="5"/>
  <c r="AP733" i="5"/>
  <c r="AQ733" i="5"/>
  <c r="AR733" i="5"/>
  <c r="AS733" i="5"/>
  <c r="AT733" i="5"/>
  <c r="AU743" i="5"/>
  <c r="AV743" i="5"/>
  <c r="AW743" i="5"/>
  <c r="AX733" i="5"/>
  <c r="AY733" i="5"/>
  <c r="AZ733" i="5"/>
  <c r="BA733" i="5"/>
  <c r="D734" i="5"/>
  <c r="AO734" i="5"/>
  <c r="AP734" i="5"/>
  <c r="AQ734" i="5"/>
  <c r="AR734" i="5"/>
  <c r="AS734" i="5"/>
  <c r="AT734" i="5"/>
  <c r="AU744" i="5"/>
  <c r="AV744" i="5"/>
  <c r="AW744" i="5"/>
  <c r="AX734" i="5"/>
  <c r="AY734" i="5"/>
  <c r="AZ734" i="5"/>
  <c r="BA734" i="5"/>
  <c r="D735" i="5"/>
  <c r="AO735" i="5"/>
  <c r="AP735" i="5"/>
  <c r="AQ735" i="5"/>
  <c r="AR735" i="5"/>
  <c r="AS735" i="5"/>
  <c r="AT735" i="5"/>
  <c r="AU745" i="5"/>
  <c r="AV745" i="5"/>
  <c r="AW745" i="5"/>
  <c r="AX735" i="5"/>
  <c r="AY735" i="5"/>
  <c r="AZ735" i="5"/>
  <c r="BA735" i="5"/>
  <c r="D736" i="5"/>
  <c r="AO736" i="5"/>
  <c r="AP736" i="5"/>
  <c r="AQ736" i="5"/>
  <c r="AR736" i="5"/>
  <c r="AS736" i="5"/>
  <c r="AT736" i="5"/>
  <c r="AU746" i="5"/>
  <c r="AV746" i="5"/>
  <c r="AW746" i="5"/>
  <c r="AX736" i="5"/>
  <c r="AY736" i="5"/>
  <c r="AZ736" i="5"/>
  <c r="BA736" i="5"/>
  <c r="D737" i="5"/>
  <c r="AO737" i="5"/>
  <c r="AP737" i="5"/>
  <c r="AQ737" i="5"/>
  <c r="AR737" i="5"/>
  <c r="AS737" i="5"/>
  <c r="AT737" i="5"/>
  <c r="AU747" i="5"/>
  <c r="AV747" i="5"/>
  <c r="AW747" i="5"/>
  <c r="AX737" i="5"/>
  <c r="AY737" i="5"/>
  <c r="AZ737" i="5"/>
  <c r="BA737" i="5"/>
  <c r="D738" i="5"/>
  <c r="AO738" i="5"/>
  <c r="AP738" i="5"/>
  <c r="AQ738" i="5"/>
  <c r="AR738" i="5"/>
  <c r="AS738" i="5"/>
  <c r="AT738" i="5"/>
  <c r="AU748" i="5"/>
  <c r="AV748" i="5"/>
  <c r="AW748" i="5"/>
  <c r="AX738" i="5"/>
  <c r="AY738" i="5"/>
  <c r="AZ738" i="5"/>
  <c r="BA738" i="5"/>
  <c r="D739" i="5"/>
  <c r="AO739" i="5"/>
  <c r="AP739" i="5"/>
  <c r="AQ739" i="5"/>
  <c r="AR739" i="5"/>
  <c r="AS739" i="5"/>
  <c r="AT739" i="5"/>
  <c r="AU749" i="5"/>
  <c r="AV749" i="5"/>
  <c r="AW749" i="5"/>
  <c r="AX739" i="5"/>
  <c r="AY739" i="5"/>
  <c r="AZ739" i="5"/>
  <c r="BA739" i="5"/>
  <c r="D740" i="5"/>
  <c r="AO740" i="5"/>
  <c r="AP740" i="5"/>
  <c r="AQ740" i="5"/>
  <c r="AR740" i="5"/>
  <c r="AS740" i="5"/>
  <c r="AT740" i="5"/>
  <c r="AU750" i="5"/>
  <c r="AV750" i="5"/>
  <c r="AW750" i="5"/>
  <c r="AX740" i="5"/>
  <c r="AY740" i="5"/>
  <c r="AZ740" i="5"/>
  <c r="BA740" i="5"/>
  <c r="D741" i="5"/>
  <c r="AO741" i="5"/>
  <c r="AP741" i="5"/>
  <c r="AQ741" i="5"/>
  <c r="AR741" i="5"/>
  <c r="AS741" i="5"/>
  <c r="AT741" i="5"/>
  <c r="AU751" i="5"/>
  <c r="AV751" i="5"/>
  <c r="AW751" i="5"/>
  <c r="AX741" i="5"/>
  <c r="AY741" i="5"/>
  <c r="AZ741" i="5"/>
  <c r="BA741" i="5"/>
  <c r="D742" i="5"/>
  <c r="AO742" i="5"/>
  <c r="AP742" i="5"/>
  <c r="AQ742" i="5"/>
  <c r="AR742" i="5"/>
  <c r="AS742" i="5"/>
  <c r="AT742" i="5"/>
  <c r="AU752" i="5"/>
  <c r="AV752" i="5"/>
  <c r="AW752" i="5"/>
  <c r="AX742" i="5"/>
  <c r="AY742" i="5"/>
  <c r="AZ742" i="5"/>
  <c r="BA742" i="5"/>
  <c r="D743" i="5"/>
  <c r="AO743" i="5"/>
  <c r="AP743" i="5"/>
  <c r="AQ743" i="5"/>
  <c r="AR743" i="5"/>
  <c r="AS743" i="5"/>
  <c r="AT743" i="5"/>
  <c r="AU753" i="5"/>
  <c r="AV753" i="5"/>
  <c r="AW753" i="5"/>
  <c r="AX743" i="5"/>
  <c r="AY743" i="5"/>
  <c r="AZ743" i="5"/>
  <c r="BA743" i="5"/>
  <c r="D744" i="5"/>
  <c r="AO744" i="5"/>
  <c r="AP744" i="5"/>
  <c r="AQ744" i="5"/>
  <c r="AR744" i="5"/>
  <c r="AS744" i="5"/>
  <c r="AT744" i="5"/>
  <c r="AU754" i="5"/>
  <c r="AV754" i="5"/>
  <c r="AW754" i="5"/>
  <c r="AX744" i="5"/>
  <c r="AY744" i="5"/>
  <c r="AZ744" i="5"/>
  <c r="BA744" i="5"/>
  <c r="D745" i="5"/>
  <c r="AO745" i="5"/>
  <c r="AP745" i="5"/>
  <c r="AQ745" i="5"/>
  <c r="AR745" i="5"/>
  <c r="AS745" i="5"/>
  <c r="AT745" i="5"/>
  <c r="AU755" i="5"/>
  <c r="AV755" i="5"/>
  <c r="AW755" i="5"/>
  <c r="AX745" i="5"/>
  <c r="AY745" i="5"/>
  <c r="AZ745" i="5"/>
  <c r="BA745" i="5"/>
  <c r="D746" i="5"/>
  <c r="AO746" i="5"/>
  <c r="AP746" i="5"/>
  <c r="AQ746" i="5"/>
  <c r="AR746" i="5"/>
  <c r="AS746" i="5"/>
  <c r="AT746" i="5"/>
  <c r="AU756" i="5"/>
  <c r="AV756" i="5"/>
  <c r="AW756" i="5"/>
  <c r="AX746" i="5"/>
  <c r="AY746" i="5"/>
  <c r="AZ746" i="5"/>
  <c r="BA746" i="5"/>
  <c r="D747" i="5"/>
  <c r="AO747" i="5"/>
  <c r="AP747" i="5"/>
  <c r="AQ747" i="5"/>
  <c r="AR747" i="5"/>
  <c r="AS747" i="5"/>
  <c r="AT747" i="5"/>
  <c r="AU757" i="5"/>
  <c r="AV757" i="5"/>
  <c r="AW757" i="5"/>
  <c r="AX747" i="5"/>
  <c r="AY747" i="5"/>
  <c r="AZ747" i="5"/>
  <c r="BA747" i="5"/>
  <c r="D748" i="5"/>
  <c r="AO748" i="5"/>
  <c r="AP748" i="5"/>
  <c r="AQ748" i="5"/>
  <c r="AR748" i="5"/>
  <c r="AS748" i="5"/>
  <c r="AT748" i="5"/>
  <c r="AU758" i="5"/>
  <c r="AV758" i="5"/>
  <c r="AW758" i="5"/>
  <c r="AX748" i="5"/>
  <c r="AY748" i="5"/>
  <c r="AZ748" i="5"/>
  <c r="BA748" i="5"/>
  <c r="D749" i="5"/>
  <c r="AO749" i="5"/>
  <c r="AP749" i="5"/>
  <c r="AQ749" i="5"/>
  <c r="AR749" i="5"/>
  <c r="AS749" i="5"/>
  <c r="AT749" i="5"/>
  <c r="AU759" i="5"/>
  <c r="AV759" i="5"/>
  <c r="AW759" i="5"/>
  <c r="AX749" i="5"/>
  <c r="AY749" i="5"/>
  <c r="AZ749" i="5"/>
  <c r="BA749" i="5"/>
  <c r="D750" i="5"/>
  <c r="AO750" i="5"/>
  <c r="AP750" i="5"/>
  <c r="AQ750" i="5"/>
  <c r="AR750" i="5"/>
  <c r="AS750" i="5"/>
  <c r="AT750" i="5"/>
  <c r="AU760" i="5"/>
  <c r="AV760" i="5"/>
  <c r="AW760" i="5"/>
  <c r="AX750" i="5"/>
  <c r="AY750" i="5"/>
  <c r="AZ750" i="5"/>
  <c r="BA750" i="5"/>
  <c r="D751" i="5"/>
  <c r="AO751" i="5"/>
  <c r="AP751" i="5"/>
  <c r="AQ751" i="5"/>
  <c r="AR751" i="5"/>
  <c r="AS751" i="5"/>
  <c r="AT751" i="5"/>
  <c r="AU761" i="5"/>
  <c r="AV761" i="5"/>
  <c r="AW761" i="5"/>
  <c r="AX751" i="5"/>
  <c r="AY751" i="5"/>
  <c r="AZ751" i="5"/>
  <c r="BA751" i="5"/>
  <c r="D752" i="5"/>
  <c r="AO752" i="5"/>
  <c r="AP752" i="5"/>
  <c r="AQ752" i="5"/>
  <c r="AR752" i="5"/>
  <c r="AS752" i="5"/>
  <c r="AT752" i="5"/>
  <c r="AU762" i="5"/>
  <c r="AV762" i="5"/>
  <c r="AW762" i="5"/>
  <c r="AX752" i="5"/>
  <c r="AY752" i="5"/>
  <c r="AZ752" i="5"/>
  <c r="BA752" i="5"/>
  <c r="D753" i="5"/>
  <c r="AO753" i="5"/>
  <c r="AP753" i="5"/>
  <c r="AQ753" i="5"/>
  <c r="AR753" i="5"/>
  <c r="AS753" i="5"/>
  <c r="AT753" i="5"/>
  <c r="AU763" i="5"/>
  <c r="AV763" i="5"/>
  <c r="AW763" i="5"/>
  <c r="AX753" i="5"/>
  <c r="AY753" i="5"/>
  <c r="AZ753" i="5"/>
  <c r="BA753" i="5"/>
  <c r="D754" i="5"/>
  <c r="AO754" i="5"/>
  <c r="AP754" i="5"/>
  <c r="AQ754" i="5"/>
  <c r="AR754" i="5"/>
  <c r="AS754" i="5"/>
  <c r="AT754" i="5"/>
  <c r="AU764" i="5"/>
  <c r="AV764" i="5"/>
  <c r="AW764" i="5"/>
  <c r="AX754" i="5"/>
  <c r="AY754" i="5"/>
  <c r="AZ754" i="5"/>
  <c r="BA754" i="5"/>
  <c r="D755" i="5"/>
  <c r="AO755" i="5"/>
  <c r="AP755" i="5"/>
  <c r="AQ755" i="5"/>
  <c r="AR755" i="5"/>
  <c r="AS755" i="5"/>
  <c r="AT755" i="5"/>
  <c r="AU765" i="5"/>
  <c r="AV765" i="5"/>
  <c r="AW765" i="5"/>
  <c r="AX755" i="5"/>
  <c r="AY755" i="5"/>
  <c r="AZ755" i="5"/>
  <c r="BA755" i="5"/>
  <c r="D756" i="5"/>
  <c r="AO756" i="5"/>
  <c r="AP756" i="5"/>
  <c r="AQ756" i="5"/>
  <c r="AR756" i="5"/>
  <c r="AS756" i="5"/>
  <c r="AT756" i="5"/>
  <c r="AU766" i="5"/>
  <c r="AV766" i="5"/>
  <c r="AW766" i="5"/>
  <c r="AX756" i="5"/>
  <c r="AY756" i="5"/>
  <c r="AZ756" i="5"/>
  <c r="BA756" i="5"/>
  <c r="D757" i="5"/>
  <c r="AO757" i="5"/>
  <c r="AP757" i="5"/>
  <c r="AQ757" i="5"/>
  <c r="AR757" i="5"/>
  <c r="AS757" i="5"/>
  <c r="AT757" i="5"/>
  <c r="AU767" i="5"/>
  <c r="AV767" i="5"/>
  <c r="AW767" i="5"/>
  <c r="AX757" i="5"/>
  <c r="AY757" i="5"/>
  <c r="AZ757" i="5"/>
  <c r="BA757" i="5"/>
  <c r="D758" i="5"/>
  <c r="AO758" i="5"/>
  <c r="AP758" i="5"/>
  <c r="AQ758" i="5"/>
  <c r="AR758" i="5"/>
  <c r="AS758" i="5"/>
  <c r="AT758" i="5"/>
  <c r="AU768" i="5"/>
  <c r="AV768" i="5"/>
  <c r="AW768" i="5"/>
  <c r="AX758" i="5"/>
  <c r="AY758" i="5"/>
  <c r="AZ758" i="5"/>
  <c r="BA758" i="5"/>
  <c r="D759" i="5"/>
  <c r="AO759" i="5"/>
  <c r="AP759" i="5"/>
  <c r="AQ759" i="5"/>
  <c r="AR759" i="5"/>
  <c r="AS759" i="5"/>
  <c r="AT759" i="5"/>
  <c r="AU769" i="5"/>
  <c r="AV769" i="5"/>
  <c r="AW769" i="5"/>
  <c r="AX759" i="5"/>
  <c r="AY759" i="5"/>
  <c r="AZ759" i="5"/>
  <c r="BA759" i="5"/>
  <c r="D760" i="5"/>
  <c r="AO760" i="5"/>
  <c r="AP760" i="5"/>
  <c r="AQ760" i="5"/>
  <c r="AR760" i="5"/>
  <c r="AS760" i="5"/>
  <c r="AT760" i="5"/>
  <c r="AX760" i="5"/>
  <c r="AY760" i="5"/>
  <c r="AZ760" i="5"/>
  <c r="BA760" i="5"/>
  <c r="D761" i="5"/>
  <c r="AO761" i="5"/>
  <c r="AP761" i="5"/>
  <c r="AQ761" i="5"/>
  <c r="AR761" i="5"/>
  <c r="AS761" i="5"/>
  <c r="AT761" i="5"/>
  <c r="AU771" i="5"/>
  <c r="AV771" i="5"/>
  <c r="AW771" i="5"/>
  <c r="AX761" i="5"/>
  <c r="AY761" i="5"/>
  <c r="AZ761" i="5"/>
  <c r="BA761" i="5"/>
  <c r="D762" i="5"/>
  <c r="AO762" i="5"/>
  <c r="AP762" i="5"/>
  <c r="AQ762" i="5"/>
  <c r="AR762" i="5"/>
  <c r="AS762" i="5"/>
  <c r="AT762" i="5"/>
  <c r="AU772" i="5"/>
  <c r="AV772" i="5"/>
  <c r="AW772" i="5"/>
  <c r="AX762" i="5"/>
  <c r="AY762" i="5"/>
  <c r="AZ762" i="5"/>
  <c r="BA762" i="5"/>
  <c r="D763" i="5"/>
  <c r="AO763" i="5"/>
  <c r="AP763" i="5"/>
  <c r="AQ763" i="5"/>
  <c r="AR763" i="5"/>
  <c r="AS763" i="5"/>
  <c r="AT763" i="5"/>
  <c r="AU773" i="5"/>
  <c r="AV773" i="5"/>
  <c r="AW773" i="5"/>
  <c r="AX763" i="5"/>
  <c r="AY763" i="5"/>
  <c r="AZ763" i="5"/>
  <c r="BA763" i="5"/>
  <c r="D764" i="5"/>
  <c r="AO764" i="5"/>
  <c r="AP764" i="5"/>
  <c r="AQ764" i="5"/>
  <c r="AR764" i="5"/>
  <c r="AS764" i="5"/>
  <c r="AT764" i="5"/>
  <c r="AU774" i="5"/>
  <c r="AV774" i="5"/>
  <c r="AW774" i="5"/>
  <c r="AX764" i="5"/>
  <c r="AY764" i="5"/>
  <c r="AZ764" i="5"/>
  <c r="BA764" i="5"/>
  <c r="D765" i="5"/>
  <c r="AO765" i="5"/>
  <c r="AP765" i="5"/>
  <c r="AQ765" i="5"/>
  <c r="AR765" i="5"/>
  <c r="AS765" i="5"/>
  <c r="AT765" i="5"/>
  <c r="AU775" i="5"/>
  <c r="AV775" i="5"/>
  <c r="AW775" i="5"/>
  <c r="AX765" i="5"/>
  <c r="AY765" i="5"/>
  <c r="AZ765" i="5"/>
  <c r="BA765" i="5"/>
  <c r="D766" i="5"/>
  <c r="AO766" i="5"/>
  <c r="AP766" i="5"/>
  <c r="AQ766" i="5"/>
  <c r="AR766" i="5"/>
  <c r="AS766" i="5"/>
  <c r="AT766" i="5"/>
  <c r="AU776" i="5"/>
  <c r="AV776" i="5"/>
  <c r="AW776" i="5"/>
  <c r="AX766" i="5"/>
  <c r="AY766" i="5"/>
  <c r="AZ766" i="5"/>
  <c r="BA766" i="5"/>
  <c r="D767" i="5"/>
  <c r="AO767" i="5"/>
  <c r="AP767" i="5"/>
  <c r="AQ767" i="5"/>
  <c r="AR767" i="5"/>
  <c r="AS767" i="5"/>
  <c r="AT767" i="5"/>
  <c r="AU777" i="5"/>
  <c r="AV777" i="5"/>
  <c r="AW777" i="5"/>
  <c r="AX767" i="5"/>
  <c r="AY767" i="5"/>
  <c r="AZ767" i="5"/>
  <c r="BA767" i="5"/>
  <c r="D768" i="5"/>
  <c r="AO768" i="5"/>
  <c r="AP768" i="5"/>
  <c r="AQ768" i="5"/>
  <c r="AR768" i="5"/>
  <c r="AS768" i="5"/>
  <c r="AT768" i="5"/>
  <c r="AU778" i="5"/>
  <c r="AV778" i="5"/>
  <c r="AW778" i="5"/>
  <c r="AX768" i="5"/>
  <c r="AY768" i="5"/>
  <c r="AZ768" i="5"/>
  <c r="BA768" i="5"/>
  <c r="D769" i="5"/>
  <c r="AO769" i="5"/>
  <c r="AP769" i="5"/>
  <c r="AQ769" i="5"/>
  <c r="AR769" i="5"/>
  <c r="AS769" i="5"/>
  <c r="AT769" i="5"/>
  <c r="AU779" i="5"/>
  <c r="AV779" i="5"/>
  <c r="AW779" i="5"/>
  <c r="AX769" i="5"/>
  <c r="AY769" i="5"/>
  <c r="AZ769" i="5"/>
  <c r="BA769" i="5"/>
  <c r="D770" i="5"/>
  <c r="AO770" i="5"/>
  <c r="AP770" i="5"/>
  <c r="AQ770" i="5"/>
  <c r="AR770" i="5"/>
  <c r="AS770" i="5"/>
  <c r="AT770" i="5"/>
  <c r="AU770" i="5"/>
  <c r="AV770" i="5"/>
  <c r="AU780" i="5"/>
  <c r="AV780" i="5"/>
  <c r="AW780" i="5"/>
  <c r="AX770" i="5"/>
  <c r="AY770" i="5"/>
  <c r="AZ770" i="5"/>
  <c r="BA770" i="5"/>
  <c r="D771" i="5"/>
  <c r="AO771" i="5"/>
  <c r="AP771" i="5"/>
  <c r="AQ771" i="5"/>
  <c r="AR771" i="5"/>
  <c r="AS771" i="5"/>
  <c r="AT771" i="5"/>
  <c r="AU781" i="5"/>
  <c r="AV781" i="5"/>
  <c r="AW781" i="5"/>
  <c r="AX771" i="5"/>
  <c r="AY771" i="5"/>
  <c r="AZ771" i="5"/>
  <c r="BA771" i="5"/>
  <c r="D772" i="5"/>
  <c r="AO772" i="5"/>
  <c r="AP772" i="5"/>
  <c r="AQ772" i="5"/>
  <c r="AR772" i="5"/>
  <c r="AS772" i="5"/>
  <c r="AT772" i="5"/>
  <c r="AU782" i="5"/>
  <c r="AV782" i="5"/>
  <c r="AW782" i="5"/>
  <c r="AX772" i="5"/>
  <c r="AY772" i="5"/>
  <c r="AZ772" i="5"/>
  <c r="BA772" i="5"/>
  <c r="D773" i="5"/>
  <c r="AO773" i="5"/>
  <c r="AP773" i="5"/>
  <c r="AQ773" i="5"/>
  <c r="AR773" i="5"/>
  <c r="AS773" i="5"/>
  <c r="AT773" i="5"/>
  <c r="AU783" i="5"/>
  <c r="AV783" i="5"/>
  <c r="AW783" i="5"/>
  <c r="AX773" i="5"/>
  <c r="AY773" i="5"/>
  <c r="AZ773" i="5"/>
  <c r="BA773" i="5"/>
  <c r="D774" i="5"/>
  <c r="AO774" i="5"/>
  <c r="AP774" i="5"/>
  <c r="AQ774" i="5"/>
  <c r="AR774" i="5"/>
  <c r="AS774" i="5"/>
  <c r="AT774" i="5"/>
  <c r="AU784" i="5"/>
  <c r="AV784" i="5"/>
  <c r="AW784" i="5"/>
  <c r="AX774" i="5"/>
  <c r="AY774" i="5"/>
  <c r="AZ774" i="5"/>
  <c r="BA774" i="5"/>
  <c r="D775" i="5"/>
  <c r="AO775" i="5"/>
  <c r="AP775" i="5"/>
  <c r="AQ775" i="5"/>
  <c r="AR775" i="5"/>
  <c r="AS775" i="5"/>
  <c r="AT775" i="5"/>
  <c r="AU785" i="5"/>
  <c r="AV785" i="5"/>
  <c r="AW785" i="5"/>
  <c r="AX775" i="5"/>
  <c r="AY775" i="5"/>
  <c r="AZ775" i="5"/>
  <c r="BA775" i="5"/>
  <c r="D776" i="5"/>
  <c r="AO776" i="5"/>
  <c r="AP776" i="5"/>
  <c r="AQ776" i="5"/>
  <c r="AR776" i="5"/>
  <c r="AS776" i="5"/>
  <c r="AT776" i="5"/>
  <c r="AU786" i="5"/>
  <c r="AV786" i="5"/>
  <c r="AW786" i="5"/>
  <c r="AX776" i="5"/>
  <c r="AY776" i="5"/>
  <c r="AZ776" i="5"/>
  <c r="BA776" i="5"/>
  <c r="D777" i="5"/>
  <c r="AO777" i="5"/>
  <c r="AP777" i="5"/>
  <c r="AQ777" i="5"/>
  <c r="AR777" i="5"/>
  <c r="AS777" i="5"/>
  <c r="AT777" i="5"/>
  <c r="AU787" i="5"/>
  <c r="AV787" i="5"/>
  <c r="AW787" i="5"/>
  <c r="AX777" i="5"/>
  <c r="AY777" i="5"/>
  <c r="AZ777" i="5"/>
  <c r="BA777" i="5"/>
  <c r="D778" i="5"/>
  <c r="AO778" i="5"/>
  <c r="AP778" i="5"/>
  <c r="AQ778" i="5"/>
  <c r="AR778" i="5"/>
  <c r="AS778" i="5"/>
  <c r="AT778" i="5"/>
  <c r="AU788" i="5"/>
  <c r="AV788" i="5"/>
  <c r="AW788" i="5"/>
  <c r="AX778" i="5"/>
  <c r="AY778" i="5"/>
  <c r="AZ778" i="5"/>
  <c r="BA778" i="5"/>
  <c r="D779" i="5"/>
  <c r="AO779" i="5"/>
  <c r="AP779" i="5"/>
  <c r="AQ779" i="5"/>
  <c r="AR779" i="5"/>
  <c r="AS779" i="5"/>
  <c r="AT779" i="5"/>
  <c r="AU789" i="5"/>
  <c r="AV789" i="5"/>
  <c r="AW789" i="5"/>
  <c r="AX779" i="5"/>
  <c r="AY779" i="5"/>
  <c r="AZ779" i="5"/>
  <c r="BA779" i="5"/>
  <c r="D780" i="5"/>
  <c r="AO780" i="5"/>
  <c r="AP780" i="5"/>
  <c r="AQ780" i="5"/>
  <c r="AR780" i="5"/>
  <c r="AS780" i="5"/>
  <c r="AT780" i="5"/>
  <c r="AU790" i="5"/>
  <c r="AV790" i="5"/>
  <c r="AW790" i="5"/>
  <c r="AX780" i="5"/>
  <c r="AY780" i="5"/>
  <c r="AZ780" i="5"/>
  <c r="BA780" i="5"/>
  <c r="D781" i="5"/>
  <c r="AO781" i="5"/>
  <c r="AP781" i="5"/>
  <c r="AQ781" i="5"/>
  <c r="AR781" i="5"/>
  <c r="AS781" i="5"/>
  <c r="AT781" i="5"/>
  <c r="AU791" i="5"/>
  <c r="AV791" i="5"/>
  <c r="AW791" i="5"/>
  <c r="AX781" i="5"/>
  <c r="AY781" i="5"/>
  <c r="AZ781" i="5"/>
  <c r="BA781" i="5"/>
  <c r="D782" i="5"/>
  <c r="AO782" i="5"/>
  <c r="AP782" i="5"/>
  <c r="AQ782" i="5"/>
  <c r="AR782" i="5"/>
  <c r="AS782" i="5"/>
  <c r="AT782" i="5"/>
  <c r="AU792" i="5"/>
  <c r="AV792" i="5"/>
  <c r="AW792" i="5"/>
  <c r="AX782" i="5"/>
  <c r="AY782" i="5"/>
  <c r="AZ782" i="5"/>
  <c r="BA782" i="5"/>
  <c r="D783" i="5"/>
  <c r="AO783" i="5"/>
  <c r="AP783" i="5"/>
  <c r="AQ783" i="5"/>
  <c r="AR783" i="5"/>
  <c r="AS783" i="5"/>
  <c r="AT783" i="5"/>
  <c r="AU793" i="5"/>
  <c r="AV793" i="5"/>
  <c r="AW793" i="5"/>
  <c r="AX783" i="5"/>
  <c r="AY783" i="5"/>
  <c r="AZ783" i="5"/>
  <c r="BA783" i="5"/>
  <c r="D784" i="5"/>
  <c r="AO784" i="5"/>
  <c r="AP784" i="5"/>
  <c r="AQ784" i="5"/>
  <c r="AR784" i="5"/>
  <c r="AS784" i="5"/>
  <c r="AT784" i="5"/>
  <c r="AU794" i="5"/>
  <c r="AV794" i="5"/>
  <c r="AW794" i="5"/>
  <c r="AX784" i="5"/>
  <c r="AY784" i="5"/>
  <c r="AZ784" i="5"/>
  <c r="BA784" i="5"/>
  <c r="D785" i="5"/>
  <c r="AO785" i="5"/>
  <c r="AP785" i="5"/>
  <c r="AQ785" i="5"/>
  <c r="AR785" i="5"/>
  <c r="AS785" i="5"/>
  <c r="AT785" i="5"/>
  <c r="AU795" i="5"/>
  <c r="AV795" i="5"/>
  <c r="AW795" i="5"/>
  <c r="AX785" i="5"/>
  <c r="AY785" i="5"/>
  <c r="AZ785" i="5"/>
  <c r="BA785" i="5"/>
  <c r="D786" i="5"/>
  <c r="AO786" i="5"/>
  <c r="AP786" i="5"/>
  <c r="AQ786" i="5"/>
  <c r="AR786" i="5"/>
  <c r="AS786" i="5"/>
  <c r="AT786" i="5"/>
  <c r="AU796" i="5"/>
  <c r="AV796" i="5"/>
  <c r="AW796" i="5"/>
  <c r="AX786" i="5"/>
  <c r="AY786" i="5"/>
  <c r="AZ786" i="5"/>
  <c r="BA786" i="5"/>
  <c r="D787" i="5"/>
  <c r="AO787" i="5"/>
  <c r="AP787" i="5"/>
  <c r="AQ787" i="5"/>
  <c r="AR787" i="5"/>
  <c r="AS787" i="5"/>
  <c r="AT787" i="5"/>
  <c r="AU797" i="5"/>
  <c r="AV797" i="5"/>
  <c r="AW797" i="5"/>
  <c r="AX787" i="5"/>
  <c r="AY787" i="5"/>
  <c r="AZ787" i="5"/>
  <c r="BA787" i="5"/>
  <c r="D788" i="5"/>
  <c r="AO788" i="5"/>
  <c r="AP788" i="5"/>
  <c r="AQ788" i="5"/>
  <c r="AR788" i="5"/>
  <c r="AS788" i="5"/>
  <c r="AT788" i="5"/>
  <c r="AU798" i="5"/>
  <c r="AV798" i="5"/>
  <c r="AW798" i="5"/>
  <c r="AX788" i="5"/>
  <c r="AY788" i="5"/>
  <c r="AZ788" i="5"/>
  <c r="BA788" i="5"/>
  <c r="D789" i="5"/>
  <c r="AO789" i="5"/>
  <c r="AP789" i="5"/>
  <c r="AQ789" i="5"/>
  <c r="AR789" i="5"/>
  <c r="AS789" i="5"/>
  <c r="AT789" i="5"/>
  <c r="AU799" i="5"/>
  <c r="AV799" i="5"/>
  <c r="AW799" i="5"/>
  <c r="AX789" i="5"/>
  <c r="AY789" i="5"/>
  <c r="AZ789" i="5"/>
  <c r="BA789" i="5"/>
  <c r="D790" i="5"/>
  <c r="AO790" i="5"/>
  <c r="AP790" i="5"/>
  <c r="AQ790" i="5"/>
  <c r="AR790" i="5"/>
  <c r="AS790" i="5"/>
  <c r="AT790" i="5"/>
  <c r="AU800" i="5"/>
  <c r="AV800" i="5"/>
  <c r="AW800" i="5"/>
  <c r="AX790" i="5"/>
  <c r="AY790" i="5"/>
  <c r="AZ790" i="5"/>
  <c r="BA790" i="5"/>
  <c r="D791" i="5"/>
  <c r="AO791" i="5"/>
  <c r="AP791" i="5"/>
  <c r="AQ791" i="5"/>
  <c r="AR791" i="5"/>
  <c r="AS791" i="5"/>
  <c r="AT791" i="5"/>
  <c r="AU801" i="5"/>
  <c r="AV801" i="5"/>
  <c r="AW801" i="5"/>
  <c r="AX791" i="5"/>
  <c r="AY791" i="5"/>
  <c r="AZ791" i="5"/>
  <c r="BA791" i="5"/>
  <c r="D792" i="5"/>
  <c r="AO792" i="5"/>
  <c r="AP792" i="5"/>
  <c r="AQ792" i="5"/>
  <c r="AR792" i="5"/>
  <c r="AS792" i="5"/>
  <c r="AT792" i="5"/>
  <c r="AU802" i="5"/>
  <c r="AV802" i="5"/>
  <c r="AW802" i="5"/>
  <c r="AX792" i="5"/>
  <c r="AY792" i="5"/>
  <c r="AZ792" i="5"/>
  <c r="BA792" i="5"/>
  <c r="D793" i="5"/>
  <c r="AO793" i="5"/>
  <c r="AP793" i="5"/>
  <c r="AQ793" i="5"/>
  <c r="AR793" i="5"/>
  <c r="AS793" i="5"/>
  <c r="AT793" i="5"/>
  <c r="AU803" i="5"/>
  <c r="AV803" i="5"/>
  <c r="AW803" i="5"/>
  <c r="AX793" i="5"/>
  <c r="AY793" i="5"/>
  <c r="AZ793" i="5"/>
  <c r="BA793" i="5"/>
  <c r="D794" i="5"/>
  <c r="AO794" i="5"/>
  <c r="AP794" i="5"/>
  <c r="AQ794" i="5"/>
  <c r="AR794" i="5"/>
  <c r="AS794" i="5"/>
  <c r="AT794" i="5"/>
  <c r="AU804" i="5"/>
  <c r="AV804" i="5"/>
  <c r="AW804" i="5"/>
  <c r="AX794" i="5"/>
  <c r="AY794" i="5"/>
  <c r="AZ794" i="5"/>
  <c r="BA794" i="5"/>
  <c r="D795" i="5"/>
  <c r="AO795" i="5"/>
  <c r="AP795" i="5"/>
  <c r="AQ795" i="5"/>
  <c r="AR795" i="5"/>
  <c r="AS795" i="5"/>
  <c r="AT795" i="5"/>
  <c r="AU805" i="5"/>
  <c r="AV805" i="5"/>
  <c r="AW805" i="5"/>
  <c r="AX795" i="5"/>
  <c r="AY795" i="5"/>
  <c r="AZ795" i="5"/>
  <c r="BA795" i="5"/>
  <c r="D796" i="5"/>
  <c r="AO796" i="5"/>
  <c r="AP796" i="5"/>
  <c r="AQ796" i="5"/>
  <c r="AR796" i="5"/>
  <c r="AS796" i="5"/>
  <c r="AT796" i="5"/>
  <c r="AU806" i="5"/>
  <c r="AV806" i="5"/>
  <c r="AW806" i="5"/>
  <c r="AX796" i="5"/>
  <c r="AY796" i="5"/>
  <c r="AZ796" i="5"/>
  <c r="BA796" i="5"/>
  <c r="D797" i="5"/>
  <c r="AO797" i="5"/>
  <c r="AP797" i="5"/>
  <c r="AQ797" i="5"/>
  <c r="AR797" i="5"/>
  <c r="AS797" i="5"/>
  <c r="AT797" i="5"/>
  <c r="AU807" i="5"/>
  <c r="AV807" i="5"/>
  <c r="AW807" i="5"/>
  <c r="AX797" i="5"/>
  <c r="AY797" i="5"/>
  <c r="AZ797" i="5"/>
  <c r="BA797" i="5"/>
  <c r="D798" i="5"/>
  <c r="AO798" i="5"/>
  <c r="AP798" i="5"/>
  <c r="AQ798" i="5"/>
  <c r="AR798" i="5"/>
  <c r="AS798" i="5"/>
  <c r="AT798" i="5"/>
  <c r="AU808" i="5"/>
  <c r="AV808" i="5"/>
  <c r="AW808" i="5"/>
  <c r="AX798" i="5"/>
  <c r="AY798" i="5"/>
  <c r="AZ798" i="5"/>
  <c r="BA798" i="5"/>
  <c r="D799" i="5"/>
  <c r="AO799" i="5"/>
  <c r="AP799" i="5"/>
  <c r="AQ799" i="5"/>
  <c r="AR799" i="5"/>
  <c r="AS799" i="5"/>
  <c r="AT799" i="5"/>
  <c r="AU809" i="5"/>
  <c r="AV809" i="5"/>
  <c r="AW809" i="5"/>
  <c r="AX799" i="5"/>
  <c r="AY799" i="5"/>
  <c r="AZ799" i="5"/>
  <c r="BA799" i="5"/>
  <c r="D800" i="5"/>
  <c r="AO800" i="5"/>
  <c r="AP800" i="5"/>
  <c r="AQ800" i="5"/>
  <c r="AR800" i="5"/>
  <c r="AS800" i="5"/>
  <c r="AT800" i="5"/>
  <c r="AU810" i="5"/>
  <c r="AV810" i="5"/>
  <c r="AW810" i="5"/>
  <c r="AX800" i="5"/>
  <c r="AY800" i="5"/>
  <c r="AZ800" i="5"/>
  <c r="BA800" i="5"/>
  <c r="D801" i="5"/>
  <c r="AO801" i="5"/>
  <c r="AP801" i="5"/>
  <c r="AQ801" i="5"/>
  <c r="AR801" i="5"/>
  <c r="AS801" i="5"/>
  <c r="AT801" i="5"/>
  <c r="AU811" i="5"/>
  <c r="AV811" i="5"/>
  <c r="AW811" i="5"/>
  <c r="AX801" i="5"/>
  <c r="AY801" i="5"/>
  <c r="AZ801" i="5"/>
  <c r="BA801" i="5"/>
  <c r="D802" i="5"/>
  <c r="AO802" i="5"/>
  <c r="AP802" i="5"/>
  <c r="AQ802" i="5"/>
  <c r="AR802" i="5"/>
  <c r="AS802" i="5"/>
  <c r="AT802" i="5"/>
  <c r="AU812" i="5"/>
  <c r="AV812" i="5"/>
  <c r="AW812" i="5"/>
  <c r="AX802" i="5"/>
  <c r="AY802" i="5"/>
  <c r="AZ802" i="5"/>
  <c r="BA802" i="5"/>
  <c r="D803" i="5"/>
  <c r="AO803" i="5"/>
  <c r="AP803" i="5"/>
  <c r="AQ803" i="5"/>
  <c r="AR803" i="5"/>
  <c r="AS803" i="5"/>
  <c r="AT803" i="5"/>
  <c r="AU813" i="5"/>
  <c r="AV813" i="5"/>
  <c r="AW813" i="5"/>
  <c r="AX803" i="5"/>
  <c r="AY803" i="5"/>
  <c r="AZ803" i="5"/>
  <c r="BA803" i="5"/>
  <c r="D804" i="5"/>
  <c r="AO804" i="5"/>
  <c r="AP804" i="5"/>
  <c r="AQ804" i="5"/>
  <c r="AR804" i="5"/>
  <c r="AS804" i="5"/>
  <c r="AT804" i="5"/>
  <c r="AU814" i="5"/>
  <c r="AV814" i="5"/>
  <c r="AW814" i="5"/>
  <c r="AX804" i="5"/>
  <c r="AY804" i="5"/>
  <c r="AZ804" i="5"/>
  <c r="BA804" i="5"/>
  <c r="D805" i="5"/>
  <c r="AO805" i="5"/>
  <c r="AP805" i="5"/>
  <c r="AQ805" i="5"/>
  <c r="AR805" i="5"/>
  <c r="AS805" i="5"/>
  <c r="AT805" i="5"/>
  <c r="AU815" i="5"/>
  <c r="AV815" i="5"/>
  <c r="AW815" i="5"/>
  <c r="AX805" i="5"/>
  <c r="AY805" i="5"/>
  <c r="AZ805" i="5"/>
  <c r="BA805" i="5"/>
  <c r="D806" i="5"/>
  <c r="AO806" i="5"/>
  <c r="AP806" i="5"/>
  <c r="AQ806" i="5"/>
  <c r="AR806" i="5"/>
  <c r="AS806" i="5"/>
  <c r="AT806" i="5"/>
  <c r="AU816" i="5"/>
  <c r="AV816" i="5"/>
  <c r="AW816" i="5"/>
  <c r="AX806" i="5"/>
  <c r="AY806" i="5"/>
  <c r="AZ806" i="5"/>
  <c r="BA806" i="5"/>
  <c r="D807" i="5"/>
  <c r="AO807" i="5"/>
  <c r="AP807" i="5"/>
  <c r="AQ807" i="5"/>
  <c r="AR807" i="5"/>
  <c r="AS807" i="5"/>
  <c r="AT807" i="5"/>
  <c r="AU817" i="5"/>
  <c r="AV817" i="5"/>
  <c r="AW817" i="5"/>
  <c r="AX807" i="5"/>
  <c r="AY807" i="5"/>
  <c r="AZ807" i="5"/>
  <c r="BA807" i="5"/>
  <c r="D808" i="5"/>
  <c r="AO808" i="5"/>
  <c r="AP808" i="5"/>
  <c r="AQ808" i="5"/>
  <c r="AR808" i="5"/>
  <c r="AS808" i="5"/>
  <c r="AT808" i="5"/>
  <c r="AU818" i="5"/>
  <c r="AV818" i="5"/>
  <c r="AW818" i="5"/>
  <c r="AX808" i="5"/>
  <c r="AY808" i="5"/>
  <c r="AZ808" i="5"/>
  <c r="BA808" i="5"/>
  <c r="D809" i="5"/>
  <c r="AO809" i="5"/>
  <c r="AP809" i="5"/>
  <c r="AQ809" i="5"/>
  <c r="AR809" i="5"/>
  <c r="AS809" i="5"/>
  <c r="AT809" i="5"/>
  <c r="AU819" i="5"/>
  <c r="AV819" i="5"/>
  <c r="AW819" i="5"/>
  <c r="AX809" i="5"/>
  <c r="AY809" i="5"/>
  <c r="AZ809" i="5"/>
  <c r="BA809" i="5"/>
  <c r="D810" i="5"/>
  <c r="AO810" i="5"/>
  <c r="AP810" i="5"/>
  <c r="AQ810" i="5"/>
  <c r="AR810" i="5"/>
  <c r="AS810" i="5"/>
  <c r="AT810" i="5"/>
  <c r="AU820" i="5"/>
  <c r="AV820" i="5"/>
  <c r="AW820" i="5"/>
  <c r="AX810" i="5"/>
  <c r="AY810" i="5"/>
  <c r="AZ810" i="5"/>
  <c r="BA810" i="5"/>
  <c r="D811" i="5"/>
  <c r="AO811" i="5"/>
  <c r="AP811" i="5"/>
  <c r="AQ811" i="5"/>
  <c r="AR811" i="5"/>
  <c r="AS811" i="5"/>
  <c r="AT811" i="5"/>
  <c r="AU821" i="5"/>
  <c r="AV821" i="5"/>
  <c r="AW821" i="5"/>
  <c r="AX811" i="5"/>
  <c r="AY811" i="5"/>
  <c r="AZ811" i="5"/>
  <c r="BA811" i="5"/>
  <c r="D812" i="5"/>
  <c r="AO812" i="5"/>
  <c r="AP812" i="5"/>
  <c r="AQ812" i="5"/>
  <c r="AR812" i="5"/>
  <c r="AS812" i="5"/>
  <c r="AT812" i="5"/>
  <c r="AU822" i="5"/>
  <c r="AV822" i="5"/>
  <c r="AW822" i="5"/>
  <c r="AX812" i="5"/>
  <c r="AY812" i="5"/>
  <c r="AZ812" i="5"/>
  <c r="BA812" i="5"/>
  <c r="D813" i="5"/>
  <c r="AO813" i="5"/>
  <c r="AP813" i="5"/>
  <c r="AQ813" i="5"/>
  <c r="AR813" i="5"/>
  <c r="AS813" i="5"/>
  <c r="AT813" i="5"/>
  <c r="AU823" i="5"/>
  <c r="AV823" i="5"/>
  <c r="AW823" i="5"/>
  <c r="AX813" i="5"/>
  <c r="AY813" i="5"/>
  <c r="AZ813" i="5"/>
  <c r="BA813" i="5"/>
  <c r="D814" i="5"/>
  <c r="AO814" i="5"/>
  <c r="AP814" i="5"/>
  <c r="AQ814" i="5"/>
  <c r="AR814" i="5"/>
  <c r="AS814" i="5"/>
  <c r="AT814" i="5"/>
  <c r="AU824" i="5"/>
  <c r="AV824" i="5"/>
  <c r="AW824" i="5"/>
  <c r="AX814" i="5"/>
  <c r="AY814" i="5"/>
  <c r="AZ814" i="5"/>
  <c r="BA814" i="5"/>
  <c r="D815" i="5"/>
  <c r="AO815" i="5"/>
  <c r="AP815" i="5"/>
  <c r="AQ815" i="5"/>
  <c r="AR815" i="5"/>
  <c r="AS815" i="5"/>
  <c r="AT815" i="5"/>
  <c r="AU825" i="5"/>
  <c r="AV825" i="5"/>
  <c r="AW825" i="5"/>
  <c r="AX815" i="5"/>
  <c r="AY815" i="5"/>
  <c r="AZ815" i="5"/>
  <c r="BA815" i="5"/>
  <c r="D816" i="5"/>
  <c r="AO816" i="5"/>
  <c r="AP816" i="5"/>
  <c r="AQ816" i="5"/>
  <c r="AR816" i="5"/>
  <c r="AS816" i="5"/>
  <c r="AT816" i="5"/>
  <c r="AU826" i="5"/>
  <c r="AV826" i="5"/>
  <c r="AW826" i="5"/>
  <c r="AX816" i="5"/>
  <c r="AY816" i="5"/>
  <c r="AZ816" i="5"/>
  <c r="BA816" i="5"/>
  <c r="D817" i="5"/>
  <c r="AO817" i="5"/>
  <c r="AP817" i="5"/>
  <c r="AQ817" i="5"/>
  <c r="AR817" i="5"/>
  <c r="AS817" i="5"/>
  <c r="AT817" i="5"/>
  <c r="AU827" i="5"/>
  <c r="AV827" i="5"/>
  <c r="AW827" i="5"/>
  <c r="AX817" i="5"/>
  <c r="AY817" i="5"/>
  <c r="AZ817" i="5"/>
  <c r="BA817" i="5"/>
  <c r="D818" i="5"/>
  <c r="AO818" i="5"/>
  <c r="AP818" i="5"/>
  <c r="AQ818" i="5"/>
  <c r="AR818" i="5"/>
  <c r="AS818" i="5"/>
  <c r="AT818" i="5"/>
  <c r="AU828" i="5"/>
  <c r="AV828" i="5"/>
  <c r="AW828" i="5"/>
  <c r="AX818" i="5"/>
  <c r="AY818" i="5"/>
  <c r="AZ818" i="5"/>
  <c r="BA818" i="5"/>
  <c r="D819" i="5"/>
  <c r="AO819" i="5"/>
  <c r="AP819" i="5"/>
  <c r="AQ819" i="5"/>
  <c r="AR819" i="5"/>
  <c r="AS819" i="5"/>
  <c r="AT819" i="5"/>
  <c r="AU829" i="5"/>
  <c r="AV829" i="5"/>
  <c r="AW829" i="5"/>
  <c r="AX819" i="5"/>
  <c r="AY819" i="5"/>
  <c r="AZ819" i="5"/>
  <c r="BA819" i="5"/>
  <c r="D820" i="5"/>
  <c r="AO820" i="5"/>
  <c r="AP820" i="5"/>
  <c r="AQ820" i="5"/>
  <c r="AR820" i="5"/>
  <c r="AS820" i="5"/>
  <c r="AT820" i="5"/>
  <c r="AU830" i="5"/>
  <c r="AV830" i="5"/>
  <c r="AW830" i="5"/>
  <c r="AX820" i="5"/>
  <c r="AY820" i="5"/>
  <c r="AZ820" i="5"/>
  <c r="BA820" i="5"/>
  <c r="D821" i="5"/>
  <c r="AO821" i="5"/>
  <c r="AP821" i="5"/>
  <c r="AQ821" i="5"/>
  <c r="AR821" i="5"/>
  <c r="AS821" i="5"/>
  <c r="AT821" i="5"/>
  <c r="AU831" i="5"/>
  <c r="AV831" i="5"/>
  <c r="AW831" i="5"/>
  <c r="AX821" i="5"/>
  <c r="AY821" i="5"/>
  <c r="AZ821" i="5"/>
  <c r="BA821" i="5"/>
  <c r="D822" i="5"/>
  <c r="AO822" i="5"/>
  <c r="AP822" i="5"/>
  <c r="AQ822" i="5"/>
  <c r="AR822" i="5"/>
  <c r="AS822" i="5"/>
  <c r="AT822" i="5"/>
  <c r="AU832" i="5"/>
  <c r="AV832" i="5"/>
  <c r="AW832" i="5"/>
  <c r="AX822" i="5"/>
  <c r="AY822" i="5"/>
  <c r="AZ822" i="5"/>
  <c r="BA822" i="5"/>
  <c r="D823" i="5"/>
  <c r="AO823" i="5"/>
  <c r="AP823" i="5"/>
  <c r="AQ823" i="5"/>
  <c r="AR823" i="5"/>
  <c r="AS823" i="5"/>
  <c r="AT823" i="5"/>
  <c r="AU833" i="5"/>
  <c r="AV833" i="5"/>
  <c r="AW833" i="5"/>
  <c r="AX823" i="5"/>
  <c r="AY823" i="5"/>
  <c r="AZ823" i="5"/>
  <c r="BA823" i="5"/>
  <c r="D824" i="5"/>
  <c r="AO824" i="5"/>
  <c r="AP824" i="5"/>
  <c r="AQ824" i="5"/>
  <c r="AR824" i="5"/>
  <c r="AS824" i="5"/>
  <c r="AT824" i="5"/>
  <c r="AU834" i="5"/>
  <c r="AV834" i="5"/>
  <c r="AW834" i="5"/>
  <c r="AX824" i="5"/>
  <c r="AY824" i="5"/>
  <c r="AZ824" i="5"/>
  <c r="BA824" i="5"/>
  <c r="D825" i="5"/>
  <c r="AO825" i="5"/>
  <c r="AP825" i="5"/>
  <c r="AQ825" i="5"/>
  <c r="AR825" i="5"/>
  <c r="AS825" i="5"/>
  <c r="AT825" i="5"/>
  <c r="AU835" i="5"/>
  <c r="AV835" i="5"/>
  <c r="AW835" i="5"/>
  <c r="AX825" i="5"/>
  <c r="AY825" i="5"/>
  <c r="AZ825" i="5"/>
  <c r="BA825" i="5"/>
  <c r="D826" i="5"/>
  <c r="AO826" i="5"/>
  <c r="AP826" i="5"/>
  <c r="AQ826" i="5"/>
  <c r="AR826" i="5"/>
  <c r="AS826" i="5"/>
  <c r="AT826" i="5"/>
  <c r="AU836" i="5"/>
  <c r="AV836" i="5"/>
  <c r="AW836" i="5"/>
  <c r="AX826" i="5"/>
  <c r="AY826" i="5"/>
  <c r="AZ826" i="5"/>
  <c r="BA826" i="5"/>
  <c r="D827" i="5"/>
  <c r="AO827" i="5"/>
  <c r="AP827" i="5"/>
  <c r="AQ827" i="5"/>
  <c r="AR827" i="5"/>
  <c r="AS827" i="5"/>
  <c r="AT827" i="5"/>
  <c r="AU837" i="5"/>
  <c r="AV837" i="5"/>
  <c r="AW837" i="5"/>
  <c r="AX827" i="5"/>
  <c r="AY827" i="5"/>
  <c r="AZ827" i="5"/>
  <c r="BA827" i="5"/>
  <c r="D828" i="5"/>
  <c r="AO828" i="5"/>
  <c r="AP828" i="5"/>
  <c r="AQ828" i="5"/>
  <c r="AR828" i="5"/>
  <c r="AS828" i="5"/>
  <c r="AT828" i="5"/>
  <c r="AU838" i="5"/>
  <c r="AV838" i="5"/>
  <c r="AW838" i="5"/>
  <c r="AX828" i="5"/>
  <c r="AY828" i="5"/>
  <c r="AZ828" i="5"/>
  <c r="BA828" i="5"/>
  <c r="D829" i="5"/>
  <c r="AO829" i="5"/>
  <c r="AP829" i="5"/>
  <c r="AQ829" i="5"/>
  <c r="AR829" i="5"/>
  <c r="AS829" i="5"/>
  <c r="AT829" i="5"/>
  <c r="AU839" i="5"/>
  <c r="AV839" i="5"/>
  <c r="AW839" i="5"/>
  <c r="AX829" i="5"/>
  <c r="AY829" i="5"/>
  <c r="AZ829" i="5"/>
  <c r="BA829" i="5"/>
  <c r="D830" i="5"/>
  <c r="AO830" i="5"/>
  <c r="AP830" i="5"/>
  <c r="AQ830" i="5"/>
  <c r="AR830" i="5"/>
  <c r="AS830" i="5"/>
  <c r="AT830" i="5"/>
  <c r="AU840" i="5"/>
  <c r="AV840" i="5"/>
  <c r="AW840" i="5"/>
  <c r="AX830" i="5"/>
  <c r="AY830" i="5"/>
  <c r="AZ830" i="5"/>
  <c r="BA830" i="5"/>
  <c r="D831" i="5"/>
  <c r="AO831" i="5"/>
  <c r="AP831" i="5"/>
  <c r="AQ831" i="5"/>
  <c r="AR831" i="5"/>
  <c r="AS831" i="5"/>
  <c r="AT831" i="5"/>
  <c r="AU841" i="5"/>
  <c r="AV841" i="5"/>
  <c r="AW841" i="5"/>
  <c r="AX831" i="5"/>
  <c r="AY831" i="5"/>
  <c r="AZ831" i="5"/>
  <c r="BA831" i="5"/>
  <c r="D832" i="5"/>
  <c r="AO832" i="5"/>
  <c r="AP832" i="5"/>
  <c r="AQ832" i="5"/>
  <c r="AR832" i="5"/>
  <c r="AS832" i="5"/>
  <c r="AT832" i="5"/>
  <c r="AU842" i="5"/>
  <c r="AV842" i="5"/>
  <c r="AW842" i="5"/>
  <c r="AX832" i="5"/>
  <c r="AY832" i="5"/>
  <c r="AZ832" i="5"/>
  <c r="BA832" i="5"/>
  <c r="D833" i="5"/>
  <c r="AO833" i="5"/>
  <c r="AP833" i="5"/>
  <c r="AQ833" i="5"/>
  <c r="AR833" i="5"/>
  <c r="AS833" i="5"/>
  <c r="AT833" i="5"/>
  <c r="AU843" i="5"/>
  <c r="AV843" i="5"/>
  <c r="AW843" i="5"/>
  <c r="AX833" i="5"/>
  <c r="AY833" i="5"/>
  <c r="AZ833" i="5"/>
  <c r="BA833" i="5"/>
  <c r="D834" i="5"/>
  <c r="AO834" i="5"/>
  <c r="AP834" i="5"/>
  <c r="AQ834" i="5"/>
  <c r="AR834" i="5"/>
  <c r="AS834" i="5"/>
  <c r="AT834" i="5"/>
  <c r="AU844" i="5"/>
  <c r="AV844" i="5"/>
  <c r="AW844" i="5"/>
  <c r="AX834" i="5"/>
  <c r="AY834" i="5"/>
  <c r="AZ834" i="5"/>
  <c r="BA834" i="5"/>
  <c r="D835" i="5"/>
  <c r="AO835" i="5"/>
  <c r="AP835" i="5"/>
  <c r="AQ835" i="5"/>
  <c r="AR835" i="5"/>
  <c r="AS835" i="5"/>
  <c r="AT835" i="5"/>
  <c r="AU845" i="5"/>
  <c r="AV845" i="5"/>
  <c r="AW845" i="5"/>
  <c r="AX835" i="5"/>
  <c r="AY835" i="5"/>
  <c r="AZ835" i="5"/>
  <c r="BA835" i="5"/>
  <c r="D836" i="5"/>
  <c r="AO836" i="5"/>
  <c r="AP836" i="5"/>
  <c r="AQ836" i="5"/>
  <c r="AR836" i="5"/>
  <c r="AS836" i="5"/>
  <c r="AT836" i="5"/>
  <c r="AU846" i="5"/>
  <c r="AV846" i="5"/>
  <c r="AW846" i="5"/>
  <c r="AX836" i="5"/>
  <c r="AY836" i="5"/>
  <c r="AZ836" i="5"/>
  <c r="BA836" i="5"/>
  <c r="D837" i="5"/>
  <c r="AO837" i="5"/>
  <c r="AP837" i="5"/>
  <c r="AQ837" i="5"/>
  <c r="AR837" i="5"/>
  <c r="AS837" i="5"/>
  <c r="AT837" i="5"/>
  <c r="AU847" i="5"/>
  <c r="AV847" i="5"/>
  <c r="AW847" i="5"/>
  <c r="AX837" i="5"/>
  <c r="AY837" i="5"/>
  <c r="AZ837" i="5"/>
  <c r="BA837" i="5"/>
  <c r="D838" i="5"/>
  <c r="AO838" i="5"/>
  <c r="AP838" i="5"/>
  <c r="AQ838" i="5"/>
  <c r="AR838" i="5"/>
  <c r="AS838" i="5"/>
  <c r="AT838" i="5"/>
  <c r="AU848" i="5"/>
  <c r="AV848" i="5"/>
  <c r="AW848" i="5"/>
  <c r="AX838" i="5"/>
  <c r="AY838" i="5"/>
  <c r="AZ838" i="5"/>
  <c r="BA838" i="5"/>
  <c r="D839" i="5"/>
  <c r="AO839" i="5"/>
  <c r="AP839" i="5"/>
  <c r="AQ839" i="5"/>
  <c r="AR839" i="5"/>
  <c r="AS839" i="5"/>
  <c r="AT839" i="5"/>
  <c r="AU849" i="5"/>
  <c r="AV849" i="5"/>
  <c r="AW849" i="5"/>
  <c r="AX839" i="5"/>
  <c r="AY839" i="5"/>
  <c r="AZ839" i="5"/>
  <c r="BA839" i="5"/>
  <c r="D840" i="5"/>
  <c r="AO840" i="5"/>
  <c r="AP840" i="5"/>
  <c r="AQ840" i="5"/>
  <c r="AR840" i="5"/>
  <c r="AS840" i="5"/>
  <c r="AT840" i="5"/>
  <c r="AU850" i="5"/>
  <c r="AV850" i="5"/>
  <c r="AW850" i="5"/>
  <c r="AX840" i="5"/>
  <c r="AY840" i="5"/>
  <c r="AZ840" i="5"/>
  <c r="BA840" i="5"/>
  <c r="D841" i="5"/>
  <c r="AO841" i="5"/>
  <c r="AP841" i="5"/>
  <c r="AQ841" i="5"/>
  <c r="AR841" i="5"/>
  <c r="AS841" i="5"/>
  <c r="AT841" i="5"/>
  <c r="AU851" i="5"/>
  <c r="AV851" i="5"/>
  <c r="AW851" i="5"/>
  <c r="AX841" i="5"/>
  <c r="AY841" i="5"/>
  <c r="AZ841" i="5"/>
  <c r="BA841" i="5"/>
  <c r="D842" i="5"/>
  <c r="AO842" i="5"/>
  <c r="AP842" i="5"/>
  <c r="AQ842" i="5"/>
  <c r="AR842" i="5"/>
  <c r="AS842" i="5"/>
  <c r="AT842" i="5"/>
  <c r="AU852" i="5"/>
  <c r="AV852" i="5"/>
  <c r="AW852" i="5"/>
  <c r="AX842" i="5"/>
  <c r="AY842" i="5"/>
  <c r="AZ842" i="5"/>
  <c r="BA842" i="5"/>
  <c r="D843" i="5"/>
  <c r="AO843" i="5"/>
  <c r="AP843" i="5"/>
  <c r="AQ843" i="5"/>
  <c r="AR843" i="5"/>
  <c r="AS843" i="5"/>
  <c r="AT843" i="5"/>
  <c r="AU853" i="5"/>
  <c r="AV853" i="5"/>
  <c r="AW853" i="5"/>
  <c r="AX843" i="5"/>
  <c r="AY843" i="5"/>
  <c r="AZ843" i="5"/>
  <c r="BA843" i="5"/>
  <c r="D844" i="5"/>
  <c r="AO844" i="5"/>
  <c r="AP844" i="5"/>
  <c r="AQ844" i="5"/>
  <c r="AR844" i="5"/>
  <c r="AS844" i="5"/>
  <c r="AT844" i="5"/>
  <c r="AU854" i="5"/>
  <c r="AV854" i="5"/>
  <c r="AW854" i="5"/>
  <c r="AX844" i="5"/>
  <c r="AY844" i="5"/>
  <c r="AZ844" i="5"/>
  <c r="BA844" i="5"/>
  <c r="D845" i="5"/>
  <c r="AO845" i="5"/>
  <c r="AP845" i="5"/>
  <c r="AQ845" i="5"/>
  <c r="AR845" i="5"/>
  <c r="AS845" i="5"/>
  <c r="AT845" i="5"/>
  <c r="AU855" i="5"/>
  <c r="AV855" i="5"/>
  <c r="AW855" i="5"/>
  <c r="AX845" i="5"/>
  <c r="AY845" i="5"/>
  <c r="AZ845" i="5"/>
  <c r="BA845" i="5"/>
  <c r="D846" i="5"/>
  <c r="AO846" i="5"/>
  <c r="AP846" i="5"/>
  <c r="AQ846" i="5"/>
  <c r="AR846" i="5"/>
  <c r="AS846" i="5"/>
  <c r="AT846" i="5"/>
  <c r="AU856" i="5"/>
  <c r="AV856" i="5"/>
  <c r="AW856" i="5"/>
  <c r="AX846" i="5"/>
  <c r="AY846" i="5"/>
  <c r="AZ846" i="5"/>
  <c r="BA846" i="5"/>
  <c r="D847" i="5"/>
  <c r="AO847" i="5"/>
  <c r="AP847" i="5"/>
  <c r="AQ847" i="5"/>
  <c r="AR847" i="5"/>
  <c r="AS847" i="5"/>
  <c r="AT847" i="5"/>
  <c r="AU857" i="5"/>
  <c r="AV857" i="5"/>
  <c r="AW857" i="5"/>
  <c r="AX847" i="5"/>
  <c r="AY847" i="5"/>
  <c r="AZ847" i="5"/>
  <c r="BA847" i="5"/>
  <c r="D848" i="5"/>
  <c r="AO848" i="5"/>
  <c r="AP848" i="5"/>
  <c r="AQ848" i="5"/>
  <c r="AR848" i="5"/>
  <c r="AS848" i="5"/>
  <c r="AT848" i="5"/>
  <c r="AU858" i="5"/>
  <c r="AV858" i="5"/>
  <c r="AW858" i="5"/>
  <c r="AX848" i="5"/>
  <c r="AY848" i="5"/>
  <c r="AZ848" i="5"/>
  <c r="BA848" i="5"/>
  <c r="D849" i="5"/>
  <c r="AO849" i="5"/>
  <c r="AP849" i="5"/>
  <c r="AQ849" i="5"/>
  <c r="AR849" i="5"/>
  <c r="AS849" i="5"/>
  <c r="AT849" i="5"/>
  <c r="AU859" i="5"/>
  <c r="AV859" i="5"/>
  <c r="AW859" i="5"/>
  <c r="AX849" i="5"/>
  <c r="AY849" i="5"/>
  <c r="AZ849" i="5"/>
  <c r="BA849" i="5"/>
  <c r="D850" i="5"/>
  <c r="AO850" i="5"/>
  <c r="AP850" i="5"/>
  <c r="AQ850" i="5"/>
  <c r="AR850" i="5"/>
  <c r="AS850" i="5"/>
  <c r="AT850" i="5"/>
  <c r="AU860" i="5"/>
  <c r="AV860" i="5"/>
  <c r="AW860" i="5"/>
  <c r="AX850" i="5"/>
  <c r="AY850" i="5"/>
  <c r="AZ850" i="5"/>
  <c r="BA850" i="5"/>
  <c r="D851" i="5"/>
  <c r="AO851" i="5"/>
  <c r="AP851" i="5"/>
  <c r="AQ851" i="5"/>
  <c r="AR851" i="5"/>
  <c r="AS851" i="5"/>
  <c r="AT851" i="5"/>
  <c r="AU861" i="5"/>
  <c r="AV861" i="5"/>
  <c r="AW861" i="5"/>
  <c r="AX851" i="5"/>
  <c r="AY851" i="5"/>
  <c r="AZ851" i="5"/>
  <c r="BA851" i="5"/>
  <c r="D852" i="5"/>
  <c r="AO852" i="5"/>
  <c r="AP852" i="5"/>
  <c r="AQ852" i="5"/>
  <c r="AR852" i="5"/>
  <c r="AS852" i="5"/>
  <c r="AT852" i="5"/>
  <c r="AU862" i="5"/>
  <c r="AV862" i="5"/>
  <c r="AW862" i="5"/>
  <c r="AX852" i="5"/>
  <c r="AY852" i="5"/>
  <c r="AZ852" i="5"/>
  <c r="BA852" i="5"/>
  <c r="D853" i="5"/>
  <c r="AO853" i="5"/>
  <c r="AP853" i="5"/>
  <c r="AQ853" i="5"/>
  <c r="AR853" i="5"/>
  <c r="AS853" i="5"/>
  <c r="AT853" i="5"/>
  <c r="AU863" i="5"/>
  <c r="AV863" i="5"/>
  <c r="AW863" i="5"/>
  <c r="AX853" i="5"/>
  <c r="AY853" i="5"/>
  <c r="AZ853" i="5"/>
  <c r="BA853" i="5"/>
  <c r="D854" i="5"/>
  <c r="AO854" i="5"/>
  <c r="AP854" i="5"/>
  <c r="AQ854" i="5"/>
  <c r="AR854" i="5"/>
  <c r="AS854" i="5"/>
  <c r="AT854" i="5"/>
  <c r="AU864" i="5"/>
  <c r="AV864" i="5"/>
  <c r="AW864" i="5"/>
  <c r="AX854" i="5"/>
  <c r="AY854" i="5"/>
  <c r="AZ854" i="5"/>
  <c r="BA854" i="5"/>
  <c r="D855" i="5"/>
  <c r="AO855" i="5"/>
  <c r="AP855" i="5"/>
  <c r="AQ855" i="5"/>
  <c r="AR855" i="5"/>
  <c r="AS855" i="5"/>
  <c r="AT855" i="5"/>
  <c r="AU865" i="5"/>
  <c r="AV865" i="5"/>
  <c r="AW865" i="5"/>
  <c r="AX855" i="5"/>
  <c r="AY855" i="5"/>
  <c r="AZ855" i="5"/>
  <c r="BA855" i="5"/>
  <c r="D856" i="5"/>
  <c r="AO856" i="5"/>
  <c r="AP856" i="5"/>
  <c r="AQ856" i="5"/>
  <c r="AR856" i="5"/>
  <c r="AS856" i="5"/>
  <c r="AT856" i="5"/>
  <c r="AU866" i="5"/>
  <c r="AV866" i="5"/>
  <c r="AW866" i="5"/>
  <c r="AX856" i="5"/>
  <c r="AY856" i="5"/>
  <c r="AZ856" i="5"/>
  <c r="BA856" i="5"/>
  <c r="D857" i="5"/>
  <c r="AO857" i="5"/>
  <c r="AP857" i="5"/>
  <c r="AQ857" i="5"/>
  <c r="AR857" i="5"/>
  <c r="AS857" i="5"/>
  <c r="AT857" i="5"/>
  <c r="AU867" i="5"/>
  <c r="AV867" i="5"/>
  <c r="AW867" i="5"/>
  <c r="AX857" i="5"/>
  <c r="AY857" i="5"/>
  <c r="AZ857" i="5"/>
  <c r="BA857" i="5"/>
  <c r="D858" i="5"/>
  <c r="AO858" i="5"/>
  <c r="AP858" i="5"/>
  <c r="AQ858" i="5"/>
  <c r="AR858" i="5"/>
  <c r="AS858" i="5"/>
  <c r="AT858" i="5"/>
  <c r="AU868" i="5"/>
  <c r="AV868" i="5"/>
  <c r="AW868" i="5"/>
  <c r="AX858" i="5"/>
  <c r="AY858" i="5"/>
  <c r="AZ858" i="5"/>
  <c r="BA858" i="5"/>
  <c r="D859" i="5"/>
  <c r="AO859" i="5"/>
  <c r="AP859" i="5"/>
  <c r="AQ859" i="5"/>
  <c r="AR859" i="5"/>
  <c r="AS859" i="5"/>
  <c r="AT859" i="5"/>
  <c r="AU869" i="5"/>
  <c r="AV869" i="5"/>
  <c r="AW869" i="5"/>
  <c r="AX859" i="5"/>
  <c r="AY859" i="5"/>
  <c r="AZ859" i="5"/>
  <c r="BA859" i="5"/>
  <c r="D860" i="5"/>
  <c r="AO860" i="5"/>
  <c r="AP860" i="5"/>
  <c r="AQ860" i="5"/>
  <c r="AR860" i="5"/>
  <c r="AS860" i="5"/>
  <c r="AT860" i="5"/>
  <c r="AU870" i="5"/>
  <c r="AV870" i="5"/>
  <c r="AW870" i="5"/>
  <c r="AX860" i="5"/>
  <c r="AY860" i="5"/>
  <c r="AZ860" i="5"/>
  <c r="BA860" i="5"/>
  <c r="D861" i="5"/>
  <c r="AO861" i="5"/>
  <c r="AP861" i="5"/>
  <c r="AQ861" i="5"/>
  <c r="AR861" i="5"/>
  <c r="AS861" i="5"/>
  <c r="AT861" i="5"/>
  <c r="AU871" i="5"/>
  <c r="AV871" i="5"/>
  <c r="AW871" i="5"/>
  <c r="AX861" i="5"/>
  <c r="AY861" i="5"/>
  <c r="AZ861" i="5"/>
  <c r="BA861" i="5"/>
  <c r="D862" i="5"/>
  <c r="AO862" i="5"/>
  <c r="AP862" i="5"/>
  <c r="AQ862" i="5"/>
  <c r="AR862" i="5"/>
  <c r="AS862" i="5"/>
  <c r="AT862" i="5"/>
  <c r="AU872" i="5"/>
  <c r="AV872" i="5"/>
  <c r="AW872" i="5"/>
  <c r="AX862" i="5"/>
  <c r="AY862" i="5"/>
  <c r="AZ862" i="5"/>
  <c r="BA862" i="5"/>
  <c r="D863" i="5"/>
  <c r="AO863" i="5"/>
  <c r="AP863" i="5"/>
  <c r="AQ863" i="5"/>
  <c r="AR863" i="5"/>
  <c r="AS863" i="5"/>
  <c r="AT863" i="5"/>
  <c r="AU873" i="5"/>
  <c r="AV873" i="5"/>
  <c r="AW873" i="5"/>
  <c r="AX863" i="5"/>
  <c r="AY863" i="5"/>
  <c r="AZ863" i="5"/>
  <c r="BA863" i="5"/>
  <c r="D864" i="5"/>
  <c r="AO864" i="5"/>
  <c r="AP864" i="5"/>
  <c r="AQ864" i="5"/>
  <c r="AR864" i="5"/>
  <c r="AS864" i="5"/>
  <c r="AT864" i="5"/>
  <c r="AU874" i="5"/>
  <c r="AV874" i="5"/>
  <c r="AW874" i="5"/>
  <c r="AX864" i="5"/>
  <c r="AY864" i="5"/>
  <c r="AZ864" i="5"/>
  <c r="BA864" i="5"/>
  <c r="D865" i="5"/>
  <c r="AO865" i="5"/>
  <c r="AP865" i="5"/>
  <c r="AQ865" i="5"/>
  <c r="AR865" i="5"/>
  <c r="AS865" i="5"/>
  <c r="AT865" i="5"/>
  <c r="AU875" i="5"/>
  <c r="AV875" i="5"/>
  <c r="AW875" i="5"/>
  <c r="AX865" i="5"/>
  <c r="AY865" i="5"/>
  <c r="AZ865" i="5"/>
  <c r="BA865" i="5"/>
  <c r="D866" i="5"/>
  <c r="AO866" i="5"/>
  <c r="AP866" i="5"/>
  <c r="AQ866" i="5"/>
  <c r="AR866" i="5"/>
  <c r="AS866" i="5"/>
  <c r="AT866" i="5"/>
  <c r="AU876" i="5"/>
  <c r="AV876" i="5"/>
  <c r="AW876" i="5"/>
  <c r="AX866" i="5"/>
  <c r="AY866" i="5"/>
  <c r="AZ866" i="5"/>
  <c r="BA866" i="5"/>
  <c r="D867" i="5"/>
  <c r="AO867" i="5"/>
  <c r="AP867" i="5"/>
  <c r="AQ867" i="5"/>
  <c r="AR867" i="5"/>
  <c r="AS867" i="5"/>
  <c r="AT867" i="5"/>
  <c r="AU877" i="5"/>
  <c r="AV877" i="5"/>
  <c r="AW877" i="5"/>
  <c r="AX867" i="5"/>
  <c r="AY867" i="5"/>
  <c r="AZ867" i="5"/>
  <c r="BA867" i="5"/>
  <c r="D868" i="5"/>
  <c r="AO868" i="5"/>
  <c r="AP868" i="5"/>
  <c r="AQ868" i="5"/>
  <c r="AR868" i="5"/>
  <c r="AS868" i="5"/>
  <c r="AT868" i="5"/>
  <c r="AU878" i="5"/>
  <c r="AV878" i="5"/>
  <c r="AW878" i="5"/>
  <c r="AX868" i="5"/>
  <c r="AY868" i="5"/>
  <c r="AZ868" i="5"/>
  <c r="BA868" i="5"/>
  <c r="D869" i="5"/>
  <c r="AO869" i="5"/>
  <c r="AP869" i="5"/>
  <c r="AQ869" i="5"/>
  <c r="AR869" i="5"/>
  <c r="AS869" i="5"/>
  <c r="AT869" i="5"/>
  <c r="AU879" i="5"/>
  <c r="AV879" i="5"/>
  <c r="AW879" i="5"/>
  <c r="AX869" i="5"/>
  <c r="AY869" i="5"/>
  <c r="AZ869" i="5"/>
  <c r="BA869" i="5"/>
  <c r="D870" i="5"/>
  <c r="AO870" i="5"/>
  <c r="AP870" i="5"/>
  <c r="AQ870" i="5"/>
  <c r="AR870" i="5"/>
  <c r="AS870" i="5"/>
  <c r="AT870" i="5"/>
  <c r="AU880" i="5"/>
  <c r="AV880" i="5"/>
  <c r="AW880" i="5"/>
  <c r="AX870" i="5"/>
  <c r="AY870" i="5"/>
  <c r="AZ870" i="5"/>
  <c r="BA870" i="5"/>
  <c r="D871" i="5"/>
  <c r="AO871" i="5"/>
  <c r="AP871" i="5"/>
  <c r="AQ871" i="5"/>
  <c r="AR871" i="5"/>
  <c r="AS871" i="5"/>
  <c r="AT871" i="5"/>
  <c r="AU881" i="5"/>
  <c r="AV881" i="5"/>
  <c r="AW881" i="5"/>
  <c r="AX871" i="5"/>
  <c r="AY871" i="5"/>
  <c r="AZ871" i="5"/>
  <c r="BA871" i="5"/>
  <c r="D872" i="5"/>
  <c r="AO872" i="5"/>
  <c r="AP872" i="5"/>
  <c r="AQ872" i="5"/>
  <c r="AR872" i="5"/>
  <c r="AS872" i="5"/>
  <c r="AT872" i="5"/>
  <c r="AU882" i="5"/>
  <c r="AV882" i="5"/>
  <c r="AW882" i="5"/>
  <c r="AX872" i="5"/>
  <c r="AY872" i="5"/>
  <c r="AZ872" i="5"/>
  <c r="BA872" i="5"/>
  <c r="D873" i="5"/>
  <c r="AO873" i="5"/>
  <c r="AP873" i="5"/>
  <c r="AQ873" i="5"/>
  <c r="AR873" i="5"/>
  <c r="AS873" i="5"/>
  <c r="AT873" i="5"/>
  <c r="AU883" i="5"/>
  <c r="AV883" i="5"/>
  <c r="AW883" i="5"/>
  <c r="AX873" i="5"/>
  <c r="AY873" i="5"/>
  <c r="AZ873" i="5"/>
  <c r="BA873" i="5"/>
  <c r="D874" i="5"/>
  <c r="AO874" i="5"/>
  <c r="AP874" i="5"/>
  <c r="AQ874" i="5"/>
  <c r="AR874" i="5"/>
  <c r="AS874" i="5"/>
  <c r="AT874" i="5"/>
  <c r="AU884" i="5"/>
  <c r="AV884" i="5"/>
  <c r="AW884" i="5"/>
  <c r="AX874" i="5"/>
  <c r="AY874" i="5"/>
  <c r="AZ874" i="5"/>
  <c r="BA874" i="5"/>
  <c r="D875" i="5"/>
  <c r="AO875" i="5"/>
  <c r="AP875" i="5"/>
  <c r="AQ875" i="5"/>
  <c r="AR875" i="5"/>
  <c r="AS875" i="5"/>
  <c r="AT875" i="5"/>
  <c r="AU885" i="5"/>
  <c r="AV885" i="5"/>
  <c r="AW885" i="5"/>
  <c r="AX875" i="5"/>
  <c r="AY875" i="5"/>
  <c r="AZ875" i="5"/>
  <c r="BA875" i="5"/>
  <c r="D876" i="5"/>
  <c r="AO876" i="5"/>
  <c r="AP876" i="5"/>
  <c r="AQ876" i="5"/>
  <c r="AR876" i="5"/>
  <c r="AS876" i="5"/>
  <c r="AT876" i="5"/>
  <c r="AU886" i="5"/>
  <c r="AV886" i="5"/>
  <c r="AW886" i="5"/>
  <c r="AX876" i="5"/>
  <c r="AY876" i="5"/>
  <c r="AZ876" i="5"/>
  <c r="BA876" i="5"/>
  <c r="D877" i="5"/>
  <c r="AO877" i="5"/>
  <c r="AP877" i="5"/>
  <c r="AQ877" i="5"/>
  <c r="AR877" i="5"/>
  <c r="AS877" i="5"/>
  <c r="AT877" i="5"/>
  <c r="AU887" i="5"/>
  <c r="AV887" i="5"/>
  <c r="AW887" i="5"/>
  <c r="AX877" i="5"/>
  <c r="AY877" i="5"/>
  <c r="AZ877" i="5"/>
  <c r="BA877" i="5"/>
  <c r="D878" i="5"/>
  <c r="AO878" i="5"/>
  <c r="AP878" i="5"/>
  <c r="AQ878" i="5"/>
  <c r="AR878" i="5"/>
  <c r="AS878" i="5"/>
  <c r="AT878" i="5"/>
  <c r="AU888" i="5"/>
  <c r="AV888" i="5"/>
  <c r="AW888" i="5"/>
  <c r="AX878" i="5"/>
  <c r="AY878" i="5"/>
  <c r="AZ878" i="5"/>
  <c r="BA878" i="5"/>
  <c r="D879" i="5"/>
  <c r="AO879" i="5"/>
  <c r="AP879" i="5"/>
  <c r="AQ879" i="5"/>
  <c r="AR879" i="5"/>
  <c r="AS879" i="5"/>
  <c r="AT879" i="5"/>
  <c r="AU889" i="5"/>
  <c r="AV889" i="5"/>
  <c r="AW889" i="5"/>
  <c r="AX879" i="5"/>
  <c r="AY879" i="5"/>
  <c r="AZ879" i="5"/>
  <c r="BA879" i="5"/>
  <c r="D880" i="5"/>
  <c r="AO880" i="5"/>
  <c r="AP880" i="5"/>
  <c r="AQ880" i="5"/>
  <c r="AR880" i="5"/>
  <c r="AS880" i="5"/>
  <c r="AT880" i="5"/>
  <c r="AU890" i="5"/>
  <c r="AV890" i="5"/>
  <c r="AW890" i="5"/>
  <c r="AX880" i="5"/>
  <c r="AY880" i="5"/>
  <c r="AZ880" i="5"/>
  <c r="BA880" i="5"/>
  <c r="D881" i="5"/>
  <c r="AO881" i="5"/>
  <c r="AP881" i="5"/>
  <c r="AQ881" i="5"/>
  <c r="AR881" i="5"/>
  <c r="AS881" i="5"/>
  <c r="AT881" i="5"/>
  <c r="AU891" i="5"/>
  <c r="AV891" i="5"/>
  <c r="AW891" i="5"/>
  <c r="AX881" i="5"/>
  <c r="AY881" i="5"/>
  <c r="AZ881" i="5"/>
  <c r="BA881" i="5"/>
  <c r="D882" i="5"/>
  <c r="AO882" i="5"/>
  <c r="AP882" i="5"/>
  <c r="AQ882" i="5"/>
  <c r="AR882" i="5"/>
  <c r="AS882" i="5"/>
  <c r="AT882" i="5"/>
  <c r="AU892" i="5"/>
  <c r="AV892" i="5"/>
  <c r="AW892" i="5"/>
  <c r="AX882" i="5"/>
  <c r="AY882" i="5"/>
  <c r="AZ882" i="5"/>
  <c r="BA882" i="5"/>
  <c r="D883" i="5"/>
  <c r="AO883" i="5"/>
  <c r="AP883" i="5"/>
  <c r="AQ883" i="5"/>
  <c r="AR883" i="5"/>
  <c r="AS883" i="5"/>
  <c r="AT883" i="5"/>
  <c r="AU893" i="5"/>
  <c r="AV893" i="5"/>
  <c r="AW893" i="5"/>
  <c r="AX883" i="5"/>
  <c r="AY883" i="5"/>
  <c r="AZ883" i="5"/>
  <c r="BA883" i="5"/>
  <c r="D884" i="5"/>
  <c r="AO884" i="5"/>
  <c r="AP884" i="5"/>
  <c r="AQ884" i="5"/>
  <c r="AR884" i="5"/>
  <c r="AS884" i="5"/>
  <c r="AT884" i="5"/>
  <c r="AU894" i="5"/>
  <c r="AV894" i="5"/>
  <c r="AW894" i="5"/>
  <c r="AX884" i="5"/>
  <c r="AY884" i="5"/>
  <c r="AZ884" i="5"/>
  <c r="BA884" i="5"/>
  <c r="D885" i="5"/>
  <c r="AO885" i="5"/>
  <c r="AP885" i="5"/>
  <c r="AQ885" i="5"/>
  <c r="AR885" i="5"/>
  <c r="AS885" i="5"/>
  <c r="AT885" i="5"/>
  <c r="AU895" i="5"/>
  <c r="AV895" i="5"/>
  <c r="AW895" i="5"/>
  <c r="AX885" i="5"/>
  <c r="AY885" i="5"/>
  <c r="AZ885" i="5"/>
  <c r="BA885" i="5"/>
  <c r="D886" i="5"/>
  <c r="AO886" i="5"/>
  <c r="AP886" i="5"/>
  <c r="AQ886" i="5"/>
  <c r="AR886" i="5"/>
  <c r="AS886" i="5"/>
  <c r="AT886" i="5"/>
  <c r="AU896" i="5"/>
  <c r="AV896" i="5"/>
  <c r="AW896" i="5"/>
  <c r="AX886" i="5"/>
  <c r="AY886" i="5"/>
  <c r="AZ886" i="5"/>
  <c r="BA886" i="5"/>
  <c r="D887" i="5"/>
  <c r="AO887" i="5"/>
  <c r="AP887" i="5"/>
  <c r="AQ887" i="5"/>
  <c r="AR887" i="5"/>
  <c r="AS887" i="5"/>
  <c r="AT887" i="5"/>
  <c r="AU897" i="5"/>
  <c r="AV897" i="5"/>
  <c r="AW897" i="5"/>
  <c r="AX887" i="5"/>
  <c r="AY887" i="5"/>
  <c r="AZ887" i="5"/>
  <c r="BA887" i="5"/>
  <c r="D888" i="5"/>
  <c r="AO888" i="5"/>
  <c r="AP888" i="5"/>
  <c r="AQ888" i="5"/>
  <c r="AR888" i="5"/>
  <c r="AS888" i="5"/>
  <c r="AT888" i="5"/>
  <c r="AU898" i="5"/>
  <c r="AV898" i="5"/>
  <c r="AW898" i="5"/>
  <c r="AX888" i="5"/>
  <c r="AY888" i="5"/>
  <c r="AZ888" i="5"/>
  <c r="BA888" i="5"/>
  <c r="D889" i="5"/>
  <c r="AO889" i="5"/>
  <c r="AP889" i="5"/>
  <c r="AQ889" i="5"/>
  <c r="AR889" i="5"/>
  <c r="AS889" i="5"/>
  <c r="AT889" i="5"/>
  <c r="AU899" i="5"/>
  <c r="AV899" i="5"/>
  <c r="AW899" i="5"/>
  <c r="AX889" i="5"/>
  <c r="AY889" i="5"/>
  <c r="AZ889" i="5"/>
  <c r="BA889" i="5"/>
  <c r="D890" i="5"/>
  <c r="AO890" i="5"/>
  <c r="AP890" i="5"/>
  <c r="AQ890" i="5"/>
  <c r="AR890" i="5"/>
  <c r="AS890" i="5"/>
  <c r="AT890" i="5"/>
  <c r="AU900" i="5"/>
  <c r="AV900" i="5"/>
  <c r="AW900" i="5"/>
  <c r="AX890" i="5"/>
  <c r="AY890" i="5"/>
  <c r="AZ890" i="5"/>
  <c r="BA890" i="5"/>
  <c r="D891" i="5"/>
  <c r="AO891" i="5"/>
  <c r="AP891" i="5"/>
  <c r="AQ891" i="5"/>
  <c r="AR891" i="5"/>
  <c r="AS891" i="5"/>
  <c r="AT891" i="5"/>
  <c r="AU901" i="5"/>
  <c r="AV901" i="5"/>
  <c r="AW901" i="5"/>
  <c r="AX891" i="5"/>
  <c r="AY891" i="5"/>
  <c r="AZ891" i="5"/>
  <c r="BA891" i="5"/>
  <c r="D892" i="5"/>
  <c r="AO892" i="5"/>
  <c r="AP892" i="5"/>
  <c r="AQ892" i="5"/>
  <c r="AR892" i="5"/>
  <c r="AS892" i="5"/>
  <c r="AT892" i="5"/>
  <c r="AU902" i="5"/>
  <c r="AV902" i="5"/>
  <c r="AW902" i="5"/>
  <c r="AX892" i="5"/>
  <c r="AY892" i="5"/>
  <c r="AZ892" i="5"/>
  <c r="BA892" i="5"/>
  <c r="D893" i="5"/>
  <c r="AO893" i="5"/>
  <c r="AP893" i="5"/>
  <c r="AQ893" i="5"/>
  <c r="AR893" i="5"/>
  <c r="AS893" i="5"/>
  <c r="AT893" i="5"/>
  <c r="AU903" i="5"/>
  <c r="AV903" i="5"/>
  <c r="AW903" i="5"/>
  <c r="AX893" i="5"/>
  <c r="AY893" i="5"/>
  <c r="AZ893" i="5"/>
  <c r="BA893" i="5"/>
  <c r="D894" i="5"/>
  <c r="AO894" i="5"/>
  <c r="AP894" i="5"/>
  <c r="AQ894" i="5"/>
  <c r="AR894" i="5"/>
  <c r="AS894" i="5"/>
  <c r="AT894" i="5"/>
  <c r="AU904" i="5"/>
  <c r="AV904" i="5"/>
  <c r="AW904" i="5"/>
  <c r="AX894" i="5"/>
  <c r="AY894" i="5"/>
  <c r="AZ894" i="5"/>
  <c r="BA894" i="5"/>
  <c r="D895" i="5"/>
  <c r="AO895" i="5"/>
  <c r="AP895" i="5"/>
  <c r="AQ895" i="5"/>
  <c r="AR895" i="5"/>
  <c r="AS895" i="5"/>
  <c r="AT895" i="5"/>
  <c r="AU905" i="5"/>
  <c r="AV905" i="5"/>
  <c r="AW905" i="5"/>
  <c r="AX895" i="5"/>
  <c r="AY895" i="5"/>
  <c r="AZ895" i="5"/>
  <c r="BA895" i="5"/>
  <c r="D896" i="5"/>
  <c r="AO896" i="5"/>
  <c r="AP896" i="5"/>
  <c r="AQ896" i="5"/>
  <c r="AR896" i="5"/>
  <c r="AS896" i="5"/>
  <c r="AT896" i="5"/>
  <c r="AU906" i="5"/>
  <c r="AV906" i="5"/>
  <c r="AW906" i="5"/>
  <c r="AX896" i="5"/>
  <c r="AY896" i="5"/>
  <c r="AZ896" i="5"/>
  <c r="BA896" i="5"/>
  <c r="D897" i="5"/>
  <c r="AO897" i="5"/>
  <c r="AP897" i="5"/>
  <c r="AQ897" i="5"/>
  <c r="AR897" i="5"/>
  <c r="AS897" i="5"/>
  <c r="AT897" i="5"/>
  <c r="AU907" i="5"/>
  <c r="AV907" i="5"/>
  <c r="AW907" i="5"/>
  <c r="AX897" i="5"/>
  <c r="AY897" i="5"/>
  <c r="AZ897" i="5"/>
  <c r="BA897" i="5"/>
  <c r="D898" i="5"/>
  <c r="AO898" i="5"/>
  <c r="AP898" i="5"/>
  <c r="AQ898" i="5"/>
  <c r="AR898" i="5"/>
  <c r="AS898" i="5"/>
  <c r="AT898" i="5"/>
  <c r="AU908" i="5"/>
  <c r="AV908" i="5"/>
  <c r="AW908" i="5"/>
  <c r="AX898" i="5"/>
  <c r="AY898" i="5"/>
  <c r="AZ898" i="5"/>
  <c r="BA898" i="5"/>
  <c r="D899" i="5"/>
  <c r="AO899" i="5"/>
  <c r="AP899" i="5"/>
  <c r="AQ899" i="5"/>
  <c r="AR899" i="5"/>
  <c r="AS899" i="5"/>
  <c r="AT899" i="5"/>
  <c r="AU909" i="5"/>
  <c r="AV909" i="5"/>
  <c r="AW909" i="5"/>
  <c r="AX899" i="5"/>
  <c r="AY899" i="5"/>
  <c r="AZ899" i="5"/>
  <c r="BA899" i="5"/>
  <c r="D900" i="5"/>
  <c r="AO900" i="5"/>
  <c r="AP900" i="5"/>
  <c r="AQ900" i="5"/>
  <c r="AR900" i="5"/>
  <c r="AS900" i="5"/>
  <c r="AT900" i="5"/>
  <c r="AU910" i="5"/>
  <c r="AV910" i="5"/>
  <c r="AW910" i="5"/>
  <c r="AX900" i="5"/>
  <c r="AY900" i="5"/>
  <c r="AZ900" i="5"/>
  <c r="BA900" i="5"/>
  <c r="D901" i="5"/>
  <c r="AO901" i="5"/>
  <c r="AP901" i="5"/>
  <c r="AQ901" i="5"/>
  <c r="AR901" i="5"/>
  <c r="AS901" i="5"/>
  <c r="AT901" i="5"/>
  <c r="AU911" i="5"/>
  <c r="AV911" i="5"/>
  <c r="AW911" i="5"/>
  <c r="AX901" i="5"/>
  <c r="AY901" i="5"/>
  <c r="AZ901" i="5"/>
  <c r="BA901" i="5"/>
  <c r="D902" i="5"/>
  <c r="AO902" i="5"/>
  <c r="AP902" i="5"/>
  <c r="AQ902" i="5"/>
  <c r="AR902" i="5"/>
  <c r="AS902" i="5"/>
  <c r="AT902" i="5"/>
  <c r="AU912" i="5"/>
  <c r="AV912" i="5"/>
  <c r="AW912" i="5"/>
  <c r="AX902" i="5"/>
  <c r="AY902" i="5"/>
  <c r="AZ902" i="5"/>
  <c r="BA902" i="5"/>
  <c r="D903" i="5"/>
  <c r="AO903" i="5"/>
  <c r="AP903" i="5"/>
  <c r="AQ903" i="5"/>
  <c r="AR903" i="5"/>
  <c r="AS903" i="5"/>
  <c r="AT903" i="5"/>
  <c r="AU913" i="5"/>
  <c r="AV913" i="5"/>
  <c r="AW913" i="5"/>
  <c r="AX903" i="5"/>
  <c r="AY903" i="5"/>
  <c r="AZ903" i="5"/>
  <c r="BA903" i="5"/>
  <c r="D904" i="5"/>
  <c r="AO904" i="5"/>
  <c r="AP904" i="5"/>
  <c r="AQ904" i="5"/>
  <c r="AR904" i="5"/>
  <c r="AS904" i="5"/>
  <c r="AT904" i="5"/>
  <c r="AU914" i="5"/>
  <c r="AV914" i="5"/>
  <c r="AW914" i="5"/>
  <c r="AX904" i="5"/>
  <c r="AY904" i="5"/>
  <c r="AZ904" i="5"/>
  <c r="BA904" i="5"/>
  <c r="D905" i="5"/>
  <c r="AO905" i="5"/>
  <c r="AP905" i="5"/>
  <c r="AQ905" i="5"/>
  <c r="AR905" i="5"/>
  <c r="AS905" i="5"/>
  <c r="AT905" i="5"/>
  <c r="AU915" i="5"/>
  <c r="AV915" i="5"/>
  <c r="AW915" i="5"/>
  <c r="AX905" i="5"/>
  <c r="AY905" i="5"/>
  <c r="AZ905" i="5"/>
  <c r="BA905" i="5"/>
  <c r="D906" i="5"/>
  <c r="AO906" i="5"/>
  <c r="AP906" i="5"/>
  <c r="AQ906" i="5"/>
  <c r="AR906" i="5"/>
  <c r="AS906" i="5"/>
  <c r="AT906" i="5"/>
  <c r="AU916" i="5"/>
  <c r="AV916" i="5"/>
  <c r="AW916" i="5"/>
  <c r="AX906" i="5"/>
  <c r="AY906" i="5"/>
  <c r="AZ906" i="5"/>
  <c r="BA906" i="5"/>
  <c r="D907" i="5"/>
  <c r="AO907" i="5"/>
  <c r="AP907" i="5"/>
  <c r="AQ907" i="5"/>
  <c r="AR907" i="5"/>
  <c r="AS907" i="5"/>
  <c r="AT907" i="5"/>
  <c r="AU917" i="5"/>
  <c r="AV917" i="5"/>
  <c r="AW917" i="5"/>
  <c r="AX907" i="5"/>
  <c r="AY907" i="5"/>
  <c r="AZ907" i="5"/>
  <c r="BA907" i="5"/>
  <c r="D908" i="5"/>
  <c r="AO908" i="5"/>
  <c r="AP908" i="5"/>
  <c r="AQ908" i="5"/>
  <c r="AR908" i="5"/>
  <c r="AS908" i="5"/>
  <c r="AT908" i="5"/>
  <c r="AU918" i="5"/>
  <c r="AV918" i="5"/>
  <c r="AW918" i="5"/>
  <c r="AX908" i="5"/>
  <c r="AY908" i="5"/>
  <c r="AZ908" i="5"/>
  <c r="BA908" i="5"/>
  <c r="D909" i="5"/>
  <c r="AO909" i="5"/>
  <c r="AP909" i="5"/>
  <c r="AQ909" i="5"/>
  <c r="AR909" i="5"/>
  <c r="AS909" i="5"/>
  <c r="AT909" i="5"/>
  <c r="AU919" i="5"/>
  <c r="AV919" i="5"/>
  <c r="AW919" i="5"/>
  <c r="AX909" i="5"/>
  <c r="AY909" i="5"/>
  <c r="AZ909" i="5"/>
  <c r="BA909" i="5"/>
  <c r="D910" i="5"/>
  <c r="AO910" i="5"/>
  <c r="AP910" i="5"/>
  <c r="AQ910" i="5"/>
  <c r="AR910" i="5"/>
  <c r="AS910" i="5"/>
  <c r="AT910" i="5"/>
  <c r="AU920" i="5"/>
  <c r="AV920" i="5"/>
  <c r="AW920" i="5"/>
  <c r="AX910" i="5"/>
  <c r="AY910" i="5"/>
  <c r="AZ910" i="5"/>
  <c r="BA910" i="5"/>
  <c r="D911" i="5"/>
  <c r="AO911" i="5"/>
  <c r="AP911" i="5"/>
  <c r="AQ911" i="5"/>
  <c r="AR911" i="5"/>
  <c r="AS911" i="5"/>
  <c r="AT911" i="5"/>
  <c r="AU921" i="5"/>
  <c r="AV921" i="5"/>
  <c r="AW921" i="5"/>
  <c r="AX911" i="5"/>
  <c r="AY911" i="5"/>
  <c r="AZ911" i="5"/>
  <c r="BA911" i="5"/>
  <c r="D912" i="5"/>
  <c r="AO912" i="5"/>
  <c r="AP912" i="5"/>
  <c r="AQ912" i="5"/>
  <c r="AR912" i="5"/>
  <c r="AS912" i="5"/>
  <c r="AT912" i="5"/>
  <c r="AU922" i="5"/>
  <c r="AV922" i="5"/>
  <c r="AW922" i="5"/>
  <c r="AX912" i="5"/>
  <c r="AY912" i="5"/>
  <c r="AZ912" i="5"/>
  <c r="BA912" i="5"/>
  <c r="D913" i="5"/>
  <c r="AO913" i="5"/>
  <c r="AP913" i="5"/>
  <c r="AQ913" i="5"/>
  <c r="AR913" i="5"/>
  <c r="AS913" i="5"/>
  <c r="AT913" i="5"/>
  <c r="AU923" i="5"/>
  <c r="AV923" i="5"/>
  <c r="AW923" i="5"/>
  <c r="AX913" i="5"/>
  <c r="AY913" i="5"/>
  <c r="AZ913" i="5"/>
  <c r="BA913" i="5"/>
  <c r="D914" i="5"/>
  <c r="AO914" i="5"/>
  <c r="AP914" i="5"/>
  <c r="AQ914" i="5"/>
  <c r="AR914" i="5"/>
  <c r="AS914" i="5"/>
  <c r="AT914" i="5"/>
  <c r="AU924" i="5"/>
  <c r="AV924" i="5"/>
  <c r="AW924" i="5"/>
  <c r="AX914" i="5"/>
  <c r="AY914" i="5"/>
  <c r="AZ914" i="5"/>
  <c r="BA914" i="5"/>
  <c r="D915" i="5"/>
  <c r="AO915" i="5"/>
  <c r="AP915" i="5"/>
  <c r="AQ915" i="5"/>
  <c r="AR915" i="5"/>
  <c r="AS915" i="5"/>
  <c r="AT915" i="5"/>
  <c r="AU925" i="5"/>
  <c r="AV925" i="5"/>
  <c r="AW925" i="5"/>
  <c r="AX915" i="5"/>
  <c r="AY915" i="5"/>
  <c r="AZ915" i="5"/>
  <c r="BA915" i="5"/>
  <c r="D916" i="5"/>
  <c r="AO916" i="5"/>
  <c r="AP916" i="5"/>
  <c r="AQ916" i="5"/>
  <c r="AR916" i="5"/>
  <c r="AS916" i="5"/>
  <c r="AT916" i="5"/>
  <c r="AU926" i="5"/>
  <c r="AV926" i="5"/>
  <c r="AW926" i="5"/>
  <c r="AX916" i="5"/>
  <c r="AY916" i="5"/>
  <c r="AZ916" i="5"/>
  <c r="BA916" i="5"/>
  <c r="D917" i="5"/>
  <c r="AO917" i="5"/>
  <c r="AP917" i="5"/>
  <c r="AQ917" i="5"/>
  <c r="AR917" i="5"/>
  <c r="AS917" i="5"/>
  <c r="AT917" i="5"/>
  <c r="AU927" i="5"/>
  <c r="AV927" i="5"/>
  <c r="AW927" i="5"/>
  <c r="AX917" i="5"/>
  <c r="AY917" i="5"/>
  <c r="AZ917" i="5"/>
  <c r="BA917" i="5"/>
  <c r="D918" i="5"/>
  <c r="AO918" i="5"/>
  <c r="AP918" i="5"/>
  <c r="AQ918" i="5"/>
  <c r="AR918" i="5"/>
  <c r="AS918" i="5"/>
  <c r="AT918" i="5"/>
  <c r="AU928" i="5"/>
  <c r="AV928" i="5"/>
  <c r="AW928" i="5"/>
  <c r="AX918" i="5"/>
  <c r="AY918" i="5"/>
  <c r="AZ918" i="5"/>
  <c r="BA918" i="5"/>
  <c r="D919" i="5"/>
  <c r="AO919" i="5"/>
  <c r="AP919" i="5"/>
  <c r="AQ919" i="5"/>
  <c r="AR919" i="5"/>
  <c r="AS919" i="5"/>
  <c r="AT919" i="5"/>
  <c r="AU929" i="5"/>
  <c r="AV929" i="5"/>
  <c r="AW929" i="5"/>
  <c r="AX919" i="5"/>
  <c r="AY919" i="5"/>
  <c r="AZ919" i="5"/>
  <c r="BA919" i="5"/>
  <c r="D920" i="5"/>
  <c r="AO920" i="5"/>
  <c r="AP920" i="5"/>
  <c r="AQ920" i="5"/>
  <c r="AR920" i="5"/>
  <c r="AS920" i="5"/>
  <c r="AT920" i="5"/>
  <c r="AU930" i="5"/>
  <c r="AV930" i="5"/>
  <c r="AW930" i="5"/>
  <c r="AX920" i="5"/>
  <c r="AY920" i="5"/>
  <c r="AZ920" i="5"/>
  <c r="BA920" i="5"/>
  <c r="D921" i="5"/>
  <c r="AO921" i="5"/>
  <c r="AP921" i="5"/>
  <c r="AQ921" i="5"/>
  <c r="AR921" i="5"/>
  <c r="AS921" i="5"/>
  <c r="AT921" i="5"/>
  <c r="AU931" i="5"/>
  <c r="AV931" i="5"/>
  <c r="AW931" i="5"/>
  <c r="AX921" i="5"/>
  <c r="AY921" i="5"/>
  <c r="AZ921" i="5"/>
  <c r="BA921" i="5"/>
  <c r="D922" i="5"/>
  <c r="AO922" i="5"/>
  <c r="AP922" i="5"/>
  <c r="AQ922" i="5"/>
  <c r="AR922" i="5"/>
  <c r="AS922" i="5"/>
  <c r="AT922" i="5"/>
  <c r="AU932" i="5"/>
  <c r="AV932" i="5"/>
  <c r="AW932" i="5"/>
  <c r="AX922" i="5"/>
  <c r="AY922" i="5"/>
  <c r="AZ922" i="5"/>
  <c r="BA922" i="5"/>
  <c r="D923" i="5"/>
  <c r="AO923" i="5"/>
  <c r="AP923" i="5"/>
  <c r="AQ923" i="5"/>
  <c r="AR923" i="5"/>
  <c r="AS923" i="5"/>
  <c r="AT923" i="5"/>
  <c r="AU933" i="5"/>
  <c r="AV933" i="5"/>
  <c r="AW933" i="5"/>
  <c r="AX923" i="5"/>
  <c r="AY923" i="5"/>
  <c r="AZ923" i="5"/>
  <c r="BA923" i="5"/>
  <c r="D924" i="5"/>
  <c r="AO924" i="5"/>
  <c r="AP924" i="5"/>
  <c r="AQ924" i="5"/>
  <c r="AR924" i="5"/>
  <c r="AS924" i="5"/>
  <c r="AT924" i="5"/>
  <c r="AU934" i="5"/>
  <c r="AV934" i="5"/>
  <c r="AW934" i="5"/>
  <c r="AX924" i="5"/>
  <c r="AY924" i="5"/>
  <c r="AZ924" i="5"/>
  <c r="BA924" i="5"/>
  <c r="D925" i="5"/>
  <c r="AO925" i="5"/>
  <c r="AP925" i="5"/>
  <c r="AQ925" i="5"/>
  <c r="AR925" i="5"/>
  <c r="AS925" i="5"/>
  <c r="AT925" i="5"/>
  <c r="AU935" i="5"/>
  <c r="AV935" i="5"/>
  <c r="AW935" i="5"/>
  <c r="AX925" i="5"/>
  <c r="AY925" i="5"/>
  <c r="AZ925" i="5"/>
  <c r="BA925" i="5"/>
  <c r="D926" i="5"/>
  <c r="AO926" i="5"/>
  <c r="AP926" i="5"/>
  <c r="AQ926" i="5"/>
  <c r="AR926" i="5"/>
  <c r="AS926" i="5"/>
  <c r="AT926" i="5"/>
  <c r="AU936" i="5"/>
  <c r="AV936" i="5"/>
  <c r="AW936" i="5"/>
  <c r="AX926" i="5"/>
  <c r="AY926" i="5"/>
  <c r="AZ926" i="5"/>
  <c r="BA926" i="5"/>
  <c r="D927" i="5"/>
  <c r="AO927" i="5"/>
  <c r="AP927" i="5"/>
  <c r="AQ927" i="5"/>
  <c r="AR927" i="5"/>
  <c r="AS927" i="5"/>
  <c r="AT927" i="5"/>
  <c r="AU937" i="5"/>
  <c r="AV937" i="5"/>
  <c r="AW937" i="5"/>
  <c r="AX927" i="5"/>
  <c r="AY927" i="5"/>
  <c r="AZ927" i="5"/>
  <c r="BA927" i="5"/>
  <c r="D928" i="5"/>
  <c r="AO928" i="5"/>
  <c r="AP928" i="5"/>
  <c r="AQ928" i="5"/>
  <c r="AR928" i="5"/>
  <c r="AS928" i="5"/>
  <c r="AT928" i="5"/>
  <c r="AU938" i="5"/>
  <c r="AV938" i="5"/>
  <c r="AW938" i="5"/>
  <c r="AX928" i="5"/>
  <c r="AY928" i="5"/>
  <c r="AZ928" i="5"/>
  <c r="BA928" i="5"/>
  <c r="D929" i="5"/>
  <c r="AO929" i="5"/>
  <c r="AP929" i="5"/>
  <c r="AQ929" i="5"/>
  <c r="AR929" i="5"/>
  <c r="AS929" i="5"/>
  <c r="AT929" i="5"/>
  <c r="AU939" i="5"/>
  <c r="AV939" i="5"/>
  <c r="AW939" i="5"/>
  <c r="AX929" i="5"/>
  <c r="AY929" i="5"/>
  <c r="AZ929" i="5"/>
  <c r="BA929" i="5"/>
  <c r="D930" i="5"/>
  <c r="AO930" i="5"/>
  <c r="AP930" i="5"/>
  <c r="AQ930" i="5"/>
  <c r="AR930" i="5"/>
  <c r="AS930" i="5"/>
  <c r="AT930" i="5"/>
  <c r="AU940" i="5"/>
  <c r="AV940" i="5"/>
  <c r="AW940" i="5"/>
  <c r="AX930" i="5"/>
  <c r="AY930" i="5"/>
  <c r="AZ930" i="5"/>
  <c r="BA930" i="5"/>
  <c r="D931" i="5"/>
  <c r="AO931" i="5"/>
  <c r="AP931" i="5"/>
  <c r="AQ931" i="5"/>
  <c r="AR931" i="5"/>
  <c r="AS931" i="5"/>
  <c r="AT931" i="5"/>
  <c r="AU941" i="5"/>
  <c r="AV941" i="5"/>
  <c r="AW941" i="5"/>
  <c r="AX931" i="5"/>
  <c r="AY931" i="5"/>
  <c r="AZ931" i="5"/>
  <c r="BA931" i="5"/>
  <c r="D932" i="5"/>
  <c r="AO932" i="5"/>
  <c r="AP932" i="5"/>
  <c r="AQ932" i="5"/>
  <c r="AR932" i="5"/>
  <c r="AS932" i="5"/>
  <c r="AT932" i="5"/>
  <c r="AU942" i="5"/>
  <c r="AV942" i="5"/>
  <c r="AW942" i="5"/>
  <c r="AX932" i="5"/>
  <c r="AY932" i="5"/>
  <c r="AZ932" i="5"/>
  <c r="BA932" i="5"/>
  <c r="D933" i="5"/>
  <c r="AO933" i="5"/>
  <c r="AP933" i="5"/>
  <c r="AQ933" i="5"/>
  <c r="AR933" i="5"/>
  <c r="AS933" i="5"/>
  <c r="AT933" i="5"/>
  <c r="AU943" i="5"/>
  <c r="AV943" i="5"/>
  <c r="AW943" i="5"/>
  <c r="AX933" i="5"/>
  <c r="AY933" i="5"/>
  <c r="AZ933" i="5"/>
  <c r="BA933" i="5"/>
  <c r="D934" i="5"/>
  <c r="AO934" i="5"/>
  <c r="AP934" i="5"/>
  <c r="AQ934" i="5"/>
  <c r="AR934" i="5"/>
  <c r="AS934" i="5"/>
  <c r="AT934" i="5"/>
  <c r="AU944" i="5"/>
  <c r="AV944" i="5"/>
  <c r="AW944" i="5"/>
  <c r="AX934" i="5"/>
  <c r="AY934" i="5"/>
  <c r="AZ934" i="5"/>
  <c r="BA934" i="5"/>
  <c r="D935" i="5"/>
  <c r="AO935" i="5"/>
  <c r="AP935" i="5"/>
  <c r="AQ935" i="5"/>
  <c r="AR935" i="5"/>
  <c r="AS935" i="5"/>
  <c r="AT935" i="5"/>
  <c r="AU945" i="5"/>
  <c r="AV945" i="5"/>
  <c r="AW945" i="5"/>
  <c r="AX935" i="5"/>
  <c r="AY935" i="5"/>
  <c r="AZ935" i="5"/>
  <c r="BA935" i="5"/>
  <c r="D936" i="5"/>
  <c r="AO936" i="5"/>
  <c r="AP936" i="5"/>
  <c r="AQ936" i="5"/>
  <c r="AR936" i="5"/>
  <c r="AS936" i="5"/>
  <c r="AT936" i="5"/>
  <c r="AU946" i="5"/>
  <c r="AV946" i="5"/>
  <c r="AW946" i="5"/>
  <c r="AX936" i="5"/>
  <c r="AY936" i="5"/>
  <c r="AZ936" i="5"/>
  <c r="BA936" i="5"/>
  <c r="D937" i="5"/>
  <c r="AO937" i="5"/>
  <c r="AP937" i="5"/>
  <c r="AQ937" i="5"/>
  <c r="AR937" i="5"/>
  <c r="AS937" i="5"/>
  <c r="AT937" i="5"/>
  <c r="AU947" i="5"/>
  <c r="AV947" i="5"/>
  <c r="AW947" i="5"/>
  <c r="AX937" i="5"/>
  <c r="AY937" i="5"/>
  <c r="AZ937" i="5"/>
  <c r="BA937" i="5"/>
  <c r="D938" i="5"/>
  <c r="AO938" i="5"/>
  <c r="AP938" i="5"/>
  <c r="AQ938" i="5"/>
  <c r="AR938" i="5"/>
  <c r="AS938" i="5"/>
  <c r="AT938" i="5"/>
  <c r="AU948" i="5"/>
  <c r="AV948" i="5"/>
  <c r="AW948" i="5"/>
  <c r="AX938" i="5"/>
  <c r="AY938" i="5"/>
  <c r="AZ938" i="5"/>
  <c r="BA938" i="5"/>
  <c r="D939" i="5"/>
  <c r="AO939" i="5"/>
  <c r="AP939" i="5"/>
  <c r="AQ939" i="5"/>
  <c r="AR939" i="5"/>
  <c r="AS939" i="5"/>
  <c r="AT939" i="5"/>
  <c r="AU949" i="5"/>
  <c r="AV949" i="5"/>
  <c r="AW949" i="5"/>
  <c r="AX939" i="5"/>
  <c r="AY939" i="5"/>
  <c r="AZ939" i="5"/>
  <c r="BA939" i="5"/>
  <c r="D940" i="5"/>
  <c r="AO940" i="5"/>
  <c r="AP940" i="5"/>
  <c r="AQ940" i="5"/>
  <c r="AR940" i="5"/>
  <c r="AS940" i="5"/>
  <c r="AT940" i="5"/>
  <c r="AU950" i="5"/>
  <c r="AV950" i="5"/>
  <c r="AW950" i="5"/>
  <c r="AX940" i="5"/>
  <c r="AY940" i="5"/>
  <c r="AZ940" i="5"/>
  <c r="BA940" i="5"/>
  <c r="D941" i="5"/>
  <c r="AO941" i="5"/>
  <c r="AP941" i="5"/>
  <c r="AQ941" i="5"/>
  <c r="AR941" i="5"/>
  <c r="AS941" i="5"/>
  <c r="AT941" i="5"/>
  <c r="AU951" i="5"/>
  <c r="AV951" i="5"/>
  <c r="AW951" i="5"/>
  <c r="AX941" i="5"/>
  <c r="AY941" i="5"/>
  <c r="AZ941" i="5"/>
  <c r="BA941" i="5"/>
  <c r="D942" i="5"/>
  <c r="AO942" i="5"/>
  <c r="AP942" i="5"/>
  <c r="AQ942" i="5"/>
  <c r="AR942" i="5"/>
  <c r="AS942" i="5"/>
  <c r="AT942" i="5"/>
  <c r="AU952" i="5"/>
  <c r="AV952" i="5"/>
  <c r="AW952" i="5"/>
  <c r="AX942" i="5"/>
  <c r="AY942" i="5"/>
  <c r="AZ942" i="5"/>
  <c r="BA942" i="5"/>
  <c r="D943" i="5"/>
  <c r="AO943" i="5"/>
  <c r="AP943" i="5"/>
  <c r="AQ943" i="5"/>
  <c r="AR943" i="5"/>
  <c r="AS943" i="5"/>
  <c r="AT943" i="5"/>
  <c r="AU953" i="5"/>
  <c r="AV953" i="5"/>
  <c r="AW953" i="5"/>
  <c r="AX943" i="5"/>
  <c r="AY943" i="5"/>
  <c r="AZ943" i="5"/>
  <c r="BA943" i="5"/>
  <c r="D944" i="5"/>
  <c r="AO944" i="5"/>
  <c r="AP944" i="5"/>
  <c r="AQ944" i="5"/>
  <c r="AR944" i="5"/>
  <c r="AS944" i="5"/>
  <c r="AT944" i="5"/>
  <c r="AU954" i="5"/>
  <c r="AV954" i="5"/>
  <c r="AW954" i="5"/>
  <c r="AX944" i="5"/>
  <c r="AY944" i="5"/>
  <c r="AZ944" i="5"/>
  <c r="BA944" i="5"/>
  <c r="D945" i="5"/>
  <c r="AO945" i="5"/>
  <c r="AP945" i="5"/>
  <c r="AQ945" i="5"/>
  <c r="AR945" i="5"/>
  <c r="AS945" i="5"/>
  <c r="AT945" i="5"/>
  <c r="AU955" i="5"/>
  <c r="AV955" i="5"/>
  <c r="AW955" i="5"/>
  <c r="AX945" i="5"/>
  <c r="AY945" i="5"/>
  <c r="AZ945" i="5"/>
  <c r="BA945" i="5"/>
  <c r="D946" i="5"/>
  <c r="AO946" i="5"/>
  <c r="AP946" i="5"/>
  <c r="AQ946" i="5"/>
  <c r="AR946" i="5"/>
  <c r="AS946" i="5"/>
  <c r="AT946" i="5"/>
  <c r="AU956" i="5"/>
  <c r="AV956" i="5"/>
  <c r="AW956" i="5"/>
  <c r="AX946" i="5"/>
  <c r="AY946" i="5"/>
  <c r="AZ946" i="5"/>
  <c r="BA946" i="5"/>
  <c r="D947" i="5"/>
  <c r="AO947" i="5"/>
  <c r="AP947" i="5"/>
  <c r="AQ947" i="5"/>
  <c r="AR947" i="5"/>
  <c r="AS947" i="5"/>
  <c r="AT947" i="5"/>
  <c r="AU957" i="5"/>
  <c r="AV957" i="5"/>
  <c r="AW957" i="5"/>
  <c r="AX947" i="5"/>
  <c r="AY947" i="5"/>
  <c r="AZ947" i="5"/>
  <c r="BA947" i="5"/>
  <c r="D948" i="5"/>
  <c r="AO948" i="5"/>
  <c r="AP948" i="5"/>
  <c r="AQ948" i="5"/>
  <c r="AR948" i="5"/>
  <c r="AS948" i="5"/>
  <c r="AT948" i="5"/>
  <c r="AU958" i="5"/>
  <c r="AV958" i="5"/>
  <c r="AW958" i="5"/>
  <c r="AX948" i="5"/>
  <c r="AY948" i="5"/>
  <c r="AZ948" i="5"/>
  <c r="BA948" i="5"/>
  <c r="D949" i="5"/>
  <c r="AO949" i="5"/>
  <c r="AP949" i="5"/>
  <c r="AQ949" i="5"/>
  <c r="AR949" i="5"/>
  <c r="AS949" i="5"/>
  <c r="AT949" i="5"/>
  <c r="AU959" i="5"/>
  <c r="AV959" i="5"/>
  <c r="AW959" i="5"/>
  <c r="AX949" i="5"/>
  <c r="AY949" i="5"/>
  <c r="AZ949" i="5"/>
  <c r="BA949" i="5"/>
  <c r="D950" i="5"/>
  <c r="AO950" i="5"/>
  <c r="AP950" i="5"/>
  <c r="AQ950" i="5"/>
  <c r="AR950" i="5"/>
  <c r="AS950" i="5"/>
  <c r="AT950" i="5"/>
  <c r="AU960" i="5"/>
  <c r="AV960" i="5"/>
  <c r="AW960" i="5"/>
  <c r="AX950" i="5"/>
  <c r="AY950" i="5"/>
  <c r="AZ950" i="5"/>
  <c r="BA950" i="5"/>
  <c r="D951" i="5"/>
  <c r="AO951" i="5"/>
  <c r="AP951" i="5"/>
  <c r="AQ951" i="5"/>
  <c r="AR951" i="5"/>
  <c r="AS951" i="5"/>
  <c r="AT951" i="5"/>
  <c r="AU961" i="5"/>
  <c r="AV961" i="5"/>
  <c r="AW961" i="5"/>
  <c r="AX951" i="5"/>
  <c r="AY951" i="5"/>
  <c r="AZ951" i="5"/>
  <c r="BA951" i="5"/>
  <c r="D952" i="5"/>
  <c r="AO952" i="5"/>
  <c r="AP952" i="5"/>
  <c r="AQ952" i="5"/>
  <c r="AR952" i="5"/>
  <c r="AS952" i="5"/>
  <c r="AT952" i="5"/>
  <c r="AU962" i="5"/>
  <c r="AV962" i="5"/>
  <c r="AW962" i="5"/>
  <c r="AX952" i="5"/>
  <c r="AY952" i="5"/>
  <c r="AZ952" i="5"/>
  <c r="BA952" i="5"/>
  <c r="D953" i="5"/>
  <c r="AO953" i="5"/>
  <c r="AP953" i="5"/>
  <c r="AQ953" i="5"/>
  <c r="AR953" i="5"/>
  <c r="AS953" i="5"/>
  <c r="AT953" i="5"/>
  <c r="AU963" i="5"/>
  <c r="AV963" i="5"/>
  <c r="AW963" i="5"/>
  <c r="AX953" i="5"/>
  <c r="AY953" i="5"/>
  <c r="AZ953" i="5"/>
  <c r="BA953" i="5"/>
  <c r="D954" i="5"/>
  <c r="AO954" i="5"/>
  <c r="AP954" i="5"/>
  <c r="AQ954" i="5"/>
  <c r="AR954" i="5"/>
  <c r="AS954" i="5"/>
  <c r="AT954" i="5"/>
  <c r="AU964" i="5"/>
  <c r="AV964" i="5"/>
  <c r="AW964" i="5"/>
  <c r="AX954" i="5"/>
  <c r="AY954" i="5"/>
  <c r="AZ954" i="5"/>
  <c r="BA954" i="5"/>
  <c r="D955" i="5"/>
  <c r="AO955" i="5"/>
  <c r="AP955" i="5"/>
  <c r="AQ955" i="5"/>
  <c r="AR955" i="5"/>
  <c r="AS955" i="5"/>
  <c r="AT955" i="5"/>
  <c r="AU965" i="5"/>
  <c r="AV965" i="5"/>
  <c r="AW965" i="5"/>
  <c r="AX955" i="5"/>
  <c r="AY955" i="5"/>
  <c r="AZ955" i="5"/>
  <c r="BA955" i="5"/>
  <c r="D956" i="5"/>
  <c r="AO956" i="5"/>
  <c r="AP956" i="5"/>
  <c r="AQ956" i="5"/>
  <c r="AR956" i="5"/>
  <c r="AS956" i="5"/>
  <c r="AT956" i="5"/>
  <c r="AU966" i="5"/>
  <c r="AV966" i="5"/>
  <c r="AW966" i="5"/>
  <c r="AX956" i="5"/>
  <c r="AY956" i="5"/>
  <c r="AZ956" i="5"/>
  <c r="BA956" i="5"/>
  <c r="D957" i="5"/>
  <c r="AO957" i="5"/>
  <c r="AP957" i="5"/>
  <c r="AQ957" i="5"/>
  <c r="AR957" i="5"/>
  <c r="AS957" i="5"/>
  <c r="AT957" i="5"/>
  <c r="AU967" i="5"/>
  <c r="AV967" i="5"/>
  <c r="AW967" i="5"/>
  <c r="AX957" i="5"/>
  <c r="AY957" i="5"/>
  <c r="AZ957" i="5"/>
  <c r="BA957" i="5"/>
  <c r="D958" i="5"/>
  <c r="AO958" i="5"/>
  <c r="AP958" i="5"/>
  <c r="AQ958" i="5"/>
  <c r="AR958" i="5"/>
  <c r="AS958" i="5"/>
  <c r="AT958" i="5"/>
  <c r="AU968" i="5"/>
  <c r="AV968" i="5"/>
  <c r="AW968" i="5"/>
  <c r="AX958" i="5"/>
  <c r="AY958" i="5"/>
  <c r="AZ958" i="5"/>
  <c r="BA958" i="5"/>
  <c r="D959" i="5"/>
  <c r="AO959" i="5"/>
  <c r="AP959" i="5"/>
  <c r="AQ959" i="5"/>
  <c r="AR959" i="5"/>
  <c r="AS959" i="5"/>
  <c r="AT959" i="5"/>
  <c r="AU969" i="5"/>
  <c r="AV969" i="5"/>
  <c r="AW969" i="5"/>
  <c r="AX959" i="5"/>
  <c r="AY959" i="5"/>
  <c r="AZ959" i="5"/>
  <c r="BA959" i="5"/>
  <c r="D960" i="5"/>
  <c r="AO960" i="5"/>
  <c r="AP960" i="5"/>
  <c r="AQ960" i="5"/>
  <c r="AR960" i="5"/>
  <c r="AS960" i="5"/>
  <c r="AT960" i="5"/>
  <c r="AU970" i="5"/>
  <c r="AV970" i="5"/>
  <c r="AW970" i="5"/>
  <c r="AX960" i="5"/>
  <c r="AY960" i="5"/>
  <c r="AZ960" i="5"/>
  <c r="BA960" i="5"/>
  <c r="D961" i="5"/>
  <c r="AO961" i="5"/>
  <c r="AP961" i="5"/>
  <c r="AQ961" i="5"/>
  <c r="AR961" i="5"/>
  <c r="AS961" i="5"/>
  <c r="AT961" i="5"/>
  <c r="AU971" i="5"/>
  <c r="AV971" i="5"/>
  <c r="AW971" i="5"/>
  <c r="AX961" i="5"/>
  <c r="AY961" i="5"/>
  <c r="AZ961" i="5"/>
  <c r="BA961" i="5"/>
  <c r="D962" i="5"/>
  <c r="AO962" i="5"/>
  <c r="AP962" i="5"/>
  <c r="AQ962" i="5"/>
  <c r="AR962" i="5"/>
  <c r="AS962" i="5"/>
  <c r="AT962" i="5"/>
  <c r="AU972" i="5"/>
  <c r="AV972" i="5"/>
  <c r="AW972" i="5"/>
  <c r="AX962" i="5"/>
  <c r="AY962" i="5"/>
  <c r="AZ962" i="5"/>
  <c r="BA962" i="5"/>
  <c r="D963" i="5"/>
  <c r="AO963" i="5"/>
  <c r="AP963" i="5"/>
  <c r="AQ963" i="5"/>
  <c r="AR963" i="5"/>
  <c r="AS963" i="5"/>
  <c r="AT963" i="5"/>
  <c r="AU973" i="5"/>
  <c r="AV973" i="5"/>
  <c r="AW973" i="5"/>
  <c r="AX963" i="5"/>
  <c r="AY963" i="5"/>
  <c r="AZ963" i="5"/>
  <c r="BA963" i="5"/>
  <c r="D964" i="5"/>
  <c r="AO964" i="5"/>
  <c r="AP964" i="5"/>
  <c r="AQ964" i="5"/>
  <c r="AR964" i="5"/>
  <c r="AS964" i="5"/>
  <c r="AT964" i="5"/>
  <c r="AU974" i="5"/>
  <c r="AV974" i="5"/>
  <c r="AW974" i="5"/>
  <c r="AX964" i="5"/>
  <c r="AY964" i="5"/>
  <c r="AZ964" i="5"/>
  <c r="BA964" i="5"/>
  <c r="D965" i="5"/>
  <c r="AO965" i="5"/>
  <c r="AP965" i="5"/>
  <c r="AQ965" i="5"/>
  <c r="AR965" i="5"/>
  <c r="AS965" i="5"/>
  <c r="AT965" i="5"/>
  <c r="AU975" i="5"/>
  <c r="AV975" i="5"/>
  <c r="AW975" i="5"/>
  <c r="AX965" i="5"/>
  <c r="AY965" i="5"/>
  <c r="AZ965" i="5"/>
  <c r="BA965" i="5"/>
  <c r="D966" i="5"/>
  <c r="AO966" i="5"/>
  <c r="AP966" i="5"/>
  <c r="AQ966" i="5"/>
  <c r="AR966" i="5"/>
  <c r="AS966" i="5"/>
  <c r="AT966" i="5"/>
  <c r="AU976" i="5"/>
  <c r="AV976" i="5"/>
  <c r="AW976" i="5"/>
  <c r="AX966" i="5"/>
  <c r="AY966" i="5"/>
  <c r="AZ966" i="5"/>
  <c r="BA966" i="5"/>
  <c r="D967" i="5"/>
  <c r="AO967" i="5"/>
  <c r="AP967" i="5"/>
  <c r="AQ967" i="5"/>
  <c r="AR967" i="5"/>
  <c r="AS967" i="5"/>
  <c r="AT967" i="5"/>
  <c r="AU977" i="5"/>
  <c r="AV977" i="5"/>
  <c r="AW977" i="5"/>
  <c r="AX967" i="5"/>
  <c r="AY967" i="5"/>
  <c r="AZ967" i="5"/>
  <c r="BA967" i="5"/>
  <c r="D968" i="5"/>
  <c r="AO968" i="5"/>
  <c r="AP968" i="5"/>
  <c r="AQ968" i="5"/>
  <c r="AR968" i="5"/>
  <c r="AS968" i="5"/>
  <c r="AT968" i="5"/>
  <c r="AU978" i="5"/>
  <c r="AV978" i="5"/>
  <c r="AW978" i="5"/>
  <c r="AX968" i="5"/>
  <c r="AY968" i="5"/>
  <c r="AZ968" i="5"/>
  <c r="BA968" i="5"/>
  <c r="D969" i="5"/>
  <c r="AO969" i="5"/>
  <c r="AP969" i="5"/>
  <c r="AQ969" i="5"/>
  <c r="AR969" i="5"/>
  <c r="AS969" i="5"/>
  <c r="AT969" i="5"/>
  <c r="AU979" i="5"/>
  <c r="AV979" i="5"/>
  <c r="AW979" i="5"/>
  <c r="AX969" i="5"/>
  <c r="AY969" i="5"/>
  <c r="AZ969" i="5"/>
  <c r="BA969" i="5"/>
  <c r="D970" i="5"/>
  <c r="AO970" i="5"/>
  <c r="AP970" i="5"/>
  <c r="AQ970" i="5"/>
  <c r="AR970" i="5"/>
  <c r="AS970" i="5"/>
  <c r="AT970" i="5"/>
  <c r="AU980" i="5"/>
  <c r="AV980" i="5"/>
  <c r="AW980" i="5"/>
  <c r="AX970" i="5"/>
  <c r="AY970" i="5"/>
  <c r="AZ970" i="5"/>
  <c r="BA970" i="5"/>
  <c r="D971" i="5"/>
  <c r="AO971" i="5"/>
  <c r="AP971" i="5"/>
  <c r="AQ971" i="5"/>
  <c r="AR971" i="5"/>
  <c r="AS971" i="5"/>
  <c r="AT971" i="5"/>
  <c r="AU981" i="5"/>
  <c r="AV981" i="5"/>
  <c r="AW981" i="5"/>
  <c r="AX971" i="5"/>
  <c r="AY971" i="5"/>
  <c r="AZ971" i="5"/>
  <c r="BA971" i="5"/>
  <c r="D972" i="5"/>
  <c r="AO972" i="5"/>
  <c r="AP972" i="5"/>
  <c r="AQ972" i="5"/>
  <c r="AR972" i="5"/>
  <c r="AS972" i="5"/>
  <c r="AT972" i="5"/>
  <c r="AU982" i="5"/>
  <c r="AV982" i="5"/>
  <c r="AW982" i="5"/>
  <c r="AX972" i="5"/>
  <c r="AY972" i="5"/>
  <c r="AZ972" i="5"/>
  <c r="BA972" i="5"/>
  <c r="D973" i="5"/>
  <c r="AO973" i="5"/>
  <c r="AP973" i="5"/>
  <c r="AQ973" i="5"/>
  <c r="AR973" i="5"/>
  <c r="AS973" i="5"/>
  <c r="AT973" i="5"/>
  <c r="AU983" i="5"/>
  <c r="AV983" i="5"/>
  <c r="AW983" i="5"/>
  <c r="AX973" i="5"/>
  <c r="AY973" i="5"/>
  <c r="AZ973" i="5"/>
  <c r="BA973" i="5"/>
  <c r="D974" i="5"/>
  <c r="AO974" i="5"/>
  <c r="AP974" i="5"/>
  <c r="AQ974" i="5"/>
  <c r="AR974" i="5"/>
  <c r="AS974" i="5"/>
  <c r="AT974" i="5"/>
  <c r="AU984" i="5"/>
  <c r="AV984" i="5"/>
  <c r="AW984" i="5"/>
  <c r="AX974" i="5"/>
  <c r="AY974" i="5"/>
  <c r="AZ974" i="5"/>
  <c r="BA974" i="5"/>
  <c r="D975" i="5"/>
  <c r="AO975" i="5"/>
  <c r="AP975" i="5"/>
  <c r="AQ975" i="5"/>
  <c r="AR975" i="5"/>
  <c r="AS975" i="5"/>
  <c r="AT975" i="5"/>
  <c r="AU985" i="5"/>
  <c r="AV985" i="5"/>
  <c r="AW985" i="5"/>
  <c r="AX975" i="5"/>
  <c r="AY975" i="5"/>
  <c r="AZ975" i="5"/>
  <c r="BA975" i="5"/>
  <c r="D976" i="5"/>
  <c r="AO976" i="5"/>
  <c r="AP976" i="5"/>
  <c r="AQ976" i="5"/>
  <c r="AR976" i="5"/>
  <c r="AS976" i="5"/>
  <c r="AT976" i="5"/>
  <c r="AU986" i="5"/>
  <c r="AV986" i="5"/>
  <c r="AW986" i="5"/>
  <c r="AX976" i="5"/>
  <c r="AY976" i="5"/>
  <c r="AZ976" i="5"/>
  <c r="BA976" i="5"/>
  <c r="D977" i="5"/>
  <c r="AO977" i="5"/>
  <c r="AP977" i="5"/>
  <c r="AQ977" i="5"/>
  <c r="AR977" i="5"/>
  <c r="AS977" i="5"/>
  <c r="AT977" i="5"/>
  <c r="AU987" i="5"/>
  <c r="AV987" i="5"/>
  <c r="AW987" i="5"/>
  <c r="AX977" i="5"/>
  <c r="AY977" i="5"/>
  <c r="AZ977" i="5"/>
  <c r="BA977" i="5"/>
  <c r="D978" i="5"/>
  <c r="AO978" i="5"/>
  <c r="AP978" i="5"/>
  <c r="AQ978" i="5"/>
  <c r="AR978" i="5"/>
  <c r="AS978" i="5"/>
  <c r="AT978" i="5"/>
  <c r="AU988" i="5"/>
  <c r="AV988" i="5"/>
  <c r="AW988" i="5"/>
  <c r="AX978" i="5"/>
  <c r="AY978" i="5"/>
  <c r="AZ978" i="5"/>
  <c r="BA978" i="5"/>
  <c r="D979" i="5"/>
  <c r="AO979" i="5"/>
  <c r="AP979" i="5"/>
  <c r="AQ979" i="5"/>
  <c r="AR979" i="5"/>
  <c r="AS979" i="5"/>
  <c r="AT979" i="5"/>
  <c r="AU989" i="5"/>
  <c r="AV989" i="5"/>
  <c r="AW989" i="5"/>
  <c r="AX979" i="5"/>
  <c r="AY979" i="5"/>
  <c r="AZ979" i="5"/>
  <c r="BA979" i="5"/>
  <c r="D980" i="5"/>
  <c r="AO980" i="5"/>
  <c r="AP980" i="5"/>
  <c r="AQ980" i="5"/>
  <c r="AR980" i="5"/>
  <c r="AS980" i="5"/>
  <c r="AT980" i="5"/>
  <c r="AU990" i="5"/>
  <c r="AV990" i="5"/>
  <c r="AW990" i="5"/>
  <c r="AX980" i="5"/>
  <c r="AY980" i="5"/>
  <c r="AZ980" i="5"/>
  <c r="BA980" i="5"/>
  <c r="D981" i="5"/>
  <c r="AO981" i="5"/>
  <c r="AP981" i="5"/>
  <c r="AQ981" i="5"/>
  <c r="AR981" i="5"/>
  <c r="AS981" i="5"/>
  <c r="AT981" i="5"/>
  <c r="AU991" i="5"/>
  <c r="AV991" i="5"/>
  <c r="AW991" i="5"/>
  <c r="AX981" i="5"/>
  <c r="AY981" i="5"/>
  <c r="AZ981" i="5"/>
  <c r="BA981" i="5"/>
  <c r="D982" i="5"/>
  <c r="AO982" i="5"/>
  <c r="AP982" i="5"/>
  <c r="AQ982" i="5"/>
  <c r="AR982" i="5"/>
  <c r="AS982" i="5"/>
  <c r="AT982" i="5"/>
  <c r="AU992" i="5"/>
  <c r="AV992" i="5"/>
  <c r="AW992" i="5"/>
  <c r="AX982" i="5"/>
  <c r="AY982" i="5"/>
  <c r="AZ982" i="5"/>
  <c r="BA982" i="5"/>
  <c r="D983" i="5"/>
  <c r="AO983" i="5"/>
  <c r="AP983" i="5"/>
  <c r="AQ983" i="5"/>
  <c r="AR983" i="5"/>
  <c r="AS983" i="5"/>
  <c r="AT983" i="5"/>
  <c r="AU993" i="5"/>
  <c r="AV993" i="5"/>
  <c r="AW993" i="5"/>
  <c r="AX983" i="5"/>
  <c r="AY983" i="5"/>
  <c r="AZ983" i="5"/>
  <c r="BA983" i="5"/>
  <c r="D984" i="5"/>
  <c r="AO984" i="5"/>
  <c r="AP984" i="5"/>
  <c r="AQ984" i="5"/>
  <c r="AR984" i="5"/>
  <c r="AS984" i="5"/>
  <c r="AT984" i="5"/>
  <c r="AU994" i="5"/>
  <c r="AV994" i="5"/>
  <c r="AW994" i="5"/>
  <c r="AX984" i="5"/>
  <c r="AY984" i="5"/>
  <c r="AZ984" i="5"/>
  <c r="BA984" i="5"/>
  <c r="D985" i="5"/>
  <c r="AO985" i="5"/>
  <c r="AP985" i="5"/>
  <c r="AQ985" i="5"/>
  <c r="AR985" i="5"/>
  <c r="AS985" i="5"/>
  <c r="AT985" i="5"/>
  <c r="AU995" i="5"/>
  <c r="AV995" i="5"/>
  <c r="AW995" i="5"/>
  <c r="AX985" i="5"/>
  <c r="AY985" i="5"/>
  <c r="AZ985" i="5"/>
  <c r="BA985" i="5"/>
  <c r="D986" i="5"/>
  <c r="AO986" i="5"/>
  <c r="AP986" i="5"/>
  <c r="AQ986" i="5"/>
  <c r="AR986" i="5"/>
  <c r="AS986" i="5"/>
  <c r="AT986" i="5"/>
  <c r="AU996" i="5"/>
  <c r="AV996" i="5"/>
  <c r="AW996" i="5"/>
  <c r="AX986" i="5"/>
  <c r="AY986" i="5"/>
  <c r="AZ986" i="5"/>
  <c r="BA986" i="5"/>
  <c r="D987" i="5"/>
  <c r="AO987" i="5"/>
  <c r="AP987" i="5"/>
  <c r="AQ987" i="5"/>
  <c r="AR987" i="5"/>
  <c r="AS987" i="5"/>
  <c r="AT987" i="5"/>
  <c r="AU997" i="5"/>
  <c r="AV997" i="5"/>
  <c r="AW997" i="5"/>
  <c r="AX987" i="5"/>
  <c r="AY987" i="5"/>
  <c r="AZ987" i="5"/>
  <c r="BA987" i="5"/>
  <c r="D988" i="5"/>
  <c r="AO988" i="5"/>
  <c r="AP988" i="5"/>
  <c r="AQ988" i="5"/>
  <c r="AR988" i="5"/>
  <c r="AS988" i="5"/>
  <c r="AT988" i="5"/>
  <c r="AU998" i="5"/>
  <c r="AV998" i="5"/>
  <c r="AW998" i="5"/>
  <c r="AX988" i="5"/>
  <c r="AY988" i="5"/>
  <c r="AZ988" i="5"/>
  <c r="BA988" i="5"/>
  <c r="D989" i="5"/>
  <c r="AO989" i="5"/>
  <c r="AP989" i="5"/>
  <c r="AQ989" i="5"/>
  <c r="AR989" i="5"/>
  <c r="AS989" i="5"/>
  <c r="AT989" i="5"/>
  <c r="AU999" i="5"/>
  <c r="AV999" i="5"/>
  <c r="AW999" i="5"/>
  <c r="AX989" i="5"/>
  <c r="AY989" i="5"/>
  <c r="AZ989" i="5"/>
  <c r="BA989" i="5"/>
  <c r="D990" i="5"/>
  <c r="AO990" i="5"/>
  <c r="AP990" i="5"/>
  <c r="AQ990" i="5"/>
  <c r="AR990" i="5"/>
  <c r="AS990" i="5"/>
  <c r="AT990" i="5"/>
  <c r="AU1000" i="5"/>
  <c r="AV1000" i="5"/>
  <c r="AW1000" i="5"/>
  <c r="AX990" i="5"/>
  <c r="AY990" i="5"/>
  <c r="AZ990" i="5"/>
  <c r="BA990" i="5"/>
  <c r="D991" i="5"/>
  <c r="AO991" i="5"/>
  <c r="AP991" i="5"/>
  <c r="AQ991" i="5"/>
  <c r="AR991" i="5"/>
  <c r="AS991" i="5"/>
  <c r="AT991" i="5"/>
  <c r="AU1001" i="5"/>
  <c r="AV1001" i="5"/>
  <c r="AW1001" i="5"/>
  <c r="AX991" i="5"/>
  <c r="AY991" i="5"/>
  <c r="AZ991" i="5"/>
  <c r="BA991" i="5"/>
  <c r="D992" i="5"/>
  <c r="AO992" i="5"/>
  <c r="AP992" i="5"/>
  <c r="AQ992" i="5"/>
  <c r="AR992" i="5"/>
  <c r="AS992" i="5"/>
  <c r="AT992" i="5"/>
  <c r="AU1002" i="5"/>
  <c r="AV1002" i="5"/>
  <c r="AW1002" i="5"/>
  <c r="AX992" i="5"/>
  <c r="AY992" i="5"/>
  <c r="AZ992" i="5"/>
  <c r="BA992" i="5"/>
  <c r="D993" i="5"/>
  <c r="AO993" i="5"/>
  <c r="AP993" i="5"/>
  <c r="AQ993" i="5"/>
  <c r="AR993" i="5"/>
  <c r="AS993" i="5"/>
  <c r="AT993" i="5"/>
  <c r="AU1003" i="5"/>
  <c r="AV1003" i="5"/>
  <c r="AW1003" i="5"/>
  <c r="AX993" i="5"/>
  <c r="AY993" i="5"/>
  <c r="AZ993" i="5"/>
  <c r="BA993" i="5"/>
  <c r="D994" i="5"/>
  <c r="AO994" i="5"/>
  <c r="AP994" i="5"/>
  <c r="AQ994" i="5"/>
  <c r="AR994" i="5"/>
  <c r="AS994" i="5"/>
  <c r="AT994" i="5"/>
  <c r="AU1004" i="5"/>
  <c r="AV1004" i="5"/>
  <c r="AW1004" i="5"/>
  <c r="AX994" i="5"/>
  <c r="AY994" i="5"/>
  <c r="AZ994" i="5"/>
  <c r="BA994" i="5"/>
  <c r="D995" i="5"/>
  <c r="AO995" i="5"/>
  <c r="AP995" i="5"/>
  <c r="AQ995" i="5"/>
  <c r="AR995" i="5"/>
  <c r="AS995" i="5"/>
  <c r="AT995" i="5"/>
  <c r="AU1005" i="5"/>
  <c r="AV1005" i="5"/>
  <c r="AW1005" i="5"/>
  <c r="AX995" i="5"/>
  <c r="AY995" i="5"/>
  <c r="AZ995" i="5"/>
  <c r="BA995" i="5"/>
  <c r="D996" i="5"/>
  <c r="AO996" i="5"/>
  <c r="AP996" i="5"/>
  <c r="AQ996" i="5"/>
  <c r="AR996" i="5"/>
  <c r="AS996" i="5"/>
  <c r="AT996" i="5"/>
  <c r="AU1006" i="5"/>
  <c r="AV1006" i="5"/>
  <c r="AW1006" i="5"/>
  <c r="AX996" i="5"/>
  <c r="AY996" i="5"/>
  <c r="AZ996" i="5"/>
  <c r="BA996" i="5"/>
  <c r="D997" i="5"/>
  <c r="AO997" i="5"/>
  <c r="AP997" i="5"/>
  <c r="AQ997" i="5"/>
  <c r="AR997" i="5"/>
  <c r="AS997" i="5"/>
  <c r="AT997" i="5"/>
  <c r="AU1007" i="5"/>
  <c r="AV1007" i="5"/>
  <c r="AW1007" i="5"/>
  <c r="AX997" i="5"/>
  <c r="AY997" i="5"/>
  <c r="AZ997" i="5"/>
  <c r="BA997" i="5"/>
  <c r="D998" i="5"/>
  <c r="AO998" i="5"/>
  <c r="AP998" i="5"/>
  <c r="AQ998" i="5"/>
  <c r="AR998" i="5"/>
  <c r="AS998" i="5"/>
  <c r="AT998" i="5"/>
  <c r="AU1008" i="5"/>
  <c r="AV1008" i="5"/>
  <c r="AW1008" i="5"/>
  <c r="AX998" i="5"/>
  <c r="AY998" i="5"/>
  <c r="AZ998" i="5"/>
  <c r="BA998" i="5"/>
  <c r="D999" i="5"/>
  <c r="AO999" i="5"/>
  <c r="AP999" i="5"/>
  <c r="AQ999" i="5"/>
  <c r="AR999" i="5"/>
  <c r="AS999" i="5"/>
  <c r="AT999" i="5"/>
  <c r="AU1009" i="5"/>
  <c r="AV1009" i="5"/>
  <c r="AW1009" i="5"/>
  <c r="AX999" i="5"/>
  <c r="AY999" i="5"/>
  <c r="AZ999" i="5"/>
  <c r="BA999" i="5"/>
  <c r="D1000" i="5"/>
  <c r="AO1000" i="5"/>
  <c r="AP1000" i="5"/>
  <c r="AQ1000" i="5"/>
  <c r="AR1000" i="5"/>
  <c r="AS1000" i="5"/>
  <c r="AT1000" i="5"/>
  <c r="AU1010" i="5"/>
  <c r="AV1010" i="5"/>
  <c r="AW1010" i="5"/>
  <c r="AX1000" i="5"/>
  <c r="AY1000" i="5"/>
  <c r="AZ1000" i="5"/>
  <c r="BA1000" i="5"/>
  <c r="D1001" i="5"/>
  <c r="AO1001" i="5"/>
  <c r="AP1001" i="5"/>
  <c r="AQ1001" i="5"/>
  <c r="AR1001" i="5"/>
  <c r="AS1001" i="5"/>
  <c r="AT1001" i="5"/>
  <c r="AU1011" i="5"/>
  <c r="AV1011" i="5"/>
  <c r="AW1011" i="5"/>
  <c r="AX1001" i="5"/>
  <c r="AY1001" i="5"/>
  <c r="AZ1001" i="5"/>
  <c r="BA1001" i="5"/>
  <c r="D1002" i="5"/>
  <c r="AO1002" i="5"/>
  <c r="AP1002" i="5"/>
  <c r="AQ1002" i="5"/>
  <c r="AR1002" i="5"/>
  <c r="AS1002" i="5"/>
  <c r="AT1002" i="5"/>
  <c r="AU1012" i="5"/>
  <c r="AV1012" i="5"/>
  <c r="AW1012" i="5"/>
  <c r="AX1002" i="5"/>
  <c r="AY1002" i="5"/>
  <c r="AZ1002" i="5"/>
  <c r="BA1002" i="5"/>
  <c r="D1003" i="5"/>
  <c r="AO1003" i="5"/>
  <c r="AP1003" i="5"/>
  <c r="AQ1003" i="5"/>
  <c r="AR1003" i="5"/>
  <c r="AS1003" i="5"/>
  <c r="AT1003" i="5"/>
  <c r="AU1013" i="5"/>
  <c r="AV1013" i="5"/>
  <c r="AW1013" i="5"/>
  <c r="AX1003" i="5"/>
  <c r="AY1003" i="5"/>
  <c r="AZ1003" i="5"/>
  <c r="BA1003" i="5"/>
  <c r="D1004" i="5"/>
  <c r="AO1004" i="5"/>
  <c r="AP1004" i="5"/>
  <c r="AQ1004" i="5"/>
  <c r="AR1004" i="5"/>
  <c r="AS1004" i="5"/>
  <c r="AT1004" i="5"/>
  <c r="AU1014" i="5"/>
  <c r="AV1014" i="5"/>
  <c r="AW1014" i="5"/>
  <c r="AX1004" i="5"/>
  <c r="AY1004" i="5"/>
  <c r="AZ1004" i="5"/>
  <c r="BA1004" i="5"/>
  <c r="D1005" i="5"/>
  <c r="AO1005" i="5"/>
  <c r="AP1005" i="5"/>
  <c r="AQ1005" i="5"/>
  <c r="AR1005" i="5"/>
  <c r="AS1005" i="5"/>
  <c r="AT1005" i="5"/>
  <c r="AU1015" i="5"/>
  <c r="AV1015" i="5"/>
  <c r="AW1015" i="5"/>
  <c r="AX1005" i="5"/>
  <c r="AY1005" i="5"/>
  <c r="AZ1005" i="5"/>
  <c r="BA1005" i="5"/>
  <c r="D1006" i="5"/>
  <c r="AO1006" i="5"/>
  <c r="AP1006" i="5"/>
  <c r="AQ1006" i="5"/>
  <c r="AR1006" i="5"/>
  <c r="AS1006" i="5"/>
  <c r="AT1006" i="5"/>
  <c r="AU1016" i="5"/>
  <c r="AV1016" i="5"/>
  <c r="AW1016" i="5"/>
  <c r="AX1006" i="5"/>
  <c r="AY1006" i="5"/>
  <c r="AZ1006" i="5"/>
  <c r="BA1006" i="5"/>
  <c r="D1007" i="5"/>
  <c r="AO1007" i="5"/>
  <c r="AP1007" i="5"/>
  <c r="AQ1007" i="5"/>
  <c r="AR1007" i="5"/>
  <c r="AS1007" i="5"/>
  <c r="AT1007" i="5"/>
  <c r="AU1017" i="5"/>
  <c r="AV1017" i="5"/>
  <c r="AW1017" i="5"/>
  <c r="AX1007" i="5"/>
  <c r="AY1007" i="5"/>
  <c r="AZ1007" i="5"/>
  <c r="BA1007" i="5"/>
  <c r="D1008" i="5"/>
  <c r="AO1008" i="5"/>
  <c r="AP1008" i="5"/>
  <c r="AQ1008" i="5"/>
  <c r="AR1008" i="5"/>
  <c r="AS1008" i="5"/>
  <c r="AT1008" i="5"/>
  <c r="AU1018" i="5"/>
  <c r="AV1018" i="5"/>
  <c r="AW1018" i="5"/>
  <c r="AX1008" i="5"/>
  <c r="AY1008" i="5"/>
  <c r="AZ1008" i="5"/>
  <c r="BA1008" i="5"/>
  <c r="D1009" i="5"/>
  <c r="AO1009" i="5"/>
  <c r="AP1009" i="5"/>
  <c r="AQ1009" i="5"/>
  <c r="AR1009" i="5"/>
  <c r="AS1009" i="5"/>
  <c r="AT1009" i="5"/>
  <c r="AU1019" i="5"/>
  <c r="AV1019" i="5"/>
  <c r="AW1019" i="5"/>
  <c r="AX1009" i="5"/>
  <c r="AY1009" i="5"/>
  <c r="AZ1009" i="5"/>
  <c r="BA1009" i="5"/>
  <c r="D1010" i="5"/>
  <c r="AO1010" i="5"/>
  <c r="AP1010" i="5"/>
  <c r="AQ1010" i="5"/>
  <c r="AR1010" i="5"/>
  <c r="AS1010" i="5"/>
  <c r="AT1010" i="5"/>
  <c r="AU1020" i="5"/>
  <c r="AV1020" i="5"/>
  <c r="AW1020" i="5"/>
  <c r="AX1010" i="5"/>
  <c r="AY1010" i="5"/>
  <c r="AZ1010" i="5"/>
  <c r="BA1010" i="5"/>
  <c r="D1011" i="5"/>
  <c r="AO1011" i="5"/>
  <c r="AP1011" i="5"/>
  <c r="AQ1011" i="5"/>
  <c r="AR1011" i="5"/>
  <c r="AS1011" i="5"/>
  <c r="AT1011" i="5"/>
  <c r="AU1021" i="5"/>
  <c r="AV1021" i="5"/>
  <c r="AW1021" i="5"/>
  <c r="AX1011" i="5"/>
  <c r="AY1011" i="5"/>
  <c r="AZ1011" i="5"/>
  <c r="BA1011" i="5"/>
  <c r="D1012" i="5"/>
  <c r="AO1012" i="5"/>
  <c r="AP1012" i="5"/>
  <c r="AQ1012" i="5"/>
  <c r="AR1012" i="5"/>
  <c r="AS1012" i="5"/>
  <c r="AT1012" i="5"/>
  <c r="AU1022" i="5"/>
  <c r="AV1022" i="5"/>
  <c r="AW1022" i="5"/>
  <c r="AX1012" i="5"/>
  <c r="AY1012" i="5"/>
  <c r="AZ1012" i="5"/>
  <c r="BA1012" i="5"/>
  <c r="D1013" i="5"/>
  <c r="AO1013" i="5"/>
  <c r="AP1013" i="5"/>
  <c r="AQ1013" i="5"/>
  <c r="AR1013" i="5"/>
  <c r="AS1013" i="5"/>
  <c r="AT1013" i="5"/>
  <c r="AU1023" i="5"/>
  <c r="AV1023" i="5"/>
  <c r="AW1023" i="5"/>
  <c r="AX1013" i="5"/>
  <c r="AY1013" i="5"/>
  <c r="AZ1013" i="5"/>
  <c r="BA1013" i="5"/>
  <c r="D1014" i="5"/>
  <c r="AO1014" i="5"/>
  <c r="AP1014" i="5"/>
  <c r="AQ1014" i="5"/>
  <c r="AR1014" i="5"/>
  <c r="AS1014" i="5"/>
  <c r="AT1014" i="5"/>
  <c r="AU1024" i="5"/>
  <c r="AV1024" i="5"/>
  <c r="AW1024" i="5"/>
  <c r="AX1014" i="5"/>
  <c r="AY1014" i="5"/>
  <c r="AZ1014" i="5"/>
  <c r="BA1014" i="5"/>
  <c r="D1015" i="5"/>
  <c r="AO1015" i="5"/>
  <c r="AP1015" i="5"/>
  <c r="AQ1015" i="5"/>
  <c r="AR1015" i="5"/>
  <c r="AS1015" i="5"/>
  <c r="AT1015" i="5"/>
  <c r="AU1025" i="5"/>
  <c r="AV1025" i="5"/>
  <c r="AW1025" i="5"/>
  <c r="AX1015" i="5"/>
  <c r="AY1015" i="5"/>
  <c r="AZ1015" i="5"/>
  <c r="BA1015" i="5"/>
  <c r="D1016" i="5"/>
  <c r="AO1016" i="5"/>
  <c r="AP1016" i="5"/>
  <c r="AQ1016" i="5"/>
  <c r="AR1016" i="5"/>
  <c r="AS1016" i="5"/>
  <c r="AT1016" i="5"/>
  <c r="AU1026" i="5"/>
  <c r="AV1026" i="5"/>
  <c r="AW1026" i="5"/>
  <c r="AX1016" i="5"/>
  <c r="AY1016" i="5"/>
  <c r="AZ1016" i="5"/>
  <c r="BA1016" i="5"/>
  <c r="D1017" i="5"/>
  <c r="AO1017" i="5"/>
  <c r="AP1017" i="5"/>
  <c r="AQ1017" i="5"/>
  <c r="AR1017" i="5"/>
  <c r="AS1017" i="5"/>
  <c r="AT1017" i="5"/>
  <c r="AU1027" i="5"/>
  <c r="AV1027" i="5"/>
  <c r="AW1027" i="5"/>
  <c r="AX1017" i="5"/>
  <c r="AY1017" i="5"/>
  <c r="AZ1017" i="5"/>
  <c r="BA1017" i="5"/>
  <c r="D1018" i="5"/>
  <c r="AO1018" i="5"/>
  <c r="AP1018" i="5"/>
  <c r="AQ1018" i="5"/>
  <c r="AR1018" i="5"/>
  <c r="AS1018" i="5"/>
  <c r="AT1018" i="5"/>
  <c r="AU1028" i="5"/>
  <c r="AV1028" i="5"/>
  <c r="AW1028" i="5"/>
  <c r="AX1018" i="5"/>
  <c r="AY1018" i="5"/>
  <c r="AZ1018" i="5"/>
  <c r="BA1018" i="5"/>
  <c r="D1019" i="5"/>
  <c r="AO1019" i="5"/>
  <c r="AP1019" i="5"/>
  <c r="AQ1019" i="5"/>
  <c r="AR1019" i="5"/>
  <c r="AS1019" i="5"/>
  <c r="AT1019" i="5"/>
  <c r="AU1029" i="5"/>
  <c r="AV1029" i="5"/>
  <c r="AW1029" i="5"/>
  <c r="AX1019" i="5"/>
  <c r="AY1019" i="5"/>
  <c r="AZ1019" i="5"/>
  <c r="BA1019" i="5"/>
  <c r="D1020" i="5"/>
  <c r="AO1020" i="5"/>
  <c r="AP1020" i="5"/>
  <c r="AQ1020" i="5"/>
  <c r="AR1020" i="5"/>
  <c r="AS1020" i="5"/>
  <c r="AT1020" i="5"/>
  <c r="AU1030" i="5"/>
  <c r="AV1030" i="5"/>
  <c r="AW1030" i="5"/>
  <c r="AX1020" i="5"/>
  <c r="AY1020" i="5"/>
  <c r="AZ1020" i="5"/>
  <c r="BA1020" i="5"/>
  <c r="D1021" i="5"/>
  <c r="AO1021" i="5"/>
  <c r="AP1021" i="5"/>
  <c r="AQ1021" i="5"/>
  <c r="AR1021" i="5"/>
  <c r="AS1021" i="5"/>
  <c r="AT1021" i="5"/>
  <c r="AU1031" i="5"/>
  <c r="AV1031" i="5"/>
  <c r="AW1031" i="5"/>
  <c r="AX1021" i="5"/>
  <c r="AY1021" i="5"/>
  <c r="AZ1021" i="5"/>
  <c r="BA1021" i="5"/>
  <c r="D1022" i="5"/>
  <c r="AO1022" i="5"/>
  <c r="AP1022" i="5"/>
  <c r="AQ1022" i="5"/>
  <c r="AR1022" i="5"/>
  <c r="AS1022" i="5"/>
  <c r="AT1022" i="5"/>
  <c r="AU1032" i="5"/>
  <c r="AV1032" i="5"/>
  <c r="AW1032" i="5"/>
  <c r="AX1022" i="5"/>
  <c r="AY1022" i="5"/>
  <c r="AZ1022" i="5"/>
  <c r="BA1022" i="5"/>
  <c r="D1023" i="5"/>
  <c r="AO1023" i="5"/>
  <c r="AP1023" i="5"/>
  <c r="AQ1023" i="5"/>
  <c r="AR1023" i="5"/>
  <c r="AS1023" i="5"/>
  <c r="AT1023" i="5"/>
  <c r="AU1033" i="5"/>
  <c r="AV1033" i="5"/>
  <c r="AW1033" i="5"/>
  <c r="AX1023" i="5"/>
  <c r="AY1023" i="5"/>
  <c r="AZ1023" i="5"/>
  <c r="BA1023" i="5"/>
  <c r="D1024" i="5"/>
  <c r="AO1024" i="5"/>
  <c r="AP1024" i="5"/>
  <c r="AQ1024" i="5"/>
  <c r="AR1024" i="5"/>
  <c r="AS1024" i="5"/>
  <c r="AT1024" i="5"/>
  <c r="AU1034" i="5"/>
  <c r="AV1034" i="5"/>
  <c r="AW1034" i="5"/>
  <c r="AX1024" i="5"/>
  <c r="AY1024" i="5"/>
  <c r="AZ1024" i="5"/>
  <c r="BA1024" i="5"/>
  <c r="D1025" i="5"/>
  <c r="AO1025" i="5"/>
  <c r="AP1025" i="5"/>
  <c r="AQ1025" i="5"/>
  <c r="AR1025" i="5"/>
  <c r="AS1025" i="5"/>
  <c r="AT1025" i="5"/>
  <c r="AU1035" i="5"/>
  <c r="AV1035" i="5"/>
  <c r="AW1035" i="5"/>
  <c r="AX1025" i="5"/>
  <c r="AY1025" i="5"/>
  <c r="AZ1025" i="5"/>
  <c r="BA1025" i="5"/>
  <c r="D1026" i="5"/>
  <c r="AO1026" i="5"/>
  <c r="AP1026" i="5"/>
  <c r="AQ1026" i="5"/>
  <c r="AR1026" i="5"/>
  <c r="AS1026" i="5"/>
  <c r="AT1026" i="5"/>
  <c r="AU1036" i="5"/>
  <c r="AV1036" i="5"/>
  <c r="AW1036" i="5"/>
  <c r="AX1026" i="5"/>
  <c r="AY1026" i="5"/>
  <c r="AZ1026" i="5"/>
  <c r="BA1026" i="5"/>
  <c r="D1027" i="5"/>
  <c r="AO1027" i="5"/>
  <c r="AP1027" i="5"/>
  <c r="AQ1027" i="5"/>
  <c r="AR1027" i="5"/>
  <c r="AS1027" i="5"/>
  <c r="AT1027" i="5"/>
  <c r="AU1037" i="5"/>
  <c r="AV1037" i="5"/>
  <c r="AW1037" i="5"/>
  <c r="AX1027" i="5"/>
  <c r="AY1027" i="5"/>
  <c r="AZ1027" i="5"/>
  <c r="BA1027" i="5"/>
  <c r="D1028" i="5"/>
  <c r="AO1028" i="5"/>
  <c r="AP1028" i="5"/>
  <c r="AQ1028" i="5"/>
  <c r="AR1028" i="5"/>
  <c r="AS1028" i="5"/>
  <c r="AT1028" i="5"/>
  <c r="AU1038" i="5"/>
  <c r="AV1038" i="5"/>
  <c r="AW1038" i="5"/>
  <c r="AX1028" i="5"/>
  <c r="AY1028" i="5"/>
  <c r="AZ1028" i="5"/>
  <c r="BA1028" i="5"/>
  <c r="D1029" i="5"/>
  <c r="AO1029" i="5"/>
  <c r="AP1029" i="5"/>
  <c r="AQ1029" i="5"/>
  <c r="AR1029" i="5"/>
  <c r="AS1029" i="5"/>
  <c r="AT1029" i="5"/>
  <c r="AU1039" i="5"/>
  <c r="AV1039" i="5"/>
  <c r="AW1039" i="5"/>
  <c r="AX1029" i="5"/>
  <c r="AY1029" i="5"/>
  <c r="AZ1029" i="5"/>
  <c r="BA1029" i="5"/>
  <c r="D1030" i="5"/>
  <c r="AO1030" i="5"/>
  <c r="AP1030" i="5"/>
  <c r="AQ1030" i="5"/>
  <c r="AR1030" i="5"/>
  <c r="AS1030" i="5"/>
  <c r="AT1030" i="5"/>
  <c r="AU1040" i="5"/>
  <c r="AV1040" i="5"/>
  <c r="AW1040" i="5"/>
  <c r="AX1030" i="5"/>
  <c r="AY1030" i="5"/>
  <c r="AZ1030" i="5"/>
  <c r="BA1030" i="5"/>
  <c r="D1031" i="5"/>
  <c r="AO1031" i="5"/>
  <c r="AP1031" i="5"/>
  <c r="AQ1031" i="5"/>
  <c r="AR1031" i="5"/>
  <c r="AS1031" i="5"/>
  <c r="AT1031" i="5"/>
  <c r="AU1041" i="5"/>
  <c r="AV1041" i="5"/>
  <c r="AW1041" i="5"/>
  <c r="AX1031" i="5"/>
  <c r="AY1031" i="5"/>
  <c r="AZ1031" i="5"/>
  <c r="BA1031" i="5"/>
  <c r="D1032" i="5"/>
  <c r="AO1032" i="5"/>
  <c r="AP1032" i="5"/>
  <c r="AQ1032" i="5"/>
  <c r="AR1032" i="5"/>
  <c r="AS1032" i="5"/>
  <c r="AT1032" i="5"/>
  <c r="AU1042" i="5"/>
  <c r="AV1042" i="5"/>
  <c r="AW1042" i="5"/>
  <c r="AX1032" i="5"/>
  <c r="AY1032" i="5"/>
  <c r="AZ1032" i="5"/>
  <c r="BA1032" i="5"/>
  <c r="D1033" i="5"/>
  <c r="AO1033" i="5"/>
  <c r="AP1033" i="5"/>
  <c r="AQ1033" i="5"/>
  <c r="AR1033" i="5"/>
  <c r="AS1033" i="5"/>
  <c r="AT1033" i="5"/>
  <c r="AU1043" i="5"/>
  <c r="AV1043" i="5"/>
  <c r="AW1043" i="5"/>
  <c r="AX1033" i="5"/>
  <c r="AY1033" i="5"/>
  <c r="AZ1033" i="5"/>
  <c r="BA1033" i="5"/>
  <c r="D1034" i="5"/>
  <c r="AO1034" i="5"/>
  <c r="AP1034" i="5"/>
  <c r="AQ1034" i="5"/>
  <c r="AR1034" i="5"/>
  <c r="AS1034" i="5"/>
  <c r="AT1034" i="5"/>
  <c r="AU1044" i="5"/>
  <c r="AV1044" i="5"/>
  <c r="AW1044" i="5"/>
  <c r="AX1034" i="5"/>
  <c r="AY1034" i="5"/>
  <c r="AZ1034" i="5"/>
  <c r="BA1034" i="5"/>
  <c r="D1035" i="5"/>
  <c r="AO1035" i="5"/>
  <c r="AP1035" i="5"/>
  <c r="AQ1035" i="5"/>
  <c r="AR1035" i="5"/>
  <c r="AS1035" i="5"/>
  <c r="AT1035" i="5"/>
  <c r="AU1045" i="5"/>
  <c r="AV1045" i="5"/>
  <c r="AW1045" i="5"/>
  <c r="AX1035" i="5"/>
  <c r="AY1035" i="5"/>
  <c r="AZ1035" i="5"/>
  <c r="BA1035" i="5"/>
  <c r="D1036" i="5"/>
  <c r="AO1036" i="5"/>
  <c r="AP1036" i="5"/>
  <c r="AQ1036" i="5"/>
  <c r="AR1036" i="5"/>
  <c r="AS1036" i="5"/>
  <c r="AT1036" i="5"/>
  <c r="AU1046" i="5"/>
  <c r="AV1046" i="5"/>
  <c r="AW1046" i="5"/>
  <c r="AX1036" i="5"/>
  <c r="AY1036" i="5"/>
  <c r="AZ1036" i="5"/>
  <c r="BA1036" i="5"/>
  <c r="D1037" i="5"/>
  <c r="AO1037" i="5"/>
  <c r="AP1037" i="5"/>
  <c r="AQ1037" i="5"/>
  <c r="AR1037" i="5"/>
  <c r="AS1037" i="5"/>
  <c r="AT1037" i="5"/>
  <c r="AU1047" i="5"/>
  <c r="AV1047" i="5"/>
  <c r="AW1047" i="5"/>
  <c r="AX1037" i="5"/>
  <c r="AY1037" i="5"/>
  <c r="AZ1037" i="5"/>
  <c r="BA1037" i="5"/>
  <c r="D1038" i="5"/>
  <c r="AO1038" i="5"/>
  <c r="AP1038" i="5"/>
  <c r="AQ1038" i="5"/>
  <c r="AR1038" i="5"/>
  <c r="AS1038" i="5"/>
  <c r="AT1038" i="5"/>
  <c r="AU1048" i="5"/>
  <c r="AV1048" i="5"/>
  <c r="AW1048" i="5"/>
  <c r="AX1038" i="5"/>
  <c r="AY1038" i="5"/>
  <c r="AZ1038" i="5"/>
  <c r="BA1038" i="5"/>
  <c r="D1039" i="5"/>
  <c r="AO1039" i="5"/>
  <c r="AP1039" i="5"/>
  <c r="AQ1039" i="5"/>
  <c r="AR1039" i="5"/>
  <c r="AS1039" i="5"/>
  <c r="AT1039" i="5"/>
  <c r="AU1049" i="5"/>
  <c r="AV1049" i="5"/>
  <c r="AW1049" i="5"/>
  <c r="AX1039" i="5"/>
  <c r="AY1039" i="5"/>
  <c r="AZ1039" i="5"/>
  <c r="BA1039" i="5"/>
  <c r="D1040" i="5"/>
  <c r="AO1040" i="5"/>
  <c r="AP1040" i="5"/>
  <c r="AQ1040" i="5"/>
  <c r="AR1040" i="5"/>
  <c r="AS1040" i="5"/>
  <c r="AT1040" i="5"/>
  <c r="AU1050" i="5"/>
  <c r="AV1050" i="5"/>
  <c r="AW1050" i="5"/>
  <c r="AX1040" i="5"/>
  <c r="AY1040" i="5"/>
  <c r="AZ1040" i="5"/>
  <c r="BA1040" i="5"/>
  <c r="D1041" i="5"/>
  <c r="AO1041" i="5"/>
  <c r="AP1041" i="5"/>
  <c r="AQ1041" i="5"/>
  <c r="AR1041" i="5"/>
  <c r="AS1041" i="5"/>
  <c r="AT1041" i="5"/>
  <c r="AU1051" i="5"/>
  <c r="AV1051" i="5"/>
  <c r="AW1051" i="5"/>
  <c r="AX1041" i="5"/>
  <c r="AY1041" i="5"/>
  <c r="AZ1041" i="5"/>
  <c r="BA1041" i="5"/>
  <c r="D1042" i="5"/>
  <c r="AO1042" i="5"/>
  <c r="AP1042" i="5"/>
  <c r="AQ1042" i="5"/>
  <c r="AR1042" i="5"/>
  <c r="AS1042" i="5"/>
  <c r="AT1042" i="5"/>
  <c r="AU1052" i="5"/>
  <c r="AV1052" i="5"/>
  <c r="AW1052" i="5"/>
  <c r="AX1042" i="5"/>
  <c r="AY1042" i="5"/>
  <c r="AZ1042" i="5"/>
  <c r="BA1042" i="5"/>
  <c r="D1043" i="5"/>
  <c r="AO1043" i="5"/>
  <c r="AP1043" i="5"/>
  <c r="AQ1043" i="5"/>
  <c r="AR1043" i="5"/>
  <c r="AS1043" i="5"/>
  <c r="AT1043" i="5"/>
  <c r="AU1053" i="5"/>
  <c r="AV1053" i="5"/>
  <c r="AW1053" i="5"/>
  <c r="AX1043" i="5"/>
  <c r="AY1043" i="5"/>
  <c r="AZ1043" i="5"/>
  <c r="BA1043" i="5"/>
  <c r="D1044" i="5"/>
  <c r="AO1044" i="5"/>
  <c r="AP1044" i="5"/>
  <c r="AQ1044" i="5"/>
  <c r="AR1044" i="5"/>
  <c r="AS1044" i="5"/>
  <c r="AT1044" i="5"/>
  <c r="AU1054" i="5"/>
  <c r="AV1054" i="5"/>
  <c r="AW1054" i="5"/>
  <c r="AX1044" i="5"/>
  <c r="AY1044" i="5"/>
  <c r="AZ1044" i="5"/>
  <c r="BA1044" i="5"/>
  <c r="D1045" i="5"/>
  <c r="AO1045" i="5"/>
  <c r="AP1045" i="5"/>
  <c r="AQ1045" i="5"/>
  <c r="AR1045" i="5"/>
  <c r="AS1045" i="5"/>
  <c r="AT1045" i="5"/>
  <c r="AU1055" i="5"/>
  <c r="AV1055" i="5"/>
  <c r="AW1055" i="5"/>
  <c r="AX1045" i="5"/>
  <c r="AY1045" i="5"/>
  <c r="AZ1045" i="5"/>
  <c r="BA1045" i="5"/>
  <c r="D1046" i="5"/>
  <c r="AO1046" i="5"/>
  <c r="AP1046" i="5"/>
  <c r="AQ1046" i="5"/>
  <c r="AR1046" i="5"/>
  <c r="AS1046" i="5"/>
  <c r="AT1046" i="5"/>
  <c r="AU1056" i="5"/>
  <c r="AV1056" i="5"/>
  <c r="AW1056" i="5"/>
  <c r="AX1046" i="5"/>
  <c r="AY1046" i="5"/>
  <c r="AZ1046" i="5"/>
  <c r="BA1046" i="5"/>
  <c r="D1047" i="5"/>
  <c r="AO1047" i="5"/>
  <c r="AP1047" i="5"/>
  <c r="AQ1047" i="5"/>
  <c r="AR1047" i="5"/>
  <c r="AS1047" i="5"/>
  <c r="AT1047" i="5"/>
  <c r="AU1057" i="5"/>
  <c r="AV1057" i="5"/>
  <c r="AW1057" i="5"/>
  <c r="AX1047" i="5"/>
  <c r="AY1047" i="5"/>
  <c r="AZ1047" i="5"/>
  <c r="BA1047" i="5"/>
  <c r="D1048" i="5"/>
  <c r="AO1048" i="5"/>
  <c r="AP1048" i="5"/>
  <c r="AQ1048" i="5"/>
  <c r="AR1048" i="5"/>
  <c r="AS1048" i="5"/>
  <c r="AT1048" i="5"/>
  <c r="AU1058" i="5"/>
  <c r="AV1058" i="5"/>
  <c r="AW1058" i="5"/>
  <c r="AX1048" i="5"/>
  <c r="AY1048" i="5"/>
  <c r="AZ1048" i="5"/>
  <c r="BA1048" i="5"/>
  <c r="D1049" i="5"/>
  <c r="AO1049" i="5"/>
  <c r="AP1049" i="5"/>
  <c r="AQ1049" i="5"/>
  <c r="AR1049" i="5"/>
  <c r="AS1049" i="5"/>
  <c r="AT1049" i="5"/>
  <c r="AU1059" i="5"/>
  <c r="AV1059" i="5"/>
  <c r="AW1059" i="5"/>
  <c r="AX1049" i="5"/>
  <c r="AY1049" i="5"/>
  <c r="AZ1049" i="5"/>
  <c r="BA1049" i="5"/>
  <c r="D1050" i="5"/>
  <c r="AO1050" i="5"/>
  <c r="AP1050" i="5"/>
  <c r="AQ1050" i="5"/>
  <c r="AR1050" i="5"/>
  <c r="AS1050" i="5"/>
  <c r="AT1050" i="5"/>
  <c r="AU1060" i="5"/>
  <c r="AV1060" i="5"/>
  <c r="AW1060" i="5"/>
  <c r="AX1050" i="5"/>
  <c r="AY1050" i="5"/>
  <c r="AZ1050" i="5"/>
  <c r="BA1050" i="5"/>
  <c r="D1051" i="5"/>
  <c r="AO1051" i="5"/>
  <c r="AP1051" i="5"/>
  <c r="AQ1051" i="5"/>
  <c r="AR1051" i="5"/>
  <c r="AS1051" i="5"/>
  <c r="AT1051" i="5"/>
  <c r="AU1061" i="5"/>
  <c r="AV1061" i="5"/>
  <c r="AW1061" i="5"/>
  <c r="AX1051" i="5"/>
  <c r="AY1051" i="5"/>
  <c r="AZ1051" i="5"/>
  <c r="BA1051" i="5"/>
  <c r="D1052" i="5"/>
  <c r="AO1052" i="5"/>
  <c r="AP1052" i="5"/>
  <c r="AQ1052" i="5"/>
  <c r="AR1052" i="5"/>
  <c r="AS1052" i="5"/>
  <c r="AT1052" i="5"/>
  <c r="AU1062" i="5"/>
  <c r="AV1062" i="5"/>
  <c r="AW1062" i="5"/>
  <c r="AX1052" i="5"/>
  <c r="AY1052" i="5"/>
  <c r="AZ1052" i="5"/>
  <c r="BA1052" i="5"/>
  <c r="D1053" i="5"/>
  <c r="AO1053" i="5"/>
  <c r="AP1053" i="5"/>
  <c r="AQ1053" i="5"/>
  <c r="AR1053" i="5"/>
  <c r="AS1053" i="5"/>
  <c r="AT1053" i="5"/>
  <c r="AU1063" i="5"/>
  <c r="AV1063" i="5"/>
  <c r="AW1063" i="5"/>
  <c r="AX1053" i="5"/>
  <c r="AY1053" i="5"/>
  <c r="AZ1053" i="5"/>
  <c r="BA1053" i="5"/>
  <c r="D1054" i="5"/>
  <c r="AO1054" i="5"/>
  <c r="AP1054" i="5"/>
  <c r="AQ1054" i="5"/>
  <c r="AR1054" i="5"/>
  <c r="AS1054" i="5"/>
  <c r="AT1054" i="5"/>
  <c r="AU1064" i="5"/>
  <c r="AV1064" i="5"/>
  <c r="AW1064" i="5"/>
  <c r="AX1054" i="5"/>
  <c r="AY1054" i="5"/>
  <c r="AZ1054" i="5"/>
  <c r="BA1054" i="5"/>
  <c r="D1055" i="5"/>
  <c r="AO1055" i="5"/>
  <c r="AP1055" i="5"/>
  <c r="AQ1055" i="5"/>
  <c r="AR1055" i="5"/>
  <c r="AS1055" i="5"/>
  <c r="AT1055" i="5"/>
  <c r="AU1065" i="5"/>
  <c r="AV1065" i="5"/>
  <c r="AW1065" i="5"/>
  <c r="AX1055" i="5"/>
  <c r="AY1055" i="5"/>
  <c r="AZ1055" i="5"/>
  <c r="BA1055" i="5"/>
  <c r="D1056" i="5"/>
  <c r="AO1056" i="5"/>
  <c r="AP1056" i="5"/>
  <c r="AQ1056" i="5"/>
  <c r="AR1056" i="5"/>
  <c r="AS1056" i="5"/>
  <c r="AT1056" i="5"/>
  <c r="AU1066" i="5"/>
  <c r="AV1066" i="5"/>
  <c r="AW1066" i="5"/>
  <c r="AX1056" i="5"/>
  <c r="AY1056" i="5"/>
  <c r="AZ1056" i="5"/>
  <c r="BA1056" i="5"/>
  <c r="D1057" i="5"/>
  <c r="AO1057" i="5"/>
  <c r="AP1057" i="5"/>
  <c r="AQ1057" i="5"/>
  <c r="AR1057" i="5"/>
  <c r="AS1057" i="5"/>
  <c r="AT1057" i="5"/>
  <c r="AU1067" i="5"/>
  <c r="AV1067" i="5"/>
  <c r="AW1067" i="5"/>
  <c r="AX1057" i="5"/>
  <c r="AY1057" i="5"/>
  <c r="AZ1057" i="5"/>
  <c r="BA1057" i="5"/>
  <c r="D1058" i="5"/>
  <c r="AO1058" i="5"/>
  <c r="AP1058" i="5"/>
  <c r="AQ1058" i="5"/>
  <c r="AR1058" i="5"/>
  <c r="AS1058" i="5"/>
  <c r="AT1058" i="5"/>
  <c r="AU1068" i="5"/>
  <c r="AV1068" i="5"/>
  <c r="AW1068" i="5"/>
  <c r="AX1058" i="5"/>
  <c r="AY1058" i="5"/>
  <c r="AZ1058" i="5"/>
  <c r="BA1058" i="5"/>
  <c r="D1059" i="5"/>
  <c r="AO1059" i="5"/>
  <c r="AP1059" i="5"/>
  <c r="AQ1059" i="5"/>
  <c r="AR1059" i="5"/>
  <c r="AS1059" i="5"/>
  <c r="AT1059" i="5"/>
  <c r="AU1069" i="5"/>
  <c r="AV1069" i="5"/>
  <c r="AW1069" i="5"/>
  <c r="AX1059" i="5"/>
  <c r="AY1059" i="5"/>
  <c r="AZ1059" i="5"/>
  <c r="BA1059" i="5"/>
  <c r="D1060" i="5"/>
  <c r="AO1060" i="5"/>
  <c r="AP1060" i="5"/>
  <c r="AQ1060" i="5"/>
  <c r="AR1060" i="5"/>
  <c r="AS1060" i="5"/>
  <c r="AT1060" i="5"/>
  <c r="AU1070" i="5"/>
  <c r="AV1070" i="5"/>
  <c r="AW1070" i="5"/>
  <c r="AX1060" i="5"/>
  <c r="AY1060" i="5"/>
  <c r="AZ1060" i="5"/>
  <c r="BA1060" i="5"/>
  <c r="D1061" i="5"/>
  <c r="AO1061" i="5"/>
  <c r="AP1061" i="5"/>
  <c r="AQ1061" i="5"/>
  <c r="AR1061" i="5"/>
  <c r="AS1061" i="5"/>
  <c r="AT1061" i="5"/>
  <c r="AU1071" i="5"/>
  <c r="AV1071" i="5"/>
  <c r="AW1071" i="5"/>
  <c r="AX1061" i="5"/>
  <c r="AY1061" i="5"/>
  <c r="AZ1061" i="5"/>
  <c r="BA1061" i="5"/>
  <c r="D1062" i="5"/>
  <c r="AO1062" i="5"/>
  <c r="AP1062" i="5"/>
  <c r="AQ1062" i="5"/>
  <c r="AR1062" i="5"/>
  <c r="AS1062" i="5"/>
  <c r="AT1062" i="5"/>
  <c r="AU1072" i="5"/>
  <c r="AV1072" i="5"/>
  <c r="AW1072" i="5"/>
  <c r="AX1062" i="5"/>
  <c r="AY1062" i="5"/>
  <c r="AZ1062" i="5"/>
  <c r="BA1062" i="5"/>
  <c r="D1063" i="5"/>
  <c r="AO1063" i="5"/>
  <c r="AP1063" i="5"/>
  <c r="AQ1063" i="5"/>
  <c r="AR1063" i="5"/>
  <c r="AS1063" i="5"/>
  <c r="AT1063" i="5"/>
  <c r="AU1073" i="5"/>
  <c r="AV1073" i="5"/>
  <c r="AW1073" i="5"/>
  <c r="AX1063" i="5"/>
  <c r="AY1063" i="5"/>
  <c r="AZ1063" i="5"/>
  <c r="BA1063" i="5"/>
  <c r="D1064" i="5"/>
  <c r="AO1064" i="5"/>
  <c r="AP1064" i="5"/>
  <c r="AQ1064" i="5"/>
  <c r="AR1064" i="5"/>
  <c r="AS1064" i="5"/>
  <c r="AT1064" i="5"/>
  <c r="AU1074" i="5"/>
  <c r="AV1074" i="5"/>
  <c r="AW1074" i="5"/>
  <c r="AX1064" i="5"/>
  <c r="AY1064" i="5"/>
  <c r="AZ1064" i="5"/>
  <c r="BA1064" i="5"/>
  <c r="D1065" i="5"/>
  <c r="AO1065" i="5"/>
  <c r="AP1065" i="5"/>
  <c r="AQ1065" i="5"/>
  <c r="AR1065" i="5"/>
  <c r="AS1065" i="5"/>
  <c r="AT1065" i="5"/>
  <c r="AU1075" i="5"/>
  <c r="AV1075" i="5"/>
  <c r="AW1075" i="5"/>
  <c r="AX1065" i="5"/>
  <c r="AY1065" i="5"/>
  <c r="AZ1065" i="5"/>
  <c r="BA1065" i="5"/>
  <c r="D1066" i="5"/>
  <c r="AO1066" i="5"/>
  <c r="AP1066" i="5"/>
  <c r="AQ1066" i="5"/>
  <c r="AR1066" i="5"/>
  <c r="AS1066" i="5"/>
  <c r="AT1066" i="5"/>
  <c r="AU1076" i="5"/>
  <c r="AV1076" i="5"/>
  <c r="AW1076" i="5"/>
  <c r="AX1066" i="5"/>
  <c r="AY1066" i="5"/>
  <c r="AZ1066" i="5"/>
  <c r="BA1066" i="5"/>
  <c r="D1067" i="5"/>
  <c r="AO1067" i="5"/>
  <c r="AP1067" i="5"/>
  <c r="AQ1067" i="5"/>
  <c r="AR1067" i="5"/>
  <c r="AS1067" i="5"/>
  <c r="AT1067" i="5"/>
  <c r="AU1077" i="5"/>
  <c r="AV1077" i="5"/>
  <c r="AW1077" i="5"/>
  <c r="AX1067" i="5"/>
  <c r="AY1067" i="5"/>
  <c r="AZ1067" i="5"/>
  <c r="BA1067" i="5"/>
  <c r="D1068" i="5"/>
  <c r="AO1068" i="5"/>
  <c r="AP1068" i="5"/>
  <c r="AQ1068" i="5"/>
  <c r="AR1068" i="5"/>
  <c r="AS1068" i="5"/>
  <c r="AT1068" i="5"/>
  <c r="AU1078" i="5"/>
  <c r="AV1078" i="5"/>
  <c r="AW1078" i="5"/>
  <c r="AX1068" i="5"/>
  <c r="AY1068" i="5"/>
  <c r="AZ1068" i="5"/>
  <c r="BA1068" i="5"/>
  <c r="D1069" i="5"/>
  <c r="AO1069" i="5"/>
  <c r="AP1069" i="5"/>
  <c r="AQ1069" i="5"/>
  <c r="AR1069" i="5"/>
  <c r="AS1069" i="5"/>
  <c r="AT1069" i="5"/>
  <c r="AU1079" i="5"/>
  <c r="AV1079" i="5"/>
  <c r="AW1079" i="5"/>
  <c r="AX1069" i="5"/>
  <c r="AY1069" i="5"/>
  <c r="AZ1069" i="5"/>
  <c r="BA1069" i="5"/>
  <c r="D1070" i="5"/>
  <c r="AO1070" i="5"/>
  <c r="AP1070" i="5"/>
  <c r="AQ1070" i="5"/>
  <c r="AR1070" i="5"/>
  <c r="AS1070" i="5"/>
  <c r="AT1070" i="5"/>
  <c r="AU1080" i="5"/>
  <c r="AV1080" i="5"/>
  <c r="AW1080" i="5"/>
  <c r="AX1070" i="5"/>
  <c r="AY1070" i="5"/>
  <c r="AZ1070" i="5"/>
  <c r="BA1070" i="5"/>
  <c r="D1071" i="5"/>
  <c r="AO1071" i="5"/>
  <c r="AP1071" i="5"/>
  <c r="AQ1071" i="5"/>
  <c r="AR1071" i="5"/>
  <c r="AS1071" i="5"/>
  <c r="AT1071" i="5"/>
  <c r="AX1071" i="5"/>
  <c r="AY1071" i="5"/>
  <c r="AZ1071" i="5"/>
  <c r="BA1071" i="5"/>
  <c r="D1072" i="5"/>
  <c r="AO1072" i="5"/>
  <c r="AP1072" i="5"/>
  <c r="AQ1072" i="5"/>
  <c r="AR1072" i="5"/>
  <c r="AS1072" i="5"/>
  <c r="AT1072" i="5"/>
  <c r="AU1082" i="5"/>
  <c r="AV1082" i="5"/>
  <c r="AW1082" i="5"/>
  <c r="AX1072" i="5"/>
  <c r="AY1072" i="5"/>
  <c r="AZ1072" i="5"/>
  <c r="BA1072" i="5"/>
  <c r="D1073" i="5"/>
  <c r="AO1073" i="5"/>
  <c r="AP1073" i="5"/>
  <c r="AQ1073" i="5"/>
  <c r="AR1073" i="5"/>
  <c r="AS1073" i="5"/>
  <c r="AT1073" i="5"/>
  <c r="AU1083" i="5"/>
  <c r="AV1083" i="5"/>
  <c r="AW1083" i="5"/>
  <c r="AX1073" i="5"/>
  <c r="AY1073" i="5"/>
  <c r="AZ1073" i="5"/>
  <c r="BA1073" i="5"/>
  <c r="D1074" i="5"/>
  <c r="AO1074" i="5"/>
  <c r="AP1074" i="5"/>
  <c r="AQ1074" i="5"/>
  <c r="AR1074" i="5"/>
  <c r="AS1074" i="5"/>
  <c r="AT1074" i="5"/>
  <c r="AU1084" i="5"/>
  <c r="AV1084" i="5"/>
  <c r="AW1084" i="5"/>
  <c r="AX1074" i="5"/>
  <c r="AY1074" i="5"/>
  <c r="AZ1074" i="5"/>
  <c r="BA1074" i="5"/>
  <c r="D1075" i="5"/>
  <c r="AO1075" i="5"/>
  <c r="AP1075" i="5"/>
  <c r="AQ1075" i="5"/>
  <c r="AR1075" i="5"/>
  <c r="AS1075" i="5"/>
  <c r="AT1075" i="5"/>
  <c r="AU1085" i="5"/>
  <c r="AV1085" i="5"/>
  <c r="AW1085" i="5"/>
  <c r="AX1075" i="5"/>
  <c r="AY1075" i="5"/>
  <c r="AZ1075" i="5"/>
  <c r="BA1075" i="5"/>
  <c r="D1076" i="5"/>
  <c r="AO1076" i="5"/>
  <c r="AP1076" i="5"/>
  <c r="AQ1076" i="5"/>
  <c r="AR1076" i="5"/>
  <c r="AS1076" i="5"/>
  <c r="AT1076" i="5"/>
  <c r="AU1086" i="5"/>
  <c r="AV1086" i="5"/>
  <c r="AW1086" i="5"/>
  <c r="AX1076" i="5"/>
  <c r="AY1076" i="5"/>
  <c r="AZ1076" i="5"/>
  <c r="BA1076" i="5"/>
  <c r="D1077" i="5"/>
  <c r="AO1077" i="5"/>
  <c r="AP1077" i="5"/>
  <c r="AQ1077" i="5"/>
  <c r="AR1077" i="5"/>
  <c r="AS1077" i="5"/>
  <c r="AT1077" i="5"/>
  <c r="AU1087" i="5"/>
  <c r="AV1087" i="5"/>
  <c r="AW1087" i="5"/>
  <c r="AX1077" i="5"/>
  <c r="AY1077" i="5"/>
  <c r="AZ1077" i="5"/>
  <c r="BA1077" i="5"/>
  <c r="D1078" i="5"/>
  <c r="AO1078" i="5"/>
  <c r="AP1078" i="5"/>
  <c r="AQ1078" i="5"/>
  <c r="AR1078" i="5"/>
  <c r="AS1078" i="5"/>
  <c r="AT1078" i="5"/>
  <c r="AU1088" i="5"/>
  <c r="AV1088" i="5"/>
  <c r="AW1088" i="5"/>
  <c r="AX1078" i="5"/>
  <c r="AY1078" i="5"/>
  <c r="AZ1078" i="5"/>
  <c r="BA1078" i="5"/>
  <c r="D1079" i="5"/>
  <c r="AO1079" i="5"/>
  <c r="AP1079" i="5"/>
  <c r="AQ1079" i="5"/>
  <c r="AR1079" i="5"/>
  <c r="AS1079" i="5"/>
  <c r="AT1079" i="5"/>
  <c r="AU1089" i="5"/>
  <c r="AV1089" i="5"/>
  <c r="AW1089" i="5"/>
  <c r="AX1079" i="5"/>
  <c r="AY1079" i="5"/>
  <c r="AZ1079" i="5"/>
  <c r="BA1079" i="5"/>
  <c r="D1080" i="5"/>
  <c r="AO1080" i="5"/>
  <c r="AP1080" i="5"/>
  <c r="AQ1080" i="5"/>
  <c r="AR1080" i="5"/>
  <c r="AS1080" i="5"/>
  <c r="AT1080" i="5"/>
  <c r="AU1090" i="5"/>
  <c r="AV1090" i="5"/>
  <c r="AW1090" i="5"/>
  <c r="AX1080" i="5"/>
  <c r="AY1080" i="5"/>
  <c r="AZ1080" i="5"/>
  <c r="BA1080" i="5"/>
  <c r="D1081" i="5"/>
  <c r="AO1081" i="5"/>
  <c r="AP1081" i="5"/>
  <c r="AQ1081" i="5"/>
  <c r="AR1081" i="5"/>
  <c r="AS1081" i="5"/>
  <c r="AT1081" i="5"/>
  <c r="AU1081" i="5"/>
  <c r="AV1081" i="5"/>
  <c r="AU1091" i="5"/>
  <c r="AV1091" i="5"/>
  <c r="AW1091" i="5"/>
  <c r="AX1081" i="5"/>
  <c r="AY1081" i="5"/>
  <c r="AZ1081" i="5"/>
  <c r="BA1081" i="5"/>
  <c r="D1082" i="5"/>
  <c r="AO1082" i="5"/>
  <c r="AP1082" i="5"/>
  <c r="AQ1082" i="5"/>
  <c r="AR1082" i="5"/>
  <c r="AS1082" i="5"/>
  <c r="AT1082" i="5"/>
  <c r="AU1092" i="5"/>
  <c r="AV1092" i="5"/>
  <c r="AW1092" i="5"/>
  <c r="AX1082" i="5"/>
  <c r="AY1082" i="5"/>
  <c r="AZ1082" i="5"/>
  <c r="BA1082" i="5"/>
  <c r="D1083" i="5"/>
  <c r="AO1083" i="5"/>
  <c r="AP1083" i="5"/>
  <c r="AQ1083" i="5"/>
  <c r="AR1083" i="5"/>
  <c r="AS1083" i="5"/>
  <c r="AT1083" i="5"/>
  <c r="AU1093" i="5"/>
  <c r="AV1093" i="5"/>
  <c r="AW1093" i="5"/>
  <c r="AX1083" i="5"/>
  <c r="AY1083" i="5"/>
  <c r="AZ1083" i="5"/>
  <c r="BA1083" i="5"/>
  <c r="D1084" i="5"/>
  <c r="AO1084" i="5"/>
  <c r="AP1084" i="5"/>
  <c r="AQ1084" i="5"/>
  <c r="AR1084" i="5"/>
  <c r="AS1084" i="5"/>
  <c r="AT1084" i="5"/>
  <c r="AU1094" i="5"/>
  <c r="AV1094" i="5"/>
  <c r="AW1094" i="5"/>
  <c r="AX1084" i="5"/>
  <c r="AY1084" i="5"/>
  <c r="AZ1084" i="5"/>
  <c r="BA1084" i="5"/>
  <c r="D1085" i="5"/>
  <c r="AO1085" i="5"/>
  <c r="AP1085" i="5"/>
  <c r="AQ1085" i="5"/>
  <c r="AR1085" i="5"/>
  <c r="AS1085" i="5"/>
  <c r="AT1085" i="5"/>
  <c r="AU1095" i="5"/>
  <c r="AV1095" i="5"/>
  <c r="AW1095" i="5"/>
  <c r="AX1085" i="5"/>
  <c r="AY1085" i="5"/>
  <c r="AZ1085" i="5"/>
  <c r="BA1085" i="5"/>
  <c r="D1086" i="5"/>
  <c r="AO1086" i="5"/>
  <c r="AP1086" i="5"/>
  <c r="AQ1086" i="5"/>
  <c r="AR1086" i="5"/>
  <c r="AS1086" i="5"/>
  <c r="AT1086" i="5"/>
  <c r="AU1096" i="5"/>
  <c r="AV1096" i="5"/>
  <c r="AW1096" i="5"/>
  <c r="AX1086" i="5"/>
  <c r="AY1086" i="5"/>
  <c r="AZ1086" i="5"/>
  <c r="BA1086" i="5"/>
  <c r="D1087" i="5"/>
  <c r="AO1087" i="5"/>
  <c r="AP1087" i="5"/>
  <c r="AQ1087" i="5"/>
  <c r="AR1087" i="5"/>
  <c r="AS1087" i="5"/>
  <c r="AT1087" i="5"/>
  <c r="AU1097" i="5"/>
  <c r="AV1097" i="5"/>
  <c r="AW1097" i="5"/>
  <c r="AX1087" i="5"/>
  <c r="AY1087" i="5"/>
  <c r="AZ1087" i="5"/>
  <c r="BA1087" i="5"/>
  <c r="D1088" i="5"/>
  <c r="AO1088" i="5"/>
  <c r="AP1088" i="5"/>
  <c r="AQ1088" i="5"/>
  <c r="AR1088" i="5"/>
  <c r="AS1088" i="5"/>
  <c r="AT1088" i="5"/>
  <c r="AU1098" i="5"/>
  <c r="AV1098" i="5"/>
  <c r="AW1098" i="5"/>
  <c r="AX1088" i="5"/>
  <c r="AY1088" i="5"/>
  <c r="AZ1088" i="5"/>
  <c r="BA1088" i="5"/>
  <c r="D1089" i="5"/>
  <c r="AO1089" i="5"/>
  <c r="AP1089" i="5"/>
  <c r="AQ1089" i="5"/>
  <c r="AR1089" i="5"/>
  <c r="AS1089" i="5"/>
  <c r="AT1089" i="5"/>
  <c r="AU1099" i="5"/>
  <c r="AV1099" i="5"/>
  <c r="AW1099" i="5"/>
  <c r="AX1089" i="5"/>
  <c r="AY1089" i="5"/>
  <c r="AZ1089" i="5"/>
  <c r="BA1089" i="5"/>
  <c r="D1090" i="5"/>
  <c r="AO1090" i="5"/>
  <c r="AP1090" i="5"/>
  <c r="AQ1090" i="5"/>
  <c r="AR1090" i="5"/>
  <c r="AS1090" i="5"/>
  <c r="AT1090" i="5"/>
  <c r="AU1100" i="5"/>
  <c r="AV1100" i="5"/>
  <c r="AW1100" i="5"/>
  <c r="AX1090" i="5"/>
  <c r="AY1090" i="5"/>
  <c r="AZ1090" i="5"/>
  <c r="BA1090" i="5"/>
  <c r="D1091" i="5"/>
  <c r="AO1091" i="5"/>
  <c r="AP1091" i="5"/>
  <c r="AQ1091" i="5"/>
  <c r="AR1091" i="5"/>
  <c r="AS1091" i="5"/>
  <c r="AT1091" i="5"/>
  <c r="AU1101" i="5"/>
  <c r="AV1101" i="5"/>
  <c r="AW1101" i="5"/>
  <c r="AX1091" i="5"/>
  <c r="AY1091" i="5"/>
  <c r="AZ1091" i="5"/>
  <c r="BA1091" i="5"/>
  <c r="D1092" i="5"/>
  <c r="AO1092" i="5"/>
  <c r="AP1092" i="5"/>
  <c r="AQ1092" i="5"/>
  <c r="AR1092" i="5"/>
  <c r="AS1092" i="5"/>
  <c r="AT1092" i="5"/>
  <c r="AU1102" i="5"/>
  <c r="AV1102" i="5"/>
  <c r="AW1102" i="5"/>
  <c r="AX1092" i="5"/>
  <c r="AY1092" i="5"/>
  <c r="AZ1092" i="5"/>
  <c r="BA1092" i="5"/>
  <c r="D1093" i="5"/>
  <c r="AO1093" i="5"/>
  <c r="AP1093" i="5"/>
  <c r="AQ1093" i="5"/>
  <c r="AR1093" i="5"/>
  <c r="AS1093" i="5"/>
  <c r="AT1093" i="5"/>
  <c r="AU1103" i="5"/>
  <c r="AV1103" i="5"/>
  <c r="AW1103" i="5"/>
  <c r="AX1093" i="5"/>
  <c r="AY1093" i="5"/>
  <c r="AZ1093" i="5"/>
  <c r="BA1093" i="5"/>
  <c r="D1094" i="5"/>
  <c r="AO1094" i="5"/>
  <c r="AP1094" i="5"/>
  <c r="AQ1094" i="5"/>
  <c r="AR1094" i="5"/>
  <c r="AS1094" i="5"/>
  <c r="AT1094" i="5"/>
  <c r="AU1104" i="5"/>
  <c r="AV1104" i="5"/>
  <c r="AW1104" i="5"/>
  <c r="AX1094" i="5"/>
  <c r="AY1094" i="5"/>
  <c r="AZ1094" i="5"/>
  <c r="BA1094" i="5"/>
  <c r="D1095" i="5"/>
  <c r="AO1095" i="5"/>
  <c r="AP1095" i="5"/>
  <c r="AQ1095" i="5"/>
  <c r="AR1095" i="5"/>
  <c r="AS1095" i="5"/>
  <c r="AT1095" i="5"/>
  <c r="AU1105" i="5"/>
  <c r="AV1105" i="5"/>
  <c r="AW1105" i="5"/>
  <c r="AX1095" i="5"/>
  <c r="AY1095" i="5"/>
  <c r="AZ1095" i="5"/>
  <c r="BA1095" i="5"/>
  <c r="D1096" i="5"/>
  <c r="AO1096" i="5"/>
  <c r="AP1096" i="5"/>
  <c r="AQ1096" i="5"/>
  <c r="AR1096" i="5"/>
  <c r="AS1096" i="5"/>
  <c r="AT1096" i="5"/>
  <c r="AU1106" i="5"/>
  <c r="AV1106" i="5"/>
  <c r="AW1106" i="5"/>
  <c r="AX1096" i="5"/>
  <c r="AY1096" i="5"/>
  <c r="AZ1096" i="5"/>
  <c r="BA1096" i="5"/>
  <c r="D1097" i="5"/>
  <c r="AO1097" i="5"/>
  <c r="AP1097" i="5"/>
  <c r="AQ1097" i="5"/>
  <c r="AR1097" i="5"/>
  <c r="AS1097" i="5"/>
  <c r="AT1097" i="5"/>
  <c r="AU1107" i="5"/>
  <c r="AV1107" i="5"/>
  <c r="AW1107" i="5"/>
  <c r="AX1097" i="5"/>
  <c r="AY1097" i="5"/>
  <c r="AZ1097" i="5"/>
  <c r="BA1097" i="5"/>
  <c r="D1098" i="5"/>
  <c r="AO1098" i="5"/>
  <c r="AP1098" i="5"/>
  <c r="AQ1098" i="5"/>
  <c r="AR1098" i="5"/>
  <c r="AS1098" i="5"/>
  <c r="AT1098" i="5"/>
  <c r="AU1108" i="5"/>
  <c r="AV1108" i="5"/>
  <c r="AW1108" i="5"/>
  <c r="AX1098" i="5"/>
  <c r="AY1098" i="5"/>
  <c r="AZ1098" i="5"/>
  <c r="BA1098" i="5"/>
  <c r="D1099" i="5"/>
  <c r="AO1099" i="5"/>
  <c r="AP1099" i="5"/>
  <c r="AQ1099" i="5"/>
  <c r="AR1099" i="5"/>
  <c r="AS1099" i="5"/>
  <c r="AT1099" i="5"/>
  <c r="AU1109" i="5"/>
  <c r="AV1109" i="5"/>
  <c r="AW1109" i="5"/>
  <c r="AX1099" i="5"/>
  <c r="AY1099" i="5"/>
  <c r="AZ1099" i="5"/>
  <c r="BA1099" i="5"/>
  <c r="D1100" i="5"/>
  <c r="AO1100" i="5"/>
  <c r="AP1100" i="5"/>
  <c r="AQ1100" i="5"/>
  <c r="AR1100" i="5"/>
  <c r="AS1100" i="5"/>
  <c r="AT1100" i="5"/>
  <c r="AU1110" i="5"/>
  <c r="AV1110" i="5"/>
  <c r="AW1110" i="5"/>
  <c r="AX1100" i="5"/>
  <c r="AY1100" i="5"/>
  <c r="AZ1100" i="5"/>
  <c r="BA1100" i="5"/>
  <c r="D1101" i="5"/>
  <c r="AO1101" i="5"/>
  <c r="AP1101" i="5"/>
  <c r="AQ1101" i="5"/>
  <c r="AR1101" i="5"/>
  <c r="AS1101" i="5"/>
  <c r="AT1101" i="5"/>
  <c r="AU1111" i="5"/>
  <c r="AV1111" i="5"/>
  <c r="AW1111" i="5"/>
  <c r="AX1101" i="5"/>
  <c r="AY1101" i="5"/>
  <c r="AZ1101" i="5"/>
  <c r="BA1101" i="5"/>
  <c r="D1102" i="5"/>
  <c r="AO1102" i="5"/>
  <c r="AP1102" i="5"/>
  <c r="AQ1102" i="5"/>
  <c r="AR1102" i="5"/>
  <c r="AS1102" i="5"/>
  <c r="AT1102" i="5"/>
  <c r="AU1112" i="5"/>
  <c r="AV1112" i="5"/>
  <c r="AW1112" i="5"/>
  <c r="AX1102" i="5"/>
  <c r="AY1102" i="5"/>
  <c r="AZ1102" i="5"/>
  <c r="BA1102" i="5"/>
  <c r="D1103" i="5"/>
  <c r="AO1103" i="5"/>
  <c r="AP1103" i="5"/>
  <c r="AQ1103" i="5"/>
  <c r="AR1103" i="5"/>
  <c r="AS1103" i="5"/>
  <c r="AT1103" i="5"/>
  <c r="AU1113" i="5"/>
  <c r="AV1113" i="5"/>
  <c r="AW1113" i="5"/>
  <c r="AX1103" i="5"/>
  <c r="AY1103" i="5"/>
  <c r="AZ1103" i="5"/>
  <c r="BA1103" i="5"/>
  <c r="D1104" i="5"/>
  <c r="AO1104" i="5"/>
  <c r="AP1104" i="5"/>
  <c r="AQ1104" i="5"/>
  <c r="AR1104" i="5"/>
  <c r="AS1104" i="5"/>
  <c r="AT1104" i="5"/>
  <c r="AU1114" i="5"/>
  <c r="AV1114" i="5"/>
  <c r="AW1114" i="5"/>
  <c r="AX1104" i="5"/>
  <c r="AY1104" i="5"/>
  <c r="AZ1104" i="5"/>
  <c r="BA1104" i="5"/>
  <c r="D1105" i="5"/>
  <c r="AO1105" i="5"/>
  <c r="AP1105" i="5"/>
  <c r="AQ1105" i="5"/>
  <c r="AR1105" i="5"/>
  <c r="AS1105" i="5"/>
  <c r="AT1105" i="5"/>
  <c r="AU1115" i="5"/>
  <c r="AV1115" i="5"/>
  <c r="AW1115" i="5"/>
  <c r="AX1105" i="5"/>
  <c r="AY1105" i="5"/>
  <c r="AZ1105" i="5"/>
  <c r="BA1105" i="5"/>
  <c r="D1106" i="5"/>
  <c r="AO1106" i="5"/>
  <c r="AP1106" i="5"/>
  <c r="AQ1106" i="5"/>
  <c r="AR1106" i="5"/>
  <c r="AS1106" i="5"/>
  <c r="AT1106" i="5"/>
  <c r="AU1116" i="5"/>
  <c r="AV1116" i="5"/>
  <c r="AW1116" i="5"/>
  <c r="AX1106" i="5"/>
  <c r="AY1106" i="5"/>
  <c r="AZ1106" i="5"/>
  <c r="BA1106" i="5"/>
  <c r="D1107" i="5"/>
  <c r="AO1107" i="5"/>
  <c r="AP1107" i="5"/>
  <c r="AQ1107" i="5"/>
  <c r="AR1107" i="5"/>
  <c r="AS1107" i="5"/>
  <c r="AT1107" i="5"/>
  <c r="AU1117" i="5"/>
  <c r="AV1117" i="5"/>
  <c r="AW1117" i="5"/>
  <c r="AX1107" i="5"/>
  <c r="AY1107" i="5"/>
  <c r="AZ1107" i="5"/>
  <c r="BA1107" i="5"/>
  <c r="D1108" i="5"/>
  <c r="AO1108" i="5"/>
  <c r="AP1108" i="5"/>
  <c r="AQ1108" i="5"/>
  <c r="AR1108" i="5"/>
  <c r="AS1108" i="5"/>
  <c r="AT1108" i="5"/>
  <c r="AU1118" i="5"/>
  <c r="AV1118" i="5"/>
  <c r="AW1118" i="5"/>
  <c r="AX1108" i="5"/>
  <c r="AY1108" i="5"/>
  <c r="AZ1108" i="5"/>
  <c r="BA1108" i="5"/>
  <c r="D1109" i="5"/>
  <c r="AO1109" i="5"/>
  <c r="AP1109" i="5"/>
  <c r="AQ1109" i="5"/>
  <c r="AR1109" i="5"/>
  <c r="AS1109" i="5"/>
  <c r="AT1109" i="5"/>
  <c r="AU1119" i="5"/>
  <c r="AV1119" i="5"/>
  <c r="AW1119" i="5"/>
  <c r="AX1109" i="5"/>
  <c r="AY1109" i="5"/>
  <c r="AZ1109" i="5"/>
  <c r="BA1109" i="5"/>
  <c r="D1110" i="5"/>
  <c r="AO1110" i="5"/>
  <c r="AP1110" i="5"/>
  <c r="AQ1110" i="5"/>
  <c r="AR1110" i="5"/>
  <c r="AS1110" i="5"/>
  <c r="AT1110" i="5"/>
  <c r="AU1120" i="5"/>
  <c r="AV1120" i="5"/>
  <c r="AW1120" i="5"/>
  <c r="AX1110" i="5"/>
  <c r="AY1110" i="5"/>
  <c r="AZ1110" i="5"/>
  <c r="BA1110" i="5"/>
  <c r="D1111" i="5"/>
  <c r="AO1111" i="5"/>
  <c r="AP1111" i="5"/>
  <c r="AQ1111" i="5"/>
  <c r="AR1111" i="5"/>
  <c r="AS1111" i="5"/>
  <c r="AT1111" i="5"/>
  <c r="AU1121" i="5"/>
  <c r="AV1121" i="5"/>
  <c r="AW1121" i="5"/>
  <c r="AX1111" i="5"/>
  <c r="AY1111" i="5"/>
  <c r="AZ1111" i="5"/>
  <c r="BA1111" i="5"/>
  <c r="D1112" i="5"/>
  <c r="AO1112" i="5"/>
  <c r="AP1112" i="5"/>
  <c r="AQ1112" i="5"/>
  <c r="AR1112" i="5"/>
  <c r="AS1112" i="5"/>
  <c r="AT1112" i="5"/>
  <c r="AU1122" i="5"/>
  <c r="AV1122" i="5"/>
  <c r="AW1122" i="5"/>
  <c r="AX1112" i="5"/>
  <c r="AY1112" i="5"/>
  <c r="AZ1112" i="5"/>
  <c r="BA1112" i="5"/>
  <c r="D1113" i="5"/>
  <c r="AO1113" i="5"/>
  <c r="AP1113" i="5"/>
  <c r="AQ1113" i="5"/>
  <c r="AR1113" i="5"/>
  <c r="AS1113" i="5"/>
  <c r="AT1113" i="5"/>
  <c r="AU1123" i="5"/>
  <c r="AV1123" i="5"/>
  <c r="AW1123" i="5"/>
  <c r="AX1113" i="5"/>
  <c r="AY1113" i="5"/>
  <c r="AZ1113" i="5"/>
  <c r="BA1113" i="5"/>
  <c r="D1114" i="5"/>
  <c r="AO1114" i="5"/>
  <c r="AP1114" i="5"/>
  <c r="AQ1114" i="5"/>
  <c r="AR1114" i="5"/>
  <c r="AS1114" i="5"/>
  <c r="AT1114" i="5"/>
  <c r="AU1124" i="5"/>
  <c r="AV1124" i="5"/>
  <c r="AW1124" i="5"/>
  <c r="AX1114" i="5"/>
  <c r="AY1114" i="5"/>
  <c r="AZ1114" i="5"/>
  <c r="BA1114" i="5"/>
  <c r="D1115" i="5"/>
  <c r="AO1115" i="5"/>
  <c r="AP1115" i="5"/>
  <c r="AQ1115" i="5"/>
  <c r="AR1115" i="5"/>
  <c r="AS1115" i="5"/>
  <c r="AT1115" i="5"/>
  <c r="AU1125" i="5"/>
  <c r="AV1125" i="5"/>
  <c r="AW1125" i="5"/>
  <c r="AX1115" i="5"/>
  <c r="AY1115" i="5"/>
  <c r="AZ1115" i="5"/>
  <c r="BA1115" i="5"/>
  <c r="D1116" i="5"/>
  <c r="AO1116" i="5"/>
  <c r="AP1116" i="5"/>
  <c r="AQ1116" i="5"/>
  <c r="AR1116" i="5"/>
  <c r="AS1116" i="5"/>
  <c r="AT1116" i="5"/>
  <c r="AU1126" i="5"/>
  <c r="AV1126" i="5"/>
  <c r="AW1126" i="5"/>
  <c r="AX1116" i="5"/>
  <c r="AY1116" i="5"/>
  <c r="AZ1116" i="5"/>
  <c r="BA1116" i="5"/>
  <c r="D1117" i="5"/>
  <c r="AO1117" i="5"/>
  <c r="AP1117" i="5"/>
  <c r="AQ1117" i="5"/>
  <c r="AR1117" i="5"/>
  <c r="AS1117" i="5"/>
  <c r="AT1117" i="5"/>
  <c r="AU1127" i="5"/>
  <c r="AV1127" i="5"/>
  <c r="AW1127" i="5"/>
  <c r="AX1117" i="5"/>
  <c r="AY1117" i="5"/>
  <c r="AZ1117" i="5"/>
  <c r="BA1117" i="5"/>
  <c r="D1118" i="5"/>
  <c r="AO1118" i="5"/>
  <c r="AP1118" i="5"/>
  <c r="AQ1118" i="5"/>
  <c r="AR1118" i="5"/>
  <c r="AS1118" i="5"/>
  <c r="AT1118" i="5"/>
  <c r="AU1128" i="5"/>
  <c r="AV1128" i="5"/>
  <c r="AW1128" i="5"/>
  <c r="AX1118" i="5"/>
  <c r="AY1118" i="5"/>
  <c r="AZ1118" i="5"/>
  <c r="BA1118" i="5"/>
  <c r="D1119" i="5"/>
  <c r="AO1119" i="5"/>
  <c r="AP1119" i="5"/>
  <c r="AQ1119" i="5"/>
  <c r="AR1119" i="5"/>
  <c r="AS1119" i="5"/>
  <c r="AT1119" i="5"/>
  <c r="AX1119" i="5"/>
  <c r="AY1119" i="5"/>
  <c r="AZ1119" i="5"/>
  <c r="BA1119" i="5"/>
  <c r="D1120" i="5"/>
  <c r="AO1120" i="5"/>
  <c r="AP1120" i="5"/>
  <c r="AQ1120" i="5"/>
  <c r="AR1120" i="5"/>
  <c r="AS1120" i="5"/>
  <c r="AT1120" i="5"/>
  <c r="AU1130" i="5"/>
  <c r="AV1130" i="5"/>
  <c r="AW1130" i="5"/>
  <c r="AX1120" i="5"/>
  <c r="AY1120" i="5"/>
  <c r="AZ1120" i="5"/>
  <c r="BA1120" i="5"/>
  <c r="D1121" i="5"/>
  <c r="AO1121" i="5"/>
  <c r="AP1121" i="5"/>
  <c r="AQ1121" i="5"/>
  <c r="AR1121" i="5"/>
  <c r="AS1121" i="5"/>
  <c r="AT1121" i="5"/>
  <c r="AU1131" i="5"/>
  <c r="AV1131" i="5"/>
  <c r="AW1131" i="5"/>
  <c r="AX1121" i="5"/>
  <c r="AY1121" i="5"/>
  <c r="AZ1121" i="5"/>
  <c r="BA1121" i="5"/>
  <c r="D1122" i="5"/>
  <c r="AO1122" i="5"/>
  <c r="AP1122" i="5"/>
  <c r="AQ1122" i="5"/>
  <c r="AR1122" i="5"/>
  <c r="AS1122" i="5"/>
  <c r="AT1122" i="5"/>
  <c r="AU1132" i="5"/>
  <c r="AV1132" i="5"/>
  <c r="AW1132" i="5"/>
  <c r="AX1122" i="5"/>
  <c r="AY1122" i="5"/>
  <c r="AZ1122" i="5"/>
  <c r="BA1122" i="5"/>
  <c r="D1123" i="5"/>
  <c r="AO1123" i="5"/>
  <c r="AP1123" i="5"/>
  <c r="AQ1123" i="5"/>
  <c r="AR1123" i="5"/>
  <c r="AS1123" i="5"/>
  <c r="AT1123" i="5"/>
  <c r="AU1133" i="5"/>
  <c r="AV1133" i="5"/>
  <c r="AW1133" i="5"/>
  <c r="AX1123" i="5"/>
  <c r="AY1123" i="5"/>
  <c r="AZ1123" i="5"/>
  <c r="BA1123" i="5"/>
  <c r="D1124" i="5"/>
  <c r="AO1124" i="5"/>
  <c r="AP1124" i="5"/>
  <c r="AQ1124" i="5"/>
  <c r="AR1124" i="5"/>
  <c r="AS1124" i="5"/>
  <c r="AT1124" i="5"/>
  <c r="AU1134" i="5"/>
  <c r="AV1134" i="5"/>
  <c r="AW1134" i="5"/>
  <c r="AX1124" i="5"/>
  <c r="AY1124" i="5"/>
  <c r="AZ1124" i="5"/>
  <c r="BA1124" i="5"/>
  <c r="D1125" i="5"/>
  <c r="AO1125" i="5"/>
  <c r="AP1125" i="5"/>
  <c r="AQ1125" i="5"/>
  <c r="AR1125" i="5"/>
  <c r="AS1125" i="5"/>
  <c r="AT1125" i="5"/>
  <c r="AU1135" i="5"/>
  <c r="AV1135" i="5"/>
  <c r="AW1135" i="5"/>
  <c r="AX1125" i="5"/>
  <c r="AY1125" i="5"/>
  <c r="AZ1125" i="5"/>
  <c r="BA1125" i="5"/>
  <c r="D1126" i="5"/>
  <c r="AO1126" i="5"/>
  <c r="AP1126" i="5"/>
  <c r="AQ1126" i="5"/>
  <c r="AR1126" i="5"/>
  <c r="AS1126" i="5"/>
  <c r="AT1126" i="5"/>
  <c r="AU1136" i="5"/>
  <c r="AV1136" i="5"/>
  <c r="AW1136" i="5"/>
  <c r="AX1126" i="5"/>
  <c r="AY1126" i="5"/>
  <c r="AZ1126" i="5"/>
  <c r="BA1126" i="5"/>
  <c r="D1127" i="5"/>
  <c r="AO1127" i="5"/>
  <c r="AP1127" i="5"/>
  <c r="AQ1127" i="5"/>
  <c r="AR1127" i="5"/>
  <c r="AS1127" i="5"/>
  <c r="AT1127" i="5"/>
  <c r="AU1137" i="5"/>
  <c r="AV1137" i="5"/>
  <c r="AW1137" i="5"/>
  <c r="AX1127" i="5"/>
  <c r="AY1127" i="5"/>
  <c r="AZ1127" i="5"/>
  <c r="BA1127" i="5"/>
  <c r="D1128" i="5"/>
  <c r="AO1128" i="5"/>
  <c r="AP1128" i="5"/>
  <c r="AQ1128" i="5"/>
  <c r="AR1128" i="5"/>
  <c r="AS1128" i="5"/>
  <c r="AT1128" i="5"/>
  <c r="AU1138" i="5"/>
  <c r="AV1138" i="5"/>
  <c r="AW1138" i="5"/>
  <c r="AX1128" i="5"/>
  <c r="AY1128" i="5"/>
  <c r="AZ1128" i="5"/>
  <c r="BA1128" i="5"/>
  <c r="D1129" i="5"/>
  <c r="AO1129" i="5"/>
  <c r="AP1129" i="5"/>
  <c r="AQ1129" i="5"/>
  <c r="AR1129" i="5"/>
  <c r="AS1129" i="5"/>
  <c r="AT1129" i="5"/>
  <c r="AU1129" i="5"/>
  <c r="AV1129" i="5"/>
  <c r="AU1139" i="5"/>
  <c r="AV1139" i="5"/>
  <c r="AW1139" i="5"/>
  <c r="AX1129" i="5"/>
  <c r="AY1129" i="5"/>
  <c r="AZ1129" i="5"/>
  <c r="BA1129" i="5"/>
  <c r="D1130" i="5"/>
  <c r="AO1130" i="5"/>
  <c r="AP1130" i="5"/>
  <c r="AQ1130" i="5"/>
  <c r="AR1130" i="5"/>
  <c r="AS1130" i="5"/>
  <c r="AT1130" i="5"/>
  <c r="AU1140" i="5"/>
  <c r="AV1140" i="5"/>
  <c r="AW1140" i="5"/>
  <c r="AX1130" i="5"/>
  <c r="AY1130" i="5"/>
  <c r="AZ1130" i="5"/>
  <c r="BA1130" i="5"/>
  <c r="D1131" i="5"/>
  <c r="AO1131" i="5"/>
  <c r="AP1131" i="5"/>
  <c r="AQ1131" i="5"/>
  <c r="AR1131" i="5"/>
  <c r="AS1131" i="5"/>
  <c r="AT1131" i="5"/>
  <c r="AU1141" i="5"/>
  <c r="AV1141" i="5"/>
  <c r="AW1141" i="5"/>
  <c r="AX1131" i="5"/>
  <c r="AY1131" i="5"/>
  <c r="AZ1131" i="5"/>
  <c r="BA1131" i="5"/>
  <c r="D1132" i="5"/>
  <c r="AO1132" i="5"/>
  <c r="AP1132" i="5"/>
  <c r="AQ1132" i="5"/>
  <c r="AR1132" i="5"/>
  <c r="AS1132" i="5"/>
  <c r="AT1132" i="5"/>
  <c r="AU1142" i="5"/>
  <c r="AV1142" i="5"/>
  <c r="AW1142" i="5"/>
  <c r="AX1132" i="5"/>
  <c r="AY1132" i="5"/>
  <c r="AZ1132" i="5"/>
  <c r="BA1132" i="5"/>
  <c r="D1133" i="5"/>
  <c r="AO1133" i="5"/>
  <c r="AP1133" i="5"/>
  <c r="AQ1133" i="5"/>
  <c r="AR1133" i="5"/>
  <c r="AS1133" i="5"/>
  <c r="AT1133" i="5"/>
  <c r="AU1143" i="5"/>
  <c r="AV1143" i="5"/>
  <c r="AW1143" i="5"/>
  <c r="AX1133" i="5"/>
  <c r="AY1133" i="5"/>
  <c r="AZ1133" i="5"/>
  <c r="BA1133" i="5"/>
  <c r="D1134" i="5"/>
  <c r="AO1134" i="5"/>
  <c r="AP1134" i="5"/>
  <c r="AQ1134" i="5"/>
  <c r="AR1134" i="5"/>
  <c r="AS1134" i="5"/>
  <c r="AT1134" i="5"/>
  <c r="AU1144" i="5"/>
  <c r="AV1144" i="5"/>
  <c r="AW1144" i="5"/>
  <c r="AX1134" i="5"/>
  <c r="AY1134" i="5"/>
  <c r="AZ1134" i="5"/>
  <c r="BA1134" i="5"/>
  <c r="D1135" i="5"/>
  <c r="AO1135" i="5"/>
  <c r="AP1135" i="5"/>
  <c r="AQ1135" i="5"/>
  <c r="AR1135" i="5"/>
  <c r="AS1135" i="5"/>
  <c r="AT1135" i="5"/>
  <c r="AU1145" i="5"/>
  <c r="AV1145" i="5"/>
  <c r="AW1145" i="5"/>
  <c r="AX1135" i="5"/>
  <c r="AY1135" i="5"/>
  <c r="AZ1135" i="5"/>
  <c r="BA1135" i="5"/>
  <c r="D1136" i="5"/>
  <c r="AO1136" i="5"/>
  <c r="AP1136" i="5"/>
  <c r="AQ1136" i="5"/>
  <c r="AR1136" i="5"/>
  <c r="AS1136" i="5"/>
  <c r="AT1136" i="5"/>
  <c r="AU1146" i="5"/>
  <c r="AV1146" i="5"/>
  <c r="AW1146" i="5"/>
  <c r="AX1136" i="5"/>
  <c r="AY1136" i="5"/>
  <c r="AZ1136" i="5"/>
  <c r="BA1136" i="5"/>
  <c r="D1137" i="5"/>
  <c r="AO1137" i="5"/>
  <c r="AP1137" i="5"/>
  <c r="AQ1137" i="5"/>
  <c r="AR1137" i="5"/>
  <c r="AS1137" i="5"/>
  <c r="AT1137" i="5"/>
  <c r="AU1147" i="5"/>
  <c r="AV1147" i="5"/>
  <c r="AW1147" i="5"/>
  <c r="AX1137" i="5"/>
  <c r="AY1137" i="5"/>
  <c r="AZ1137" i="5"/>
  <c r="BA1137" i="5"/>
  <c r="D1138" i="5"/>
  <c r="AO1138" i="5"/>
  <c r="AP1138" i="5"/>
  <c r="AQ1138" i="5"/>
  <c r="AR1138" i="5"/>
  <c r="AS1138" i="5"/>
  <c r="AT1138" i="5"/>
  <c r="AU1148" i="5"/>
  <c r="AV1148" i="5"/>
  <c r="AW1148" i="5"/>
  <c r="AX1138" i="5"/>
  <c r="AY1138" i="5"/>
  <c r="AZ1138" i="5"/>
  <c r="BA1138" i="5"/>
  <c r="D1139" i="5"/>
  <c r="AO1139" i="5"/>
  <c r="AP1139" i="5"/>
  <c r="AQ1139" i="5"/>
  <c r="AR1139" i="5"/>
  <c r="AS1139" i="5"/>
  <c r="AT1139" i="5"/>
  <c r="AU1149" i="5"/>
  <c r="AV1149" i="5"/>
  <c r="AW1149" i="5"/>
  <c r="AX1139" i="5"/>
  <c r="AY1139" i="5"/>
  <c r="AZ1139" i="5"/>
  <c r="BA1139" i="5"/>
  <c r="D1140" i="5"/>
  <c r="AO1140" i="5"/>
  <c r="AP1140" i="5"/>
  <c r="AQ1140" i="5"/>
  <c r="AR1140" i="5"/>
  <c r="AS1140" i="5"/>
  <c r="AT1140" i="5"/>
  <c r="AU1150" i="5"/>
  <c r="AV1150" i="5"/>
  <c r="AW1150" i="5"/>
  <c r="AX1140" i="5"/>
  <c r="AY1140" i="5"/>
  <c r="AZ1140" i="5"/>
  <c r="BA1140" i="5"/>
  <c r="D1141" i="5"/>
  <c r="AO1141" i="5"/>
  <c r="AP1141" i="5"/>
  <c r="AQ1141" i="5"/>
  <c r="AR1141" i="5"/>
  <c r="AS1141" i="5"/>
  <c r="AT1141" i="5"/>
  <c r="AU1151" i="5"/>
  <c r="AV1151" i="5"/>
  <c r="AW1151" i="5"/>
  <c r="AX1141" i="5"/>
  <c r="AY1141" i="5"/>
  <c r="AZ1141" i="5"/>
  <c r="BA1141" i="5"/>
  <c r="D1142" i="5"/>
  <c r="AO1142" i="5"/>
  <c r="AP1142" i="5"/>
  <c r="AQ1142" i="5"/>
  <c r="AR1142" i="5"/>
  <c r="AS1142" i="5"/>
  <c r="AT1142" i="5"/>
  <c r="AU1152" i="5"/>
  <c r="AV1152" i="5"/>
  <c r="AW1152" i="5"/>
  <c r="AX1142" i="5"/>
  <c r="AY1142" i="5"/>
  <c r="AZ1142" i="5"/>
  <c r="BA1142" i="5"/>
  <c r="D1143" i="5"/>
  <c r="AO1143" i="5"/>
  <c r="AP1143" i="5"/>
  <c r="AQ1143" i="5"/>
  <c r="AR1143" i="5"/>
  <c r="AS1143" i="5"/>
  <c r="AT1143" i="5"/>
  <c r="AU1153" i="5"/>
  <c r="AV1153" i="5"/>
  <c r="AW1153" i="5"/>
  <c r="AX1143" i="5"/>
  <c r="AY1143" i="5"/>
  <c r="AZ1143" i="5"/>
  <c r="BA1143" i="5"/>
  <c r="D1144" i="5"/>
  <c r="AO1144" i="5"/>
  <c r="AP1144" i="5"/>
  <c r="AQ1144" i="5"/>
  <c r="AR1144" i="5"/>
  <c r="AS1144" i="5"/>
  <c r="AT1144" i="5"/>
  <c r="AU1154" i="5"/>
  <c r="AV1154" i="5"/>
  <c r="AW1154" i="5"/>
  <c r="AX1144" i="5"/>
  <c r="AY1144" i="5"/>
  <c r="AZ1144" i="5"/>
  <c r="BA1144" i="5"/>
  <c r="D1145" i="5"/>
  <c r="AO1145" i="5"/>
  <c r="AP1145" i="5"/>
  <c r="AQ1145" i="5"/>
  <c r="AR1145" i="5"/>
  <c r="AS1145" i="5"/>
  <c r="AT1145" i="5"/>
  <c r="AU1155" i="5"/>
  <c r="AV1155" i="5"/>
  <c r="AW1155" i="5"/>
  <c r="AX1145" i="5"/>
  <c r="AY1145" i="5"/>
  <c r="AZ1145" i="5"/>
  <c r="BA1145" i="5"/>
  <c r="D1146" i="5"/>
  <c r="AO1146" i="5"/>
  <c r="AP1146" i="5"/>
  <c r="AQ1146" i="5"/>
  <c r="AR1146" i="5"/>
  <c r="AS1146" i="5"/>
  <c r="AT1146" i="5"/>
  <c r="AU1156" i="5"/>
  <c r="AV1156" i="5"/>
  <c r="AW1156" i="5"/>
  <c r="AX1146" i="5"/>
  <c r="AY1146" i="5"/>
  <c r="AZ1146" i="5"/>
  <c r="BA1146" i="5"/>
  <c r="D1147" i="5"/>
  <c r="AO1147" i="5"/>
  <c r="AP1147" i="5"/>
  <c r="AQ1147" i="5"/>
  <c r="AR1147" i="5"/>
  <c r="AS1147" i="5"/>
  <c r="AT1147" i="5"/>
  <c r="AU1157" i="5"/>
  <c r="AV1157" i="5"/>
  <c r="AW1157" i="5"/>
  <c r="AX1147" i="5"/>
  <c r="AY1147" i="5"/>
  <c r="AZ1147" i="5"/>
  <c r="BA1147" i="5"/>
  <c r="D1148" i="5"/>
  <c r="AO1148" i="5"/>
  <c r="AP1148" i="5"/>
  <c r="AQ1148" i="5"/>
  <c r="AR1148" i="5"/>
  <c r="AS1148" i="5"/>
  <c r="AT1148" i="5"/>
  <c r="AU1158" i="5"/>
  <c r="AV1158" i="5"/>
  <c r="AW1158" i="5"/>
  <c r="AX1148" i="5"/>
  <c r="AY1148" i="5"/>
  <c r="AZ1148" i="5"/>
  <c r="BA1148" i="5"/>
  <c r="D1149" i="5"/>
  <c r="AO1149" i="5"/>
  <c r="AP1149" i="5"/>
  <c r="AQ1149" i="5"/>
  <c r="AR1149" i="5"/>
  <c r="AS1149" i="5"/>
  <c r="AT1149" i="5"/>
  <c r="AU1159" i="5"/>
  <c r="AV1159" i="5"/>
  <c r="AW1159" i="5"/>
  <c r="AX1149" i="5"/>
  <c r="AY1149" i="5"/>
  <c r="AZ1149" i="5"/>
  <c r="BA1149" i="5"/>
  <c r="D1150" i="5"/>
  <c r="AO1150" i="5"/>
  <c r="AP1150" i="5"/>
  <c r="AQ1150" i="5"/>
  <c r="AR1150" i="5"/>
  <c r="AS1150" i="5"/>
  <c r="AT1150" i="5"/>
  <c r="AU1160" i="5"/>
  <c r="AV1160" i="5"/>
  <c r="AW1160" i="5"/>
  <c r="AX1150" i="5"/>
  <c r="AY1150" i="5"/>
  <c r="AZ1150" i="5"/>
  <c r="BA1150" i="5"/>
  <c r="D1151" i="5"/>
  <c r="AO1151" i="5"/>
  <c r="AP1151" i="5"/>
  <c r="AQ1151" i="5"/>
  <c r="AR1151" i="5"/>
  <c r="AS1151" i="5"/>
  <c r="AT1151" i="5"/>
  <c r="AU1161" i="5"/>
  <c r="AV1161" i="5"/>
  <c r="AW1161" i="5"/>
  <c r="AX1151" i="5"/>
  <c r="AY1151" i="5"/>
  <c r="AZ1151" i="5"/>
  <c r="BA1151" i="5"/>
  <c r="D1152" i="5"/>
  <c r="AO1152" i="5"/>
  <c r="AP1152" i="5"/>
  <c r="AQ1152" i="5"/>
  <c r="AR1152" i="5"/>
  <c r="AS1152" i="5"/>
  <c r="AT1152" i="5"/>
  <c r="AU1162" i="5"/>
  <c r="AV1162" i="5"/>
  <c r="AW1162" i="5"/>
  <c r="AX1152" i="5"/>
  <c r="AY1152" i="5"/>
  <c r="AZ1152" i="5"/>
  <c r="BA1152" i="5"/>
  <c r="D1153" i="5"/>
  <c r="AO1153" i="5"/>
  <c r="AP1153" i="5"/>
  <c r="AQ1153" i="5"/>
  <c r="AR1153" i="5"/>
  <c r="AS1153" i="5"/>
  <c r="AT1153" i="5"/>
  <c r="AU1163" i="5"/>
  <c r="AV1163" i="5"/>
  <c r="AW1163" i="5"/>
  <c r="AX1153" i="5"/>
  <c r="AY1153" i="5"/>
  <c r="AZ1153" i="5"/>
  <c r="BA1153" i="5"/>
  <c r="D1154" i="5"/>
  <c r="AO1154" i="5"/>
  <c r="AP1154" i="5"/>
  <c r="AQ1154" i="5"/>
  <c r="AR1154" i="5"/>
  <c r="AS1154" i="5"/>
  <c r="AT1154" i="5"/>
  <c r="AU1164" i="5"/>
  <c r="AV1164" i="5"/>
  <c r="AW1164" i="5"/>
  <c r="AX1154" i="5"/>
  <c r="AY1154" i="5"/>
  <c r="AZ1154" i="5"/>
  <c r="BA1154" i="5"/>
  <c r="D1155" i="5"/>
  <c r="AO1155" i="5"/>
  <c r="AP1155" i="5"/>
  <c r="AQ1155" i="5"/>
  <c r="AR1155" i="5"/>
  <c r="AS1155" i="5"/>
  <c r="AT1155" i="5"/>
  <c r="AU1165" i="5"/>
  <c r="AV1165" i="5"/>
  <c r="AW1165" i="5"/>
  <c r="AX1155" i="5"/>
  <c r="AY1155" i="5"/>
  <c r="AZ1155" i="5"/>
  <c r="BA1155" i="5"/>
  <c r="D1156" i="5"/>
  <c r="AO1156" i="5"/>
  <c r="AP1156" i="5"/>
  <c r="AQ1156" i="5"/>
  <c r="AR1156" i="5"/>
  <c r="AS1156" i="5"/>
  <c r="AT1156" i="5"/>
  <c r="AU1166" i="5"/>
  <c r="AV1166" i="5"/>
  <c r="AW1166" i="5"/>
  <c r="AX1156" i="5"/>
  <c r="AY1156" i="5"/>
  <c r="AZ1156" i="5"/>
  <c r="BA1156" i="5"/>
  <c r="D1157" i="5"/>
  <c r="AO1157" i="5"/>
  <c r="AP1157" i="5"/>
  <c r="AQ1157" i="5"/>
  <c r="AR1157" i="5"/>
  <c r="AS1157" i="5"/>
  <c r="AT1157" i="5"/>
  <c r="AU1167" i="5"/>
  <c r="AV1167" i="5"/>
  <c r="AW1167" i="5"/>
  <c r="AX1157" i="5"/>
  <c r="AY1157" i="5"/>
  <c r="AZ1157" i="5"/>
  <c r="BA1157" i="5"/>
  <c r="D1158" i="5"/>
  <c r="AO1158" i="5"/>
  <c r="AP1158" i="5"/>
  <c r="AQ1158" i="5"/>
  <c r="AR1158" i="5"/>
  <c r="AS1158" i="5"/>
  <c r="AT1158" i="5"/>
  <c r="AU1168" i="5"/>
  <c r="AV1168" i="5"/>
  <c r="AW1168" i="5"/>
  <c r="AX1158" i="5"/>
  <c r="AY1158" i="5"/>
  <c r="AZ1158" i="5"/>
  <c r="BA1158" i="5"/>
  <c r="D1159" i="5"/>
  <c r="AO1159" i="5"/>
  <c r="AP1159" i="5"/>
  <c r="AQ1159" i="5"/>
  <c r="AR1159" i="5"/>
  <c r="AS1159" i="5"/>
  <c r="AT1159" i="5"/>
  <c r="AU1169" i="5"/>
  <c r="AV1169" i="5"/>
  <c r="AW1169" i="5"/>
  <c r="AX1159" i="5"/>
  <c r="AY1159" i="5"/>
  <c r="AZ1159" i="5"/>
  <c r="BA1159" i="5"/>
  <c r="D1160" i="5"/>
  <c r="AO1160" i="5"/>
  <c r="AP1160" i="5"/>
  <c r="AQ1160" i="5"/>
  <c r="AR1160" i="5"/>
  <c r="AS1160" i="5"/>
  <c r="AT1160" i="5"/>
  <c r="AU1170" i="5"/>
  <c r="AV1170" i="5"/>
  <c r="AW1170" i="5"/>
  <c r="AX1160" i="5"/>
  <c r="AY1160" i="5"/>
  <c r="AZ1160" i="5"/>
  <c r="BA1160" i="5"/>
  <c r="D1161" i="5"/>
  <c r="AO1161" i="5"/>
  <c r="AP1161" i="5"/>
  <c r="AQ1161" i="5"/>
  <c r="AR1161" i="5"/>
  <c r="AS1161" i="5"/>
  <c r="AT1161" i="5"/>
  <c r="AU1171" i="5"/>
  <c r="AV1171" i="5"/>
  <c r="AW1171" i="5"/>
  <c r="AX1161" i="5"/>
  <c r="AY1161" i="5"/>
  <c r="AZ1161" i="5"/>
  <c r="BA1161" i="5"/>
  <c r="D1162" i="5"/>
  <c r="AO1162" i="5"/>
  <c r="AP1162" i="5"/>
  <c r="AQ1162" i="5"/>
  <c r="AR1162" i="5"/>
  <c r="AS1162" i="5"/>
  <c r="AT1162" i="5"/>
  <c r="AU1172" i="5"/>
  <c r="AV1172" i="5"/>
  <c r="AW1172" i="5"/>
  <c r="AX1162" i="5"/>
  <c r="AY1162" i="5"/>
  <c r="AZ1162" i="5"/>
  <c r="BA1162" i="5"/>
  <c r="D1163" i="5"/>
  <c r="AO1163" i="5"/>
  <c r="AP1163" i="5"/>
  <c r="AQ1163" i="5"/>
  <c r="AR1163" i="5"/>
  <c r="AS1163" i="5"/>
  <c r="AT1163" i="5"/>
  <c r="AU1173" i="5"/>
  <c r="AV1173" i="5"/>
  <c r="AW1173" i="5"/>
  <c r="AX1163" i="5"/>
  <c r="AY1163" i="5"/>
  <c r="AZ1163" i="5"/>
  <c r="BA1163" i="5"/>
  <c r="D1164" i="5"/>
  <c r="AO1164" i="5"/>
  <c r="AP1164" i="5"/>
  <c r="AQ1164" i="5"/>
  <c r="AR1164" i="5"/>
  <c r="AS1164" i="5"/>
  <c r="AT1164" i="5"/>
  <c r="AU1174" i="5"/>
  <c r="AV1174" i="5"/>
  <c r="AW1174" i="5"/>
  <c r="AX1164" i="5"/>
  <c r="AY1164" i="5"/>
  <c r="AZ1164" i="5"/>
  <c r="BA1164" i="5"/>
  <c r="D1165" i="5"/>
  <c r="AO1165" i="5"/>
  <c r="AP1165" i="5"/>
  <c r="AQ1165" i="5"/>
  <c r="AR1165" i="5"/>
  <c r="AS1165" i="5"/>
  <c r="AT1165" i="5"/>
  <c r="AU1175" i="5"/>
  <c r="AV1175" i="5"/>
  <c r="AW1175" i="5"/>
  <c r="AX1165" i="5"/>
  <c r="AY1165" i="5"/>
  <c r="AZ1165" i="5"/>
  <c r="BA1165" i="5"/>
  <c r="D1166" i="5"/>
  <c r="AO1166" i="5"/>
  <c r="AP1166" i="5"/>
  <c r="AQ1166" i="5"/>
  <c r="AR1166" i="5"/>
  <c r="AS1166" i="5"/>
  <c r="AT1166" i="5"/>
  <c r="AU1176" i="5"/>
  <c r="AV1176" i="5"/>
  <c r="AW1176" i="5"/>
  <c r="AX1166" i="5"/>
  <c r="AY1166" i="5"/>
  <c r="AZ1166" i="5"/>
  <c r="BA1166" i="5"/>
  <c r="D1167" i="5"/>
  <c r="AO1167" i="5"/>
  <c r="AP1167" i="5"/>
  <c r="AQ1167" i="5"/>
  <c r="AR1167" i="5"/>
  <c r="AS1167" i="5"/>
  <c r="AT1167" i="5"/>
  <c r="AU1177" i="5"/>
  <c r="AV1177" i="5"/>
  <c r="AW1177" i="5"/>
  <c r="AX1167" i="5"/>
  <c r="AY1167" i="5"/>
  <c r="AZ1167" i="5"/>
  <c r="BA1167" i="5"/>
  <c r="D1168" i="5"/>
  <c r="AO1168" i="5"/>
  <c r="AP1168" i="5"/>
  <c r="AQ1168" i="5"/>
  <c r="AR1168" i="5"/>
  <c r="AS1168" i="5"/>
  <c r="AT1168" i="5"/>
  <c r="AU1178" i="5"/>
  <c r="AV1178" i="5"/>
  <c r="AW1178" i="5"/>
  <c r="AX1168" i="5"/>
  <c r="AY1168" i="5"/>
  <c r="AZ1168" i="5"/>
  <c r="BA1168" i="5"/>
  <c r="D1169" i="5"/>
  <c r="AO1169" i="5"/>
  <c r="AP1169" i="5"/>
  <c r="AQ1169" i="5"/>
  <c r="AR1169" i="5"/>
  <c r="AS1169" i="5"/>
  <c r="AT1169" i="5"/>
  <c r="AU1179" i="5"/>
  <c r="AV1179" i="5"/>
  <c r="AW1179" i="5"/>
  <c r="AX1169" i="5"/>
  <c r="AY1169" i="5"/>
  <c r="AZ1169" i="5"/>
  <c r="BA1169" i="5"/>
  <c r="D1170" i="5"/>
  <c r="AO1170" i="5"/>
  <c r="AP1170" i="5"/>
  <c r="AQ1170" i="5"/>
  <c r="AR1170" i="5"/>
  <c r="AS1170" i="5"/>
  <c r="AT1170" i="5"/>
  <c r="AU1180" i="5"/>
  <c r="AV1180" i="5"/>
  <c r="AW1180" i="5"/>
  <c r="AX1170" i="5"/>
  <c r="AY1170" i="5"/>
  <c r="AZ1170" i="5"/>
  <c r="BA1170" i="5"/>
  <c r="D1171" i="5"/>
  <c r="AO1171" i="5"/>
  <c r="AP1171" i="5"/>
  <c r="AQ1171" i="5"/>
  <c r="AR1171" i="5"/>
  <c r="AS1171" i="5"/>
  <c r="AT1171" i="5"/>
  <c r="AU1181" i="5"/>
  <c r="AV1181" i="5"/>
  <c r="AW1181" i="5"/>
  <c r="AX1171" i="5"/>
  <c r="AY1171" i="5"/>
  <c r="AZ1171" i="5"/>
  <c r="BA1171" i="5"/>
  <c r="D1172" i="5"/>
  <c r="AO1172" i="5"/>
  <c r="AP1172" i="5"/>
  <c r="AQ1172" i="5"/>
  <c r="AR1172" i="5"/>
  <c r="AS1172" i="5"/>
  <c r="AT1172" i="5"/>
  <c r="AU1182" i="5"/>
  <c r="AV1182" i="5"/>
  <c r="AW1182" i="5"/>
  <c r="AX1172" i="5"/>
  <c r="AY1172" i="5"/>
  <c r="AZ1172" i="5"/>
  <c r="BA1172" i="5"/>
  <c r="D1173" i="5"/>
  <c r="AO1173" i="5"/>
  <c r="AP1173" i="5"/>
  <c r="AQ1173" i="5"/>
  <c r="AR1173" i="5"/>
  <c r="AS1173" i="5"/>
  <c r="AT1173" i="5"/>
  <c r="AU1183" i="5"/>
  <c r="AV1183" i="5"/>
  <c r="AW1183" i="5"/>
  <c r="AX1173" i="5"/>
  <c r="AY1173" i="5"/>
  <c r="AZ1173" i="5"/>
  <c r="BA1173" i="5"/>
  <c r="D1174" i="5"/>
  <c r="AO1174" i="5"/>
  <c r="AP1174" i="5"/>
  <c r="AQ1174" i="5"/>
  <c r="AR1174" i="5"/>
  <c r="AS1174" i="5"/>
  <c r="AT1174" i="5"/>
  <c r="AU1184" i="5"/>
  <c r="AV1184" i="5"/>
  <c r="AW1184" i="5"/>
  <c r="AX1174" i="5"/>
  <c r="AY1174" i="5"/>
  <c r="AZ1174" i="5"/>
  <c r="BA1174" i="5"/>
  <c r="D1175" i="5"/>
  <c r="AO1175" i="5"/>
  <c r="AP1175" i="5"/>
  <c r="AQ1175" i="5"/>
  <c r="AR1175" i="5"/>
  <c r="AS1175" i="5"/>
  <c r="AT1175" i="5"/>
  <c r="AU1185" i="5"/>
  <c r="AV1185" i="5"/>
  <c r="AW1185" i="5"/>
  <c r="AX1175" i="5"/>
  <c r="AY1175" i="5"/>
  <c r="AZ1175" i="5"/>
  <c r="BA1175" i="5"/>
  <c r="D1176" i="5"/>
  <c r="AO1176" i="5"/>
  <c r="AP1176" i="5"/>
  <c r="AQ1176" i="5"/>
  <c r="AR1176" i="5"/>
  <c r="AS1176" i="5"/>
  <c r="AT1176" i="5"/>
  <c r="AU1186" i="5"/>
  <c r="AV1186" i="5"/>
  <c r="AW1186" i="5"/>
  <c r="AX1176" i="5"/>
  <c r="AY1176" i="5"/>
  <c r="AZ1176" i="5"/>
  <c r="BA1176" i="5"/>
  <c r="D1177" i="5"/>
  <c r="AO1177" i="5"/>
  <c r="AP1177" i="5"/>
  <c r="AQ1177" i="5"/>
  <c r="AR1177" i="5"/>
  <c r="AS1177" i="5"/>
  <c r="AT1177" i="5"/>
  <c r="AU1187" i="5"/>
  <c r="AV1187" i="5"/>
  <c r="AW1187" i="5"/>
  <c r="AX1177" i="5"/>
  <c r="AY1177" i="5"/>
  <c r="AZ1177" i="5"/>
  <c r="BA1177" i="5"/>
  <c r="D1178" i="5"/>
  <c r="AO1178" i="5"/>
  <c r="AP1178" i="5"/>
  <c r="AQ1178" i="5"/>
  <c r="AR1178" i="5"/>
  <c r="AS1178" i="5"/>
  <c r="AT1178" i="5"/>
  <c r="AU1188" i="5"/>
  <c r="AV1188" i="5"/>
  <c r="AW1188" i="5"/>
  <c r="AX1178" i="5"/>
  <c r="AY1178" i="5"/>
  <c r="AZ1178" i="5"/>
  <c r="BA1178" i="5"/>
  <c r="D1179" i="5"/>
  <c r="AO1179" i="5"/>
  <c r="AP1179" i="5"/>
  <c r="AQ1179" i="5"/>
  <c r="AR1179" i="5"/>
  <c r="AS1179" i="5"/>
  <c r="AT1179" i="5"/>
  <c r="AU1189" i="5"/>
  <c r="AV1189" i="5"/>
  <c r="AW1189" i="5"/>
  <c r="AX1179" i="5"/>
  <c r="AY1179" i="5"/>
  <c r="AZ1179" i="5"/>
  <c r="BA1179" i="5"/>
  <c r="D1180" i="5"/>
  <c r="AO1180" i="5"/>
  <c r="AP1180" i="5"/>
  <c r="AQ1180" i="5"/>
  <c r="AR1180" i="5"/>
  <c r="AS1180" i="5"/>
  <c r="AT1180" i="5"/>
  <c r="AU1190" i="5"/>
  <c r="AV1190" i="5"/>
  <c r="AW1190" i="5"/>
  <c r="AX1180" i="5"/>
  <c r="AY1180" i="5"/>
  <c r="AZ1180" i="5"/>
  <c r="BA1180" i="5"/>
  <c r="D1181" i="5"/>
  <c r="AO1181" i="5"/>
  <c r="AP1181" i="5"/>
  <c r="AQ1181" i="5"/>
  <c r="AR1181" i="5"/>
  <c r="AS1181" i="5"/>
  <c r="AT1181" i="5"/>
  <c r="AU1191" i="5"/>
  <c r="AV1191" i="5"/>
  <c r="AW1191" i="5"/>
  <c r="AX1181" i="5"/>
  <c r="AY1181" i="5"/>
  <c r="AZ1181" i="5"/>
  <c r="BA1181" i="5"/>
  <c r="D1182" i="5"/>
  <c r="AO1182" i="5"/>
  <c r="AP1182" i="5"/>
  <c r="AQ1182" i="5"/>
  <c r="AR1182" i="5"/>
  <c r="AS1182" i="5"/>
  <c r="AT1182" i="5"/>
  <c r="AU1192" i="5"/>
  <c r="AV1192" i="5"/>
  <c r="AW1192" i="5"/>
  <c r="AX1182" i="5"/>
  <c r="AY1182" i="5"/>
  <c r="AZ1182" i="5"/>
  <c r="BA1182" i="5"/>
  <c r="D1183" i="5"/>
  <c r="AO1183" i="5"/>
  <c r="AP1183" i="5"/>
  <c r="AQ1183" i="5"/>
  <c r="AR1183" i="5"/>
  <c r="AS1183" i="5"/>
  <c r="AT1183" i="5"/>
  <c r="AU1193" i="5"/>
  <c r="AV1193" i="5"/>
  <c r="AW1193" i="5"/>
  <c r="AX1183" i="5"/>
  <c r="AY1183" i="5"/>
  <c r="AZ1183" i="5"/>
  <c r="BA1183" i="5"/>
  <c r="D1184" i="5"/>
  <c r="AO1184" i="5"/>
  <c r="AP1184" i="5"/>
  <c r="AQ1184" i="5"/>
  <c r="AR1184" i="5"/>
  <c r="AS1184" i="5"/>
  <c r="AT1184" i="5"/>
  <c r="AU1194" i="5"/>
  <c r="AV1194" i="5"/>
  <c r="AW1194" i="5"/>
  <c r="AX1184" i="5"/>
  <c r="AY1184" i="5"/>
  <c r="AZ1184" i="5"/>
  <c r="BA1184" i="5"/>
  <c r="D1185" i="5"/>
  <c r="AO1185" i="5"/>
  <c r="AP1185" i="5"/>
  <c r="AQ1185" i="5"/>
  <c r="AR1185" i="5"/>
  <c r="AS1185" i="5"/>
  <c r="AT1185" i="5"/>
  <c r="AU1195" i="5"/>
  <c r="AV1195" i="5"/>
  <c r="AW1195" i="5"/>
  <c r="AX1185" i="5"/>
  <c r="AY1185" i="5"/>
  <c r="AZ1185" i="5"/>
  <c r="BA1185" i="5"/>
  <c r="D1186" i="5"/>
  <c r="AO1186" i="5"/>
  <c r="AP1186" i="5"/>
  <c r="AQ1186" i="5"/>
  <c r="AR1186" i="5"/>
  <c r="AS1186" i="5"/>
  <c r="AT1186" i="5"/>
  <c r="AU1196" i="5"/>
  <c r="AV1196" i="5"/>
  <c r="AW1196" i="5"/>
  <c r="AX1186" i="5"/>
  <c r="AY1186" i="5"/>
  <c r="AZ1186" i="5"/>
  <c r="BA1186" i="5"/>
  <c r="D1187" i="5"/>
  <c r="AO1187" i="5"/>
  <c r="AP1187" i="5"/>
  <c r="AQ1187" i="5"/>
  <c r="AR1187" i="5"/>
  <c r="AS1187" i="5"/>
  <c r="AT1187" i="5"/>
  <c r="AU1197" i="5"/>
  <c r="AV1197" i="5"/>
  <c r="AW1197" i="5"/>
  <c r="AX1187" i="5"/>
  <c r="AY1187" i="5"/>
  <c r="AZ1187" i="5"/>
  <c r="BA1187" i="5"/>
  <c r="D1188" i="5"/>
  <c r="AO1188" i="5"/>
  <c r="AP1188" i="5"/>
  <c r="AQ1188" i="5"/>
  <c r="AR1188" i="5"/>
  <c r="AS1188" i="5"/>
  <c r="AT1188" i="5"/>
  <c r="AU1198" i="5"/>
  <c r="AV1198" i="5"/>
  <c r="AW1198" i="5"/>
  <c r="AX1188" i="5"/>
  <c r="AY1188" i="5"/>
  <c r="AZ1188" i="5"/>
  <c r="BA1188" i="5"/>
  <c r="D1189" i="5"/>
  <c r="AO1189" i="5"/>
  <c r="AP1189" i="5"/>
  <c r="AQ1189" i="5"/>
  <c r="AR1189" i="5"/>
  <c r="AS1189" i="5"/>
  <c r="AT1189" i="5"/>
  <c r="AU1199" i="5"/>
  <c r="AV1199" i="5"/>
  <c r="AW1199" i="5"/>
  <c r="AX1189" i="5"/>
  <c r="AY1189" i="5"/>
  <c r="AZ1189" i="5"/>
  <c r="BA1189" i="5"/>
  <c r="D1190" i="5"/>
  <c r="AO1190" i="5"/>
  <c r="AP1190" i="5"/>
  <c r="AQ1190" i="5"/>
  <c r="AR1190" i="5"/>
  <c r="AS1190" i="5"/>
  <c r="AT1190" i="5"/>
  <c r="AU1200" i="5"/>
  <c r="AV1200" i="5"/>
  <c r="AW1200" i="5"/>
  <c r="AX1190" i="5"/>
  <c r="AY1190" i="5"/>
  <c r="AZ1190" i="5"/>
  <c r="BA1190" i="5"/>
  <c r="D1191" i="5"/>
  <c r="AO1191" i="5"/>
  <c r="AP1191" i="5"/>
  <c r="AQ1191" i="5"/>
  <c r="AR1191" i="5"/>
  <c r="AS1191" i="5"/>
  <c r="AT1191" i="5"/>
  <c r="AU1201" i="5"/>
  <c r="AV1201" i="5"/>
  <c r="AW1201" i="5"/>
  <c r="AX1191" i="5"/>
  <c r="AY1191" i="5"/>
  <c r="AZ1191" i="5"/>
  <c r="BA1191" i="5"/>
  <c r="D1192" i="5"/>
  <c r="AO1192" i="5"/>
  <c r="AP1192" i="5"/>
  <c r="AQ1192" i="5"/>
  <c r="AR1192" i="5"/>
  <c r="AS1192" i="5"/>
  <c r="AT1192" i="5"/>
  <c r="AU1202" i="5"/>
  <c r="AV1202" i="5"/>
  <c r="AW1202" i="5"/>
  <c r="AX1192" i="5"/>
  <c r="AY1192" i="5"/>
  <c r="AZ1192" i="5"/>
  <c r="BA1192" i="5"/>
  <c r="D1193" i="5"/>
  <c r="AO1193" i="5"/>
  <c r="AP1193" i="5"/>
  <c r="AQ1193" i="5"/>
  <c r="AR1193" i="5"/>
  <c r="AS1193" i="5"/>
  <c r="AT1193" i="5"/>
  <c r="AU1203" i="5"/>
  <c r="AV1203" i="5"/>
  <c r="AW1203" i="5"/>
  <c r="AX1193" i="5"/>
  <c r="AY1193" i="5"/>
  <c r="AZ1193" i="5"/>
  <c r="BA1193" i="5"/>
  <c r="D1194" i="5"/>
  <c r="AO1194" i="5"/>
  <c r="AP1194" i="5"/>
  <c r="AQ1194" i="5"/>
  <c r="AR1194" i="5"/>
  <c r="AS1194" i="5"/>
  <c r="AT1194" i="5"/>
  <c r="AU1204" i="5"/>
  <c r="AV1204" i="5"/>
  <c r="AW1204" i="5"/>
  <c r="AX1194" i="5"/>
  <c r="AY1194" i="5"/>
  <c r="AZ1194" i="5"/>
  <c r="BA1194" i="5"/>
  <c r="D1195" i="5"/>
  <c r="AO1195" i="5"/>
  <c r="AP1195" i="5"/>
  <c r="AQ1195" i="5"/>
  <c r="AR1195" i="5"/>
  <c r="AS1195" i="5"/>
  <c r="AT1195" i="5"/>
  <c r="AX1195" i="5"/>
  <c r="AY1195" i="5"/>
  <c r="AZ1195" i="5"/>
  <c r="BA1195" i="5"/>
  <c r="D1196" i="5"/>
  <c r="AO1196" i="5"/>
  <c r="AP1196" i="5"/>
  <c r="AQ1196" i="5"/>
  <c r="AR1196" i="5"/>
  <c r="AS1196" i="5"/>
  <c r="AT1196" i="5"/>
  <c r="AU1206" i="5"/>
  <c r="AV1206" i="5"/>
  <c r="AW1206" i="5"/>
  <c r="AX1196" i="5"/>
  <c r="AY1196" i="5"/>
  <c r="AZ1196" i="5"/>
  <c r="BA1196" i="5"/>
  <c r="D1197" i="5"/>
  <c r="AO1197" i="5"/>
  <c r="AP1197" i="5"/>
  <c r="AQ1197" i="5"/>
  <c r="AR1197" i="5"/>
  <c r="AS1197" i="5"/>
  <c r="AT1197" i="5"/>
  <c r="AU1207" i="5"/>
  <c r="AV1207" i="5"/>
  <c r="AW1207" i="5"/>
  <c r="AX1197" i="5"/>
  <c r="AY1197" i="5"/>
  <c r="AZ1197" i="5"/>
  <c r="BA1197" i="5"/>
  <c r="D1198" i="5"/>
  <c r="AO1198" i="5"/>
  <c r="AP1198" i="5"/>
  <c r="AQ1198" i="5"/>
  <c r="AR1198" i="5"/>
  <c r="AS1198" i="5"/>
  <c r="AT1198" i="5"/>
  <c r="AU1208" i="5"/>
  <c r="AV1208" i="5"/>
  <c r="AW1208" i="5"/>
  <c r="AX1198" i="5"/>
  <c r="AY1198" i="5"/>
  <c r="AZ1198" i="5"/>
  <c r="BA1198" i="5"/>
  <c r="D1199" i="5"/>
  <c r="AO1199" i="5"/>
  <c r="AP1199" i="5"/>
  <c r="AQ1199" i="5"/>
  <c r="AR1199" i="5"/>
  <c r="AS1199" i="5"/>
  <c r="AT1199" i="5"/>
  <c r="AU1209" i="5"/>
  <c r="AV1209" i="5"/>
  <c r="AW1209" i="5"/>
  <c r="AX1199" i="5"/>
  <c r="AY1199" i="5"/>
  <c r="AZ1199" i="5"/>
  <c r="BA1199" i="5"/>
  <c r="D1200" i="5"/>
  <c r="AO1200" i="5"/>
  <c r="AP1200" i="5"/>
  <c r="AQ1200" i="5"/>
  <c r="AR1200" i="5"/>
  <c r="AS1200" i="5"/>
  <c r="AT1200" i="5"/>
  <c r="AU1210" i="5"/>
  <c r="AV1210" i="5"/>
  <c r="AW1210" i="5"/>
  <c r="AX1200" i="5"/>
  <c r="AY1200" i="5"/>
  <c r="AZ1200" i="5"/>
  <c r="BA1200" i="5"/>
  <c r="D1201" i="5"/>
  <c r="AO1201" i="5"/>
  <c r="AP1201" i="5"/>
  <c r="AQ1201" i="5"/>
  <c r="AR1201" i="5"/>
  <c r="AS1201" i="5"/>
  <c r="AT1201" i="5"/>
  <c r="AU1211" i="5"/>
  <c r="AV1211" i="5"/>
  <c r="AW1211" i="5"/>
  <c r="AX1201" i="5"/>
  <c r="AY1201" i="5"/>
  <c r="AZ1201" i="5"/>
  <c r="BA1201" i="5"/>
  <c r="D1202" i="5"/>
  <c r="AO1202" i="5"/>
  <c r="AP1202" i="5"/>
  <c r="AQ1202" i="5"/>
  <c r="AR1202" i="5"/>
  <c r="AS1202" i="5"/>
  <c r="AT1202" i="5"/>
  <c r="AU1212" i="5"/>
  <c r="AV1212" i="5"/>
  <c r="AW1212" i="5"/>
  <c r="AX1202" i="5"/>
  <c r="AY1202" i="5"/>
  <c r="AZ1202" i="5"/>
  <c r="BA1202" i="5"/>
  <c r="D1203" i="5"/>
  <c r="AO1203" i="5"/>
  <c r="AP1203" i="5"/>
  <c r="AQ1203" i="5"/>
  <c r="AR1203" i="5"/>
  <c r="AS1203" i="5"/>
  <c r="AT1203" i="5"/>
  <c r="AU1213" i="5"/>
  <c r="AV1213" i="5"/>
  <c r="AW1213" i="5"/>
  <c r="AX1203" i="5"/>
  <c r="AY1203" i="5"/>
  <c r="AZ1203" i="5"/>
  <c r="BA1203" i="5"/>
  <c r="D1204" i="5"/>
  <c r="AO1204" i="5"/>
  <c r="AP1204" i="5"/>
  <c r="AQ1204" i="5"/>
  <c r="AR1204" i="5"/>
  <c r="AS1204" i="5"/>
  <c r="AT1204" i="5"/>
  <c r="AU1214" i="5"/>
  <c r="AV1214" i="5"/>
  <c r="AW1214" i="5"/>
  <c r="AX1204" i="5"/>
  <c r="AY1204" i="5"/>
  <c r="AZ1204" i="5"/>
  <c r="BA1204" i="5"/>
  <c r="D1205" i="5"/>
  <c r="AO1205" i="5"/>
  <c r="AP1205" i="5"/>
  <c r="AQ1205" i="5"/>
  <c r="AR1205" i="5"/>
  <c r="AS1205" i="5"/>
  <c r="AT1205" i="5"/>
  <c r="AU1205" i="5"/>
  <c r="AV1205" i="5"/>
  <c r="AU1215" i="5"/>
  <c r="AV1215" i="5"/>
  <c r="AW1215" i="5"/>
  <c r="AX1205" i="5"/>
  <c r="AY1205" i="5"/>
  <c r="AZ1205" i="5"/>
  <c r="BA1205" i="5"/>
  <c r="D1206" i="5"/>
  <c r="AO1206" i="5"/>
  <c r="AP1206" i="5"/>
  <c r="AQ1206" i="5"/>
  <c r="AR1206" i="5"/>
  <c r="AS1206" i="5"/>
  <c r="AT1206" i="5"/>
  <c r="AX1206" i="5"/>
  <c r="AY1206" i="5"/>
  <c r="AZ1206" i="5"/>
  <c r="BA1206" i="5"/>
  <c r="D1207" i="5"/>
  <c r="AO1207" i="5"/>
  <c r="AP1207" i="5"/>
  <c r="AQ1207" i="5"/>
  <c r="AR1207" i="5"/>
  <c r="AS1207" i="5"/>
  <c r="AT1207" i="5"/>
  <c r="AX1207" i="5"/>
  <c r="AY1207" i="5"/>
  <c r="AZ1207" i="5"/>
  <c r="BA1207" i="5"/>
  <c r="D1208" i="5"/>
  <c r="AO1208" i="5"/>
  <c r="AP1208" i="5"/>
  <c r="AQ1208" i="5"/>
  <c r="AR1208" i="5"/>
  <c r="AS1208" i="5"/>
  <c r="AT1208" i="5"/>
  <c r="AU1218" i="5"/>
  <c r="AV1218" i="5"/>
  <c r="AW1218" i="5"/>
  <c r="AX1208" i="5"/>
  <c r="AY1208" i="5"/>
  <c r="AZ1208" i="5"/>
  <c r="BA1208" i="5"/>
  <c r="D1209" i="5"/>
  <c r="AO1209" i="5"/>
  <c r="AP1209" i="5"/>
  <c r="AQ1209" i="5"/>
  <c r="AR1209" i="5"/>
  <c r="AS1209" i="5"/>
  <c r="AT1209" i="5"/>
  <c r="AU1219" i="5"/>
  <c r="AV1219" i="5"/>
  <c r="AW1219" i="5"/>
  <c r="AX1209" i="5"/>
  <c r="AY1209" i="5"/>
  <c r="AZ1209" i="5"/>
  <c r="BA1209" i="5"/>
  <c r="D1210" i="5"/>
  <c r="AO1210" i="5"/>
  <c r="AP1210" i="5"/>
  <c r="AQ1210" i="5"/>
  <c r="AR1210" i="5"/>
  <c r="AS1210" i="5"/>
  <c r="AT1210" i="5"/>
  <c r="AU1220" i="5"/>
  <c r="AV1220" i="5"/>
  <c r="AW1220" i="5"/>
  <c r="AX1210" i="5"/>
  <c r="AY1210" i="5"/>
  <c r="AZ1210" i="5"/>
  <c r="BA1210" i="5"/>
  <c r="D1211" i="5"/>
  <c r="AO1211" i="5"/>
  <c r="AP1211" i="5"/>
  <c r="AQ1211" i="5"/>
  <c r="AR1211" i="5"/>
  <c r="AS1211" i="5"/>
  <c r="AT1211" i="5"/>
  <c r="AU1221" i="5"/>
  <c r="AV1221" i="5"/>
  <c r="AW1221" i="5"/>
  <c r="AX1211" i="5"/>
  <c r="AY1211" i="5"/>
  <c r="AZ1211" i="5"/>
  <c r="BA1211" i="5"/>
  <c r="D1212" i="5"/>
  <c r="AO1212" i="5"/>
  <c r="AP1212" i="5"/>
  <c r="AQ1212" i="5"/>
  <c r="AR1212" i="5"/>
  <c r="AS1212" i="5"/>
  <c r="AT1212" i="5"/>
  <c r="AU1222" i="5"/>
  <c r="AV1222" i="5"/>
  <c r="AW1222" i="5"/>
  <c r="AX1212" i="5"/>
  <c r="AY1212" i="5"/>
  <c r="AZ1212" i="5"/>
  <c r="BA1212" i="5"/>
  <c r="D1213" i="5"/>
  <c r="AO1213" i="5"/>
  <c r="AP1213" i="5"/>
  <c r="AQ1213" i="5"/>
  <c r="AR1213" i="5"/>
  <c r="AS1213" i="5"/>
  <c r="AT1213" i="5"/>
  <c r="AU1223" i="5"/>
  <c r="AV1223" i="5"/>
  <c r="AW1223" i="5"/>
  <c r="AX1213" i="5"/>
  <c r="AY1213" i="5"/>
  <c r="AZ1213" i="5"/>
  <c r="BA1213" i="5"/>
  <c r="D1214" i="5"/>
  <c r="AO1214" i="5"/>
  <c r="AP1214" i="5"/>
  <c r="AQ1214" i="5"/>
  <c r="AR1214" i="5"/>
  <c r="AS1214" i="5"/>
  <c r="AT1214" i="5"/>
  <c r="AU1224" i="5"/>
  <c r="AV1224" i="5"/>
  <c r="AW1224" i="5"/>
  <c r="AX1214" i="5"/>
  <c r="AY1214" i="5"/>
  <c r="AZ1214" i="5"/>
  <c r="BA1214" i="5"/>
  <c r="D1215" i="5"/>
  <c r="AO1215" i="5"/>
  <c r="AP1215" i="5"/>
  <c r="AQ1215" i="5"/>
  <c r="AR1215" i="5"/>
  <c r="AS1215" i="5"/>
  <c r="AT1215" i="5"/>
  <c r="AU1225" i="5"/>
  <c r="AV1225" i="5"/>
  <c r="AW1225" i="5"/>
  <c r="AX1215" i="5"/>
  <c r="AY1215" i="5"/>
  <c r="AZ1215" i="5"/>
  <c r="BA1215" i="5"/>
  <c r="D1216" i="5"/>
  <c r="AO1216" i="5"/>
  <c r="AP1216" i="5"/>
  <c r="AQ1216" i="5"/>
  <c r="AR1216" i="5"/>
  <c r="AS1216" i="5"/>
  <c r="AT1216" i="5"/>
  <c r="AU1216" i="5"/>
  <c r="AV1216" i="5"/>
  <c r="AU1226" i="5"/>
  <c r="AV1226" i="5"/>
  <c r="AW1226" i="5"/>
  <c r="AX1216" i="5"/>
  <c r="AY1216" i="5"/>
  <c r="AZ1216" i="5"/>
  <c r="BA1216" i="5"/>
  <c r="D1217" i="5"/>
  <c r="AO1217" i="5"/>
  <c r="AP1217" i="5"/>
  <c r="AQ1217" i="5"/>
  <c r="AR1217" i="5"/>
  <c r="AS1217" i="5"/>
  <c r="AT1217" i="5"/>
  <c r="AU1217" i="5"/>
  <c r="AV1217" i="5"/>
  <c r="AX1217" i="5"/>
  <c r="AY1217" i="5"/>
  <c r="AZ1217" i="5"/>
  <c r="BA1217" i="5"/>
  <c r="D1218" i="5"/>
  <c r="AO1218" i="5"/>
  <c r="AP1218" i="5"/>
  <c r="AQ1218" i="5"/>
  <c r="AR1218" i="5"/>
  <c r="AS1218" i="5"/>
  <c r="AT1218" i="5"/>
  <c r="AU1228" i="5"/>
  <c r="AV1228" i="5"/>
  <c r="AW1228" i="5"/>
  <c r="AX1218" i="5"/>
  <c r="AY1218" i="5"/>
  <c r="AZ1218" i="5"/>
  <c r="BA1218" i="5"/>
  <c r="D1219" i="5"/>
  <c r="AO1219" i="5"/>
  <c r="AP1219" i="5"/>
  <c r="AQ1219" i="5"/>
  <c r="AR1219" i="5"/>
  <c r="AS1219" i="5"/>
  <c r="AT1219" i="5"/>
  <c r="AU1229" i="5"/>
  <c r="AV1229" i="5"/>
  <c r="AW1229" i="5"/>
  <c r="AX1219" i="5"/>
  <c r="AY1219" i="5"/>
  <c r="AZ1219" i="5"/>
  <c r="BA1219" i="5"/>
  <c r="D1220" i="5"/>
  <c r="AO1220" i="5"/>
  <c r="AP1220" i="5"/>
  <c r="AQ1220" i="5"/>
  <c r="AR1220" i="5"/>
  <c r="AS1220" i="5"/>
  <c r="AT1220" i="5"/>
  <c r="AU1230" i="5"/>
  <c r="AV1230" i="5"/>
  <c r="AW1230" i="5"/>
  <c r="AX1220" i="5"/>
  <c r="AY1220" i="5"/>
  <c r="AZ1220" i="5"/>
  <c r="BA1220" i="5"/>
  <c r="D1221" i="5"/>
  <c r="AO1221" i="5"/>
  <c r="AP1221" i="5"/>
  <c r="AQ1221" i="5"/>
  <c r="AR1221" i="5"/>
  <c r="AS1221" i="5"/>
  <c r="AT1221" i="5"/>
  <c r="AU1231" i="5"/>
  <c r="AV1231" i="5"/>
  <c r="AW1231" i="5"/>
  <c r="AX1221" i="5"/>
  <c r="AY1221" i="5"/>
  <c r="AZ1221" i="5"/>
  <c r="BA1221" i="5"/>
  <c r="D1222" i="5"/>
  <c r="AO1222" i="5"/>
  <c r="AP1222" i="5"/>
  <c r="AQ1222" i="5"/>
  <c r="AR1222" i="5"/>
  <c r="AS1222" i="5"/>
  <c r="AT1222" i="5"/>
  <c r="AX1222" i="5"/>
  <c r="AY1222" i="5"/>
  <c r="AZ1222" i="5"/>
  <c r="BA1222" i="5"/>
  <c r="D1223" i="5"/>
  <c r="AO1223" i="5"/>
  <c r="AP1223" i="5"/>
  <c r="AQ1223" i="5"/>
  <c r="AR1223" i="5"/>
  <c r="AS1223" i="5"/>
  <c r="AT1223" i="5"/>
  <c r="AU1233" i="5"/>
  <c r="AV1233" i="5"/>
  <c r="AW1233" i="5"/>
  <c r="AX1223" i="5"/>
  <c r="AY1223" i="5"/>
  <c r="AZ1223" i="5"/>
  <c r="BA1223" i="5"/>
  <c r="D1224" i="5"/>
  <c r="AO1224" i="5"/>
  <c r="AP1224" i="5"/>
  <c r="AQ1224" i="5"/>
  <c r="AR1224" i="5"/>
  <c r="AS1224" i="5"/>
  <c r="AT1224" i="5"/>
  <c r="AU1234" i="5"/>
  <c r="AV1234" i="5"/>
  <c r="AW1234" i="5"/>
  <c r="AX1224" i="5"/>
  <c r="AY1224" i="5"/>
  <c r="AZ1224" i="5"/>
  <c r="BA1224" i="5"/>
  <c r="D1225" i="5"/>
  <c r="AO1225" i="5"/>
  <c r="AP1225" i="5"/>
  <c r="AQ1225" i="5"/>
  <c r="AR1225" i="5"/>
  <c r="AS1225" i="5"/>
  <c r="AT1225" i="5"/>
  <c r="AU1235" i="5"/>
  <c r="AV1235" i="5"/>
  <c r="AW1235" i="5"/>
  <c r="AX1225" i="5"/>
  <c r="AY1225" i="5"/>
  <c r="AZ1225" i="5"/>
  <c r="BA1225" i="5"/>
  <c r="D1226" i="5"/>
  <c r="AO1226" i="5"/>
  <c r="AP1226" i="5"/>
  <c r="AQ1226" i="5"/>
  <c r="AR1226" i="5"/>
  <c r="AS1226" i="5"/>
  <c r="AT1226" i="5"/>
  <c r="AU1236" i="5"/>
  <c r="AV1236" i="5"/>
  <c r="AW1236" i="5"/>
  <c r="AX1226" i="5"/>
  <c r="AY1226" i="5"/>
  <c r="AZ1226" i="5"/>
  <c r="BA1226" i="5"/>
  <c r="D1227" i="5"/>
  <c r="AO1227" i="5"/>
  <c r="AP1227" i="5"/>
  <c r="AQ1227" i="5"/>
  <c r="AR1227" i="5"/>
  <c r="AS1227" i="5"/>
  <c r="AT1227" i="5"/>
  <c r="AU1227" i="5"/>
  <c r="AV1227" i="5"/>
  <c r="AU1237" i="5"/>
  <c r="AV1237" i="5"/>
  <c r="AW1237" i="5"/>
  <c r="AX1227" i="5"/>
  <c r="AY1227" i="5"/>
  <c r="AZ1227" i="5"/>
  <c r="BA1227" i="5"/>
  <c r="D1228" i="5"/>
  <c r="AO1228" i="5"/>
  <c r="AP1228" i="5"/>
  <c r="AQ1228" i="5"/>
  <c r="AR1228" i="5"/>
  <c r="AS1228" i="5"/>
  <c r="AT1228" i="5"/>
  <c r="AU1238" i="5"/>
  <c r="AV1238" i="5"/>
  <c r="AW1238" i="5"/>
  <c r="AX1228" i="5"/>
  <c r="AY1228" i="5"/>
  <c r="AZ1228" i="5"/>
  <c r="BA1228" i="5"/>
  <c r="D1229" i="5"/>
  <c r="AO1229" i="5"/>
  <c r="AP1229" i="5"/>
  <c r="AQ1229" i="5"/>
  <c r="AR1229" i="5"/>
  <c r="AS1229" i="5"/>
  <c r="AT1229" i="5"/>
  <c r="AU1239" i="5"/>
  <c r="AV1239" i="5"/>
  <c r="AW1239" i="5"/>
  <c r="AX1229" i="5"/>
  <c r="AY1229" i="5"/>
  <c r="AZ1229" i="5"/>
  <c r="BA1229" i="5"/>
  <c r="D1230" i="5"/>
  <c r="AO1230" i="5"/>
  <c r="AP1230" i="5"/>
  <c r="AQ1230" i="5"/>
  <c r="AR1230" i="5"/>
  <c r="AS1230" i="5"/>
  <c r="AT1230" i="5"/>
  <c r="AU1240" i="5"/>
  <c r="AV1240" i="5"/>
  <c r="AW1240" i="5"/>
  <c r="AX1230" i="5"/>
  <c r="AY1230" i="5"/>
  <c r="AZ1230" i="5"/>
  <c r="BA1230" i="5"/>
  <c r="D1231" i="5"/>
  <c r="AO1231" i="5"/>
  <c r="AP1231" i="5"/>
  <c r="AQ1231" i="5"/>
  <c r="AR1231" i="5"/>
  <c r="AS1231" i="5"/>
  <c r="AT1231" i="5"/>
  <c r="AU1241" i="5"/>
  <c r="AV1241" i="5"/>
  <c r="AW1241" i="5"/>
  <c r="AX1231" i="5"/>
  <c r="AY1231" i="5"/>
  <c r="AZ1231" i="5"/>
  <c r="BA1231" i="5"/>
  <c r="D1232" i="5"/>
  <c r="AO1232" i="5"/>
  <c r="AP1232" i="5"/>
  <c r="AQ1232" i="5"/>
  <c r="AR1232" i="5"/>
  <c r="AS1232" i="5"/>
  <c r="AT1232" i="5"/>
  <c r="AU1232" i="5"/>
  <c r="AV1232" i="5"/>
  <c r="AU1242" i="5"/>
  <c r="AV1242" i="5"/>
  <c r="AW1242" i="5"/>
  <c r="AX1232" i="5"/>
  <c r="AY1232" i="5"/>
  <c r="AZ1232" i="5"/>
  <c r="BA1232" i="5"/>
  <c r="D1233" i="5"/>
  <c r="AO1233" i="5"/>
  <c r="AP1233" i="5"/>
  <c r="AQ1233" i="5"/>
  <c r="AR1233" i="5"/>
  <c r="AS1233" i="5"/>
  <c r="AT1233" i="5"/>
  <c r="AU1243" i="5"/>
  <c r="AV1243" i="5"/>
  <c r="AW1243" i="5"/>
  <c r="AX1233" i="5"/>
  <c r="AY1233" i="5"/>
  <c r="AZ1233" i="5"/>
  <c r="BA1233" i="5"/>
  <c r="D1234" i="5"/>
  <c r="AO1234" i="5"/>
  <c r="AP1234" i="5"/>
  <c r="AQ1234" i="5"/>
  <c r="AR1234" i="5"/>
  <c r="AS1234" i="5"/>
  <c r="AT1234" i="5"/>
  <c r="AU1244" i="5"/>
  <c r="AV1244" i="5"/>
  <c r="AW1244" i="5"/>
  <c r="AX1234" i="5"/>
  <c r="AY1234" i="5"/>
  <c r="AZ1234" i="5"/>
  <c r="BA1234" i="5"/>
  <c r="D1235" i="5"/>
  <c r="AO1235" i="5"/>
  <c r="AP1235" i="5"/>
  <c r="AQ1235" i="5"/>
  <c r="AR1235" i="5"/>
  <c r="AS1235" i="5"/>
  <c r="AT1235" i="5"/>
  <c r="AU1245" i="5"/>
  <c r="AV1245" i="5"/>
  <c r="AW1245" i="5"/>
  <c r="AX1235" i="5"/>
  <c r="AY1235" i="5"/>
  <c r="AZ1235" i="5"/>
  <c r="BA1235" i="5"/>
  <c r="D1236" i="5"/>
  <c r="AO1236" i="5"/>
  <c r="AP1236" i="5"/>
  <c r="AQ1236" i="5"/>
  <c r="AR1236" i="5"/>
  <c r="AS1236" i="5"/>
  <c r="AT1236" i="5"/>
  <c r="AU1246" i="5"/>
  <c r="AV1246" i="5"/>
  <c r="AW1246" i="5"/>
  <c r="AX1236" i="5"/>
  <c r="AY1236" i="5"/>
  <c r="AZ1236" i="5"/>
  <c r="BA1236" i="5"/>
  <c r="D1237" i="5"/>
  <c r="AO1237" i="5"/>
  <c r="AP1237" i="5"/>
  <c r="AQ1237" i="5"/>
  <c r="AR1237" i="5"/>
  <c r="AS1237" i="5"/>
  <c r="AT1237" i="5"/>
  <c r="AU1247" i="5"/>
  <c r="AV1247" i="5"/>
  <c r="AW1247" i="5"/>
  <c r="AX1237" i="5"/>
  <c r="AY1237" i="5"/>
  <c r="AZ1237" i="5"/>
  <c r="BA1237" i="5"/>
  <c r="D1238" i="5"/>
  <c r="AO1238" i="5"/>
  <c r="AP1238" i="5"/>
  <c r="AQ1238" i="5"/>
  <c r="AR1238" i="5"/>
  <c r="AS1238" i="5"/>
  <c r="AT1238" i="5"/>
  <c r="AU1248" i="5"/>
  <c r="AV1248" i="5"/>
  <c r="AW1248" i="5"/>
  <c r="AX1238" i="5"/>
  <c r="AY1238" i="5"/>
  <c r="AZ1238" i="5"/>
  <c r="BA1238" i="5"/>
  <c r="D1239" i="5"/>
  <c r="AO1239" i="5"/>
  <c r="AP1239" i="5"/>
  <c r="AQ1239" i="5"/>
  <c r="AR1239" i="5"/>
  <c r="AS1239" i="5"/>
  <c r="AT1239" i="5"/>
  <c r="AU1249" i="5"/>
  <c r="AV1249" i="5"/>
  <c r="AW1249" i="5"/>
  <c r="AX1239" i="5"/>
  <c r="AY1239" i="5"/>
  <c r="AZ1239" i="5"/>
  <c r="BA1239" i="5"/>
  <c r="D1240" i="5"/>
  <c r="AO1240" i="5"/>
  <c r="AP1240" i="5"/>
  <c r="AQ1240" i="5"/>
  <c r="AR1240" i="5"/>
  <c r="AS1240" i="5"/>
  <c r="AT1240" i="5"/>
  <c r="AU1250" i="5"/>
  <c r="AV1250" i="5"/>
  <c r="AW1250" i="5"/>
  <c r="AX1240" i="5"/>
  <c r="AY1240" i="5"/>
  <c r="AZ1240" i="5"/>
  <c r="BA1240" i="5"/>
  <c r="D1241" i="5"/>
  <c r="AO1241" i="5"/>
  <c r="AP1241" i="5"/>
  <c r="AQ1241" i="5"/>
  <c r="AR1241" i="5"/>
  <c r="AS1241" i="5"/>
  <c r="AT1241" i="5"/>
  <c r="AU1251" i="5"/>
  <c r="AV1251" i="5"/>
  <c r="AW1251" i="5"/>
  <c r="AX1241" i="5"/>
  <c r="AY1241" i="5"/>
  <c r="AZ1241" i="5"/>
  <c r="BA1241" i="5"/>
  <c r="D1242" i="5"/>
  <c r="AO1242" i="5"/>
  <c r="AP1242" i="5"/>
  <c r="AQ1242" i="5"/>
  <c r="AR1242" i="5"/>
  <c r="AS1242" i="5"/>
  <c r="AT1242" i="5"/>
  <c r="AU1252" i="5"/>
  <c r="AV1252" i="5"/>
  <c r="AW1252" i="5"/>
  <c r="AX1242" i="5"/>
  <c r="AY1242" i="5"/>
  <c r="AZ1242" i="5"/>
  <c r="BA1242" i="5"/>
  <c r="D1243" i="5"/>
  <c r="AO1243" i="5"/>
  <c r="AP1243" i="5"/>
  <c r="AQ1243" i="5"/>
  <c r="AR1243" i="5"/>
  <c r="AS1243" i="5"/>
  <c r="AT1243" i="5"/>
  <c r="AU1253" i="5"/>
  <c r="AV1253" i="5"/>
  <c r="AW1253" i="5"/>
  <c r="AX1243" i="5"/>
  <c r="AY1243" i="5"/>
  <c r="AZ1243" i="5"/>
  <c r="BA1243" i="5"/>
  <c r="D1244" i="5"/>
  <c r="AO1244" i="5"/>
  <c r="AP1244" i="5"/>
  <c r="AQ1244" i="5"/>
  <c r="AR1244" i="5"/>
  <c r="AS1244" i="5"/>
  <c r="AT1244" i="5"/>
  <c r="AU1254" i="5"/>
  <c r="AV1254" i="5"/>
  <c r="AW1254" i="5"/>
  <c r="AX1244" i="5"/>
  <c r="AY1244" i="5"/>
  <c r="AZ1244" i="5"/>
  <c r="BA1244" i="5"/>
  <c r="D1245" i="5"/>
  <c r="AO1245" i="5"/>
  <c r="AP1245" i="5"/>
  <c r="AQ1245" i="5"/>
  <c r="AR1245" i="5"/>
  <c r="AS1245" i="5"/>
  <c r="AT1245" i="5"/>
  <c r="AU1255" i="5"/>
  <c r="AV1255" i="5"/>
  <c r="AW1255" i="5"/>
  <c r="AX1245" i="5"/>
  <c r="AY1245" i="5"/>
  <c r="AZ1245" i="5"/>
  <c r="BA1245" i="5"/>
  <c r="D1246" i="5"/>
  <c r="AO1246" i="5"/>
  <c r="AP1246" i="5"/>
  <c r="AQ1246" i="5"/>
  <c r="AR1246" i="5"/>
  <c r="AS1246" i="5"/>
  <c r="AT1246" i="5"/>
  <c r="AU1256" i="5"/>
  <c r="AV1256" i="5"/>
  <c r="AW1256" i="5"/>
  <c r="AX1246" i="5"/>
  <c r="AY1246" i="5"/>
  <c r="AZ1246" i="5"/>
  <c r="BA1246" i="5"/>
  <c r="D1247" i="5"/>
  <c r="AO1247" i="5"/>
  <c r="AP1247" i="5"/>
  <c r="AQ1247" i="5"/>
  <c r="AR1247" i="5"/>
  <c r="AS1247" i="5"/>
  <c r="AT1247" i="5"/>
  <c r="AU1257" i="5"/>
  <c r="AV1257" i="5"/>
  <c r="AW1257" i="5"/>
  <c r="AX1247" i="5"/>
  <c r="AY1247" i="5"/>
  <c r="AZ1247" i="5"/>
  <c r="BA1247" i="5"/>
  <c r="D1248" i="5"/>
  <c r="AO1248" i="5"/>
  <c r="AP1248" i="5"/>
  <c r="AQ1248" i="5"/>
  <c r="AR1248" i="5"/>
  <c r="AS1248" i="5"/>
  <c r="AT1248" i="5"/>
  <c r="AU1258" i="5"/>
  <c r="AV1258" i="5"/>
  <c r="AW1258" i="5"/>
  <c r="AX1248" i="5"/>
  <c r="AY1248" i="5"/>
  <c r="AZ1248" i="5"/>
  <c r="BA1248" i="5"/>
  <c r="D1249" i="5"/>
  <c r="AO1249" i="5"/>
  <c r="AP1249" i="5"/>
  <c r="AQ1249" i="5"/>
  <c r="AR1249" i="5"/>
  <c r="AS1249" i="5"/>
  <c r="AT1249" i="5"/>
  <c r="AU1259" i="5"/>
  <c r="AV1259" i="5"/>
  <c r="AW1259" i="5"/>
  <c r="AX1249" i="5"/>
  <c r="AY1249" i="5"/>
  <c r="AZ1249" i="5"/>
  <c r="BA1249" i="5"/>
  <c r="D1250" i="5"/>
  <c r="AO1250" i="5"/>
  <c r="AP1250" i="5"/>
  <c r="AQ1250" i="5"/>
  <c r="AR1250" i="5"/>
  <c r="AS1250" i="5"/>
  <c r="AT1250" i="5"/>
  <c r="AU1260" i="5"/>
  <c r="AV1260" i="5"/>
  <c r="AW1260" i="5"/>
  <c r="AX1250" i="5"/>
  <c r="AY1250" i="5"/>
  <c r="AZ1250" i="5"/>
  <c r="BA1250" i="5"/>
  <c r="D1251" i="5"/>
  <c r="AO1251" i="5"/>
  <c r="AP1251" i="5"/>
  <c r="AQ1251" i="5"/>
  <c r="AR1251" i="5"/>
  <c r="AS1251" i="5"/>
  <c r="AT1251" i="5"/>
  <c r="AU1261" i="5"/>
  <c r="AV1261" i="5"/>
  <c r="AW1261" i="5"/>
  <c r="AX1251" i="5"/>
  <c r="AY1251" i="5"/>
  <c r="AZ1251" i="5"/>
  <c r="BA1251" i="5"/>
  <c r="D1252" i="5"/>
  <c r="AO1252" i="5"/>
  <c r="AP1252" i="5"/>
  <c r="AQ1252" i="5"/>
  <c r="AR1252" i="5"/>
  <c r="AS1252" i="5"/>
  <c r="AT1252" i="5"/>
  <c r="AU1262" i="5"/>
  <c r="AV1262" i="5"/>
  <c r="AW1262" i="5"/>
  <c r="AX1252" i="5"/>
  <c r="AY1252" i="5"/>
  <c r="AZ1252" i="5"/>
  <c r="BA1252" i="5"/>
  <c r="D1253" i="5"/>
  <c r="AO1253" i="5"/>
  <c r="AP1253" i="5"/>
  <c r="AQ1253" i="5"/>
  <c r="AR1253" i="5"/>
  <c r="AS1253" i="5"/>
  <c r="AT1253" i="5"/>
  <c r="AU1263" i="5"/>
  <c r="AV1263" i="5"/>
  <c r="AW1263" i="5"/>
  <c r="AX1253" i="5"/>
  <c r="AY1253" i="5"/>
  <c r="AZ1253" i="5"/>
  <c r="BA1253" i="5"/>
  <c r="D1254" i="5"/>
  <c r="AO1254" i="5"/>
  <c r="AP1254" i="5"/>
  <c r="AQ1254" i="5"/>
  <c r="AR1254" i="5"/>
  <c r="AS1254" i="5"/>
  <c r="AT1254" i="5"/>
  <c r="AU1264" i="5"/>
  <c r="AV1264" i="5"/>
  <c r="AW1264" i="5"/>
  <c r="AX1254" i="5"/>
  <c r="AY1254" i="5"/>
  <c r="AZ1254" i="5"/>
  <c r="BA1254" i="5"/>
  <c r="D1255" i="5"/>
  <c r="AO1255" i="5"/>
  <c r="AP1255" i="5"/>
  <c r="AQ1255" i="5"/>
  <c r="AR1255" i="5"/>
  <c r="AS1255" i="5"/>
  <c r="AT1255" i="5"/>
  <c r="AU1265" i="5"/>
  <c r="AV1265" i="5"/>
  <c r="AW1265" i="5"/>
  <c r="AX1255" i="5"/>
  <c r="AY1255" i="5"/>
  <c r="AZ1255" i="5"/>
  <c r="BA1255" i="5"/>
  <c r="D1256" i="5"/>
  <c r="AO1256" i="5"/>
  <c r="AP1256" i="5"/>
  <c r="AQ1256" i="5"/>
  <c r="AR1256" i="5"/>
  <c r="AS1256" i="5"/>
  <c r="AT1256" i="5"/>
  <c r="AU1266" i="5"/>
  <c r="AV1266" i="5"/>
  <c r="AW1266" i="5"/>
  <c r="AX1256" i="5"/>
  <c r="AY1256" i="5"/>
  <c r="AZ1256" i="5"/>
  <c r="BA1256" i="5"/>
  <c r="D1257" i="5"/>
  <c r="AO1257" i="5"/>
  <c r="AP1257" i="5"/>
  <c r="AQ1257" i="5"/>
  <c r="AR1257" i="5"/>
  <c r="AS1257" i="5"/>
  <c r="AT1257" i="5"/>
  <c r="AU1267" i="5"/>
  <c r="AV1267" i="5"/>
  <c r="AW1267" i="5"/>
  <c r="AX1257" i="5"/>
  <c r="AY1257" i="5"/>
  <c r="AZ1257" i="5"/>
  <c r="BA1257" i="5"/>
  <c r="D1258" i="5"/>
  <c r="AO1258" i="5"/>
  <c r="AP1258" i="5"/>
  <c r="AQ1258" i="5"/>
  <c r="AR1258" i="5"/>
  <c r="AS1258" i="5"/>
  <c r="AT1258" i="5"/>
  <c r="AU1268" i="5"/>
  <c r="AV1268" i="5"/>
  <c r="AW1268" i="5"/>
  <c r="AX1258" i="5"/>
  <c r="AY1258" i="5"/>
  <c r="AZ1258" i="5"/>
  <c r="BA1258" i="5"/>
  <c r="D1259" i="5"/>
  <c r="AO1259" i="5"/>
  <c r="AP1259" i="5"/>
  <c r="AQ1259" i="5"/>
  <c r="AR1259" i="5"/>
  <c r="AS1259" i="5"/>
  <c r="AT1259" i="5"/>
  <c r="AU1269" i="5"/>
  <c r="AV1269" i="5"/>
  <c r="AW1269" i="5"/>
  <c r="AX1259" i="5"/>
  <c r="AY1259" i="5"/>
  <c r="AZ1259" i="5"/>
  <c r="BA1259" i="5"/>
  <c r="D1260" i="5"/>
  <c r="AO1260" i="5"/>
  <c r="AP1260" i="5"/>
  <c r="AQ1260" i="5"/>
  <c r="AR1260" i="5"/>
  <c r="AS1260" i="5"/>
  <c r="AT1260" i="5"/>
  <c r="AU1270" i="5"/>
  <c r="AV1270" i="5"/>
  <c r="AW1270" i="5"/>
  <c r="AX1260" i="5"/>
  <c r="AY1260" i="5"/>
  <c r="AZ1260" i="5"/>
  <c r="BA1260" i="5"/>
  <c r="D1261" i="5"/>
  <c r="AO1261" i="5"/>
  <c r="AP1261" i="5"/>
  <c r="AQ1261" i="5"/>
  <c r="AR1261" i="5"/>
  <c r="AS1261" i="5"/>
  <c r="AT1261" i="5"/>
  <c r="AU1271" i="5"/>
  <c r="AV1271" i="5"/>
  <c r="AW1271" i="5"/>
  <c r="AX1261" i="5"/>
  <c r="AY1261" i="5"/>
  <c r="AZ1261" i="5"/>
  <c r="BA1261" i="5"/>
  <c r="D1262" i="5"/>
  <c r="AO1262" i="5"/>
  <c r="AP1262" i="5"/>
  <c r="AQ1262" i="5"/>
  <c r="AR1262" i="5"/>
  <c r="AS1262" i="5"/>
  <c r="AT1262" i="5"/>
  <c r="AU1272" i="5"/>
  <c r="AV1272" i="5"/>
  <c r="AW1272" i="5"/>
  <c r="AX1262" i="5"/>
  <c r="AY1262" i="5"/>
  <c r="AZ1262" i="5"/>
  <c r="BA1262" i="5"/>
  <c r="D1263" i="5"/>
  <c r="AO1263" i="5"/>
  <c r="AP1263" i="5"/>
  <c r="AQ1263" i="5"/>
  <c r="AR1263" i="5"/>
  <c r="AS1263" i="5"/>
  <c r="AT1263" i="5"/>
  <c r="AU1273" i="5"/>
  <c r="AV1273" i="5"/>
  <c r="AW1273" i="5"/>
  <c r="AX1263" i="5"/>
  <c r="AY1263" i="5"/>
  <c r="AZ1263" i="5"/>
  <c r="BA1263" i="5"/>
  <c r="D1264" i="5"/>
  <c r="AO1264" i="5"/>
  <c r="AP1264" i="5"/>
  <c r="AQ1264" i="5"/>
  <c r="AR1264" i="5"/>
  <c r="AS1264" i="5"/>
  <c r="AT1264" i="5"/>
  <c r="AU1274" i="5"/>
  <c r="AV1274" i="5"/>
  <c r="AW1274" i="5"/>
  <c r="AX1264" i="5"/>
  <c r="AY1264" i="5"/>
  <c r="AZ1264" i="5"/>
  <c r="BA1264" i="5"/>
  <c r="D1265" i="5"/>
  <c r="AO1265" i="5"/>
  <c r="AP1265" i="5"/>
  <c r="AQ1265" i="5"/>
  <c r="AR1265" i="5"/>
  <c r="AS1265" i="5"/>
  <c r="AT1265" i="5"/>
  <c r="AU1275" i="5"/>
  <c r="AV1275" i="5"/>
  <c r="AW1275" i="5"/>
  <c r="AX1265" i="5"/>
  <c r="AY1265" i="5"/>
  <c r="AZ1265" i="5"/>
  <c r="BA1265" i="5"/>
  <c r="D1266" i="5"/>
  <c r="AO1266" i="5"/>
  <c r="AP1266" i="5"/>
  <c r="AQ1266" i="5"/>
  <c r="AR1266" i="5"/>
  <c r="AS1266" i="5"/>
  <c r="AT1266" i="5"/>
  <c r="AU1276" i="5"/>
  <c r="AV1276" i="5"/>
  <c r="AW1276" i="5"/>
  <c r="AX1266" i="5"/>
  <c r="AY1266" i="5"/>
  <c r="AZ1266" i="5"/>
  <c r="BA1266" i="5"/>
  <c r="D1267" i="5"/>
  <c r="AO1267" i="5"/>
  <c r="AP1267" i="5"/>
  <c r="AQ1267" i="5"/>
  <c r="AR1267" i="5"/>
  <c r="AS1267" i="5"/>
  <c r="AT1267" i="5"/>
  <c r="AU1277" i="5"/>
  <c r="AV1277" i="5"/>
  <c r="AW1277" i="5"/>
  <c r="AX1267" i="5"/>
  <c r="AY1267" i="5"/>
  <c r="AZ1267" i="5"/>
  <c r="BA1267" i="5"/>
  <c r="D1268" i="5"/>
  <c r="AO1268" i="5"/>
  <c r="AP1268" i="5"/>
  <c r="AQ1268" i="5"/>
  <c r="AR1268" i="5"/>
  <c r="AS1268" i="5"/>
  <c r="AT1268" i="5"/>
  <c r="AU1278" i="5"/>
  <c r="AV1278" i="5"/>
  <c r="AW1278" i="5"/>
  <c r="AX1268" i="5"/>
  <c r="AY1268" i="5"/>
  <c r="AZ1268" i="5"/>
  <c r="BA1268" i="5"/>
  <c r="D1269" i="5"/>
  <c r="AO1269" i="5"/>
  <c r="AP1269" i="5"/>
  <c r="AQ1269" i="5"/>
  <c r="AR1269" i="5"/>
  <c r="AS1269" i="5"/>
  <c r="AT1269" i="5"/>
  <c r="AU1279" i="5"/>
  <c r="AV1279" i="5"/>
  <c r="AW1279" i="5"/>
  <c r="AX1269" i="5"/>
  <c r="AY1269" i="5"/>
  <c r="AZ1269" i="5"/>
  <c r="BA1269" i="5"/>
  <c r="D1270" i="5"/>
  <c r="AO1270" i="5"/>
  <c r="AP1270" i="5"/>
  <c r="AQ1270" i="5"/>
  <c r="AR1270" i="5"/>
  <c r="AS1270" i="5"/>
  <c r="AT1270" i="5"/>
  <c r="AU1280" i="5"/>
  <c r="AV1280" i="5"/>
  <c r="AW1280" i="5"/>
  <c r="AX1270" i="5"/>
  <c r="AY1270" i="5"/>
  <c r="AZ1270" i="5"/>
  <c r="BA1270" i="5"/>
  <c r="D1271" i="5"/>
  <c r="AO1271" i="5"/>
  <c r="AP1271" i="5"/>
  <c r="AQ1271" i="5"/>
  <c r="AR1271" i="5"/>
  <c r="AS1271" i="5"/>
  <c r="AT1271" i="5"/>
  <c r="AU1281" i="5"/>
  <c r="AV1281" i="5"/>
  <c r="AW1281" i="5"/>
  <c r="AX1271" i="5"/>
  <c r="AY1271" i="5"/>
  <c r="AZ1271" i="5"/>
  <c r="BA1271" i="5"/>
  <c r="D1272" i="5"/>
  <c r="AO1272" i="5"/>
  <c r="AP1272" i="5"/>
  <c r="AQ1272" i="5"/>
  <c r="AR1272" i="5"/>
  <c r="AS1272" i="5"/>
  <c r="AT1272" i="5"/>
  <c r="AU1282" i="5"/>
  <c r="AV1282" i="5"/>
  <c r="AW1282" i="5"/>
  <c r="AX1272" i="5"/>
  <c r="AY1272" i="5"/>
  <c r="AZ1272" i="5"/>
  <c r="BA1272" i="5"/>
  <c r="D1273" i="5"/>
  <c r="AO1273" i="5"/>
  <c r="AP1273" i="5"/>
  <c r="AQ1273" i="5"/>
  <c r="AR1273" i="5"/>
  <c r="AS1273" i="5"/>
  <c r="AT1273" i="5"/>
  <c r="AU1283" i="5"/>
  <c r="AV1283" i="5"/>
  <c r="AW1283" i="5"/>
  <c r="AX1273" i="5"/>
  <c r="AY1273" i="5"/>
  <c r="AZ1273" i="5"/>
  <c r="BA1273" i="5"/>
  <c r="D1274" i="5"/>
  <c r="AO1274" i="5"/>
  <c r="AP1274" i="5"/>
  <c r="AQ1274" i="5"/>
  <c r="AR1274" i="5"/>
  <c r="AS1274" i="5"/>
  <c r="AT1274" i="5"/>
  <c r="AU1284" i="5"/>
  <c r="AV1284" i="5"/>
  <c r="AW1284" i="5"/>
  <c r="AX1274" i="5"/>
  <c r="AY1274" i="5"/>
  <c r="AZ1274" i="5"/>
  <c r="BA1274" i="5"/>
  <c r="D1275" i="5"/>
  <c r="AO1275" i="5"/>
  <c r="AP1275" i="5"/>
  <c r="AQ1275" i="5"/>
  <c r="AR1275" i="5"/>
  <c r="AS1275" i="5"/>
  <c r="AT1275" i="5"/>
  <c r="AU1285" i="5"/>
  <c r="AV1285" i="5"/>
  <c r="AW1285" i="5"/>
  <c r="AX1275" i="5"/>
  <c r="AY1275" i="5"/>
  <c r="AZ1275" i="5"/>
  <c r="BA1275" i="5"/>
  <c r="D1276" i="5"/>
  <c r="AO1276" i="5"/>
  <c r="AP1276" i="5"/>
  <c r="AQ1276" i="5"/>
  <c r="AR1276" i="5"/>
  <c r="AS1276" i="5"/>
  <c r="AT1276" i="5"/>
  <c r="AU1286" i="5"/>
  <c r="AV1286" i="5"/>
  <c r="AW1286" i="5"/>
  <c r="AX1276" i="5"/>
  <c r="AY1276" i="5"/>
  <c r="AZ1276" i="5"/>
  <c r="BA1276" i="5"/>
  <c r="D1277" i="5"/>
  <c r="AO1277" i="5"/>
  <c r="AP1277" i="5"/>
  <c r="AQ1277" i="5"/>
  <c r="AR1277" i="5"/>
  <c r="AS1277" i="5"/>
  <c r="AT1277" i="5"/>
  <c r="AU1287" i="5"/>
  <c r="AV1287" i="5"/>
  <c r="AW1287" i="5"/>
  <c r="AX1277" i="5"/>
  <c r="AY1277" i="5"/>
  <c r="AZ1277" i="5"/>
  <c r="BA1277" i="5"/>
  <c r="D1278" i="5"/>
  <c r="AO1278" i="5"/>
  <c r="AP1278" i="5"/>
  <c r="AQ1278" i="5"/>
  <c r="AR1278" i="5"/>
  <c r="AS1278" i="5"/>
  <c r="AT1278" i="5"/>
  <c r="AU1288" i="5"/>
  <c r="AV1288" i="5"/>
  <c r="AW1288" i="5"/>
  <c r="AX1278" i="5"/>
  <c r="AY1278" i="5"/>
  <c r="AZ1278" i="5"/>
  <c r="BA1278" i="5"/>
  <c r="D1279" i="5"/>
  <c r="AO1279" i="5"/>
  <c r="AP1279" i="5"/>
  <c r="AQ1279" i="5"/>
  <c r="AR1279" i="5"/>
  <c r="AS1279" i="5"/>
  <c r="AT1279" i="5"/>
  <c r="AU1289" i="5"/>
  <c r="AV1289" i="5"/>
  <c r="AW1289" i="5"/>
  <c r="AX1279" i="5"/>
  <c r="AY1279" i="5"/>
  <c r="AZ1279" i="5"/>
  <c r="BA1279" i="5"/>
  <c r="D1280" i="5"/>
  <c r="AO1280" i="5"/>
  <c r="AP1280" i="5"/>
  <c r="AQ1280" i="5"/>
  <c r="AR1280" i="5"/>
  <c r="AS1280" i="5"/>
  <c r="AT1280" i="5"/>
  <c r="AX1280" i="5"/>
  <c r="AY1280" i="5"/>
  <c r="AZ1280" i="5"/>
  <c r="BA1280" i="5"/>
  <c r="D1281" i="5"/>
  <c r="AO1281" i="5"/>
  <c r="AP1281" i="5"/>
  <c r="AQ1281" i="5"/>
  <c r="AR1281" i="5"/>
  <c r="AS1281" i="5"/>
  <c r="AT1281" i="5"/>
  <c r="AU1291" i="5"/>
  <c r="AV1291" i="5"/>
  <c r="AW1291" i="5"/>
  <c r="AX1281" i="5"/>
  <c r="AY1281" i="5"/>
  <c r="AZ1281" i="5"/>
  <c r="BA1281" i="5"/>
  <c r="D1282" i="5"/>
  <c r="AO1282" i="5"/>
  <c r="AP1282" i="5"/>
  <c r="AQ1282" i="5"/>
  <c r="AR1282" i="5"/>
  <c r="AS1282" i="5"/>
  <c r="AT1282" i="5"/>
  <c r="AU1292" i="5"/>
  <c r="AV1292" i="5"/>
  <c r="AW1292" i="5"/>
  <c r="AX1282" i="5"/>
  <c r="AY1282" i="5"/>
  <c r="AZ1282" i="5"/>
  <c r="BA1282" i="5"/>
  <c r="D1283" i="5"/>
  <c r="AO1283" i="5"/>
  <c r="AP1283" i="5"/>
  <c r="AQ1283" i="5"/>
  <c r="AR1283" i="5"/>
  <c r="AS1283" i="5"/>
  <c r="AT1283" i="5"/>
  <c r="AX1283" i="5"/>
  <c r="AY1283" i="5"/>
  <c r="AZ1283" i="5"/>
  <c r="BA1283" i="5"/>
  <c r="D1284" i="5"/>
  <c r="AO1284" i="5"/>
  <c r="AP1284" i="5"/>
  <c r="AQ1284" i="5"/>
  <c r="AR1284" i="5"/>
  <c r="AS1284" i="5"/>
  <c r="AT1284" i="5"/>
  <c r="AX1284" i="5"/>
  <c r="AY1284" i="5"/>
  <c r="AZ1284" i="5"/>
  <c r="BA1284" i="5"/>
  <c r="D1285" i="5"/>
  <c r="AO1285" i="5"/>
  <c r="AP1285" i="5"/>
  <c r="AQ1285" i="5"/>
  <c r="AR1285" i="5"/>
  <c r="AS1285" i="5"/>
  <c r="AT1285" i="5"/>
  <c r="AU1295" i="5"/>
  <c r="AV1295" i="5"/>
  <c r="AW1295" i="5"/>
  <c r="AX1285" i="5"/>
  <c r="AY1285" i="5"/>
  <c r="AZ1285" i="5"/>
  <c r="BA1285" i="5"/>
  <c r="D1286" i="5"/>
  <c r="AO1286" i="5"/>
  <c r="AP1286" i="5"/>
  <c r="AQ1286" i="5"/>
  <c r="AR1286" i="5"/>
  <c r="AS1286" i="5"/>
  <c r="AT1286" i="5"/>
  <c r="AU1296" i="5"/>
  <c r="AV1296" i="5"/>
  <c r="AW1296" i="5"/>
  <c r="AX1286" i="5"/>
  <c r="AY1286" i="5"/>
  <c r="AZ1286" i="5"/>
  <c r="BA1286" i="5"/>
  <c r="D1287" i="5"/>
  <c r="AO1287" i="5"/>
  <c r="AP1287" i="5"/>
  <c r="AQ1287" i="5"/>
  <c r="AR1287" i="5"/>
  <c r="AS1287" i="5"/>
  <c r="AT1287" i="5"/>
  <c r="AU1297" i="5"/>
  <c r="AV1297" i="5"/>
  <c r="AW1297" i="5"/>
  <c r="AX1287" i="5"/>
  <c r="AY1287" i="5"/>
  <c r="AZ1287" i="5"/>
  <c r="BA1287" i="5"/>
  <c r="D1288" i="5"/>
  <c r="AO1288" i="5"/>
  <c r="AP1288" i="5"/>
  <c r="AQ1288" i="5"/>
  <c r="AR1288" i="5"/>
  <c r="AS1288" i="5"/>
  <c r="AT1288" i="5"/>
  <c r="AU1298" i="5"/>
  <c r="AV1298" i="5"/>
  <c r="AW1298" i="5"/>
  <c r="AX1288" i="5"/>
  <c r="AY1288" i="5"/>
  <c r="AZ1288" i="5"/>
  <c r="BA1288" i="5"/>
  <c r="D1289" i="5"/>
  <c r="AO1289" i="5"/>
  <c r="AP1289" i="5"/>
  <c r="AQ1289" i="5"/>
  <c r="AR1289" i="5"/>
  <c r="AS1289" i="5"/>
  <c r="AT1289" i="5"/>
  <c r="AU1299" i="5"/>
  <c r="AV1299" i="5"/>
  <c r="AW1299" i="5"/>
  <c r="AX1289" i="5"/>
  <c r="AY1289" i="5"/>
  <c r="AZ1289" i="5"/>
  <c r="BA1289" i="5"/>
  <c r="D1290" i="5"/>
  <c r="AO1290" i="5"/>
  <c r="AP1290" i="5"/>
  <c r="AQ1290" i="5"/>
  <c r="AR1290" i="5"/>
  <c r="AS1290" i="5"/>
  <c r="AT1290" i="5"/>
  <c r="AU1290" i="5"/>
  <c r="AV1290" i="5"/>
  <c r="AU1300" i="5"/>
  <c r="AV1300" i="5"/>
  <c r="AW1300" i="5"/>
  <c r="AX1290" i="5"/>
  <c r="AY1290" i="5"/>
  <c r="AZ1290" i="5"/>
  <c r="BA1290" i="5"/>
  <c r="D1291" i="5"/>
  <c r="AO1291" i="5"/>
  <c r="AP1291" i="5"/>
  <c r="AQ1291" i="5"/>
  <c r="AR1291" i="5"/>
  <c r="AS1291" i="5"/>
  <c r="AT1291" i="5"/>
  <c r="AU1301" i="5"/>
  <c r="AV1301" i="5"/>
  <c r="AW1301" i="5"/>
  <c r="AX1291" i="5"/>
  <c r="AY1291" i="5"/>
  <c r="AZ1291" i="5"/>
  <c r="BA1291" i="5"/>
  <c r="D1292" i="5"/>
  <c r="AO1292" i="5"/>
  <c r="AP1292" i="5"/>
  <c r="AQ1292" i="5"/>
  <c r="AR1292" i="5"/>
  <c r="AS1292" i="5"/>
  <c r="AT1292" i="5"/>
  <c r="AU1302" i="5"/>
  <c r="AV1302" i="5"/>
  <c r="AW1302" i="5"/>
  <c r="AX1292" i="5"/>
  <c r="AY1292" i="5"/>
  <c r="AZ1292" i="5"/>
  <c r="BA1292" i="5"/>
  <c r="D1293" i="5"/>
  <c r="AO1293" i="5"/>
  <c r="AP1293" i="5"/>
  <c r="AQ1293" i="5"/>
  <c r="AR1293" i="5"/>
  <c r="AS1293" i="5"/>
  <c r="AT1293" i="5"/>
  <c r="AU1293" i="5"/>
  <c r="AV1293" i="5"/>
  <c r="AU1303" i="5"/>
  <c r="AV1303" i="5"/>
  <c r="AW1303" i="5"/>
  <c r="AX1293" i="5"/>
  <c r="AY1293" i="5"/>
  <c r="AZ1293" i="5"/>
  <c r="BA1293" i="5"/>
  <c r="D1294" i="5"/>
  <c r="AO1294" i="5"/>
  <c r="AP1294" i="5"/>
  <c r="AQ1294" i="5"/>
  <c r="AR1294" i="5"/>
  <c r="AS1294" i="5"/>
  <c r="AT1294" i="5"/>
  <c r="AU1294" i="5"/>
  <c r="AV1294" i="5"/>
  <c r="AU1304" i="5"/>
  <c r="AV1304" i="5"/>
  <c r="AW1304" i="5"/>
  <c r="AX1294" i="5"/>
  <c r="AY1294" i="5"/>
  <c r="AZ1294" i="5"/>
  <c r="BA1294" i="5"/>
  <c r="D1295" i="5"/>
  <c r="AO1295" i="5"/>
  <c r="AP1295" i="5"/>
  <c r="AQ1295" i="5"/>
  <c r="AR1295" i="5"/>
  <c r="AS1295" i="5"/>
  <c r="AT1295" i="5"/>
  <c r="AU1305" i="5"/>
  <c r="AV1305" i="5"/>
  <c r="AW1305" i="5"/>
  <c r="AX1295" i="5"/>
  <c r="AY1295" i="5"/>
  <c r="AZ1295" i="5"/>
  <c r="BA1295" i="5"/>
  <c r="D1296" i="5"/>
  <c r="AO1296" i="5"/>
  <c r="AP1296" i="5"/>
  <c r="AQ1296" i="5"/>
  <c r="AR1296" i="5"/>
  <c r="AS1296" i="5"/>
  <c r="AT1296" i="5"/>
  <c r="AU1306" i="5"/>
  <c r="AV1306" i="5"/>
  <c r="AW1306" i="5"/>
  <c r="AX1296" i="5"/>
  <c r="AY1296" i="5"/>
  <c r="AZ1296" i="5"/>
  <c r="BA1296" i="5"/>
  <c r="D1297" i="5"/>
  <c r="AO1297" i="5"/>
  <c r="AP1297" i="5"/>
  <c r="AQ1297" i="5"/>
  <c r="AR1297" i="5"/>
  <c r="AS1297" i="5"/>
  <c r="AT1297" i="5"/>
  <c r="AU1307" i="5"/>
  <c r="AV1307" i="5"/>
  <c r="AW1307" i="5"/>
  <c r="AX1297" i="5"/>
  <c r="AY1297" i="5"/>
  <c r="AZ1297" i="5"/>
  <c r="BA1297" i="5"/>
  <c r="D1298" i="5"/>
  <c r="AO1298" i="5"/>
  <c r="AP1298" i="5"/>
  <c r="AQ1298" i="5"/>
  <c r="AR1298" i="5"/>
  <c r="AS1298" i="5"/>
  <c r="AT1298" i="5"/>
  <c r="AU1308" i="5"/>
  <c r="AV1308" i="5"/>
  <c r="AW1308" i="5"/>
  <c r="AX1298" i="5"/>
  <c r="AY1298" i="5"/>
  <c r="AZ1298" i="5"/>
  <c r="BA1298" i="5"/>
  <c r="D1299" i="5"/>
  <c r="AO1299" i="5"/>
  <c r="AP1299" i="5"/>
  <c r="AQ1299" i="5"/>
  <c r="AR1299" i="5"/>
  <c r="AS1299" i="5"/>
  <c r="AT1299" i="5"/>
  <c r="AU1309" i="5"/>
  <c r="AV1309" i="5"/>
  <c r="AW1309" i="5"/>
  <c r="AX1299" i="5"/>
  <c r="AY1299" i="5"/>
  <c r="AZ1299" i="5"/>
  <c r="BA1299" i="5"/>
  <c r="D1300" i="5"/>
  <c r="AO1300" i="5"/>
  <c r="AP1300" i="5"/>
  <c r="AQ1300" i="5"/>
  <c r="AR1300" i="5"/>
  <c r="AS1300" i="5"/>
  <c r="AT1300" i="5"/>
  <c r="AU1310" i="5"/>
  <c r="AV1310" i="5"/>
  <c r="AW1310" i="5"/>
  <c r="AX1300" i="5"/>
  <c r="AY1300" i="5"/>
  <c r="AZ1300" i="5"/>
  <c r="BA1300" i="5"/>
  <c r="D1301" i="5"/>
  <c r="AO1301" i="5"/>
  <c r="AP1301" i="5"/>
  <c r="AQ1301" i="5"/>
  <c r="AR1301" i="5"/>
  <c r="AS1301" i="5"/>
  <c r="AT1301" i="5"/>
  <c r="AU1311" i="5"/>
  <c r="AV1311" i="5"/>
  <c r="AW1311" i="5"/>
  <c r="AX1301" i="5"/>
  <c r="AY1301" i="5"/>
  <c r="AZ1301" i="5"/>
  <c r="BA1301" i="5"/>
  <c r="D1302" i="5"/>
  <c r="AO1302" i="5"/>
  <c r="AP1302" i="5"/>
  <c r="AQ1302" i="5"/>
  <c r="AR1302" i="5"/>
  <c r="AS1302" i="5"/>
  <c r="AT1302" i="5"/>
  <c r="AU1312" i="5"/>
  <c r="AV1312" i="5"/>
  <c r="AW1312" i="5"/>
  <c r="AX1302" i="5"/>
  <c r="AY1302" i="5"/>
  <c r="AZ1302" i="5"/>
  <c r="BA1302" i="5"/>
  <c r="D1303" i="5"/>
  <c r="AO1303" i="5"/>
  <c r="AP1303" i="5"/>
  <c r="AQ1303" i="5"/>
  <c r="AR1303" i="5"/>
  <c r="AS1303" i="5"/>
  <c r="AT1303" i="5"/>
  <c r="AU1313" i="5"/>
  <c r="AV1313" i="5"/>
  <c r="AW1313" i="5"/>
  <c r="AX1303" i="5"/>
  <c r="AY1303" i="5"/>
  <c r="AZ1303" i="5"/>
  <c r="BA1303" i="5"/>
  <c r="D1304" i="5"/>
  <c r="AO1304" i="5"/>
  <c r="AP1304" i="5"/>
  <c r="AQ1304" i="5"/>
  <c r="AR1304" i="5"/>
  <c r="AS1304" i="5"/>
  <c r="AT1304" i="5"/>
  <c r="AU1314" i="5"/>
  <c r="AV1314" i="5"/>
  <c r="AW1314" i="5"/>
  <c r="AX1304" i="5"/>
  <c r="AY1304" i="5"/>
  <c r="AZ1304" i="5"/>
  <c r="BA1304" i="5"/>
  <c r="D1305" i="5"/>
  <c r="AO1305" i="5"/>
  <c r="AP1305" i="5"/>
  <c r="AQ1305" i="5"/>
  <c r="AR1305" i="5"/>
  <c r="AS1305" i="5"/>
  <c r="AT1305" i="5"/>
  <c r="AU1315" i="5"/>
  <c r="AV1315" i="5"/>
  <c r="AW1315" i="5"/>
  <c r="AX1305" i="5"/>
  <c r="AY1305" i="5"/>
  <c r="AZ1305" i="5"/>
  <c r="BA1305" i="5"/>
  <c r="D1306" i="5"/>
  <c r="AO1306" i="5"/>
  <c r="AP1306" i="5"/>
  <c r="AQ1306" i="5"/>
  <c r="AR1306" i="5"/>
  <c r="AS1306" i="5"/>
  <c r="AT1306" i="5"/>
  <c r="AX1306" i="5"/>
  <c r="AY1306" i="5"/>
  <c r="AZ1306" i="5"/>
  <c r="BA1306" i="5"/>
  <c r="D1307" i="5"/>
  <c r="AO1307" i="5"/>
  <c r="AP1307" i="5"/>
  <c r="AQ1307" i="5"/>
  <c r="AR1307" i="5"/>
  <c r="AS1307" i="5"/>
  <c r="AT1307" i="5"/>
  <c r="AU1317" i="5"/>
  <c r="AV1317" i="5"/>
  <c r="AW1317" i="5"/>
  <c r="AX1307" i="5"/>
  <c r="AY1307" i="5"/>
  <c r="AZ1307" i="5"/>
  <c r="BA1307" i="5"/>
  <c r="D1308" i="5"/>
  <c r="AO1308" i="5"/>
  <c r="AP1308" i="5"/>
  <c r="AQ1308" i="5"/>
  <c r="AR1308" i="5"/>
  <c r="AS1308" i="5"/>
  <c r="AT1308" i="5"/>
  <c r="AU1318" i="5"/>
  <c r="AV1318" i="5"/>
  <c r="AW1318" i="5"/>
  <c r="AX1308" i="5"/>
  <c r="AY1308" i="5"/>
  <c r="AZ1308" i="5"/>
  <c r="BA1308" i="5"/>
  <c r="D1309" i="5"/>
  <c r="AO1309" i="5"/>
  <c r="AP1309" i="5"/>
  <c r="AQ1309" i="5"/>
  <c r="AR1309" i="5"/>
  <c r="AS1309" i="5"/>
  <c r="AT1309" i="5"/>
  <c r="AU1319" i="5"/>
  <c r="AV1319" i="5"/>
  <c r="AW1319" i="5"/>
  <c r="AX1309" i="5"/>
  <c r="AY1309" i="5"/>
  <c r="AZ1309" i="5"/>
  <c r="BA1309" i="5"/>
  <c r="D1310" i="5"/>
  <c r="AO1310" i="5"/>
  <c r="AP1310" i="5"/>
  <c r="AQ1310" i="5"/>
  <c r="AR1310" i="5"/>
  <c r="AS1310" i="5"/>
  <c r="AT1310" i="5"/>
  <c r="AU1320" i="5"/>
  <c r="AV1320" i="5"/>
  <c r="AW1320" i="5"/>
  <c r="AX1310" i="5"/>
  <c r="AY1310" i="5"/>
  <c r="AZ1310" i="5"/>
  <c r="BA1310" i="5"/>
  <c r="D1311" i="5"/>
  <c r="AO1311" i="5"/>
  <c r="AP1311" i="5"/>
  <c r="AQ1311" i="5"/>
  <c r="AR1311" i="5"/>
  <c r="AS1311" i="5"/>
  <c r="AT1311" i="5"/>
  <c r="AX1311" i="5"/>
  <c r="AY1311" i="5"/>
  <c r="AZ1311" i="5"/>
  <c r="BA1311" i="5"/>
  <c r="D1312" i="5"/>
  <c r="AO1312" i="5"/>
  <c r="AP1312" i="5"/>
  <c r="AQ1312" i="5"/>
  <c r="AR1312" i="5"/>
  <c r="AS1312" i="5"/>
  <c r="AT1312" i="5"/>
  <c r="AU1322" i="5"/>
  <c r="AV1322" i="5"/>
  <c r="AW1322" i="5"/>
  <c r="AX1312" i="5"/>
  <c r="AY1312" i="5"/>
  <c r="AZ1312" i="5"/>
  <c r="BA1312" i="5"/>
  <c r="D1313" i="5"/>
  <c r="AO1313" i="5"/>
  <c r="AP1313" i="5"/>
  <c r="AQ1313" i="5"/>
  <c r="AR1313" i="5"/>
  <c r="AS1313" i="5"/>
  <c r="AT1313" i="5"/>
  <c r="AU1323" i="5"/>
  <c r="AV1323" i="5"/>
  <c r="AW1323" i="5"/>
  <c r="AX1313" i="5"/>
  <c r="AY1313" i="5"/>
  <c r="AZ1313" i="5"/>
  <c r="BA1313" i="5"/>
  <c r="D1314" i="5"/>
  <c r="AO1314" i="5"/>
  <c r="AP1314" i="5"/>
  <c r="AQ1314" i="5"/>
  <c r="AR1314" i="5"/>
  <c r="AS1314" i="5"/>
  <c r="AT1314" i="5"/>
  <c r="AU1324" i="5"/>
  <c r="AV1324" i="5"/>
  <c r="AW1324" i="5"/>
  <c r="AX1314" i="5"/>
  <c r="AY1314" i="5"/>
  <c r="AZ1314" i="5"/>
  <c r="BA1314" i="5"/>
  <c r="D1315" i="5"/>
  <c r="AO1315" i="5"/>
  <c r="AP1315" i="5"/>
  <c r="AQ1315" i="5"/>
  <c r="AR1315" i="5"/>
  <c r="AS1315" i="5"/>
  <c r="AT1315" i="5"/>
  <c r="AU1325" i="5"/>
  <c r="AV1325" i="5"/>
  <c r="AW1325" i="5"/>
  <c r="AX1315" i="5"/>
  <c r="AY1315" i="5"/>
  <c r="AZ1315" i="5"/>
  <c r="BA1315" i="5"/>
  <c r="D1316" i="5"/>
  <c r="AO1316" i="5"/>
  <c r="AP1316" i="5"/>
  <c r="AQ1316" i="5"/>
  <c r="AR1316" i="5"/>
  <c r="AS1316" i="5"/>
  <c r="AT1316" i="5"/>
  <c r="AU1316" i="5"/>
  <c r="AV1316" i="5"/>
  <c r="AU1326" i="5"/>
  <c r="AV1326" i="5"/>
  <c r="AW1326" i="5"/>
  <c r="AX1316" i="5"/>
  <c r="AY1316" i="5"/>
  <c r="AZ1316" i="5"/>
  <c r="BA1316" i="5"/>
  <c r="D1317" i="5"/>
  <c r="AO1317" i="5"/>
  <c r="AP1317" i="5"/>
  <c r="AQ1317" i="5"/>
  <c r="AR1317" i="5"/>
  <c r="AS1317" i="5"/>
  <c r="AT1317" i="5"/>
  <c r="AX1317" i="5"/>
  <c r="AY1317" i="5"/>
  <c r="AZ1317" i="5"/>
  <c r="BA1317" i="5"/>
  <c r="D1318" i="5"/>
  <c r="AO1318" i="5"/>
  <c r="AP1318" i="5"/>
  <c r="AQ1318" i="5"/>
  <c r="AR1318" i="5"/>
  <c r="AS1318" i="5"/>
  <c r="AT1318" i="5"/>
  <c r="AU1328" i="5"/>
  <c r="AV1328" i="5"/>
  <c r="AW1328" i="5"/>
  <c r="AX1318" i="5"/>
  <c r="AY1318" i="5"/>
  <c r="AZ1318" i="5"/>
  <c r="BA1318" i="5"/>
  <c r="D1319" i="5"/>
  <c r="AO1319" i="5"/>
  <c r="AP1319" i="5"/>
  <c r="AQ1319" i="5"/>
  <c r="AR1319" i="5"/>
  <c r="AS1319" i="5"/>
  <c r="AT1319" i="5"/>
  <c r="AU1329" i="5"/>
  <c r="AV1329" i="5"/>
  <c r="AW1329" i="5"/>
  <c r="AX1319" i="5"/>
  <c r="AY1319" i="5"/>
  <c r="AZ1319" i="5"/>
  <c r="BA1319" i="5"/>
  <c r="D1320" i="5"/>
  <c r="AO1320" i="5"/>
  <c r="AP1320" i="5"/>
  <c r="AQ1320" i="5"/>
  <c r="AR1320" i="5"/>
  <c r="AS1320" i="5"/>
  <c r="AT1320" i="5"/>
  <c r="AU1330" i="5"/>
  <c r="AV1330" i="5"/>
  <c r="AW1330" i="5"/>
  <c r="AX1320" i="5"/>
  <c r="AY1320" i="5"/>
  <c r="AZ1320" i="5"/>
  <c r="BA1320" i="5"/>
  <c r="D1321" i="5"/>
  <c r="AO1321" i="5"/>
  <c r="AP1321" i="5"/>
  <c r="AQ1321" i="5"/>
  <c r="AR1321" i="5"/>
  <c r="AS1321" i="5"/>
  <c r="AT1321" i="5"/>
  <c r="AU1321" i="5"/>
  <c r="AV1321" i="5"/>
  <c r="AU1331" i="5"/>
  <c r="AV1331" i="5"/>
  <c r="AW1331" i="5"/>
  <c r="AX1321" i="5"/>
  <c r="AY1321" i="5"/>
  <c r="AZ1321" i="5"/>
  <c r="BA1321" i="5"/>
  <c r="D1322" i="5"/>
  <c r="AO1322" i="5"/>
  <c r="AP1322" i="5"/>
  <c r="AQ1322" i="5"/>
  <c r="AR1322" i="5"/>
  <c r="AS1322" i="5"/>
  <c r="AT1322" i="5"/>
  <c r="AU1332" i="5"/>
  <c r="AV1332" i="5"/>
  <c r="AW1332" i="5"/>
  <c r="AX1322" i="5"/>
  <c r="AY1322" i="5"/>
  <c r="AZ1322" i="5"/>
  <c r="BA1322" i="5"/>
  <c r="D1323" i="5"/>
  <c r="AO1323" i="5"/>
  <c r="AP1323" i="5"/>
  <c r="AQ1323" i="5"/>
  <c r="AR1323" i="5"/>
  <c r="AS1323" i="5"/>
  <c r="AT1323" i="5"/>
  <c r="AU1333" i="5"/>
  <c r="AV1333" i="5"/>
  <c r="AW1333" i="5"/>
  <c r="AX1323" i="5"/>
  <c r="AY1323" i="5"/>
  <c r="AZ1323" i="5"/>
  <c r="BA1323" i="5"/>
  <c r="D1324" i="5"/>
  <c r="AO1324" i="5"/>
  <c r="AP1324" i="5"/>
  <c r="AQ1324" i="5"/>
  <c r="AR1324" i="5"/>
  <c r="AS1324" i="5"/>
  <c r="AT1324" i="5"/>
  <c r="AU1334" i="5"/>
  <c r="AV1334" i="5"/>
  <c r="AW1334" i="5"/>
  <c r="AX1324" i="5"/>
  <c r="AY1324" i="5"/>
  <c r="AZ1324" i="5"/>
  <c r="BA1324" i="5"/>
  <c r="D1325" i="5"/>
  <c r="AO1325" i="5"/>
  <c r="AP1325" i="5"/>
  <c r="AQ1325" i="5"/>
  <c r="AR1325" i="5"/>
  <c r="AS1325" i="5"/>
  <c r="AT1325" i="5"/>
  <c r="AX1325" i="5"/>
  <c r="AY1325" i="5"/>
  <c r="AZ1325" i="5"/>
  <c r="BA1325" i="5"/>
  <c r="D1326" i="5"/>
  <c r="AO1326" i="5"/>
  <c r="AP1326" i="5"/>
  <c r="AQ1326" i="5"/>
  <c r="AR1326" i="5"/>
  <c r="AS1326" i="5"/>
  <c r="AT1326" i="5"/>
  <c r="AX1326" i="5"/>
  <c r="AY1326" i="5"/>
  <c r="AZ1326" i="5"/>
  <c r="BA1326" i="5"/>
  <c r="D1327" i="5"/>
  <c r="AO1327" i="5"/>
  <c r="AP1327" i="5"/>
  <c r="AQ1327" i="5"/>
  <c r="AR1327" i="5"/>
  <c r="AS1327" i="5"/>
  <c r="AT1327" i="5"/>
  <c r="AU1327" i="5"/>
  <c r="AV1327" i="5"/>
  <c r="AX1327" i="5"/>
  <c r="AY1327" i="5"/>
  <c r="AZ1327" i="5"/>
  <c r="BA1327" i="5"/>
  <c r="D1328" i="5"/>
  <c r="AO1328" i="5"/>
  <c r="AP1328" i="5"/>
  <c r="AQ1328" i="5"/>
  <c r="AR1328" i="5"/>
  <c r="AS1328" i="5"/>
  <c r="AT1328" i="5"/>
  <c r="AX1328" i="5"/>
  <c r="AY1328" i="5"/>
  <c r="AZ1328" i="5"/>
  <c r="BA1328" i="5"/>
  <c r="D1329" i="5"/>
  <c r="AO1329" i="5"/>
  <c r="AP1329" i="5"/>
  <c r="AQ1329" i="5"/>
  <c r="AR1329" i="5"/>
  <c r="AS1329" i="5"/>
  <c r="AT1329" i="5"/>
  <c r="AU1339" i="5"/>
  <c r="AV1339" i="5"/>
  <c r="AW1339" i="5"/>
  <c r="AX1329" i="5"/>
  <c r="AY1329" i="5"/>
  <c r="AZ1329" i="5"/>
  <c r="BA1329" i="5"/>
  <c r="D1330" i="5"/>
  <c r="AO1330" i="5"/>
  <c r="AP1330" i="5"/>
  <c r="AQ1330" i="5"/>
  <c r="AR1330" i="5"/>
  <c r="AS1330" i="5"/>
  <c r="AT1330" i="5"/>
  <c r="AU1340" i="5"/>
  <c r="AV1340" i="5"/>
  <c r="AW1340" i="5"/>
  <c r="AX1330" i="5"/>
  <c r="AY1330" i="5"/>
  <c r="AZ1330" i="5"/>
  <c r="BA1330" i="5"/>
  <c r="D1331" i="5"/>
  <c r="AO1331" i="5"/>
  <c r="AP1331" i="5"/>
  <c r="AQ1331" i="5"/>
  <c r="AR1331" i="5"/>
  <c r="AS1331" i="5"/>
  <c r="AT1331" i="5"/>
  <c r="AX1331" i="5"/>
  <c r="AY1331" i="5"/>
  <c r="AZ1331" i="5"/>
  <c r="BA1331" i="5"/>
  <c r="D1332" i="5"/>
  <c r="AO1332" i="5"/>
  <c r="AP1332" i="5"/>
  <c r="AQ1332" i="5"/>
  <c r="AR1332" i="5"/>
  <c r="AS1332" i="5"/>
  <c r="AT1332" i="5"/>
  <c r="AU1342" i="5"/>
  <c r="AV1342" i="5"/>
  <c r="AW1342" i="5"/>
  <c r="AX1332" i="5"/>
  <c r="AY1332" i="5"/>
  <c r="AZ1332" i="5"/>
  <c r="BA1332" i="5"/>
  <c r="D1333" i="5"/>
  <c r="AO1333" i="5"/>
  <c r="AP1333" i="5"/>
  <c r="AQ1333" i="5"/>
  <c r="AR1333" i="5"/>
  <c r="AS1333" i="5"/>
  <c r="AT1333" i="5"/>
  <c r="AU1343" i="5"/>
  <c r="AV1343" i="5"/>
  <c r="AW1343" i="5"/>
  <c r="AX1333" i="5"/>
  <c r="AY1333" i="5"/>
  <c r="AZ1333" i="5"/>
  <c r="BA1333" i="5"/>
  <c r="D1334" i="5"/>
  <c r="AO1334" i="5"/>
  <c r="AP1334" i="5"/>
  <c r="AQ1334" i="5"/>
  <c r="AR1334" i="5"/>
  <c r="AS1334" i="5"/>
  <c r="AT1334" i="5"/>
  <c r="AX1334" i="5"/>
  <c r="AY1334" i="5"/>
  <c r="AZ1334" i="5"/>
  <c r="BA1334" i="5"/>
  <c r="D1335" i="5"/>
  <c r="AO1335" i="5"/>
  <c r="AP1335" i="5"/>
  <c r="AQ1335" i="5"/>
  <c r="AR1335" i="5"/>
  <c r="AS1335" i="5"/>
  <c r="AT1335" i="5"/>
  <c r="AU1335" i="5"/>
  <c r="AV1335" i="5"/>
  <c r="AX1335" i="5"/>
  <c r="AY1335" i="5"/>
  <c r="AZ1335" i="5"/>
  <c r="BA1335" i="5"/>
  <c r="D1336" i="5"/>
  <c r="AO1336" i="5"/>
  <c r="AP1336" i="5"/>
  <c r="AQ1336" i="5"/>
  <c r="AR1336" i="5"/>
  <c r="AS1336" i="5"/>
  <c r="AT1336" i="5"/>
  <c r="AU1336" i="5"/>
  <c r="AV1336" i="5"/>
  <c r="AX1336" i="5"/>
  <c r="AY1336" i="5"/>
  <c r="AZ1336" i="5"/>
  <c r="BA1336" i="5"/>
  <c r="D1337" i="5"/>
  <c r="AO1337" i="5"/>
  <c r="AP1337" i="5"/>
  <c r="AQ1337" i="5"/>
  <c r="AR1337" i="5"/>
  <c r="AS1337" i="5"/>
  <c r="AT1337" i="5"/>
  <c r="AU1337" i="5"/>
  <c r="AV1337" i="5"/>
  <c r="AX1337" i="5"/>
  <c r="AY1337" i="5"/>
  <c r="AZ1337" i="5"/>
  <c r="BA1337" i="5"/>
  <c r="D1338" i="5"/>
  <c r="AO1338" i="5"/>
  <c r="AP1338" i="5"/>
  <c r="AQ1338" i="5"/>
  <c r="AR1338" i="5"/>
  <c r="AS1338" i="5"/>
  <c r="AT1338" i="5"/>
  <c r="AU1338" i="5"/>
  <c r="AV1338" i="5"/>
  <c r="AX1338" i="5"/>
  <c r="AY1338" i="5"/>
  <c r="AZ1338" i="5"/>
  <c r="BA1338" i="5"/>
  <c r="D1339" i="5"/>
  <c r="AO1339" i="5"/>
  <c r="AP1339" i="5"/>
  <c r="AQ1339" i="5"/>
  <c r="AR1339" i="5"/>
  <c r="AS1339" i="5"/>
  <c r="AT1339" i="5"/>
  <c r="AX1339" i="5"/>
  <c r="AY1339" i="5"/>
  <c r="AZ1339" i="5"/>
  <c r="BA1339" i="5"/>
  <c r="D1340" i="5"/>
  <c r="AO1340" i="5"/>
  <c r="AP1340" i="5"/>
  <c r="AQ1340" i="5"/>
  <c r="AR1340" i="5"/>
  <c r="AS1340" i="5"/>
  <c r="AT1340" i="5"/>
  <c r="AX1340" i="5"/>
  <c r="AY1340" i="5"/>
  <c r="AZ1340" i="5"/>
  <c r="BA1340" i="5"/>
  <c r="D1341" i="5"/>
  <c r="AO1341" i="5"/>
  <c r="AP1341" i="5"/>
  <c r="AQ1341" i="5"/>
  <c r="AR1341" i="5"/>
  <c r="AS1341" i="5"/>
  <c r="AT1341" i="5"/>
  <c r="AU1341" i="5"/>
  <c r="AV1341" i="5"/>
  <c r="AX1341" i="5"/>
  <c r="AY1341" i="5"/>
  <c r="AZ1341" i="5"/>
  <c r="BA1341" i="5"/>
  <c r="D1342" i="5"/>
  <c r="AO1342" i="5"/>
  <c r="AP1342" i="5"/>
  <c r="AQ1342" i="5"/>
  <c r="AR1342" i="5"/>
  <c r="AS1342" i="5"/>
  <c r="AT1342" i="5"/>
  <c r="AX1342" i="5"/>
  <c r="AY1342" i="5"/>
  <c r="AZ1342" i="5"/>
  <c r="BA1342" i="5"/>
  <c r="D1343" i="5"/>
  <c r="AO1343" i="5"/>
  <c r="AP1343" i="5"/>
  <c r="AQ1343" i="5"/>
  <c r="AR1343" i="5"/>
  <c r="AS1343" i="5"/>
  <c r="AT1343" i="5"/>
  <c r="AX1343" i="5"/>
  <c r="AY1343" i="5"/>
  <c r="AZ1343" i="5"/>
  <c r="BA1343" i="5"/>
  <c r="D1344" i="5"/>
  <c r="AO1344" i="5"/>
  <c r="AP1344" i="5"/>
  <c r="AQ1344" i="5"/>
  <c r="AR1344" i="5"/>
  <c r="AS1344" i="5"/>
  <c r="AT1344" i="5"/>
  <c r="AU1344" i="5"/>
  <c r="AV1344" i="5"/>
  <c r="AX1344" i="5"/>
  <c r="AY1344" i="5"/>
  <c r="AZ1344" i="5"/>
  <c r="BA1344" i="5"/>
  <c r="D1345" i="5"/>
  <c r="AO1345" i="5"/>
  <c r="AP1345" i="5"/>
  <c r="AQ1345" i="5"/>
  <c r="AR1345" i="5"/>
  <c r="AS1345" i="5"/>
  <c r="AT1345" i="5"/>
  <c r="AU1345" i="5"/>
  <c r="AV1345" i="5"/>
  <c r="AX1345" i="5"/>
  <c r="AY1345" i="5"/>
  <c r="AZ1345" i="5"/>
  <c r="BA1345" i="5"/>
  <c r="D1346" i="5"/>
  <c r="AO1346" i="5"/>
  <c r="AP1346" i="5"/>
  <c r="AQ1346" i="5"/>
  <c r="AR1346" i="5"/>
  <c r="AS1346" i="5"/>
  <c r="AT1346" i="5"/>
  <c r="AU1346" i="5"/>
  <c r="AV1346" i="5"/>
  <c r="AX1346" i="5"/>
  <c r="AY1346" i="5"/>
  <c r="AZ1346" i="5"/>
  <c r="BA1346" i="5"/>
  <c r="D1347" i="5"/>
  <c r="AO1347" i="5"/>
  <c r="AP1347" i="5"/>
  <c r="AQ1347" i="5"/>
  <c r="AR1347" i="5"/>
  <c r="AS1347" i="5"/>
  <c r="AT1347" i="5"/>
  <c r="AU1347" i="5"/>
  <c r="AV1347" i="5"/>
  <c r="AX1347" i="5"/>
  <c r="AY1347" i="5"/>
  <c r="AZ1347" i="5"/>
  <c r="BA1347" i="5"/>
  <c r="D1348" i="5"/>
  <c r="AO1348" i="5"/>
  <c r="AP1348" i="5"/>
  <c r="AQ1348" i="5"/>
  <c r="AR1348" i="5"/>
  <c r="AS1348" i="5"/>
  <c r="AT1348" i="5"/>
  <c r="AU1348" i="5"/>
  <c r="AV1348" i="5"/>
  <c r="AX1348" i="5"/>
  <c r="AY1348" i="5"/>
  <c r="AZ1348" i="5"/>
  <c r="BA1348" i="5"/>
  <c r="D1349" i="5"/>
  <c r="AO1349" i="5"/>
  <c r="AP1349" i="5"/>
  <c r="AQ1349" i="5"/>
  <c r="AR1349" i="5"/>
  <c r="AS1349" i="5"/>
  <c r="AT1349" i="5"/>
  <c r="AU1349" i="5"/>
  <c r="AV1349" i="5"/>
  <c r="AX1349" i="5"/>
  <c r="AY1349" i="5"/>
  <c r="AZ1349" i="5"/>
  <c r="BA1349" i="5"/>
  <c r="D1350" i="5"/>
  <c r="AO1350" i="5"/>
  <c r="AP1350" i="5"/>
  <c r="AQ1350" i="5"/>
  <c r="AR1350" i="5"/>
  <c r="AS1350" i="5"/>
  <c r="AT1350" i="5"/>
  <c r="AU1350" i="5"/>
  <c r="AV1350" i="5"/>
  <c r="AX1350" i="5"/>
  <c r="AY1350" i="5"/>
  <c r="AZ1350" i="5"/>
  <c r="BA1350" i="5"/>
  <c r="D1351" i="5"/>
  <c r="AO1351" i="5"/>
  <c r="AP1351" i="5"/>
  <c r="AQ1351" i="5"/>
  <c r="AR1351" i="5"/>
  <c r="AS1351" i="5"/>
  <c r="AT1351" i="5"/>
  <c r="AU1351" i="5"/>
  <c r="AV1351" i="5"/>
  <c r="AX1351" i="5"/>
  <c r="AY1351" i="5"/>
  <c r="AZ1351" i="5"/>
  <c r="BA1351" i="5"/>
  <c r="D1352" i="5"/>
  <c r="AO1352" i="5"/>
  <c r="AP1352" i="5"/>
  <c r="AQ1352" i="5"/>
  <c r="AR1352" i="5"/>
  <c r="AS1352" i="5"/>
  <c r="AT1352" i="5"/>
  <c r="AU1352" i="5"/>
  <c r="AV1352" i="5"/>
  <c r="AX1352" i="5"/>
  <c r="AY1352" i="5"/>
  <c r="AZ1352" i="5"/>
  <c r="BA1352" i="5"/>
  <c r="D1353" i="5"/>
  <c r="AO1353" i="5"/>
  <c r="AP1353" i="5"/>
  <c r="AQ1353" i="5"/>
  <c r="AR1353" i="5"/>
  <c r="AS1353" i="5"/>
  <c r="AT1353" i="5"/>
  <c r="AU1353" i="5"/>
  <c r="AV1353" i="5"/>
  <c r="AX1353" i="5"/>
  <c r="AY1353" i="5"/>
  <c r="BA1353" i="5"/>
  <c r="D1354" i="5"/>
  <c r="AO1354" i="5"/>
  <c r="AP1354" i="5"/>
  <c r="AQ1354" i="5"/>
  <c r="AR1354" i="5"/>
  <c r="AS1354" i="5"/>
  <c r="AT1354" i="5"/>
  <c r="AU1354" i="5"/>
  <c r="AV1354" i="5"/>
  <c r="AX1354" i="5"/>
  <c r="AY1354" i="5"/>
  <c r="BA1354" i="5"/>
  <c r="D1355" i="5"/>
  <c r="AO1355" i="5"/>
  <c r="AP1355" i="5"/>
  <c r="AQ1355" i="5"/>
  <c r="AR1355" i="5"/>
  <c r="AS1355" i="5"/>
  <c r="AT1355" i="5"/>
  <c r="AU1355" i="5"/>
  <c r="AV1355" i="5"/>
  <c r="AX1355" i="5"/>
  <c r="AY1355" i="5"/>
  <c r="BA1355" i="5"/>
  <c r="D1356" i="5"/>
  <c r="AO1356" i="5"/>
  <c r="AP1356" i="5"/>
  <c r="AQ1356" i="5"/>
  <c r="AR1356" i="5"/>
  <c r="AS1356" i="5"/>
  <c r="AT1356" i="5"/>
  <c r="AU1356" i="5"/>
  <c r="AV1356" i="5"/>
  <c r="AX1356" i="5"/>
  <c r="AY1356" i="5"/>
  <c r="BA1356" i="5"/>
</calcChain>
</file>

<file path=xl/sharedStrings.xml><?xml version="1.0" encoding="utf-8"?>
<sst xmlns="http://schemas.openxmlformats.org/spreadsheetml/2006/main" count="4181" uniqueCount="2883">
  <si>
    <t>Transcription elongation factor A protein 3 OS=Mus musculus GN=Tcea3 PE=1 SV=3</t>
  </si>
  <si>
    <t>CRYAB_MOUSE</t>
  </si>
  <si>
    <t>Alpha-crystallin B chain OS=Mus musculus GN=Cryab PE=1 SV=2</t>
  </si>
  <si>
    <t>CATA_MOUSE</t>
  </si>
  <si>
    <t>Catalase OS=Mus musculus GN=Cat PE=1 SV=3</t>
  </si>
  <si>
    <t>PPIB_MOUSE</t>
  </si>
  <si>
    <t>Peptidyl-prolyl cis-trans isomerase B OS=Mus musculus GN=Ppib PE=2 SV=2</t>
  </si>
  <si>
    <t>CP2DA_MOUSE</t>
  </si>
  <si>
    <t>Cytochrome P450 2D10 OS=Mus musculus GN=Cyp2d10 PE=2 SV=2</t>
  </si>
  <si>
    <t>CP2DB_MOUSE</t>
  </si>
  <si>
    <t>Cytochrome P450 2D11 OS=Mus musculus GN=Cyp2d11 PE=2 SV=1</t>
  </si>
  <si>
    <t>CDK11_MOUSE</t>
  </si>
  <si>
    <t>Cell division protein kinase 11 OS=Mus musculus GN=Cdk11 PE=1 SV=2</t>
  </si>
  <si>
    <t>RS2_MOUSE</t>
  </si>
  <si>
    <t>40S ribosomal protein S2 OS=Mus musculus GN=Rps2 PE=1 SV=3</t>
  </si>
  <si>
    <t>URIC_MOUSE</t>
  </si>
  <si>
    <t>Uricase OS=Mus musculus GN=Uox PE=1 SV=2</t>
  </si>
  <si>
    <t>UBF1_MOUSE</t>
  </si>
  <si>
    <t>Non-histone chromosomal protein HMG-14 OS=Mus musculus GN=Hmgn1 PE=1 SV=2</t>
  </si>
  <si>
    <t>GSTP1_MOUSE</t>
  </si>
  <si>
    <t>Glutathione S-transferase P 1 OS=Mus musculus GN=Gstp1 PE=1 SV=2</t>
  </si>
  <si>
    <t>RL13A_MOUSE</t>
  </si>
  <si>
    <t>60S ribosomal protein L13a OS=Mus musculus GN=Rpl13a PE=1 SV=4</t>
  </si>
  <si>
    <t>COX41_MOUSE</t>
  </si>
  <si>
    <t>Cytochrome c oxidase subunit 4 isoform 1, mitochondrial OS=Mus musculus GN=Cox4i1 PE=1 SV=2</t>
  </si>
  <si>
    <t>GRP78_MOUSE</t>
  </si>
  <si>
    <t>78 kDa glucose-regulated protein OS=Mus musculus GN=Hspa5 PE=1 SV=3</t>
  </si>
  <si>
    <t>VIME_MOUSE</t>
  </si>
  <si>
    <t>Vimentin OS=Mus musculus GN=Vim PE=1 SV=3</t>
  </si>
  <si>
    <t>CONT_085, DESM_MOUSE, K2C8_MOUSE, VIME_MOUSE</t>
  </si>
  <si>
    <t>CP2A5_MOUSE</t>
  </si>
  <si>
    <t>Cytochrome P450 2A5 OS=Mus musculus GN=Cyp2a5 PE=2 SV=1</t>
  </si>
  <si>
    <t>PLMN_MOUSE</t>
  </si>
  <si>
    <t>Plasminogen OS=Mus musculus GN=Plg PE=1 SV=2</t>
  </si>
  <si>
    <t>LMNB2_MOUSE</t>
  </si>
  <si>
    <t>MAP4_MOUSE</t>
  </si>
  <si>
    <t>Microtubule-associated protein 4 OS=Mus musculus GN=Map4 PE=1 SV=3</t>
  </si>
  <si>
    <t>XRCC5_MOUSE</t>
  </si>
  <si>
    <t>X-ray repair cross-complementing protein 5 OS=Mus musculus GN=Xrcc5 PE=2 SV=4</t>
  </si>
  <si>
    <t>RL3_MOUSE</t>
  </si>
  <si>
    <t>60S ribosomal protein L3 OS=Mus musculus GN=Rpl3 PE=2 SV=2</t>
  </si>
  <si>
    <t>H2AX_MOUSE</t>
  </si>
  <si>
    <t>Histone H2A.x OS=Mus musculus GN=H2afx PE=1 SV=2</t>
  </si>
  <si>
    <t>PDIA3_MOUSE</t>
  </si>
  <si>
    <t>Protein disulfide-isomerase A3 OS=Mus musculus GN=Pdia3 PE=1 SV=2</t>
  </si>
  <si>
    <t>CEBPB_MOUSE</t>
  </si>
  <si>
    <t>Prostaglandin G/H synthase 1 OS=Mus musculus GN=Ptgs1 PE=2 SV=1</t>
  </si>
  <si>
    <t>H2A1_MOUSE</t>
  </si>
  <si>
    <t>Histone H2A type 1 OS=Mus musculus GN=Hist1h2ab PE=1 SV=3</t>
  </si>
  <si>
    <t>CBX3_MOUSE</t>
  </si>
  <si>
    <t>Chromobox protein homolog 3 OS=Mus musculus GN=Cbx3 PE=1 SV=2</t>
  </si>
  <si>
    <t>CBX1_MOUSE, CBX3_MOUSE, CBX5_MOUSE</t>
  </si>
  <si>
    <t>XRCC6_MOUSE</t>
  </si>
  <si>
    <t>X-ray repair cross-complementing protein 6 OS=Mus musculus GN=Xrcc6 PE=2 SV=5</t>
  </si>
  <si>
    <t>TCEA3_MOUSE</t>
  </si>
  <si>
    <t>PSMD3_MOUSE</t>
  </si>
  <si>
    <t>26S proteasome non-ATPase regulatory subunit 3 OS=Mus musculus GN=Psmd3 PE=2 SV=2</t>
  </si>
  <si>
    <t>LMNB1_MOUSE</t>
  </si>
  <si>
    <t>Lamin-B1 OS=Mus musculus GN=Lmnb1 PE=1 SV=3</t>
  </si>
  <si>
    <t>LMNA_MOUSE, LMNB1_MOUSE, LMNB2_MOUSE</t>
  </si>
  <si>
    <t>RLA0_MOUSE</t>
  </si>
  <si>
    <t>60S acidic ribosomal protein P0 OS=Mus musculus GN=Rplp0 PE=1 SV=3</t>
  </si>
  <si>
    <t>IFI4_MOUSE</t>
  </si>
  <si>
    <t>Interferon-activable protein 204 OS=Mus musculus GN=Ifi204 PE=1 SV=2</t>
  </si>
  <si>
    <t>CP2A4_MOUSE</t>
  </si>
  <si>
    <t>Cytochrome P450 2A4 OS=Mus musculus GN=Cyp2a4 PE=2 SV=2</t>
  </si>
  <si>
    <t>CP2A4_MOUSE, CP2A5_MOUSE, CP2AC_MOUSE</t>
  </si>
  <si>
    <t>H12_MOUSE</t>
  </si>
  <si>
    <t>Nucleolar transcription factor 1 OS=Mus musculus GN=Ubtf PE=1 SV=1</t>
  </si>
  <si>
    <t>3BHS3_MOUSE</t>
  </si>
  <si>
    <t>3 beta-hydroxysteroid dehydrogenase/Delta 5--&gt;4-isomerase type 3 OS=Mus musculus GN=Hsd3b3 PE=2 SV=3</t>
  </si>
  <si>
    <t>U2AF2_MOUSE</t>
  </si>
  <si>
    <t>Splicing factor U2AF 65 kDa subunit OS=Mus musculus GN=U2af2 PE=1 SV=3</t>
  </si>
  <si>
    <t>DHE3_MOUSE</t>
  </si>
  <si>
    <t>Glutamate dehydrogenase 1, mitochondrial OS=Mus musculus GN=Glud1 PE=1 SV=1</t>
  </si>
  <si>
    <t>RSMB_MOUSE</t>
  </si>
  <si>
    <t>Small nuclear ribonucleoprotein-associated protein B OS=Mus musculus GN=Snrpb PE=1 SV=1</t>
  </si>
  <si>
    <t>Zinc finger X-chromosomal protein OS=Mus musculus GN=Zfx PE=1 SV=2</t>
  </si>
  <si>
    <t>HMGA1_MOUSE</t>
  </si>
  <si>
    <t>High mobility group protein HMG-I/HMG-Y OS=Mus musculus GN=Hmga1 PE=1 SV=4</t>
  </si>
  <si>
    <t>PTBP1_MOUSE</t>
  </si>
  <si>
    <t>Polypyrimidine tract-binding protein 1 OS=Mus musculus GN=Ptbp1 PE=1 SV=2</t>
  </si>
  <si>
    <t>PTBP1_MOUSE, PTBP2_MOUSE, ROD1_MOUSE</t>
  </si>
  <si>
    <t>SBP1_MOUSE</t>
  </si>
  <si>
    <t>Selenium-binding protein 1 OS=Mus musculus GN=Selenbp1 PE=1 SV=2</t>
  </si>
  <si>
    <t>UDB17_MOUSE</t>
  </si>
  <si>
    <t>UDP-glucuronosyltransferase 2B17 OS=Mus musculus GN=Ugt2b17 PE=2 SV=1</t>
  </si>
  <si>
    <t>UD11_MOUSE, UD16_MOUSE, UD19_MOUSE, UD2A3_MOUSE, UDB17_MOUSE</t>
  </si>
  <si>
    <t>HS71B_MOUSE</t>
  </si>
  <si>
    <t>Heat shock 70 kDa protein 1B OS=Mus musculus GN=Hspa1b PE=1 SV=3</t>
  </si>
  <si>
    <t>HMGN1_MOUSE</t>
  </si>
  <si>
    <t>H10_MOUSE</t>
  </si>
  <si>
    <t>Histone H1.0 OS=Mus musculus GN=H1f0 PE=2 SV=4</t>
  </si>
  <si>
    <t>TCP4_MOUSE</t>
  </si>
  <si>
    <t>Activated RNA polymerase II transcriptional coactivator p15 OS=Mus musculus GN=Sub1 PE=1 SV=3</t>
  </si>
  <si>
    <t>CO1A1_MOUSE</t>
  </si>
  <si>
    <t>Collagen alpha-1(I) chain OS=Mus musculus GN=Col1a1 PE=1 SV=4</t>
  </si>
  <si>
    <t>PARP1_MOUSE</t>
  </si>
  <si>
    <t>Poly [ADP-ribose] polymerase 1 OS=Mus musculus GN=Parp1 PE=1 SV=3</t>
  </si>
  <si>
    <t>FINC_MOUSE</t>
  </si>
  <si>
    <t>Fibronectin OS=Mus musculus GN=Fn1 PE=1 SV=3</t>
  </si>
  <si>
    <t>HS90B_MOUSE</t>
  </si>
  <si>
    <t>Lamin-B2 OS=Mus musculus GN=Lmnb2 PE=1 SV=2</t>
  </si>
  <si>
    <t>FGFR2_MOUSE</t>
  </si>
  <si>
    <t>Fibroblast growth factor receptor 2 OS=Mus musculus GN=Fgfr2 PE=2 SV=4</t>
  </si>
  <si>
    <t>CDK12_MOUSE, CDK13_MOUSE, CDK9_MOUSE, FGFR2_MOUSE, FGFR3_MOUSE, MAK_MOUSE</t>
  </si>
  <si>
    <t>TGM2_MOUSE</t>
  </si>
  <si>
    <t>Protein-glutamine gamma-glutamyltransferase 2 OS=Mus musculus GN=Tgm2 PE=1 SV=4</t>
  </si>
  <si>
    <t>HNF1A_MOUSE</t>
  </si>
  <si>
    <t>Hepatocyte nuclear factor 1-alpha OS=Mus musculus GN=Hnf1a PE=1 SV=1</t>
  </si>
  <si>
    <t>HMBX1_MOUSE, HNF1A_MOUSE</t>
  </si>
  <si>
    <t>PGH1_MOUSE</t>
  </si>
  <si>
    <t>Fatty acid-binding protein, liver OS=Mus musculus GN=Fabp1 PE=1 SV=2</t>
  </si>
  <si>
    <t>RL7A_MOUSE</t>
  </si>
  <si>
    <t>60S ribosomal protein L7a OS=Mus musculus GN=Rpl7a PE=2 SV=2</t>
  </si>
  <si>
    <t>DNMT1_MOUSE</t>
  </si>
  <si>
    <t>DNA (cytosine-5)-methyltransferase 1 OS=Mus musculus GN=Dnmt1 PE=1 SV=5</t>
  </si>
  <si>
    <t>RL27A_MOUSE</t>
  </si>
  <si>
    <t>60S ribosomal protein L27a OS=Mus musculus GN=Rpl27a PE=2 SV=4</t>
  </si>
  <si>
    <t>RS16_MOUSE</t>
  </si>
  <si>
    <t>40S ribosomal protein S16 OS=Mus musculus GN=Rps16 PE=2 SV=4</t>
  </si>
  <si>
    <t>RL7_MOUSE</t>
  </si>
  <si>
    <t>60S ribosomal protein L7 OS=Mus musculus GN=Rpl7 PE=2 SV=2</t>
  </si>
  <si>
    <t>RSSA_MOUSE</t>
  </si>
  <si>
    <t>40S ribosomal protein SA OS=Mus musculus GN=Rpsa PE=1 SV=4</t>
  </si>
  <si>
    <t>CALR_MOUSE</t>
  </si>
  <si>
    <t>Calreticulin OS=Mus musculus GN=Calr PE=1 SV=1</t>
  </si>
  <si>
    <t>HA17_MOUSE</t>
  </si>
  <si>
    <t>H-2 class I histocompatibility antigen, Q7 alpha chain OS=Mus musculus GN=H2-Q7 PE=1 SV=1</t>
  </si>
  <si>
    <t>Tubulin alpha-1B chain OS=Mus musculus GN=Tuba1b PE=1 SV=2</t>
  </si>
  <si>
    <t>TBA1A_MOUSE, TBA1B_MOUSE, TBA4A_MOUSE, TBA8_MOUSE</t>
  </si>
  <si>
    <t>K1C18_MOUSE</t>
  </si>
  <si>
    <t>Keratin, type I cytoskeletal 18 OS=Mus musculus GN=Krt18 PE=1 SV=5</t>
  </si>
  <si>
    <t>GCR_MOUSE</t>
  </si>
  <si>
    <t>Glucocorticoid receptor OS=Mus musculus GN=Nr3c1 PE=1 SV=1</t>
  </si>
  <si>
    <t>ALBU_MOUSE</t>
  </si>
  <si>
    <t>Serum albumin OS=Mus musculus GN=Alb PE=1 SV=3</t>
  </si>
  <si>
    <t>HS90A_MOUSE</t>
  </si>
  <si>
    <t>Heat shock protein HSP 90-alpha OS=Mus musculus GN=Hsp90aa1 PE=1 SV=4</t>
  </si>
  <si>
    <t>HS90A_MOUSE, HS90B_MOUSE</t>
  </si>
  <si>
    <t>PDIA4_MOUSE</t>
  </si>
  <si>
    <t>Protein disulfide-isomerase A4 OS=Mus musculus GN=Pdia4 PE=1 SV=2</t>
  </si>
  <si>
    <t>ENPL_MOUSE</t>
  </si>
  <si>
    <t>Endoplasmin OS=Mus musculus GN=Hsp90b1 PE=1 SV=2</t>
  </si>
  <si>
    <t>ENPL_MOUSE, HS90B_MOUSE</t>
  </si>
  <si>
    <t>APOE_MOUSE</t>
  </si>
  <si>
    <t>Histone H1.2 OS=Mus musculus GN=Hist1h1c PE=1 SV=2</t>
  </si>
  <si>
    <t>H11_MOUSE, H12_MOUSE, H13_MOUSE, H14_MOUSE, H15_MOUSE</t>
  </si>
  <si>
    <t>ASSY_MOUSE</t>
  </si>
  <si>
    <t>Argininosuccinate synthase OS=Mus musculus GN=Ass1 PE=1 SV=1</t>
  </si>
  <si>
    <t>SPTA2_MOUSE</t>
  </si>
  <si>
    <t>Spectrin alpha chain, brain OS=Mus musculus GN=Sptan1 PE=1 SV=4</t>
  </si>
  <si>
    <t>HS71L_MOUSE</t>
  </si>
  <si>
    <t>Heat shock 70 kDa protein 1-like OS=Mus musculus GN=Hspa1l PE=2 SV=4</t>
  </si>
  <si>
    <t>GRP78_MOUSE, HS71B_MOUSE, HS71L_MOUSE, HSP7C_MOUSE</t>
  </si>
  <si>
    <t>ZFX_MOUSE</t>
  </si>
  <si>
    <t>H2AZ_MOUSE</t>
  </si>
  <si>
    <t>Histone H2A.Z OS=Mus musculus GN=H2afz PE=1 SV=2</t>
  </si>
  <si>
    <t>H2A1_MOUSE, H2A2B_MOUSE, H2A2C_MOUSE, H2AX_MOUSE, H2AZ_MOUSE</t>
  </si>
  <si>
    <t>EF1A1_MOUSE</t>
  </si>
  <si>
    <t>Elongation factor 1-alpha 1 OS=Mus musculus GN=Eef1a1 PE=1 SV=3</t>
  </si>
  <si>
    <t>GSTM1_MOUSE</t>
  </si>
  <si>
    <t>Glutathione S-transferase Mu 1 OS=Mus musculus GN=Gstm1 PE=1 SV=2</t>
  </si>
  <si>
    <t>H2B1F_MOUSE</t>
  </si>
  <si>
    <t>Histone H2B type 1-F/J/L OS=Mus musculus GN=Hist1h2bf PE=1 SV=2</t>
  </si>
  <si>
    <t>H2B1F_MOUSE, H2B1M_MOUSE</t>
  </si>
  <si>
    <t>H2B1M_MOUSE</t>
  </si>
  <si>
    <t>Histone H2B type 1-M OS=Mus musculus GN=Hist1h2bm PE=1 SV=2</t>
  </si>
  <si>
    <t>Menin OS=Mus musculus GN=Men1 PE=2 SV=1</t>
  </si>
  <si>
    <t>ROA2_MOUSE</t>
  </si>
  <si>
    <t>Heterogeneous nuclear ribonucleoproteins A2/B1 OS=Mus musculus GN=Hnrnpa2b1 PE=1 SV=2</t>
  </si>
  <si>
    <t>ROA1_MOUSE, ROA2_MOUSE, ROA3_MOUSE</t>
  </si>
  <si>
    <t>COMT_MOUSE</t>
  </si>
  <si>
    <t>Catechol O-methyltransferase OS=Mus musculus GN=Comt PE=1 SV=1</t>
  </si>
  <si>
    <t>PRS6A_MOUSE</t>
  </si>
  <si>
    <t>26S protease regulatory subunit 6A OS=Mus musculus GN=Psmc3 PE=2 SV=1</t>
  </si>
  <si>
    <t>CTBP1_MOUSE</t>
  </si>
  <si>
    <t>C-terminal-binding protein 1 OS=Mus musculus GN=Ctbp1 PE=1 SV=2</t>
  </si>
  <si>
    <t>CTBP1_MOUSE, CTBP2_MOUSE</t>
  </si>
  <si>
    <t>RPP30_MOUSE</t>
  </si>
  <si>
    <t>Ribonuclease P protein subunit p30 OS=Mus musculus GN=Rpp30 PE=2 SV=1</t>
  </si>
  <si>
    <t>CCNK_MOUSE</t>
  </si>
  <si>
    <t>Cyclin-K OS=Mus musculus GN=Ccnk PE=1 SV=2</t>
  </si>
  <si>
    <t>HDAC3_MOUSE</t>
  </si>
  <si>
    <t>Heat shock protein HSP 90-beta OS=Mus musculus GN=Hsp90ab1 PE=1 SV=2</t>
  </si>
  <si>
    <t>ENPL_MOUSE, HS90A_MOUSE, HS90B_MOUSE</t>
  </si>
  <si>
    <t>MUP1_MOUSE</t>
  </si>
  <si>
    <t>Major urinary protein 1 OS=Mus musculus GN=Mup1 PE=1 SV=1</t>
  </si>
  <si>
    <t>MUP1_MOUSE, MUP2_MOUSE</t>
  </si>
  <si>
    <t>MUP2_MOUSE</t>
  </si>
  <si>
    <t>Major urinary protein 2 OS=Mus musculus GN=Mup2 PE=1 SV=1</t>
  </si>
  <si>
    <t>MUP1_MOUSE, MUP2_MOUSE, MUP3_MOUSE</t>
  </si>
  <si>
    <t>K2C8_MOUSE</t>
  </si>
  <si>
    <t>Keratin, type II cytoskeletal 8 OS=Mus musculus GN=Krt8 PE=1 SV=4</t>
  </si>
  <si>
    <t>FABPL_MOUSE</t>
  </si>
  <si>
    <t>Transcription factor Sp1 OS=Mus musculus GN=Sp1 PE=1 SV=2</t>
  </si>
  <si>
    <t>CP1A2_MOUSE</t>
  </si>
  <si>
    <t>Cytochrome P450 1A2 OS=Mus musculus GN=Cyp1a2 PE=1 SV=1</t>
  </si>
  <si>
    <t>ADH1_MOUSE</t>
  </si>
  <si>
    <t>Alcohol dehydrogenase 1 OS=Mus musculus GN=Adh1 PE=2 SV=2</t>
  </si>
  <si>
    <t>CO3_MOUSE</t>
  </si>
  <si>
    <t>Complement C3 OS=Mus musculus GN=C3 PE=1 SV=2</t>
  </si>
  <si>
    <t>HA1B_MOUSE</t>
  </si>
  <si>
    <t>H-2 class I histocompatibility antigen, K-B alpha chain OS=Mus musculus GN=H2-K1 PE=1 SV=1</t>
  </si>
  <si>
    <t>HA17_MOUSE, HA1B_MOUSE</t>
  </si>
  <si>
    <t>HBB1_MOUSE</t>
  </si>
  <si>
    <t>Hemoglobin subunit beta-1 OS=Mus musculus GN=Hbb-b1 PE=1 SV=2</t>
  </si>
  <si>
    <t>HBB1_MOUSE, HBB2_MOUSE</t>
  </si>
  <si>
    <t>HBB2_MOUSE</t>
  </si>
  <si>
    <t>Hemoglobin subunit beta-2 OS=Mus musculus GN=Hbb-b2 PE=1 SV=2</t>
  </si>
  <si>
    <t>K2C1_MOUSE</t>
  </si>
  <si>
    <t>Keratin, type II cytoskeletal 1 OS=Mus musculus GN=Krt1 PE=1 SV=4</t>
  </si>
  <si>
    <t>MUP3_MOUSE</t>
  </si>
  <si>
    <t>Major urinary protein 3 OS=Mus musculus GN=Mup3 PE=1 SV=1</t>
  </si>
  <si>
    <t>MUP2_MOUSE, MUP3_MOUSE</t>
  </si>
  <si>
    <t>TBA1B_MOUSE</t>
  </si>
  <si>
    <t>Barrier-to-autointegration factor OS=Mus musculus GN=Banf1 PE=1 SV=1</t>
  </si>
  <si>
    <t>PGRC1_MOUSE</t>
  </si>
  <si>
    <t>Membrane-associated progesterone receptor component 1 OS=Mus musculus GN=Pgrmc1 PE=1 SV=4</t>
  </si>
  <si>
    <t>PGRC1_MOUSE, PGRC2_MOUSE</t>
  </si>
  <si>
    <t>COPB2_MOUSE</t>
  </si>
  <si>
    <t>Coatomer subunit beta' OS=Mus musculus GN=Copb2 PE=2 SV=2</t>
  </si>
  <si>
    <t>NIPS1_MOUSE</t>
  </si>
  <si>
    <t>Protein NipSnap homolog 1 OS=Mus musculus GN=Nipsnap1 PE=1 SV=1</t>
  </si>
  <si>
    <t>SAP18_MOUSE</t>
  </si>
  <si>
    <t>Histone deacetylase complex subunit SAP18 OS=Mus musculus GN=Sap18 PE=2 SV=1</t>
  </si>
  <si>
    <t>IF6_MOUSE</t>
  </si>
  <si>
    <t>Eukaryotic translation initiation factor 6 OS=Mus musculus GN=Eif6 PE=1 SV=2</t>
  </si>
  <si>
    <t>RL35A_MOUSE</t>
  </si>
  <si>
    <t>60S ribosomal protein L35a OS=Mus musculus GN=Rpl35a PE=2 SV=2</t>
  </si>
  <si>
    <t>AT2A2_MOUSE</t>
  </si>
  <si>
    <t>Apolipoprotein E OS=Mus musculus GN=Apoe PE=1 SV=2</t>
  </si>
  <si>
    <t>RPB1_MOUSE</t>
  </si>
  <si>
    <t>DNA-directed RNA polymerase II subunit RPB1 OS=Mus musculus GN=Polr2a PE=1 SV=3</t>
  </si>
  <si>
    <t>ITB1_MOUSE</t>
  </si>
  <si>
    <t>Integrin beta-1 OS=Mus musculus GN=Itgb1 PE=1 SV=1</t>
  </si>
  <si>
    <t>PDIA1_MOUSE</t>
  </si>
  <si>
    <t>Protein disulfide-isomerase OS=Mus musculus GN=P4hb PE=1 SV=1</t>
  </si>
  <si>
    <t>NUCL_MOUSE</t>
  </si>
  <si>
    <t>Nucleolin OS=Mus musculus GN=Ncl PE=1 SV=2</t>
  </si>
  <si>
    <t>HMGN2_MOUSE</t>
  </si>
  <si>
    <t>Non-histone chromosomal protein HMG-17 OS=Mus musculus GN=Hmgn2 PE=1 SV=2</t>
  </si>
  <si>
    <t>TF2H4_MOUSE</t>
  </si>
  <si>
    <t>General transcription factor IIH subunit 4 OS=Mus musculus GN=Gtf2h4 PE=2 SV=1</t>
  </si>
  <si>
    <t>SP3_MOUSE</t>
  </si>
  <si>
    <t>Transcription factor Sp3 OS=Mus musculus GN=Sp3 PE=1 SV=2</t>
  </si>
  <si>
    <t>SP3_MOUSE, SP4_MOUSE</t>
  </si>
  <si>
    <t>DHB12_MOUSE</t>
  </si>
  <si>
    <t>Estradiol 17-beta-dehydrogenase 12 OS=Mus musculus GN=Hsd17b12 PE=2 SV=1</t>
  </si>
  <si>
    <t>WIZ_MOUSE</t>
  </si>
  <si>
    <t>Protein Wiz OS=Mus musculus GN=Wiz PE=1 SV=2</t>
  </si>
  <si>
    <t>ZN326_MOUSE</t>
  </si>
  <si>
    <t>Zinc finger protein 326 OS=Mus musculus GN=Znf326 PE=1 SV=1</t>
  </si>
  <si>
    <t>RDH7_MOUSE</t>
  </si>
  <si>
    <t>Retinol dehydrogenase 7 OS=Mus musculus GN=Rdh7 PE=2 SV=1</t>
  </si>
  <si>
    <t>H17B6_MOUSE, RDH7_MOUSE</t>
  </si>
  <si>
    <t>DHCR7_MOUSE</t>
  </si>
  <si>
    <t>7-dehydrocholesterol reductase OS=Mus musculus GN=Dhcr7 PE=2 SV=1</t>
  </si>
  <si>
    <t>ZF106_MOUSE</t>
  </si>
  <si>
    <t>Zinc finger protein 106 OS=Mus musculus GN=Zfp106 PE=1 SV=2</t>
  </si>
  <si>
    <t>ZFR_MOUSE</t>
  </si>
  <si>
    <t>Zinc finger RNA-binding protein OS=Mus musculus GN=Zfr PE=1 SV=2</t>
  </si>
  <si>
    <t>MEN1_MOUSE</t>
  </si>
  <si>
    <t>AFF4_MOUSE, HNRPG_MOUSE, INT5_MOUSE, SSXT_MOUSE, TCRG1_MOUSE</t>
  </si>
  <si>
    <t>S27A2_MOUSE</t>
  </si>
  <si>
    <t>Very long-chain acyl-CoA synthetase OS=Mus musculus GN=Slc27a2 PE=1 SV=1</t>
  </si>
  <si>
    <t>REV_O08532, S27A2_MOUSE</t>
  </si>
  <si>
    <t>BHMT1_MOUSE</t>
  </si>
  <si>
    <t>Betaine--homocysteine S-methyltransferase 1 OS=Mus musculus GN=Bhmt PE=2 SV=1</t>
  </si>
  <si>
    <t>STAG2_MOUSE</t>
  </si>
  <si>
    <t>Cohesin subunit SA-2 OS=Mus musculus GN=Stag2 PE=1 SV=2</t>
  </si>
  <si>
    <t>STAG1_MOUSE, STAG2_MOUSE</t>
  </si>
  <si>
    <t>PININ_MOUSE</t>
  </si>
  <si>
    <t>Pinin OS=Mus musculus GN=Pnn PE=1 SV=4</t>
  </si>
  <si>
    <t>CP4AE_MOUSE</t>
  </si>
  <si>
    <t>Cytochrome P450 4A14 OS=Mus musculus GN=Cyp4a14 PE=2 SV=1</t>
  </si>
  <si>
    <t>CP4AE_MOUSE, CP4CA_MOUSE</t>
  </si>
  <si>
    <t>RING1_MOUSE</t>
  </si>
  <si>
    <t>E3 ubiquitin-protein ligase RING1 OS=Mus musculus GN=Ring1 PE=1 SV=2</t>
  </si>
  <si>
    <t>Histone deacetylase 3 OS=Mus musculus GN=Hdac3 PE=1 SV=1</t>
  </si>
  <si>
    <t>PIAS1_MOUSE</t>
  </si>
  <si>
    <t>E3 SUMO-protein ligase PIAS1 OS=Mus musculus GN=Pias1 PE=1 SV=2</t>
  </si>
  <si>
    <t>ZBT7A_MOUSE</t>
  </si>
  <si>
    <t>Zinc finger and BTB domain-containing protein 7A OS=Mus musculus GN=Zbtb7a PE=1 SV=2</t>
  </si>
  <si>
    <t>LGMN_MOUSE</t>
  </si>
  <si>
    <t>Legumain OS=Mus musculus GN=Lgmn PE=1 SV=1</t>
  </si>
  <si>
    <t>COPE_MOUSE</t>
  </si>
  <si>
    <t>Coatomer subunit epsilon OS=Mus musculus GN=Cope PE=2 SV=3</t>
  </si>
  <si>
    <t>RBM3_MOUSE</t>
  </si>
  <si>
    <t>Putative RNA-binding protein 3 OS=Mus musculus GN=Rbm3 PE=1 SV=1</t>
  </si>
  <si>
    <t>SP1_MOUSE</t>
  </si>
  <si>
    <t>Endonuclease III-like protein 1 OS=Mus musculus GN=Nthl1 PE=2 SV=1</t>
  </si>
  <si>
    <t>OST48_MOUSE</t>
  </si>
  <si>
    <t>Dolichyl-diphosphooligosaccharide--protein glycosyltransferase 48 kDa subunit OS=Mus musculus GN=Ddost PE=1 SV=1</t>
  </si>
  <si>
    <t>CP2J5_MOUSE</t>
  </si>
  <si>
    <t>Cytochrome P450 2J5 OS=Mus musculus GN=Cyp2j5 PE=2 SV=1</t>
  </si>
  <si>
    <t>CP2DA_MOUSE, CP2DB_MOUSE, CP2DQ_MOUSE, CP2J5_MOUSE</t>
  </si>
  <si>
    <t>BYST_MOUSE</t>
  </si>
  <si>
    <t>Bystin OS=Mus musculus GN=Bysl PE=1 SV=3</t>
  </si>
  <si>
    <t>CSK22_MOUSE</t>
  </si>
  <si>
    <t>Casein kinase II subunit alpha' OS=Mus musculus GN=Csnk2a2 PE=2 SV=1</t>
  </si>
  <si>
    <t>CSK21_MOUSE, CSK22_MOUSE</t>
  </si>
  <si>
    <t>SMCE1_MOUSE</t>
  </si>
  <si>
    <t>SWI/SNF-related matrix-associated actin-dependent regulator chromatin subfamily E member 1 OS=Mus musculus GN=Smarce1 PE=1 SV=1</t>
  </si>
  <si>
    <t>DNJB6_MOUSE</t>
  </si>
  <si>
    <t>DnaJ homolog subfamily B member 6 OS=Mus musculus GN=Dnajb6 PE=1 SV=4</t>
  </si>
  <si>
    <t>BAF_MOUSE</t>
  </si>
  <si>
    <t>CLOCK_MOUSE</t>
  </si>
  <si>
    <t>Circadian locomoter output cycles protein kaput OS=Mus musculus GN=Clock PE=1 SV=1</t>
  </si>
  <si>
    <t>U5S1_MOUSE</t>
  </si>
  <si>
    <t>116 kDa U5 small nuclear ribonucleoprotein component OS=Mus musculus GN=Eftud2 PE=2 SV=1</t>
  </si>
  <si>
    <t>EF2_MOUSE, U5S1_MOUSE</t>
  </si>
  <si>
    <t>ERCC2_MOUSE</t>
  </si>
  <si>
    <t>TFIIH basal transcription factor complex helicase subunit OS=Mus musculus GN=Ercc2 PE=2 SV=1</t>
  </si>
  <si>
    <t>FAAH1_MOUSE</t>
  </si>
  <si>
    <t>Fatty-acid amide hydrolase 1 OS=Mus musculus GN=Faah PE=2 SV=1</t>
  </si>
  <si>
    <t>HDAC1_MOUSE</t>
  </si>
  <si>
    <t>Histone deacetylase 1 OS=Mus musculus GN=Hdac1 PE=1 SV=1</t>
  </si>
  <si>
    <t>HDAC1_MOUSE, HDAC2_MOUSE</t>
  </si>
  <si>
    <t>RL21_MOUSE</t>
  </si>
  <si>
    <t>60S ribosomal protein L21 OS=Mus musculus GN=Rpl21 PE=2 SV=3</t>
  </si>
  <si>
    <t>NEP1_MOUSE</t>
  </si>
  <si>
    <t>Sarcoplasmic/endoplasmic reticulum calcium ATPase 2 OS=Mus musculus GN=Atp2a2 PE=1 SV=2</t>
  </si>
  <si>
    <t>CBX4_MOUSE</t>
  </si>
  <si>
    <t>E3 SUMO-protein ligase CBX4 OS=Mus musculus GN=Cbx4 PE=1 SV=2</t>
  </si>
  <si>
    <t>SPT5H_MOUSE</t>
  </si>
  <si>
    <t>Transcription elongation factor SPT5 OS=Mus musculus GN=Supt5h PE=1 SV=1</t>
  </si>
  <si>
    <t>DHX9_MOUSE</t>
  </si>
  <si>
    <t>ATP-dependent RNA helicase A OS=Mus musculus GN=Dhx9 PE=1 SV=2</t>
  </si>
  <si>
    <t>DGC14_MOUSE</t>
  </si>
  <si>
    <t>Protein DGCR14 OS=Mus musculus GN=Dgcr14 PE=2 SV=2</t>
  </si>
  <si>
    <t>NMT1_MOUSE</t>
  </si>
  <si>
    <t>Glycylpeptide N-tetradecanoyltransferase 1 OS=Mus musculus GN=Nmt1 PE=1 SV=1</t>
  </si>
  <si>
    <t>Putative pre-mRNA-splicing factor ATP-dependent RNA helicase DHX15 OS=Mus musculus GN=Dhx15 PE=2 SV=2</t>
  </si>
  <si>
    <t>SFRS5_MOUSE</t>
  </si>
  <si>
    <t>Splicing factor, arginine/serine-rich 5 OS=Mus musculus GN=Sfrs5 PE=1 SV=1</t>
  </si>
  <si>
    <t>SFRS4_MOUSE, SFRS5_MOUSE</t>
  </si>
  <si>
    <t>IMA4_MOUSE</t>
  </si>
  <si>
    <t>Importin subunit alpha-4 OS=Mus musculus GN=Kpna4 PE=2 SV=1</t>
  </si>
  <si>
    <t>IMA3_MOUSE, IMA4_MOUSE</t>
  </si>
  <si>
    <t>IMA3_MOUSE</t>
  </si>
  <si>
    <t>Importin subunit alpha-3 OS=Mus musculus GN=Kpna3 PE=1 SV=1</t>
  </si>
  <si>
    <t>IMA7_MOUSE</t>
  </si>
  <si>
    <t>Importin subunit alpha-7 OS=Mus musculus GN=Kpna6 PE=1 SV=2</t>
  </si>
  <si>
    <t>IMA1_MOUSE, IMA7_MOUSE</t>
  </si>
  <si>
    <t>AN32A_MOUSE</t>
  </si>
  <si>
    <t>Acidic leucine-rich nuclear phosphoprotein 32 family member A OS=Mus musculus GN=Anp32a PE=1 SV=1</t>
  </si>
  <si>
    <t>AN32A_MOUSE, AN32B_MOUSE</t>
  </si>
  <si>
    <t>HNRPG_MOUSE</t>
  </si>
  <si>
    <t>Heterogeneous nuclear ribonucleoprotein G OS=Mus musculus GN=Rbmx PE=1 SV=1</t>
  </si>
  <si>
    <t>AT-rich interactive domain-containing protein 4B OS=Mus musculus GN=Arid4b PE=2 SV=1</t>
  </si>
  <si>
    <t>TRM1L_MOUSE</t>
  </si>
  <si>
    <t>TRM1-like protein OS=Mus musculus GN=Trm1l PE=2 SV=1</t>
  </si>
  <si>
    <t>RSRC2_MOUSE</t>
  </si>
  <si>
    <t>Arginine/serine-rich coiled-coil protein 2 OS=Mus musculus GN=Rsrc2 PE=2 SV=1</t>
  </si>
  <si>
    <t>PHRF1_MOUSE</t>
  </si>
  <si>
    <t>PHD and RING finger domain-containing protein 1 OS=Mus musculus GN=Phrf1 PE=1 SV=2</t>
  </si>
  <si>
    <t>UBP36_MOUSE</t>
  </si>
  <si>
    <t>Ubiquitin carboxyl-terminal hydrolase 36 OS=Mus musculus GN=Usp36 PE=2 SV=1</t>
  </si>
  <si>
    <t>ZCHC7_MOUSE</t>
  </si>
  <si>
    <t>Zinc finger CCHC domain-containing protein 7 OS=Mus musculus GN=Zcchc7 PE=2 SV=1</t>
  </si>
  <si>
    <t>THOC2_MOUSE</t>
  </si>
  <si>
    <t>THO complex subunit 2 OS=Mus musculus GN=Thoc2 PE=3 SV=1</t>
  </si>
  <si>
    <t>RBM25_MOUSE</t>
  </si>
  <si>
    <t>RING1_MOUSE, RING2_MOUSE</t>
  </si>
  <si>
    <t>HNRH1_MOUSE</t>
  </si>
  <si>
    <t>Heterogeneous nuclear ribonucleoprotein H OS=Mus musculus GN=Hnrnph1 PE=1 SV=3</t>
  </si>
  <si>
    <t>HNRH1_MOUSE, HNRH2_MOUSE, HNRPF_MOUSE</t>
  </si>
  <si>
    <t>KLF12_MOUSE</t>
  </si>
  <si>
    <t>Krueppel-like factor 12 OS=Mus musculus GN=Klf12 PE=2 SV=1</t>
  </si>
  <si>
    <t>API5_MOUSE</t>
  </si>
  <si>
    <t>Apoptosis inhibitor 5 OS=Mus musculus GN=Api5 PE=2 SV=1</t>
  </si>
  <si>
    <t>SP100_MOUSE</t>
  </si>
  <si>
    <t>Nuclear autoantigen Sp-100 OS=Mus musculus GN=Sp100 PE=1 SV=1</t>
  </si>
  <si>
    <t>LSM2_MOUSE</t>
  </si>
  <si>
    <t>U6 snRNA-associated Sm-like protein LSm2 OS=Mus musculus GN=Lsm2 PE=2 SV=1</t>
  </si>
  <si>
    <t>NTHL1_MOUSE</t>
  </si>
  <si>
    <t>THO complex subunit 4 OS=Mus musculus GN=Thoc4 PE=1 SV=3</t>
  </si>
  <si>
    <t>REFP2_MOUSE, THOC4_MOUSE</t>
  </si>
  <si>
    <t>MTP_MOUSE</t>
  </si>
  <si>
    <t>Microsomal triglyceride transfer protein large subunit OS=Mus musculus GN=Mttp PE=2 SV=2</t>
  </si>
  <si>
    <t>MLX_MOUSE</t>
  </si>
  <si>
    <t>Max-like protein X OS=Mus musculus GN=Mlx PE=1 SV=1</t>
  </si>
  <si>
    <t>MYH11_MOUSE</t>
  </si>
  <si>
    <t>Myosin-11 OS=Mus musculus GN=Myh11 PE=1 SV=1</t>
  </si>
  <si>
    <t>MYH11_MOUSE, MYH9_MOUSE</t>
  </si>
  <si>
    <t>BCL7C_MOUSE</t>
  </si>
  <si>
    <t>B-cell CLL/lymphoma 7 protein family member C OS=Mus musculus GN=Bcl7c PE=1 SV=1</t>
  </si>
  <si>
    <t>BCL7A_MOUSE, BCL7B_MOUSE, BCL7C_MOUSE</t>
  </si>
  <si>
    <t>NFIL3_MOUSE</t>
  </si>
  <si>
    <t>Nuclear factor interleukin-3-regulated protein OS=Mus musculus GN=Nfil3 PE=1 SV=1</t>
  </si>
  <si>
    <t>HCD2_MOUSE</t>
  </si>
  <si>
    <t>3-hydroxyacyl-CoA dehydrogenase type-2 OS=Mus musculus GN=Hsd17b10 PE=1 SV=4</t>
  </si>
  <si>
    <t>TCOF_MOUSE</t>
  </si>
  <si>
    <t>Treacle protein OS=Mus musculus GN=Tcof1 PE=1 SV=1</t>
  </si>
  <si>
    <t>K1C24_MOUSE</t>
  </si>
  <si>
    <t>Keratin, type I cytoskeletal 24 OS=Mus musculus GN=Krt24 PE=2 SV=2</t>
  </si>
  <si>
    <t>CONT_092, CONT_108, CONT_146, CONT_152, K1C16_MOUSE, K1C18_MOUSE, K1C24_MOUSE, K1H1_MOUSE</t>
  </si>
  <si>
    <t>DHX8_MOUSE</t>
  </si>
  <si>
    <t>Probable ribosome biogenesis protein NEP1 OS=Mus musculus GN=Emg1 PE=1 SV=1</t>
  </si>
  <si>
    <t>RPA1_MOUSE</t>
  </si>
  <si>
    <t>DNA-directed RNA polymerase I subunit RPA1 OS=Mus musculus GN=Polr1a PE=1 SV=2</t>
  </si>
  <si>
    <t>TERF2_MOUSE</t>
  </si>
  <si>
    <t>Telomeric repeat-binding factor 2 OS=Mus musculus GN=Terf2 PE=1 SV=2</t>
  </si>
  <si>
    <t>GOSR2_MOUSE</t>
  </si>
  <si>
    <t>Golgi SNAP receptor complex member 2 OS=Mus musculus GN=Gosr2 PE=2 SV=2</t>
  </si>
  <si>
    <t>CPSF2_MOUSE</t>
  </si>
  <si>
    <t>Cleavage and polyadenylation specificity factor subunit 2 OS=Mus musculus GN=Cpsf2 PE=1 SV=1</t>
  </si>
  <si>
    <t>DHX15_MOUSE</t>
  </si>
  <si>
    <t>MA7D3_MOUSE</t>
  </si>
  <si>
    <t>MAP7 domain-containing protein 3 OS=Mus musculus GN=Map7d3 PE=2 SV=1</t>
  </si>
  <si>
    <t>MED12_MOUSE</t>
  </si>
  <si>
    <t>Mediator of RNA polymerase II transcription subunit 12 OS=Mus musculus GN=Med12 PE=2 SV=1</t>
  </si>
  <si>
    <t>VIR_MOUSE</t>
  </si>
  <si>
    <t>Protein virilizer homolog OS=Mus musculus GN=Kiaa1429 PE=1 SV=1</t>
  </si>
  <si>
    <t>CHD7_MOUSE</t>
  </si>
  <si>
    <t>Chromodomain-helicase-DNA-binding protein 7 OS=Mus musculus GN=Chd7 PE=2 SV=1</t>
  </si>
  <si>
    <t>CHD1_MOUSE, CHD7_MOUSE, CHD8_MOUSE, CHD9_MOUSE</t>
  </si>
  <si>
    <t>PPIG_MOUSE</t>
  </si>
  <si>
    <t>Peptidyl-prolyl cis-trans isomerase G OS=Mus musculus GN=Ppig PE=1 SV=1</t>
  </si>
  <si>
    <t>TITIN_MOUSE</t>
  </si>
  <si>
    <t>Titin OS=Mus musculus GN=Ttn PE=1 SV=1</t>
  </si>
  <si>
    <t>LAS1L_MOUSE</t>
  </si>
  <si>
    <t>Protein LAS1 homolog OS=Mus musculus GN=Las1l PE=2 SV=1</t>
  </si>
  <si>
    <t>ARI1A_MOUSE</t>
  </si>
  <si>
    <t>AT-rich interactive domain-containing protein 1A OS=Mus musculus GN=Arid1a PE=1 SV=1</t>
  </si>
  <si>
    <t>ARI4B_MOUSE</t>
  </si>
  <si>
    <t>CONT_064, CONT_085, CONT_088, CONT_089, CONT_129, CONT_133, DESM_MOUSE, K22E_MOUSE, K22O_MOUSE, K2C1B_MOUSE, K2C1_MOUSE, K2C5_MOUSE, K2C72_MOUSE, K2C75_MOUSE, K2C8_MOUSE, VIME_MOUSE</t>
  </si>
  <si>
    <t>RNA-binding protein 25 OS=Mus musculus GN=Rbm25 PE=1 SV=1</t>
  </si>
  <si>
    <t>MNDAL_MOUSE</t>
  </si>
  <si>
    <t>Myeloid cell nuclear differentiation antigen-like protein OS=Mus musculus GN=Mndal PE=2 SV=1</t>
  </si>
  <si>
    <t>IFI4_MOUSE, MNDAL_MOUSE</t>
  </si>
  <si>
    <t>SC22B_MOUSE</t>
  </si>
  <si>
    <t>Vesicle-trafficking protein SEC22b OS=Mus musculus GN=Sec22b PE=1 SV=3</t>
  </si>
  <si>
    <t>LEG9_MOUSE</t>
  </si>
  <si>
    <t>Galectin-9 OS=Mus musculus GN=Lgals9 PE=1 SV=1</t>
  </si>
  <si>
    <t>EMD_MOUSE</t>
  </si>
  <si>
    <t>Emerin OS=Mus musculus GN=Emd PE=1 SV=1</t>
  </si>
  <si>
    <t>ERR1_MOUSE</t>
  </si>
  <si>
    <t>Steroid hormone receptor ERR1 OS=Mus musculus GN=Esrra PE=1 SV=3</t>
  </si>
  <si>
    <t>THOC4_MOUSE</t>
  </si>
  <si>
    <t>Uncharacterized protein C3orf63 homolog OS=Mus musculus GN=D14Abb1e PE=2 SV=2</t>
  </si>
  <si>
    <t>PDS5A_MOUSE</t>
  </si>
  <si>
    <t>Sister chromatid cohesion protein PDS5 homolog A OS=Mus musculus GN=Pds5a PE=2 SV=2</t>
  </si>
  <si>
    <t>CDC5L_MOUSE</t>
  </si>
  <si>
    <t>Cell division cycle 5-related protein OS=Mus musculus GN=Cdc5l PE=1 SV=2</t>
  </si>
  <si>
    <t>NOP58_MOUSE</t>
  </si>
  <si>
    <t>Nucleolar protein 58 OS=Mus musculus GN=Nop58 PE=1 SV=1</t>
  </si>
  <si>
    <t>SMCA2_MOUSE</t>
  </si>
  <si>
    <t>Probable global transcription activator SNF2L2 OS=Mus musculus GN=Smarca2 PE=1 SV=1</t>
  </si>
  <si>
    <t>RBM16_MOUSE</t>
  </si>
  <si>
    <t>Total</t>
  </si>
  <si>
    <t>Unique</t>
  </si>
  <si>
    <t>Corrected</t>
  </si>
  <si>
    <t>ProtGroup</t>
  </si>
  <si>
    <t>Counter</t>
  </si>
  <si>
    <t>Accession</t>
  </si>
  <si>
    <t>Link</t>
  </si>
  <si>
    <t>Filter</t>
  </si>
  <si>
    <t>Coverage</t>
  </si>
  <si>
    <t>SeqLength</t>
  </si>
  <si>
    <t>MW</t>
  </si>
  <si>
    <t>Description</t>
  </si>
  <si>
    <t>CountsTot</t>
  </si>
  <si>
    <t>UniqueTot</t>
  </si>
  <si>
    <t>UniqFrac</t>
  </si>
  <si>
    <t>ATP-dependent RNA helicase DHX8 OS=Mus musculus GN=Dhx8 PE=2 SV=1</t>
  </si>
  <si>
    <t>DHX15_MOUSE, DHX8_MOUSE</t>
  </si>
  <si>
    <t>GPTC8_MOUSE</t>
  </si>
  <si>
    <t>G patch domain-containing protein 8 OS=Mus musculus GN=Gpatch8 PE=2 SV=1</t>
  </si>
  <si>
    <t>GPTC8_MOUSE, Z804A_MOUSE</t>
  </si>
  <si>
    <t>ITB4_MOUSE</t>
  </si>
  <si>
    <t>Integrin beta-4 OS=Mus musculus GN=Itgb4 PE=1 SV=1</t>
  </si>
  <si>
    <t>TM201_MOUSE</t>
  </si>
  <si>
    <t>Transmembrane protein 201 OS=Mus musculus GN=Tmem201 PE=2 SV=1</t>
  </si>
  <si>
    <t>OBSCN_MOUSE</t>
  </si>
  <si>
    <t>Obscurin OS=Mus musculus GN=Obscn PE=2 SV=2</t>
  </si>
  <si>
    <t>MED14_MOUSE</t>
  </si>
  <si>
    <t>Mediator of RNA polymerase II transcription subunit 14 OS=Mus musculus GN=Med14 PE=1 SV=1</t>
  </si>
  <si>
    <t>CONT_064, CONT_085, CONT_088, CONT_089, CONT_129, CONT_133, K22E_MOUSE, K22O_MOUSE, K2C1B_MOUSE, K2C1_MOUSE, K2C5_MOUSE, K2C72_MOUSE, K2C75_MOUSE, K2C8_MOUSE</t>
  </si>
  <si>
    <t>UT14A_MOUSE</t>
  </si>
  <si>
    <t>U3 small nucleolar RNA-associated protein 14 homolog A OS=Mus musculus GN=Utp14a PE=2 SV=1</t>
  </si>
  <si>
    <t>TIF1A_MOUSE</t>
  </si>
  <si>
    <t>Transcription intermediary factor 1-alpha OS=Mus musculus GN=Trim24 PE=1 SV=1</t>
  </si>
  <si>
    <t>TIF1A_MOUSE, TRI33_MOUSE</t>
  </si>
  <si>
    <t>SF01_MOUSE</t>
  </si>
  <si>
    <t>Splicing factor 1 OS=Mus musculus GN=Sf1 PE=1 SV=5</t>
  </si>
  <si>
    <t>SURF4_MOUSE</t>
  </si>
  <si>
    <t>Surfeit locus protein 4 OS=Mus musculus GN=Surf4 PE=2 SV=1</t>
  </si>
  <si>
    <t>UD16_MOUSE</t>
  </si>
  <si>
    <t>UDP-glucuronosyltransferase 1-6 OS=Mus musculus GN=Ugt1a6 PE=1 SV=1</t>
  </si>
  <si>
    <t>CP2CT_MOUSE</t>
  </si>
  <si>
    <t>Cytochrome P450 2C29 OS=Mus musculus GN=Cyp2c29 PE=1 SV=1</t>
  </si>
  <si>
    <t>CP237_MOUSE, CP239_MOUSE, CP254_MOUSE, CP2CT_MOUSE, CP2F2_MOUSE, CY250_MOUSE</t>
  </si>
  <si>
    <t>CP3AB_MOUSE</t>
  </si>
  <si>
    <t>CONT_068, CONT_092, CONT_108, CONT_146, CONT_152, K1C16_MOUSE, K1C18_MOUSE, K1C24_MOUSE, K1H1_MOUSE</t>
  </si>
  <si>
    <t>CONT_066, CONT_092, CONT_108, CONT_146, CONT_152, K1C16_MOUSE, K1C18_MOUSE, K1C24_MOUSE, K1H1_MOUSE</t>
  </si>
  <si>
    <t>USF2_MOUSE</t>
  </si>
  <si>
    <t>Upstream stimulatory factor 2 OS=Mus musculus GN=Usf2 PE=1 SV=1</t>
  </si>
  <si>
    <t>WAPL_MOUSE</t>
  </si>
  <si>
    <t>Wings apart-like protein homolog OS=Mus musculus GN=Wapal PE=1 SV=1</t>
  </si>
  <si>
    <t>R12BB_MOUSE</t>
  </si>
  <si>
    <t>RNA-binding protein 12B-B OS=Mus musculus GN=Rbm12bb PE=1 SV=1</t>
  </si>
  <si>
    <t>R12BA_MOUSE, R12BB_MOUSE</t>
  </si>
  <si>
    <t>PAPD5_MOUSE</t>
  </si>
  <si>
    <t>PAP-associated domain-containing protein 5 OS=Mus musculus GN=Papd5 PE=2 SV=2</t>
  </si>
  <si>
    <t>CLH_MOUSE</t>
  </si>
  <si>
    <t>Clathrin heavy chain 1 OS=Mus musculus GN=Cltc PE=1 SV=3</t>
  </si>
  <si>
    <t>ZN512_MOUSE</t>
  </si>
  <si>
    <t>Zinc finger protein 512 OS=Mus musculus GN=Znf512 PE=2 SV=2</t>
  </si>
  <si>
    <t>CDK13_MOUSE</t>
  </si>
  <si>
    <t>Cell division protein kinase 13 OS=Mus musculus GN=Cdk13 PE=1 SV=2</t>
  </si>
  <si>
    <t>CC063_MOUSE</t>
  </si>
  <si>
    <t>ELN_MOUSE</t>
  </si>
  <si>
    <t>Elastin OS=Mus musculus GN=Eln PE=2 SV=1</t>
  </si>
  <si>
    <t>RD23B_MOUSE</t>
  </si>
  <si>
    <t>UV excision repair protein RAD23 homolog B OS=Mus musculus GN=Rad23b PE=1 SV=1</t>
  </si>
  <si>
    <t>ABCD3_MOUSE</t>
  </si>
  <si>
    <t>ATP-binding cassette sub-family D member 3 OS=Mus musculus GN=Abcd3 PE=1 SV=1</t>
  </si>
  <si>
    <t>RAB8A_MOUSE</t>
  </si>
  <si>
    <t>Ras-related protein Rab-8A OS=Mus musculus GN=Rab8a PE=1 SV=2</t>
  </si>
  <si>
    <t>RAB10_MOUSE, RAB14_MOUSE, RAB1A_MOUSE, RAB1B_MOUSE, RAB6B_MOUSE, RAB8A_MOUSE</t>
  </si>
  <si>
    <t>RRP1_MOUSE</t>
  </si>
  <si>
    <t>Ribosomal RNA processing protein 1 homolog A OS=Mus musculus GN=Rrp1 PE=2 SV=2</t>
  </si>
  <si>
    <t>CX6B1_MOUSE</t>
  </si>
  <si>
    <t>Cytochrome c oxidase subunit 6B1 OS=Mus musculus GN=Cox6b1 PE=1 SV=2</t>
  </si>
  <si>
    <t>CYB5_MOUSE</t>
  </si>
  <si>
    <t>Cytochrome b5 OS=Mus musculus GN=Cyb5a PE=1 SV=2</t>
  </si>
  <si>
    <t>Meets All</t>
  </si>
  <si>
    <t>BUK546_digest1_20090515</t>
  </si>
  <si>
    <t>BUK546_digest2_20091015</t>
  </si>
  <si>
    <t>BUK546_digest3_20091113</t>
  </si>
  <si>
    <t>BUK546_digest4_20091119</t>
  </si>
  <si>
    <t>BUK546_digest5_20090515</t>
  </si>
  <si>
    <t>BUK546_digest6_20091018</t>
  </si>
  <si>
    <t>BUK546_digest7_20091116</t>
  </si>
  <si>
    <t>OtherLoci</t>
  </si>
  <si>
    <t xml:space="preserve"> </t>
  </si>
  <si>
    <t>CONT_025, CONT_041, CONT_109, CONT_173, CONT_174, CONT_176, KRT86_MOUSE</t>
  </si>
  <si>
    <t>UD11_MOUSE, UD16_MOUSE, UD19_MOUSE, UDB17_MOUSE</t>
  </si>
  <si>
    <t>VPS72_MOUSE</t>
  </si>
  <si>
    <t>Vacuolar protein sorting-associated protein 72 homolog OS=Mus musculus GN=Vps72 PE=2 SV=2</t>
  </si>
  <si>
    <t>MINT_MOUSE</t>
  </si>
  <si>
    <t>Msx2-interacting protein OS=Mus musculus GN=Spen PE=1 SV=2</t>
  </si>
  <si>
    <t>NUP62_MOUSE</t>
  </si>
  <si>
    <t>Nuclear pore glycoprotein p62 OS=Mus musculus GN=Nup62 PE=1 SV=2</t>
  </si>
  <si>
    <t>EST31_MOUSE</t>
  </si>
  <si>
    <t>Liver carboxylesterase 31 OS=Mus musculus GN=Es31 PE=1 SV=2</t>
  </si>
  <si>
    <t>ES31L_MOUSE, EST31_MOUSE</t>
  </si>
  <si>
    <t>UD11_MOUSE</t>
  </si>
  <si>
    <t>UDP-glucuronosyltransferase 1-1 OS=Mus musculus GN=Ugt1a1 PE=2 SV=1</t>
  </si>
  <si>
    <t>RALY_MOUSE</t>
  </si>
  <si>
    <t>RNA-binding protein Raly OS=Mus musculus GN=Raly PE=1 SV=2</t>
  </si>
  <si>
    <t>CCPG1_MOUSE</t>
  </si>
  <si>
    <t>Cell cycle progression protein 1 OS=Mus musculus GN=Ccpg1 PE=1 SV=2</t>
  </si>
  <si>
    <t>Heterogeneous nuclear ribonucleoprotein A1 OS=Mus musculus GN=Hnrnpa1 PE=1 SV=2</t>
  </si>
  <si>
    <t>PCY1A_MOUSE</t>
  </si>
  <si>
    <t>Choline-phosphate cytidylyltransferase A OS=Mus musculus GN=Pcyt1a PE=1 SV=1</t>
  </si>
  <si>
    <t>HNF4A_MOUSE</t>
  </si>
  <si>
    <t>Hepatocyte nuclear factor 4-alpha OS=Mus musculus GN=Hnf4a PE=1 SV=2</t>
  </si>
  <si>
    <t>DHB8_MOUSE</t>
  </si>
  <si>
    <t>Estradiol 17-beta-dehydrogenase 8 OS=Mus musculus GN=Hsd17b8 PE=1 SV=2</t>
  </si>
  <si>
    <t>DHI1_MOUSE</t>
  </si>
  <si>
    <t>Corticosteroid 11-beta-dehydrogenase isozyme 1 OS=Mus musculus GN=Hsd11b1 PE=1 SV=3</t>
  </si>
  <si>
    <t>FMO1_MOUSE</t>
  </si>
  <si>
    <t>Dimethylaniline monooxygenase [N-oxide-forming] 1 OS=Mus musculus GN=Fmo1 PE=1 SV=1</t>
  </si>
  <si>
    <t>RAB7A_MOUSE</t>
  </si>
  <si>
    <t>Ras-related protein Rab-7a OS=Mus musculus GN=Rab7a PE=1 SV=2</t>
  </si>
  <si>
    <t>RL9_MOUSE</t>
  </si>
  <si>
    <t>60S ribosomal protein L9 OS=Mus musculus GN=Rpl9 PE=2 SV=2</t>
  </si>
  <si>
    <t>XPC_MOUSE</t>
  </si>
  <si>
    <t>Cytochrome P450 3A11 OS=Mus musculus GN=Cyp3a11 PE=1 SV=1</t>
  </si>
  <si>
    <t>CP341_MOUSE, CP3AB_MOUSE, CP3AG_MOUSE</t>
  </si>
  <si>
    <t>CP3AD_MOUSE</t>
  </si>
  <si>
    <t>Cytochrome P450 3A13 OS=Mus musculus GN=Cyp3a13 PE=2 SV=1</t>
  </si>
  <si>
    <t>CP3AG_MOUSE</t>
  </si>
  <si>
    <t>Cytochrome P450 3A16 OS=Mus musculus GN=Cyp3a16 PE=2 SV=1</t>
  </si>
  <si>
    <t>TOP2B_MOUSE</t>
  </si>
  <si>
    <t>DNA topoisomerase 2-beta OS=Mus musculus GN=Top2b PE=1 SV=2</t>
  </si>
  <si>
    <t>H2A2B_MOUSE</t>
  </si>
  <si>
    <t>Histone H2A type 2-B OS=Mus musculus GN=Hist2h2ab PE=1 SV=3</t>
  </si>
  <si>
    <t>H2A2C_MOUSE</t>
  </si>
  <si>
    <t>Histone H2A type 2-C OS=Mus musculus GN=Hist2h2ac PE=1 SV=3</t>
  </si>
  <si>
    <t>PON1_MOUSE</t>
  </si>
  <si>
    <t>Serum paraoxonase/arylesterase 1 OS=Mus musculus GN=Pon1 PE=1 SV=2</t>
  </si>
  <si>
    <t>ST1A1_MOUSE</t>
  </si>
  <si>
    <t>Sulfotransferase 1A1 OS=Mus musculus GN=Sult1a1 PE=2 SV=1</t>
  </si>
  <si>
    <t>HMGA2_MOUSE</t>
  </si>
  <si>
    <t>High mobility group protein HMGI-C OS=Mus musculus GN=Hmga2 PE=1 SV=1</t>
  </si>
  <si>
    <t>RL10A_MOUSE</t>
  </si>
  <si>
    <t>60S ribosomal protein L10a OS=Mus musculus GN=Rpl10a PE=1 SV=3</t>
  </si>
  <si>
    <t>CEBPA_MOUSE</t>
  </si>
  <si>
    <t>CCAAT/enhancer-binding protein alpha OS=Mus musculus GN=Cebpa PE=1 SV=2</t>
  </si>
  <si>
    <t>CEBPZ_MOUSE</t>
  </si>
  <si>
    <t>CCAAT/enhancer-binding protein zeta OS=Mus musculus GN=Cebpz PE=2 SV=2</t>
  </si>
  <si>
    <t>CNBP_MOUSE</t>
  </si>
  <si>
    <t>Cellular nucleic acid-binding protein OS=Mus musculus GN=Cnbp PE=2 SV=2</t>
  </si>
  <si>
    <t>KH domain-containing, RNA-binding, signal transduction-associated protein 1 OS=Mus musculus GN=Khdrbs1 PE=1 SV=2</t>
  </si>
  <si>
    <t>KHDR1_MOUSE, KHDR3_MOUSE</t>
  </si>
  <si>
    <t>GCDH_MOUSE</t>
  </si>
  <si>
    <t>Glutaryl-CoA dehydrogenase, mitochondrial OS=Mus musculus GN=Gcdh PE=2 SV=1</t>
  </si>
  <si>
    <t>STIP1_MOUSE</t>
  </si>
  <si>
    <t>Stress-induced-phosphoprotein 1 OS=Mus musculus GN=Stip1 PE=1 SV=1</t>
  </si>
  <si>
    <t>DBP_MOUSE</t>
  </si>
  <si>
    <t>D site-binding protein OS=Mus musculus GN=Dbp PE=2 SV=2</t>
  </si>
  <si>
    <t>PML_MOUSE</t>
  </si>
  <si>
    <t>Probable transcription factor PML OS=Mus musculus GN=Pml PE=1 SV=3</t>
  </si>
  <si>
    <t>IMA1_MOUSE</t>
  </si>
  <si>
    <t>Importin subunit alpha-1 OS=Mus musculus GN=Kpna1 PE=1 SV=2</t>
  </si>
  <si>
    <t>RBBP4_MOUSE</t>
  </si>
  <si>
    <t>Histone-binding protein RBBP4 OS=Mus musculus GN=Rbbp4 PE=1 SV=4</t>
  </si>
  <si>
    <t>RBBP4_MOUSE, RBBP7_MOUSE</t>
  </si>
  <si>
    <t>RBBP7_MOUSE</t>
  </si>
  <si>
    <t>Transcription intermediary factor 1-beta OS=Mus musculus GN=Trim28 PE=1 SV=3</t>
  </si>
  <si>
    <t>RU17_MOUSE</t>
  </si>
  <si>
    <t>U1 small nuclear ribonucleoprotein 70 kDa OS=Mus musculus GN=Snrnp70 PE=1 SV=2</t>
  </si>
  <si>
    <t>SPT6H_MOUSE</t>
  </si>
  <si>
    <t>Transcription elongation factor SPT6 OS=Mus musculus GN=Supt6h PE=1 SV=2</t>
  </si>
  <si>
    <t>NDUA4_MOUSE</t>
  </si>
  <si>
    <t>NADH dehydrogenase [ubiquinone] 1 alpha subcomplex subunit 4 OS=Mus musculus GN=Ndufa4 PE=1 SV=2</t>
  </si>
  <si>
    <t>TLE1_MOUSE</t>
  </si>
  <si>
    <t>Transducin-like enhancer protein 1 OS=Mus musculus GN=Tle1 PE=1 SV=2</t>
  </si>
  <si>
    <t>UD19_MOUSE</t>
  </si>
  <si>
    <t>UDP-glucuronosyltransferase 1-9 OS=Mus musculus GN=Ugt1a9 PE=1 SV=2</t>
  </si>
  <si>
    <t>MHC class II regulatory factor RFX1 OS=Mus musculus GN=Rfx1 PE=2 SV=1</t>
  </si>
  <si>
    <t>PROX1_MOUSE</t>
  </si>
  <si>
    <t>Prospero homeobox protein 1 OS=Mus musculus GN=Prox1 PE=1 SV=2</t>
  </si>
  <si>
    <t>LMNA_MOUSE</t>
  </si>
  <si>
    <t>Lamin-A/C OS=Mus musculus GN=Lmna PE=1 SV=2</t>
  </si>
  <si>
    <t>CX7A2_MOUSE</t>
  </si>
  <si>
    <t>Cytochrome c oxidase subunit 7A2, mitochondrial OS=Mus musculus GN=Cox7a2 PE=1 SV=2</t>
  </si>
  <si>
    <t>T23O_MOUSE</t>
  </si>
  <si>
    <t>Tryptophan 2,3-dioxygenase OS=Mus musculus GN=Tdo2 PE=1 SV=2</t>
  </si>
  <si>
    <t>ERCC3_MOUSE</t>
  </si>
  <si>
    <t>TFIIH basal transcription factor complex helicase XPB subunit OS=Mus musculus GN=Ercc3 PE=2 SV=1</t>
  </si>
  <si>
    <t>ROA1_MOUSE</t>
  </si>
  <si>
    <t>RNA-binding protein 27 OS=Mus musculus GN=Rbm27 PE=2 SV=2</t>
  </si>
  <si>
    <t>RBM26_MOUSE, RBM27_MOUSE</t>
  </si>
  <si>
    <t>UTP18_MOUSE</t>
  </si>
  <si>
    <t>U3 small nucleolar RNA-associated protein 18 homolog OS=Mus musculus GN=Utp18 PE=1 SV=1</t>
  </si>
  <si>
    <t>LC7L3_MOUSE</t>
  </si>
  <si>
    <t>Luc7-like protein 3 OS=Mus musculus GN=Luc7l3 PE=1 SV=1</t>
  </si>
  <si>
    <t>MYST2_MOUSE</t>
  </si>
  <si>
    <t>Histone acetyltransferase MYST2 OS=Mus musculus GN=Myst2 PE=2 SV=1</t>
  </si>
  <si>
    <t>MYST1_MOUSE, MYST2_MOUSE, MYST4_MOUSE</t>
  </si>
  <si>
    <t>TSR1_MOUSE</t>
  </si>
  <si>
    <t>Pre-rRNA-processing protein TSR1 homolog OS=Mus musculus GN=Tsr1 PE=2 SV=1</t>
  </si>
  <si>
    <t>MED13_MOUSE</t>
  </si>
  <si>
    <t>Mediator of RNA polymerase II transcription subunit 13 OS=Mus musculus GN=Med13 PE=2 SV=1</t>
  </si>
  <si>
    <t>SFR19_MOUSE</t>
  </si>
  <si>
    <t>Splicing factor, arginine/serine-rich 19 OS=Mus musculus GN=Scaf1 PE=1 SV=1</t>
  </si>
  <si>
    <t>DNA repair protein complementing XP-C cells homolog OS=Mus musculus GN=Xpc PE=1 SV=2</t>
  </si>
  <si>
    <t>DHB2_MOUSE</t>
  </si>
  <si>
    <t>Estradiol 17-beta-dehydrogenase 2 OS=Mus musculus GN=Hsd17b2 PE=2 SV=2</t>
  </si>
  <si>
    <t>DHB4_MOUSE</t>
  </si>
  <si>
    <t>Peroxisomal multifunctional enzyme type 2 OS=Mus musculus GN=Hsd17b4 PE=1 SV=3</t>
  </si>
  <si>
    <t>HDGF_MOUSE</t>
  </si>
  <si>
    <t>Hepatoma-derived growth factor OS=Mus musculus GN=Hdgf PE=1 SV=2</t>
  </si>
  <si>
    <t>HDGF_MOUSE, HDGR2_MOUSE, HDGR3_MOUSE, PSIP1_MOUSE</t>
  </si>
  <si>
    <t>ADT2_MOUSE</t>
  </si>
  <si>
    <t>ADP/ATP translocase 2 OS=Mus musculus GN=Slc25a5 PE=1 SV=3</t>
  </si>
  <si>
    <t>MAT1_MOUSE</t>
  </si>
  <si>
    <t>CDK-activating kinase assembly factor MAT1 OS=Mus musculus GN=Mnat1 PE=2 SV=2</t>
  </si>
  <si>
    <t>IMA2_MOUSE</t>
  </si>
  <si>
    <t>Importin subunit alpha-2 OS=Mus musculus GN=Kpna2 PE=1 SV=2</t>
  </si>
  <si>
    <t>NR1H2_MOUSE</t>
  </si>
  <si>
    <t>Oxysterols receptor LXR-beta OS=Mus musculus GN=Nr1h2 PE=2 SV=1</t>
  </si>
  <si>
    <t>HNRPD_MOUSE</t>
  </si>
  <si>
    <t>Heterogeneous nuclear ribonucleoprotein D0 OS=Mus musculus GN=Hnrnpd PE=1 SV=2</t>
  </si>
  <si>
    <t>HNRDL_MOUSE, HNRPD_MOUSE, ROAA_MOUSE</t>
  </si>
  <si>
    <t>NR1D2_MOUSE</t>
  </si>
  <si>
    <t>Nuclear receptor subfamily 1 group D member 2 OS=Mus musculus GN=Nr1d2 PE=2 SV=1</t>
  </si>
  <si>
    <t>CSK21_MOUSE</t>
  </si>
  <si>
    <t>Casein kinase II subunit alpha OS=Mus musculus GN=Csnk2a1 PE=2 SV=1</t>
  </si>
  <si>
    <t>KHDR1_MOUSE</t>
  </si>
  <si>
    <t>Nuclear cap-binding protein subunit 1 OS=Mus musculus GN=Ncbp1 PE=1 SV=2</t>
  </si>
  <si>
    <t>SRBD1_MOUSE</t>
  </si>
  <si>
    <t>S1 RNA-binding domain-containing protein 1 OS=Mus musculus GN=Srbd1 PE=1 SV=2</t>
  </si>
  <si>
    <t>PR38A_MOUSE</t>
  </si>
  <si>
    <t>Pre-mRNA-splicing factor 38A OS=Mus musculus GN=Prpf38a PE=1 SV=1</t>
  </si>
  <si>
    <t>DDX49_MOUSE</t>
  </si>
  <si>
    <t>Probable ATP-dependent RNA helicase DDX49 OS=Mus musculus GN=Ddx49 PE=2 SV=1</t>
  </si>
  <si>
    <t>S27A5_MOUSE</t>
  </si>
  <si>
    <t>Bile acyl-CoA synthetase OS=Mus musculus GN=Slc27a5 PE=2 SV=2</t>
  </si>
  <si>
    <t>CC88B_MOUSE</t>
  </si>
  <si>
    <t>Coiled-coil domain-containing protein 88B OS=Mus musculus GN=Ccdc88b PE=1 SV=2</t>
  </si>
  <si>
    <t>PDS5B_MOUSE</t>
  </si>
  <si>
    <t>Sister chromatid cohesion protein PDS5 homolog B OS=Mus musculus GN=Pds5b PE=1 SV=1</t>
  </si>
  <si>
    <t>PDS5A_MOUSE, PDS5B_MOUSE</t>
  </si>
  <si>
    <t>Signal recognition particle receptor subunit beta OS=Mus musculus GN=Srprb PE=1 SV=1</t>
  </si>
  <si>
    <t>RL6_MOUSE</t>
  </si>
  <si>
    <t>60S ribosomal protein L6 OS=Mus musculus GN=Rpl6 PE=1 SV=3</t>
  </si>
  <si>
    <t>RLA1_MOUSE</t>
  </si>
  <si>
    <t>60S acidic ribosomal protein P1 OS=Mus musculus GN=Rplp1 PE=1 SV=1</t>
  </si>
  <si>
    <t>RL5_MOUSE</t>
  </si>
  <si>
    <t>60S ribosomal protein L5 OS=Mus musculus GN=Rpl5 PE=1 SV=3</t>
  </si>
  <si>
    <t>RL13_MOUSE</t>
  </si>
  <si>
    <t>60S ribosomal protein L13 OS=Mus musculus GN=Rpl13 PE=2 SV=3</t>
  </si>
  <si>
    <t>RL36_MOUSE</t>
  </si>
  <si>
    <t>60S ribosomal protein L36 OS=Mus musculus GN=Rpl36 PE=2 SV=2</t>
  </si>
  <si>
    <t>EIF1_MOUSE</t>
  </si>
  <si>
    <t>Eukaryotic translation initiation factor 1 OS=Mus musculus GN=Eif1 PE=2 SV=2</t>
  </si>
  <si>
    <t>RFX1_MOUSE</t>
  </si>
  <si>
    <t>Nucleolar pre-ribosomal-associated protein 1 OS=Mus musculus GN=Urb1 PE=2 SV=2</t>
  </si>
  <si>
    <t>BRE1A_MOUSE</t>
  </si>
  <si>
    <t>E3 ubiquitin-protein ligase BRE1A OS=Mus musculus GN=Rnf20 PE=1 SV=2</t>
  </si>
  <si>
    <t>CJ018_MOUSE</t>
  </si>
  <si>
    <t>Uncharacterized protein C10orf18 homolog OS=Mus musculus GN=Kiaa2006 PE=2 SV=2</t>
  </si>
  <si>
    <t>ACD_MOUSE</t>
  </si>
  <si>
    <t>Adrenocortical dysplasia protein OS=Mus musculus GN=Acd PE=1 SV=1</t>
  </si>
  <si>
    <t>MDC1_MOUSE</t>
  </si>
  <si>
    <t>Mediator of DNA damage checkpoint protein 1 OS=Mus musculus GN=Mdc1 PE=1 SV=1</t>
  </si>
  <si>
    <t>NOL10_MOUSE</t>
  </si>
  <si>
    <t>Nucleolar protein 10 OS=Mus musculus GN=Nol10 PE=2 SV=1</t>
  </si>
  <si>
    <t>RBM27_MOUSE</t>
  </si>
  <si>
    <t>Interferon-stimulated 20 kDa exonuclease-like 2 OS=Mus musculus GN=Isg20l2 PE=2 SV=2</t>
  </si>
  <si>
    <t>DDB1_MOUSE</t>
  </si>
  <si>
    <t>DNA damage-binding protein 1 OS=Mus musculus GN=Ddb1 PE=1 SV=2</t>
  </si>
  <si>
    <t>BRE1B_MOUSE</t>
  </si>
  <si>
    <t>E3 ubiquitin-protein ligase BRE1B OS=Mus musculus GN=Rnf40 PE=2 SV=2</t>
  </si>
  <si>
    <t>BRE1A_MOUSE, BRE1B_MOUSE</t>
  </si>
  <si>
    <t>LMF1_MOUSE</t>
  </si>
  <si>
    <t>Lipase maturation factor 1 OS=Mus musculus GN=Lmf1 PE=2 SV=1</t>
  </si>
  <si>
    <t>ESYT1_MOUSE</t>
  </si>
  <si>
    <t>Extended synaptotagmin-1 OS=Mus musculus GN=Esyt1 PE=2 SV=2</t>
  </si>
  <si>
    <t>LBR_MOUSE</t>
  </si>
  <si>
    <t>Lamin-B receptor OS=Mus musculus GN=Lbr PE=1 SV=2</t>
  </si>
  <si>
    <t>PUF60_MOUSE</t>
  </si>
  <si>
    <t>Poly(U)-binding-splicing factor PUF60 OS=Mus musculus GN=Puf60 PE=2 SV=2</t>
  </si>
  <si>
    <t>NOM1_MOUSE</t>
  </si>
  <si>
    <t>THOC6_MOUSE</t>
  </si>
  <si>
    <t>THO complex subunit 6 homolog OS=Mus musculus GN=Thoc6 PE=2 SV=1</t>
  </si>
  <si>
    <t>UTP20_MOUSE</t>
  </si>
  <si>
    <t>Small subunit processome component 20 homolog OS=Mus musculus GN=Utp20 PE=2 SV=2</t>
  </si>
  <si>
    <t>LEO1_MOUSE</t>
  </si>
  <si>
    <t>RNA polymerase-associated protein LEO1 OS=Mus musculus GN=Leo1 PE=1 SV=1</t>
  </si>
  <si>
    <t>A1CF_MOUSE</t>
  </si>
  <si>
    <t>APOBEC1 complementation factor OS=Mus musculus GN=A1cf PE=2 SV=1</t>
  </si>
  <si>
    <t>SIN3A_MOUSE</t>
  </si>
  <si>
    <t>Paired amphipathic helix protein Sin3a OS=Mus musculus GN=Sin3a PE=1 SV=2</t>
  </si>
  <si>
    <t>XRCC1_MOUSE</t>
  </si>
  <si>
    <t>DNA repair protein XRCC1 OS=Mus musculus GN=Xrcc1 PE=1 SV=2</t>
  </si>
  <si>
    <t>MYL6_MOUSE</t>
  </si>
  <si>
    <t>Myosin light polypeptide 6 OS=Mus musculus GN=Myl6 PE=1 SV=3</t>
  </si>
  <si>
    <t>NR1H4_MOUSE</t>
  </si>
  <si>
    <t>Bile acid receptor OS=Mus musculus GN=Nr1h4 PE=1 SV=2</t>
  </si>
  <si>
    <t>IQGA2_MOUSE</t>
  </si>
  <si>
    <t>Ras GTPase-activating-like protein IQGAP2 OS=Mus musculus GN=Iqgap2 PE=1 SV=2</t>
  </si>
  <si>
    <t>SELH_MOUSE</t>
  </si>
  <si>
    <t>Selenoprotein H OS=Mus musculus GN=Selh PE=2 SV=2</t>
  </si>
  <si>
    <t>TEX10_MOUSE</t>
  </si>
  <si>
    <t>Testis-expressed sequence 10 protein OS=Mus musculus GN=Tex10 PE=2 SV=1</t>
  </si>
  <si>
    <t>K22O_MOUSE</t>
  </si>
  <si>
    <t>Keratin, type II cytoskeletal 2 oral OS=Mus musculus GN=Krt76 PE=2 SV=1</t>
  </si>
  <si>
    <t>NR1D1_MOUSE</t>
  </si>
  <si>
    <t>Nuclear receptor subfamily 1 group D member 1 OS=Mus musculus GN=Nr1d1 PE=1 SV=1</t>
  </si>
  <si>
    <t>NR1D1_MOUSE, NR1D2_MOUSE</t>
  </si>
  <si>
    <t>KDM5A_MOUSE</t>
  </si>
  <si>
    <t>Lysine-specific demethylase 5A OS=Mus musculus GN=Kdm5a PE=1 SV=2</t>
  </si>
  <si>
    <t>NCBP1_MOUSE</t>
  </si>
  <si>
    <t>Chromodomain-helicase-DNA-binding protein 8 OS=Mus musculus GN=Chd8 PE=1 SV=1</t>
  </si>
  <si>
    <t>ZCH18_MOUSE</t>
  </si>
  <si>
    <t>Zinc finger CCCH domain-containing protein 18 OS=Mus musculus GN=Zc3h18 PE=1 SV=1</t>
  </si>
  <si>
    <t>ZN800_MOUSE</t>
  </si>
  <si>
    <t>Zinc finger protein 800 OS=Mus musculus GN=Znf800 PE=1 SV=1</t>
  </si>
  <si>
    <t>PP4R2_MOUSE</t>
  </si>
  <si>
    <t>Serine/threonine-protein phosphatase 4 regulatory subunit 2 OS=Mus musculus GN=Ppp4r2 PE=1 SV=1</t>
  </si>
  <si>
    <t>CDK12_MOUSE</t>
  </si>
  <si>
    <t>Cell division protein kinase 12 OS=Mus musculus GN=Cdk12 PE=1 SV=2</t>
  </si>
  <si>
    <t>NSUN2_MOUSE</t>
  </si>
  <si>
    <t>tRNA (cytosine-5-)-methyltransferase NSUN2 OS=Mus musculus GN=Nsun2 PE=1 SV=2</t>
  </si>
  <si>
    <t>CUL4A_MOUSE</t>
  </si>
  <si>
    <t>Cullin-4A OS=Mus musculus GN=Cul4a PE=2 SV=1</t>
  </si>
  <si>
    <t>STT3B_MOUSE</t>
  </si>
  <si>
    <t>WDR18_MOUSE</t>
  </si>
  <si>
    <t>WD repeat-containing protein 18 OS=Mus musculus GN=Wdr18 PE=2 SV=1</t>
  </si>
  <si>
    <t>DDX17_MOUSE</t>
  </si>
  <si>
    <t>Probable ATP-dependent RNA helicase DDX17 OS=Mus musculus GN=Ddx17 PE=2 SV=1</t>
  </si>
  <si>
    <t>DDX17_MOUSE, DDX3X_MOUSE, DDX3Y_MOUSE, DDX5_MOUSE</t>
  </si>
  <si>
    <t>SRRM1_MOUSE</t>
  </si>
  <si>
    <t>Serine/arginine repetitive matrix protein 1 OS=Mus musculus GN=Srrm1 PE=1 SV=1</t>
  </si>
  <si>
    <t>DDX46_MOUSE</t>
  </si>
  <si>
    <t>Probable ATP-dependent RNA helicase DDX46 OS=Mus musculus GN=Ddx46 PE=1 SV=2</t>
  </si>
  <si>
    <t>TR150_MOUSE</t>
  </si>
  <si>
    <t>Thyroid hormone receptor-associated protein 3 OS=Mus musculus GN=Thrap3 PE=1 SV=1</t>
  </si>
  <si>
    <t>BCLF1_MOUSE, TR150_MOUSE</t>
  </si>
  <si>
    <t>GPKOW_MOUSE</t>
  </si>
  <si>
    <t>G patch domain and KOW motifs-containing protein OS=Mus musculus GN=Gpkow PE=2 SV=2</t>
  </si>
  <si>
    <t>NPA1P_MOUSE</t>
  </si>
  <si>
    <t>Probable alpha-ketoglutarate-dependent dioxygenase ABH5 OS=Mus musculus GN=Alkbh5 PE=1 SV=2</t>
  </si>
  <si>
    <t>K22E_MOUSE</t>
  </si>
  <si>
    <t>Keratin, type II cytoskeletal 2 epidermal OS=Mus musculus GN=Krt2 PE=1 SV=1</t>
  </si>
  <si>
    <t>PSMD1_MOUSE</t>
  </si>
  <si>
    <t>26S proteasome non-ATPase regulatory subunit 1 OS=Mus musculus GN=Psmd1 PE=1 SV=1</t>
  </si>
  <si>
    <t>SOSSC_MOUSE</t>
  </si>
  <si>
    <t>SOSS complex subunit C OS=Mus musculus GN=Ssbip1 PE=2 SV=1</t>
  </si>
  <si>
    <t>NOL9_MOUSE</t>
  </si>
  <si>
    <t>Nucleolar protein 9 OS=Mus musculus GN=Nol9 PE=2 SV=1</t>
  </si>
  <si>
    <t>FUBP2_MOUSE</t>
  </si>
  <si>
    <t>Far upstream element-binding protein 2 OS=Mus musculus GN=Khsrp PE=1 SV=1</t>
  </si>
  <si>
    <t>FUBP1_MOUSE, FUBP2_MOUSE</t>
  </si>
  <si>
    <t>I20L2_MOUSE</t>
  </si>
  <si>
    <t>Cyclic AMP-responsive element-binding protein 1 OS=Mus musculus GN=Creb1 PE=1 SV=1</t>
  </si>
  <si>
    <t>CO1A2_MOUSE</t>
  </si>
  <si>
    <t>Collagen alpha-2(I) chain OS=Mus musculus GN=Col1a2 PE=2 SV=2</t>
  </si>
  <si>
    <t>TOP2A_MOUSE</t>
  </si>
  <si>
    <t>DNA topoisomerase 2-alpha OS=Mus musculus GN=Top2a PE=1 SV=1</t>
  </si>
  <si>
    <t>TOP2A_MOUSE, TOP2B_MOUSE</t>
  </si>
  <si>
    <t>SC23A_MOUSE</t>
  </si>
  <si>
    <t>Protein transport protein Sec23A OS=Mus musculus GN=Sec23a PE=1 SV=2</t>
  </si>
  <si>
    <t>TERA_MOUSE</t>
  </si>
  <si>
    <t>Transitional endoplasmic reticulum ATPase OS=Mus musculus GN=Vcp PE=1 SV=4</t>
  </si>
  <si>
    <t>AQP1_MOUSE</t>
  </si>
  <si>
    <t>Aquaporin-1 OS=Mus musculus GN=Aqp1 PE=1 SV=3</t>
  </si>
  <si>
    <t>CTNB1_MOUSE</t>
  </si>
  <si>
    <t>Catenin beta-1 OS=Mus musculus GN=Ctnnb1 PE=1 SV=1</t>
  </si>
  <si>
    <t>S30BP_MOUSE</t>
  </si>
  <si>
    <t>SAP30-binding protein OS=Mus musculus GN=Sap30bp PE=2 SV=2</t>
  </si>
  <si>
    <t>Nucleolar MIF4G domain-containing protein 1 OS=Mus musculus GN=Nom1 PE=2 SV=1</t>
  </si>
  <si>
    <t>CF153_MOUSE</t>
  </si>
  <si>
    <t>UPF0399 protein C6orf153 homolog OS=Mus musculus PE=2 SV=1</t>
  </si>
  <si>
    <t>RREB1_MOUSE</t>
  </si>
  <si>
    <t>Ras-responsive element-binding protein 1 OS=Mus musculus GN=Rreb1 PE=1 SV=2</t>
  </si>
  <si>
    <t>NOL8_MOUSE</t>
  </si>
  <si>
    <t>Nucleolar protein 8 OS=Mus musculus GN=Nol8 PE=1 SV=2</t>
  </si>
  <si>
    <t>CI114_MOUSE</t>
  </si>
  <si>
    <t>Uncharacterized protein C9orf114 homolog OS=Mus musculus GN=D2Wsu81e PE=2 SV=1</t>
  </si>
  <si>
    <t>SMU1_MOUSE</t>
  </si>
  <si>
    <t>WD40 repeat-containing protein SMU1 OS=Mus musculus GN=Smu1 PE=2 SV=2</t>
  </si>
  <si>
    <t>HDGR2_MOUSE</t>
  </si>
  <si>
    <t>Hepatoma-derived growth factor-related protein 2 OS=Mus musculus GN=Hdgfrp2 PE=1 SV=1</t>
  </si>
  <si>
    <t>NXT2_MOUSE</t>
  </si>
  <si>
    <t>NTF2-related export protein 2 OS=Mus musculus GN=Nxt2 PE=2 SV=1</t>
  </si>
  <si>
    <t>NXT1_MOUSE, NXT2_MOUSE</t>
  </si>
  <si>
    <t>Cytochrome P450 2E1 OS=Mus musculus GN=Cyp2e1 PE=1 SV=1</t>
  </si>
  <si>
    <t>LARP7_MOUSE</t>
  </si>
  <si>
    <t>La-related protein 7 OS=Mus musculus GN=Larp7 PE=1 SV=2</t>
  </si>
  <si>
    <t>IF2P_MOUSE</t>
  </si>
  <si>
    <t>Eukaryotic translation initiation factor 5B OS=Mus musculus GN=Eif5b PE=1 SV=2</t>
  </si>
  <si>
    <t>LYAR_MOUSE</t>
  </si>
  <si>
    <t>Cell growth-regulating nucleolar protein OS=Mus musculus GN=Lyar PE=1 SV=2</t>
  </si>
  <si>
    <t>GATA4_MOUSE</t>
  </si>
  <si>
    <t>Transcription factor GATA-4 OS=Mus musculus GN=Gata4 PE=1 SV=3</t>
  </si>
  <si>
    <t>GATA4_MOUSE, GATA6_MOUSE</t>
  </si>
  <si>
    <t>SSRP1_MOUSE</t>
  </si>
  <si>
    <t>FACT complex subunit SSRP1 OS=Mus musculus GN=Ssrp1 PE=1 SV=2</t>
  </si>
  <si>
    <t>CHD8_MOUSE</t>
  </si>
  <si>
    <t>Histone H3.2 OS=Mus musculus GN=Hist1h3b PE=1 SV=2</t>
  </si>
  <si>
    <t>H33_MOUSE</t>
  </si>
  <si>
    <t>Histone H3.3 OS=Mus musculus GN=H3f3a PE=1 SV=2</t>
  </si>
  <si>
    <t>RS3A_MOUSE</t>
  </si>
  <si>
    <t>40S ribosomal protein S3a OS=Mus musculus GN=Rps3a PE=1 SV=3</t>
  </si>
  <si>
    <t>FRG1_MOUSE</t>
  </si>
  <si>
    <t>Protein FRG1 OS=Mus musculus GN=Frg1 PE=1 SV=2</t>
  </si>
  <si>
    <t>DNLI3_MOUSE</t>
  </si>
  <si>
    <t>DNA ligase 3 OS=Mus musculus GN=Lig3 PE=1 SV=1</t>
  </si>
  <si>
    <t>BOP1_MOUSE</t>
  </si>
  <si>
    <t>Ribosome biogenesis protein BOP1 OS=Mus musculus GN=Bop1 PE=1 SV=1</t>
  </si>
  <si>
    <t>RS5_MOUSE</t>
  </si>
  <si>
    <t>40S ribosomal protein S5 OS=Mus musculus GN=Rps5 PE=2 SV=3</t>
  </si>
  <si>
    <t>SMRC1_MOUSE</t>
  </si>
  <si>
    <t>SWI/SNF complex subunit SMARCC1 OS=Mus musculus GN=Smarcc1 PE=1 SV=2</t>
  </si>
  <si>
    <t>SMRC1_MOUSE, SMRC2_MOUSE</t>
  </si>
  <si>
    <t>FMO3_MOUSE</t>
  </si>
  <si>
    <t>Dolichyl-diphosphooligosaccharide--protein glycosyltransferase subunit STT3B OS=Mus musculus GN=Stt3b PE=1 SV=2</t>
  </si>
  <si>
    <t>HP1B3_MOUSE</t>
  </si>
  <si>
    <t>Heterochromatin protein 1-binding protein 3 OS=Mus musculus GN=Hp1bp3 PE=1 SV=1</t>
  </si>
  <si>
    <t>ML12B_MOUSE</t>
  </si>
  <si>
    <t>Myosin regulatory light chain 12B OS=Mus musculus GN=Myl12b PE=1 SV=2</t>
  </si>
  <si>
    <t>T2FA_MOUSE</t>
  </si>
  <si>
    <t>General transcription factor IIF subunit 1 OS=Mus musculus GN=Gtf2f1 PE=1 SV=1</t>
  </si>
  <si>
    <t>SNUT2_MOUSE</t>
  </si>
  <si>
    <t>U4/U6.U5 tri-snRNP-associated protein 2 OS=Mus musculus GN=Usp39 PE=2 SV=2</t>
  </si>
  <si>
    <t>SMCA4_MOUSE</t>
  </si>
  <si>
    <t>Transcription activator BRG1 OS=Mus musculus GN=Smarca4 PE=1 SV=1</t>
  </si>
  <si>
    <t>SMCA2_MOUSE, SMCA4_MOUSE</t>
  </si>
  <si>
    <t>CWC27_MOUSE</t>
  </si>
  <si>
    <t>Peptidyl-prolyl cis-trans isomerase CWC27 homolog OS=Mus musculus GN=Cwc27 PE=1 SV=1</t>
  </si>
  <si>
    <t>ALKB5_MOUSE</t>
  </si>
  <si>
    <t>RLA2_MOUSE</t>
  </si>
  <si>
    <t>60S acidic ribosomal protein P2 OS=Mus musculus GN=Rplp2 PE=1 SV=3</t>
  </si>
  <si>
    <t>GABPA_MOUSE</t>
  </si>
  <si>
    <t>GA-binding protein alpha chain OS=Mus musculus GN=Gabpa PE=1 SV=1</t>
  </si>
  <si>
    <t>TYY1_MOUSE</t>
  </si>
  <si>
    <t>Transcriptional repressor protein YY1 OS=Mus musculus GN=Yy1 PE=1 SV=1</t>
  </si>
  <si>
    <t>HNRL2_MOUSE</t>
  </si>
  <si>
    <t>Heterogeneous nuclear ribonucleoprotein U-like protein 2 OS=Mus musculus GN=Hnrnpul2 PE=1 SV=1</t>
  </si>
  <si>
    <t>CREB1_MOUSE</t>
  </si>
  <si>
    <t>Nuclear factor 1 C-type OS=Mus musculus GN=Nfic PE=1 SV=1</t>
  </si>
  <si>
    <t>NFIA_MOUSE, NFIB_MOUSE, NFIC_MOUSE, NFIX_MOUSE</t>
  </si>
  <si>
    <t>NFIX_MOUSE</t>
  </si>
  <si>
    <t>Nuclear factor 1 X-type OS=Mus musculus GN=Nfix PE=1 SV=2</t>
  </si>
  <si>
    <t>SURF6_MOUSE</t>
  </si>
  <si>
    <t>Surfeit locus protein 6 OS=Mus musculus GN=Surf6 PE=2 SV=1</t>
  </si>
  <si>
    <t>HDAC2_MOUSE</t>
  </si>
  <si>
    <t>Histone deacetylase 2 OS=Mus musculus GN=Hdac2 PE=1 SV=1</t>
  </si>
  <si>
    <t>TIAR_MOUSE</t>
  </si>
  <si>
    <t>Nucleolysin TIAR OS=Mus musculus GN=Tial1 PE=2 SV=1</t>
  </si>
  <si>
    <t>HNRH2_MOUSE</t>
  </si>
  <si>
    <t>Heterogeneous nuclear ribonucleoprotein H2 OS=Mus musculus GN=Hnrnph2 PE=1 SV=1</t>
  </si>
  <si>
    <t>TERF1_MOUSE</t>
  </si>
  <si>
    <t>Telomeric repeat-binding factor 1 OS=Mus musculus GN=Terf1 PE=2 SV=1</t>
  </si>
  <si>
    <t>ELAV1_MOUSE</t>
  </si>
  <si>
    <t>NFIA_MOUSE</t>
  </si>
  <si>
    <t>Nuclear factor 1 A-type OS=Mus musculus GN=Nfia PE=1 SV=1</t>
  </si>
  <si>
    <t>CO6A2_MOUSE</t>
  </si>
  <si>
    <t>Collagen alpha-2(VI) chain OS=Mus musculus GN=Col6a2 PE=2 SV=3</t>
  </si>
  <si>
    <t>CDK7_MOUSE</t>
  </si>
  <si>
    <t>Cell division protein kinase 7 OS=Mus musculus GN=Cdk7 PE=1 SV=2</t>
  </si>
  <si>
    <t>ATPA_MOUSE</t>
  </si>
  <si>
    <t>ATP synthase subunit alpha, mitochondrial OS=Mus musculus GN=Atp5a1 PE=1 SV=1</t>
  </si>
  <si>
    <t>TOP1_MOUSE</t>
  </si>
  <si>
    <t>DNA topoisomerase 1 OS=Mus musculus GN=Top1 PE=1 SV=2</t>
  </si>
  <si>
    <t>3MG_MOUSE</t>
  </si>
  <si>
    <t>DNA-3-methyladenine glycosylase OS=Mus musculus GN=Mpg PE=2 SV=2</t>
  </si>
  <si>
    <t>CO6A1_MOUSE</t>
  </si>
  <si>
    <t>Collagen alpha-1(VI) chain OS=Mus musculus GN=Col6a1 PE=2 SV=1</t>
  </si>
  <si>
    <t>PPA5_MOUSE</t>
  </si>
  <si>
    <t>Tartrate-resistant acid phosphatase type 5 OS=Mus musculus GN=Acp5 PE=2 SV=2</t>
  </si>
  <si>
    <t>CP2E1_MOUSE</t>
  </si>
  <si>
    <t>Thioredoxin-like protein 4A OS=Mus musculus GN=Txnl4a PE=2 SV=1</t>
  </si>
  <si>
    <t>CBX1_MOUSE</t>
  </si>
  <si>
    <t>Chromobox protein homolog 1 OS=Mus musculus GN=Cbx1 PE=1 SV=1</t>
  </si>
  <si>
    <t>CBX1_MOUSE, CBX3_MOUSE</t>
  </si>
  <si>
    <t>ELOC_MOUSE</t>
  </si>
  <si>
    <t>Transcription elongation factor B polypeptide 1 OS=Mus musculus GN=Tceb1 PE=1 SV=1</t>
  </si>
  <si>
    <t>ERH_MOUSE</t>
  </si>
  <si>
    <t>Enhancer of rudimentary homolog OS=Mus musculus GN=Erh PE=1 SV=1</t>
  </si>
  <si>
    <t>RL19_MOUSE</t>
  </si>
  <si>
    <t>60S ribosomal protein L19 OS=Mus musculus GN=Rpl19 PE=1 SV=1</t>
  </si>
  <si>
    <t>SFRS3_MOUSE</t>
  </si>
  <si>
    <t>Splicing factor, arginine/serine-rich 3 OS=Mus musculus GN=Sfrs3 PE=2 SV=1</t>
  </si>
  <si>
    <t>SFRS3_MOUSE, SFRS7_MOUSE</t>
  </si>
  <si>
    <t>H32_MOUSE</t>
  </si>
  <si>
    <t>Dynein light chain 1, cytoplasmic OS=Mus musculus GN=Dynll1 PE=1 SV=1</t>
  </si>
  <si>
    <t>DYL1_MOUSE, DYL2_MOUSE</t>
  </si>
  <si>
    <t>SPT41_MOUSE</t>
  </si>
  <si>
    <t>Transcription elongation factor SPT4 1 OS=Mus musculus GN=Supt4h1 PE=2 SV=1</t>
  </si>
  <si>
    <t>RS17_MOUSE</t>
  </si>
  <si>
    <t>40S ribosomal protein S17 OS=Mus musculus GN=Rps17 PE=1 SV=2</t>
  </si>
  <si>
    <t>UBC9_MOUSE</t>
  </si>
  <si>
    <t>SUMO-conjugating enzyme UBC9 OS=Mus musculus GN=Ube2i PE=1 SV=1</t>
  </si>
  <si>
    <t>RALA_MOUSE</t>
  </si>
  <si>
    <t>Ras-related protein Ral-A OS=Mus musculus GN=Rala PE=1 SV=1</t>
  </si>
  <si>
    <t>RS12_MOUSE</t>
  </si>
  <si>
    <t>40S ribosomal protein S12 OS=Mus musculus GN=Rps12 PE=1 SV=2</t>
  </si>
  <si>
    <t>Dimethylaniline monooxygenase [N-oxide-forming] 3 OS=Mus musculus GN=Fmo3 PE=1 SV=1</t>
  </si>
  <si>
    <t>RPB3_MOUSE</t>
  </si>
  <si>
    <t>DNA-directed RNA polymerase II subunit RPB3 OS=Mus musculus GN=Polr2c PE=2 SV=1</t>
  </si>
  <si>
    <t>GRM1_MOUSE</t>
  </si>
  <si>
    <t>Metabotropic glutamate receptor 1 OS=Mus musculus GN=Grm1 PE=2 SV=2</t>
  </si>
  <si>
    <t>KRT86_MOUSE</t>
  </si>
  <si>
    <t>Keratin, type II cuticular Hb6 OS=Mus musculus GN=Krt86 PE=2 SV=2</t>
  </si>
  <si>
    <t>NFIB_MOUSE</t>
  </si>
  <si>
    <t>Nuclear factor 1 B-type OS=Mus musculus GN=Nfib PE=1 SV=2</t>
  </si>
  <si>
    <t>RBBP6_MOUSE</t>
  </si>
  <si>
    <t>Retinoblastoma-binding protein 6 OS=Mus musculus GN=Rbbp6 PE=1 SV=5</t>
  </si>
  <si>
    <t>FMO5_MOUSE</t>
  </si>
  <si>
    <t>Dimethylaniline monooxygenase [N-oxide-forming] 5 OS=Mus musculus GN=Fmo5 PE=2 SV=3</t>
  </si>
  <si>
    <t>TBB5_MOUSE</t>
  </si>
  <si>
    <t>Tubulin beta-5 chain OS=Mus musculus GN=Tubb5 PE=1 SV=1</t>
  </si>
  <si>
    <t>Tubulin beta-2C chain OS=Mus musculus GN=Tubb2c PE=1 SV=1</t>
  </si>
  <si>
    <t>TBB2C_MOUSE, TBB3_MOUSE, TBB5_MOUSE</t>
  </si>
  <si>
    <t>H31_MOUSE</t>
  </si>
  <si>
    <t>Histone H3.1 OS=Mus musculus GN=Hist1h3a PE=1 SV=2</t>
  </si>
  <si>
    <t>H31_MOUSE, H32_MOUSE, H33_MOUSE</t>
  </si>
  <si>
    <t>1433F_MOUSE</t>
  </si>
  <si>
    <t>14-3-3 protein eta OS=Mus musculus GN=Ywhah PE=1 SV=2</t>
  </si>
  <si>
    <t>ZHX1_MOUSE</t>
  </si>
  <si>
    <t>Zinc fingers and homeoboxes protein 1 OS=Mus musculus GN=Zhx1 PE=1 SV=2</t>
  </si>
  <si>
    <t>IMB1_MOUSE</t>
  </si>
  <si>
    <t>Importin subunit beta-1 OS=Mus musculus GN=Kpnb1 PE=1 SV=1</t>
  </si>
  <si>
    <t>EBP_MOUSE</t>
  </si>
  <si>
    <t>3-beta-hydroxysteroid-Delta(8),Delta(7)-isomerase OS=Mus musculus GN=Ebp PE=1 SV=3</t>
  </si>
  <si>
    <t>NFIC_MOUSE</t>
  </si>
  <si>
    <t>60S ribosomal protein L23 OS=Mus musculus GN=Rpl23 PE=2 SV=1</t>
  </si>
  <si>
    <t>RS25_MOUSE</t>
  </si>
  <si>
    <t>40S ribosomal protein S25 OS=Mus musculus GN=Rps25 PE=2 SV=1</t>
  </si>
  <si>
    <t>RS28_MOUSE</t>
  </si>
  <si>
    <t>40S ribosomal protein S28 OS=Mus musculus GN=Rps28 PE=2 SV=1</t>
  </si>
  <si>
    <t>ELOB_MOUSE</t>
  </si>
  <si>
    <t>Transcription elongation factor B polypeptide 2 OS=Mus musculus GN=Tceb2 PE=1 SV=1</t>
  </si>
  <si>
    <t>GBB2_MOUSE</t>
  </si>
  <si>
    <t>Guanine nucleotide-binding protein G(I)/G(S)/G(T) subunit beta-2 OS=Mus musculus GN=Gnb2 PE=1 SV=3</t>
  </si>
  <si>
    <t>RL30_MOUSE</t>
  </si>
  <si>
    <t>60S ribosomal protein L30 OS=Mus musculus GN=Rpl30 PE=2 SV=2</t>
  </si>
  <si>
    <t>CYC_MOUSE</t>
  </si>
  <si>
    <t>Cytochrome c, somatic OS=Mus musculus GN=Cycs PE=1 SV=2</t>
  </si>
  <si>
    <t>RL31_MOUSE</t>
  </si>
  <si>
    <t>ELAV-like protein 1 OS=Mus musculus GN=Elavl1 PE=1 SV=1</t>
  </si>
  <si>
    <t>RAD50_MOUSE</t>
  </si>
  <si>
    <t>DNA repair protein RAD50 OS=Mus musculus GN=Rad50 PE=1 SV=1</t>
  </si>
  <si>
    <t>TP53B_MOUSE</t>
  </si>
  <si>
    <t>Tumor suppressor p53-binding protein 1 OS=Mus musculus GN=Tp53bp1 PE=1 SV=2</t>
  </si>
  <si>
    <t>DHB5_MOUSE</t>
  </si>
  <si>
    <t>Estradiol 17 beta-dehydrogenase 5 OS=Mus musculus GN=Akr1c6 PE=1 SV=1</t>
  </si>
  <si>
    <t>RPA2_MOUSE</t>
  </si>
  <si>
    <t>DNA-directed RNA polymerase I subunit RPA2 OS=Mus musculus GN=Polr1b PE=2 SV=1</t>
  </si>
  <si>
    <t>TCPB_MOUSE</t>
  </si>
  <si>
    <t>T-complex protein 1 subunit beta OS=Mus musculus GN=Cct2 PE=1 SV=4</t>
  </si>
  <si>
    <t>ATF1_MOUSE</t>
  </si>
  <si>
    <t>Cyclic AMP-dependent transcription factor ATF-1 OS=Mus musculus GN=Atf1 PE=2 SV=1</t>
  </si>
  <si>
    <t>ATF1_MOUSE, CREB1_MOUSE</t>
  </si>
  <si>
    <t>PHF5A_MOUSE</t>
  </si>
  <si>
    <t>PHD finger-like domain-containing protein 5A OS=Mus musculus GN=Phf5a PE=2 SV=1</t>
  </si>
  <si>
    <t>TXN4A_MOUSE</t>
  </si>
  <si>
    <t>CH60_MOUSE</t>
  </si>
  <si>
    <t>60 kDa heat shock protein, mitochondrial OS=Mus musculus GN=Hspd1 PE=1 SV=1</t>
  </si>
  <si>
    <t>PP1G_MOUSE</t>
  </si>
  <si>
    <t>Serine/threonine-protein phosphatase PP1-gamma catalytic subunit OS=Mus musculus GN=Ppp1cc PE=1 SV=1</t>
  </si>
  <si>
    <t>1433Z_MOUSE</t>
  </si>
  <si>
    <t>14-3-3 protein zeta/delta OS=Mus musculus GN=Ywhaz PE=1 SV=1</t>
  </si>
  <si>
    <t>CRNL1_MOUSE</t>
  </si>
  <si>
    <t>Crooked neck-like protein 1 OS=Mus musculus GN=Crnkl1 PE=2 SV=1</t>
  </si>
  <si>
    <t>HMGB1_MOUSE</t>
  </si>
  <si>
    <t>High mobility group protein B1 OS=Mus musculus GN=Hmgb1 PE=1 SV=2</t>
  </si>
  <si>
    <t>SUMO1_MOUSE</t>
  </si>
  <si>
    <t>Small ubiquitin-related modifier 1 OS=Mus musculus GN=Sumo1 PE=1 SV=1</t>
  </si>
  <si>
    <t>DYL1_MOUSE</t>
  </si>
  <si>
    <t>40S ribosomal protein S11 OS=Mus musculus GN=Rps11 PE=2 SV=3</t>
  </si>
  <si>
    <t>RS13_MOUSE</t>
  </si>
  <si>
    <t>40S ribosomal protein S13 OS=Mus musculus GN=Rps13 PE=1 SV=2</t>
  </si>
  <si>
    <t>RUXE_MOUSE</t>
  </si>
  <si>
    <t>Small nuclear ribonucleoprotein E OS=Mus musculus GN=Snrpe PE=2 SV=1</t>
  </si>
  <si>
    <t>RUXF_MOUSE</t>
  </si>
  <si>
    <t>Small nuclear ribonucleoprotein F OS=Mus musculus GN=Snrpf PE=2 SV=1</t>
  </si>
  <si>
    <t>RUXG_MOUSE</t>
  </si>
  <si>
    <t>Small nuclear ribonucleoprotein G OS=Mus musculus GN=Snrpg PE=1 SV=1</t>
  </si>
  <si>
    <t>LSM6_MOUSE</t>
  </si>
  <si>
    <t>U6 snRNA-associated Sm-like protein LSm6 OS=Mus musculus GN=Lsm6 PE=2 SV=1</t>
  </si>
  <si>
    <t>SMD1_MOUSE</t>
  </si>
  <si>
    <t>Small nuclear ribonucleoprotein Sm D1 OS=Mus musculus GN=Snrpd1 PE=2 SV=1</t>
  </si>
  <si>
    <t>SMD2_MOUSE</t>
  </si>
  <si>
    <t>RS10_MOUSE</t>
  </si>
  <si>
    <t>40S ribosomal protein S10 OS=Mus musculus GN=Rps10 PE=1 SV=1</t>
  </si>
  <si>
    <t>PP2AA_MOUSE</t>
  </si>
  <si>
    <t>Serine/threonine-protein phosphatase 2A catalytic subunit alpha isoform OS=Mus musculus GN=Ppp2ca PE=1 SV=1</t>
  </si>
  <si>
    <t>CSK2B_MOUSE</t>
  </si>
  <si>
    <t>Casein kinase II subunit beta OS=Mus musculus GN=Csnk2b PE=1 SV=1</t>
  </si>
  <si>
    <t>RL22_MOUSE</t>
  </si>
  <si>
    <t>60S ribosomal protein L22 OS=Mus musculus GN=Rpl22 PE=2 SV=2</t>
  </si>
  <si>
    <t>GBLP_MOUSE</t>
  </si>
  <si>
    <t>Guanine nucleotide-binding protein subunit beta-2-like 1 OS=Mus musculus GN=Gnb2l1 PE=1 SV=3</t>
  </si>
  <si>
    <t>TBA4A_MOUSE</t>
  </si>
  <si>
    <t>Tubulin alpha-4A chain OS=Mus musculus GN=Tuba4a PE=1 SV=1</t>
  </si>
  <si>
    <t>TBA1A_MOUSE</t>
  </si>
  <si>
    <t>Tubulin alpha-1A chain OS=Mus musculus GN=Tuba1a PE=1 SV=1</t>
  </si>
  <si>
    <t>TBB2C_MOUSE</t>
  </si>
  <si>
    <t>RL23A_MOUSE</t>
  </si>
  <si>
    <t>60S ribosomal protein L23a OS=Mus musculus GN=Rpl23a PE=2 SV=1</t>
  </si>
  <si>
    <t>RS6_MOUSE</t>
  </si>
  <si>
    <t>40S ribosomal protein S6 OS=Mus musculus GN=Rps6 PE=1 SV=1</t>
  </si>
  <si>
    <t>H4_MOUSE</t>
  </si>
  <si>
    <t>Histone H4 OS=Mus musculus GN=Hist1h4a PE=1 SV=2</t>
  </si>
  <si>
    <t>RAB1A_MOUSE</t>
  </si>
  <si>
    <t>Ras-related protein Rab-1A OS=Mus musculus GN=Rab1A PE=1 SV=3</t>
  </si>
  <si>
    <t>RAN_MOUSE</t>
  </si>
  <si>
    <t>GTP-binding nuclear protein Ran OS=Mus musculus GN=Ran PE=1 SV=3</t>
  </si>
  <si>
    <t>RL23_MOUSE</t>
  </si>
  <si>
    <t>MGN_MOUSE</t>
  </si>
  <si>
    <t>Protein mago nashi homolog OS=Mus musculus GN=Magoh PE=2 SV=1</t>
  </si>
  <si>
    <t>RL27_MOUSE</t>
  </si>
  <si>
    <t>60S ribosomal protein L27 OS=Mus musculus GN=Rpl27 PE=2 SV=2</t>
  </si>
  <si>
    <t>DAD1_MOUSE</t>
  </si>
  <si>
    <t>Dolichyl-diphosphooligosaccharide--protein glycosyltransferase subunit DAD1 OS=Mus musculus GN=Dad1 PE=2 SV=3</t>
  </si>
  <si>
    <t>SUMO2_MOUSE</t>
  </si>
  <si>
    <t>Small ubiquitin-related modifier 2 OS=Mus musculus GN=Sumo2 PE=2 SV=1</t>
  </si>
  <si>
    <t>SUMO2_MOUSE, SUMO3_MOUSE</t>
  </si>
  <si>
    <t>WDR5_MOUSE</t>
  </si>
  <si>
    <t>WD repeat-containing protein 5 OS=Mus musculus GN=Wdr5 PE=2 SV=1</t>
  </si>
  <si>
    <t>HNRPK_MOUSE</t>
  </si>
  <si>
    <t>60S ribosomal protein L31 OS=Mus musculus GN=Rpl31 PE=2 SV=1</t>
  </si>
  <si>
    <t>RS3_MOUSE</t>
  </si>
  <si>
    <t>40S ribosomal protein S3 OS=Mus musculus GN=Rps3 PE=1 SV=1</t>
  </si>
  <si>
    <t>RL32_MOUSE</t>
  </si>
  <si>
    <t>60S ribosomal protein L32 OS=Mus musculus GN=Rpl32 PE=2 SV=2</t>
  </si>
  <si>
    <t>RL8_MOUSE</t>
  </si>
  <si>
    <t>60S ribosomal protein L8 OS=Mus musculus GN=Rpl8 PE=2 SV=2</t>
  </si>
  <si>
    <t>YBOX1_MOUSE</t>
  </si>
  <si>
    <t>Nuclease-sensitive element-binding protein 1 OS=Mus musculus GN=Ybx1 PE=1 SV=3</t>
  </si>
  <si>
    <t>UBIQ_MOUSE</t>
  </si>
  <si>
    <t>Ubiquitin OS=Mus musculus GN=Rps27a PE=1 SV=1</t>
  </si>
  <si>
    <t>TRA2B_MOUSE</t>
  </si>
  <si>
    <t>Transformer-2 protein homolog beta OS=Mus musculus GN=Tra2b PE=1 SV=1</t>
  </si>
  <si>
    <t>TRA2A_MOUSE, TRA2B_MOUSE</t>
  </si>
  <si>
    <t>HSP7C_MOUSE</t>
  </si>
  <si>
    <t>Heat shock cognate 71 kDa protein OS=Mus musculus GN=Hspa8 PE=1 SV=1</t>
  </si>
  <si>
    <t>DNJA1_MOUSE</t>
  </si>
  <si>
    <t>DnaJ homolog subfamily A member 1 OS=Mus musculus GN=Dnaja1 PE=1 SV=1</t>
  </si>
  <si>
    <t>26S protease regulatory subunit 8 OS=Mus musculus GN=Psmc5 PE=1 SV=1</t>
  </si>
  <si>
    <t>RS8_MOUSE</t>
  </si>
  <si>
    <t>40S ribosomal protein S8 OS=Mus musculus GN=Rps8 PE=1 SV=2</t>
  </si>
  <si>
    <t>RS15A_MOUSE</t>
  </si>
  <si>
    <t>40S ribosomal protein S15a OS=Mus musculus GN=Rps15a PE=2 SV=2</t>
  </si>
  <si>
    <t>1433E_MOUSE</t>
  </si>
  <si>
    <t>14-3-3 protein epsilon OS=Mus musculus GN=Ywhae PE=1 SV=1</t>
  </si>
  <si>
    <t>RS14_MOUSE</t>
  </si>
  <si>
    <t>40S ribosomal protein S14 OS=Mus musculus GN=Rps14 PE=2 SV=3</t>
  </si>
  <si>
    <t>RS23_MOUSE</t>
  </si>
  <si>
    <t>40S ribosomal protein S23 OS=Mus musculus GN=Rps23 PE=2 SV=3</t>
  </si>
  <si>
    <t>RS18_MOUSE</t>
  </si>
  <si>
    <t>40S ribosomal protein S18 OS=Mus musculus GN=Rps18 PE=2 SV=3</t>
  </si>
  <si>
    <t>RS11_MOUSE</t>
  </si>
  <si>
    <t>Alpha-actinin-4 OS=Mus musculus GN=Actn4 PE=1 SV=1</t>
  </si>
  <si>
    <t>RU2A_MOUSE</t>
  </si>
  <si>
    <t>U2 small nuclear ribonucleoprotein A' OS=Mus musculus GN=Snrpa1 PE=1 SV=2</t>
  </si>
  <si>
    <t>EF2_MOUSE</t>
  </si>
  <si>
    <t>Elongation factor 2 OS=Mus musculus GN=Eef2 PE=1 SV=2</t>
  </si>
  <si>
    <t>GCFC_MOUSE</t>
  </si>
  <si>
    <t>GC-rich sequence DNA-binding factor homolog OS=Mus musculus GN=Gcfc PE=1 SV=2</t>
  </si>
  <si>
    <t>GGLO_MOUSE</t>
  </si>
  <si>
    <t>L-gulonolactone oxidase OS=Mus musculus GN=Gulo PE=1 SV=2</t>
  </si>
  <si>
    <t>AAAS_MOUSE</t>
  </si>
  <si>
    <t>Aladin OS=Mus musculus GN=Aaas PE=1 SV=1</t>
  </si>
  <si>
    <t>NUP43_MOUSE</t>
  </si>
  <si>
    <t>Nucleoporin Nup43 OS=Mus musculus GN=Nup43 PE=2 SV=1</t>
  </si>
  <si>
    <t>PM14_MOUSE</t>
  </si>
  <si>
    <t>Pre-mRNA branch site protein p14 OS=Mus musculus GN=Sf3b14 PE=2 SV=1</t>
  </si>
  <si>
    <t>Small nuclear ribonucleoprotein Sm D2 OS=Mus musculus GN=Snrpd2 PE=2 SV=1</t>
  </si>
  <si>
    <t>SMD3_MOUSE</t>
  </si>
  <si>
    <t>Small nuclear ribonucleoprotein Sm D3 OS=Mus musculus GN=Snrpd3 PE=1 SV=1</t>
  </si>
  <si>
    <t>PRS10_MOUSE</t>
  </si>
  <si>
    <t>26S protease regulatory subunit 10B OS=Mus musculus GN=Psmc6 PE=1 SV=1</t>
  </si>
  <si>
    <t>RPB7_MOUSE</t>
  </si>
  <si>
    <t>DNA-directed RNA polymerase II subunit RPB7 OS=Mus musculus GN=Polr2g PE=2 SV=1</t>
  </si>
  <si>
    <t>RS4X_MOUSE</t>
  </si>
  <si>
    <t>40S ribosomal protein S4, X isoform OS=Mus musculus GN=Rps4x PE=2 SV=2</t>
  </si>
  <si>
    <t>RL18A_MOUSE</t>
  </si>
  <si>
    <t>60S ribosomal protein L18a OS=Mus musculus GN=Rpl18a PE=1 SV=1</t>
  </si>
  <si>
    <t>ACTA_MOUSE</t>
  </si>
  <si>
    <t>Actin, aortic smooth muscle OS=Mus musculus GN=Acta2 PE=1 SV=1</t>
  </si>
  <si>
    <t>Eukaryotic initiation factor 4A-I OS=Mus musculus GN=Eif4a1 PE=2 SV=1</t>
  </si>
  <si>
    <t>IF4A1_MOUSE, IF4A3_MOUSE</t>
  </si>
  <si>
    <t>RS20_MOUSE</t>
  </si>
  <si>
    <t>40S ribosomal protein S20 OS=Mus musculus GN=Rps20 PE=1 SV=1</t>
  </si>
  <si>
    <t>RPB9_MOUSE</t>
  </si>
  <si>
    <t>DNA-directed RNA polymerase II subunit RPB9 OS=Mus musculus GN=Polr2i PE=2 SV=1</t>
  </si>
  <si>
    <t>RAB5B_MOUSE</t>
  </si>
  <si>
    <t>Ras-related protein Rab-5B OS=Mus musculus GN=Rab5b PE=1 SV=1</t>
  </si>
  <si>
    <t>RAB10_MOUSE</t>
  </si>
  <si>
    <t>Ras-related protein Rab-10 OS=Mus musculus GN=Rab10 PE=1 SV=1</t>
  </si>
  <si>
    <t>RL26_MOUSE</t>
  </si>
  <si>
    <t>60S ribosomal protein L26 OS=Mus musculus GN=Rpl26 PE=2 SV=1</t>
  </si>
  <si>
    <t>RAB6B_MOUSE</t>
  </si>
  <si>
    <t>Ras-related protein Rab-6B OS=Mus musculus GN=Rab6b PE=1 SV=1</t>
  </si>
  <si>
    <t>Transcription initiation factor TFIID subunit 9 OS=Mus musculus GN=Taf9 PE=2 SV=1</t>
  </si>
  <si>
    <t>NOC3L_MOUSE</t>
  </si>
  <si>
    <t>Nucleolar complex protein 3 homolog OS=Mus musculus GN=Noc3l PE=2 SV=1</t>
  </si>
  <si>
    <t>SFPQ_MOUSE</t>
  </si>
  <si>
    <t>Splicing factor, proline- and glutamine-rich OS=Mus musculus GN=Sfpq PE=1 SV=1</t>
  </si>
  <si>
    <t>NONO_MOUSE, SFPQ_MOUSE</t>
  </si>
  <si>
    <t>MBOA5_MOUSE</t>
  </si>
  <si>
    <t>Lysophospholipid acyltransferase 5 OS=Mus musculus GN=Lpcat3 PE=1 SV=1</t>
  </si>
  <si>
    <t>RBM42_MOUSE</t>
  </si>
  <si>
    <t>RNA-binding protein 42 OS=Mus musculus GN=Rbm42 PE=1 SV=1</t>
  </si>
  <si>
    <t>IF4A3_MOUSE</t>
  </si>
  <si>
    <t>Eukaryotic initiation factor 4A-III OS=Mus musculus GN=Eif4a3 PE=1 SV=3</t>
  </si>
  <si>
    <t>MK67I_MOUSE</t>
  </si>
  <si>
    <t>Heterogeneous nuclear ribonucleoprotein K OS=Mus musculus GN=Hnrnpk PE=1 SV=1</t>
  </si>
  <si>
    <t>1433G_MOUSE</t>
  </si>
  <si>
    <t>14-3-3 protein gamma OS=Mus musculus GN=Ywhag PE=1 SV=2</t>
  </si>
  <si>
    <t>1433B_MOUSE, 1433E_MOUSE, 1433F_MOUSE, 1433G_MOUSE, 1433Z_MOUSE</t>
  </si>
  <si>
    <t>TIM13_MOUSE</t>
  </si>
  <si>
    <t>Mitochondrial import inner membrane translocase subunit Tim13 OS=Mus musculus GN=Timm13 PE=1 SV=1</t>
  </si>
  <si>
    <t>RS7_MOUSE</t>
  </si>
  <si>
    <t>40S ribosomal protein S7 OS=Mus musculus GN=Rps7 PE=2 SV=1</t>
  </si>
  <si>
    <t>PP1A_MOUSE</t>
  </si>
  <si>
    <t>Serine/threonine-protein phosphatase PP1-alpha catalytic subunit OS=Mus musculus GN=Ppp1ca PE=1 SV=1</t>
  </si>
  <si>
    <t>PP1A_MOUSE, PP1B_MOUSE, PP1G_MOUSE</t>
  </si>
  <si>
    <t>PP1B_MOUSE</t>
  </si>
  <si>
    <t>Serine/threonine-protein phosphatase PP1-beta catalytic subunit OS=Mus musculus GN=Ppp1cb PE=1 SV=3</t>
  </si>
  <si>
    <t>PRS8_MOUSE</t>
  </si>
  <si>
    <t>C-terminal-binding protein 2 OS=Mus musculus GN=Ctbp2 PE=1 SV=2</t>
  </si>
  <si>
    <t>CP2AC_MOUSE</t>
  </si>
  <si>
    <t>Cytochrome P450 2A12 OS=Mus musculus GN=Cyp2a12 PE=1 SV=1</t>
  </si>
  <si>
    <t>CP237_MOUSE</t>
  </si>
  <si>
    <t>Cytochrome P450 2C37 OS=Mus musculus GN=Cyp2c37 PE=2 SV=1</t>
  </si>
  <si>
    <t>CP237_MOUSE, CP239_MOUSE, CP254_MOUSE, CP2CT_MOUSE, CY250_MOUSE</t>
  </si>
  <si>
    <t>CP239_MOUSE</t>
  </si>
  <si>
    <t>Cytochrome P450 2C39 OS=Mus musculus GN=Cyp2c39 PE=2 SV=1</t>
  </si>
  <si>
    <t>CP240_MOUSE</t>
  </si>
  <si>
    <t>Cytochrome P450 2C40 OS=Mus musculus GN=Cyp2c40 PE=2 SV=1</t>
  </si>
  <si>
    <t>FUS_MOUSE</t>
  </si>
  <si>
    <t>RNA-binding protein FUS OS=Mus musculus GN=Fus PE=2 SV=1</t>
  </si>
  <si>
    <t>EXOSX_MOUSE</t>
  </si>
  <si>
    <t>Exosome component 10 OS=Mus musculus GN=Exosc10 PE=1 SV=1</t>
  </si>
  <si>
    <t>ACTN4_MOUSE</t>
  </si>
  <si>
    <t>AT1A1_MOUSE</t>
  </si>
  <si>
    <t>Sodium/potassium-transporting ATPase subunit alpha-1 OS=Mus musculus GN=Atp1a1 PE=1 SV=1</t>
  </si>
  <si>
    <t>CX056_MOUSE</t>
  </si>
  <si>
    <t>UPF0428 protein CXorf56 homolog OS=Mus musculus PE=2 SV=1</t>
  </si>
  <si>
    <t>K1967_MOUSE</t>
  </si>
  <si>
    <t>Protein KIAA1967 homolog OS=Mus musculus PE=1 SV=2</t>
  </si>
  <si>
    <t>CDIPT_MOUSE</t>
  </si>
  <si>
    <t>CDP-diacylglycerol--inositol 3-phosphatidyltransferase OS=Mus musculus GN=Cdipt PE=1 SV=1</t>
  </si>
  <si>
    <t>KRI1_MOUSE</t>
  </si>
  <si>
    <t>Protein KRI1 homolog OS=Mus musculus GN=Kri1 PE=1 SV=2</t>
  </si>
  <si>
    <t>RPR1A_MOUSE</t>
  </si>
  <si>
    <t>Regulation of nuclear pre-mRNA domain-containing protein 1A OS=Mus musculus GN=Rprd1a PE=2 SV=1</t>
  </si>
  <si>
    <t>RPR1A_MOUSE, RPR1B_MOUSE</t>
  </si>
  <si>
    <t>DDX39_MOUSE</t>
  </si>
  <si>
    <t>KDM2A_MOUSE</t>
  </si>
  <si>
    <t>Lysine-specific demethylase 2A OS=Mus musculus GN=Kdm2a PE=1 SV=2</t>
  </si>
  <si>
    <t>RUVB1_MOUSE</t>
  </si>
  <si>
    <t>RuvB-like 1 OS=Mus musculus GN=Ruvbl1 PE=1 SV=1</t>
  </si>
  <si>
    <t>PCBP1_MOUSE</t>
  </si>
  <si>
    <t>Poly(rC)-binding protein 1 OS=Mus musculus GN=Pcbp1 PE=1 SV=1</t>
  </si>
  <si>
    <t>PCBP1_MOUSE, PCBP2_MOUSE</t>
  </si>
  <si>
    <t>ACTB_MOUSE</t>
  </si>
  <si>
    <t>Actin, cytoplasmic 1 OS=Mus musculus GN=Actb PE=1 SV=1</t>
  </si>
  <si>
    <t>ACTA_MOUSE, ACTBL_MOUSE, ACTB_MOUSE</t>
  </si>
  <si>
    <t>MO4L1_MOUSE</t>
  </si>
  <si>
    <t>Mortality factor 4-like protein 1 OS=Mus musculus GN=Morf4l1 PE=2 SV=2</t>
  </si>
  <si>
    <t>MO4L1_MOUSE, MO4L2_MOUSE</t>
  </si>
  <si>
    <t>CIRBP_MOUSE</t>
  </si>
  <si>
    <t>Cold-inducible RNA-binding protein OS=Mus musculus GN=Cirbp PE=1 SV=1</t>
  </si>
  <si>
    <t>IF4A1_MOUSE</t>
  </si>
  <si>
    <t>Heterogeneous nuclear ribonucleoprotein U OS=Mus musculus GN=Hnrnpu PE=1 SV=1</t>
  </si>
  <si>
    <t>MPCP_MOUSE</t>
  </si>
  <si>
    <t>Phosphate carrier protein, mitochondrial OS=Mus musculus GN=Slc25a3 PE=1 SV=1</t>
  </si>
  <si>
    <t>RBM39_MOUSE</t>
  </si>
  <si>
    <t>RNA-binding protein 39 OS=Mus musculus GN=Rbm39 PE=1 SV=1</t>
  </si>
  <si>
    <t>SEC63_MOUSE</t>
  </si>
  <si>
    <t>Translocation protein SEC63 homolog OS=Mus musculus GN=Sec63 PE=1 SV=3</t>
  </si>
  <si>
    <t>SDOS_MOUSE</t>
  </si>
  <si>
    <t>Protein syndesmos OS=Mus musculus GN=Nudt16l1 PE=1 SV=2</t>
  </si>
  <si>
    <t>P66B_MOUSE</t>
  </si>
  <si>
    <t>Transcriptional repressor p66-beta OS=Mus musculus GN=Gatad2b PE=1 SV=1</t>
  </si>
  <si>
    <t>IMP4_MOUSE</t>
  </si>
  <si>
    <t>U3 small nucleolar ribonucleoprotein protein IMP4 OS=Mus musculus GN=Imp4 PE=2 SV=1</t>
  </si>
  <si>
    <t>TAF9_MOUSE</t>
  </si>
  <si>
    <t>Long-chain-fatty-acid--CoA ligase 1 OS=Mus musculus GN=Acsl1 PE=1 SV=1</t>
  </si>
  <si>
    <t>ACSL1_MOUSE, ACSL5_MOUSE</t>
  </si>
  <si>
    <t>COT2_MOUSE</t>
  </si>
  <si>
    <t>COUP transcription factor 2 OS=Mus musculus GN=Nr2f2 PE=2 SV=2</t>
  </si>
  <si>
    <t>COT2_MOUSE, NR2F6_MOUSE</t>
  </si>
  <si>
    <t>NR2F6_MOUSE</t>
  </si>
  <si>
    <t>Nuclear receptor subfamily 2 group F member 6 OS=Mus musculus GN=Nr2f6 PE=1 SV=1</t>
  </si>
  <si>
    <t>H14_MOUSE</t>
  </si>
  <si>
    <t>Histone H1.4 OS=Mus musculus GN=Hist1h1e PE=1 SV=2</t>
  </si>
  <si>
    <t>H11_MOUSE</t>
  </si>
  <si>
    <t>Histone H1.1 OS=Mus musculus GN=Hist1h1a PE=2 SV=2</t>
  </si>
  <si>
    <t>H11_MOUSE, H12_MOUSE, H13_MOUSE, H14_MOUSE</t>
  </si>
  <si>
    <t>H15_MOUSE</t>
  </si>
  <si>
    <t>Histone H1.5 OS=Mus musculus GN=Hist1h1b PE=1 SV=2</t>
  </si>
  <si>
    <t>H12_MOUSE, H13_MOUSE, H14_MOUSE, H15_MOUSE</t>
  </si>
  <si>
    <t>MKI67 FHA domain-interacting nucleolar phosphoprotein OS=Mus musculus GN=Mki67ip PE=2 SV=1</t>
  </si>
  <si>
    <t>PQBP1_MOUSE</t>
  </si>
  <si>
    <t>Polyglutamine-binding protein 1 OS=Mus musculus GN=Pqbp1 PE=2 SV=1</t>
  </si>
  <si>
    <t>TE2IP_MOUSE</t>
  </si>
  <si>
    <t>Telomeric repeat-binding factor 2-interacting protein 1 OS=Mus musculus GN=Terf2ip PE=1 SV=1</t>
  </si>
  <si>
    <t>DDX41_MOUSE</t>
  </si>
  <si>
    <t>Probable ATP-dependent RNA helicase DDX41 OS=Mus musculus GN=Ddx41 PE=1 SV=1</t>
  </si>
  <si>
    <t>DDX1_MOUSE</t>
  </si>
  <si>
    <t>ATP-dependent RNA helicase DDX1 OS=Mus musculus GN=Ddx1 PE=2 SV=1</t>
  </si>
  <si>
    <t>MGST1_MOUSE</t>
  </si>
  <si>
    <t>Microsomal glutathione S-transferase 1 OS=Mus musculus GN=Mgst1 PE=1 SV=3</t>
  </si>
  <si>
    <t>ZKSC3_MOUSE</t>
  </si>
  <si>
    <t>ATPB_MOUSE</t>
  </si>
  <si>
    <t>ATP synthase subunit beta, mitochondrial OS=Mus musculus GN=Atp5b PE=1 SV=2</t>
  </si>
  <si>
    <t>CTBP2_MOUSE</t>
  </si>
  <si>
    <t>AL3A2_MOUSE</t>
  </si>
  <si>
    <t>Fatty aldehyde dehydrogenase OS=Mus musculus GN=Aldh3a2 PE=2 SV=1</t>
  </si>
  <si>
    <t>SRPRB_MOUSE</t>
  </si>
  <si>
    <t>U3 small nucleolar RNA-associated protein 6 homolog OS=Mus musculus GN=Utp6 PE=1 SV=1</t>
  </si>
  <si>
    <t>MYH9_MOUSE</t>
  </si>
  <si>
    <t>Myosin-9 OS=Mus musculus GN=Myh9 PE=1 SV=4</t>
  </si>
  <si>
    <t>PHIP_MOUSE</t>
  </si>
  <si>
    <t>PH-interacting protein OS=Mus musculus GN=Phip PE=1 SV=2</t>
  </si>
  <si>
    <t>PARN_MOUSE</t>
  </si>
  <si>
    <t>Poly(A)-specific ribonuclease PARN OS=Mus musculus GN=Parn PE=1 SV=1</t>
  </si>
  <si>
    <t>PSMD2_MOUSE</t>
  </si>
  <si>
    <t>26S proteasome non-ATPase regulatory subunit 2 OS=Mus musculus GN=Psmd2 PE=1 SV=1</t>
  </si>
  <si>
    <t>HNRL1_MOUSE</t>
  </si>
  <si>
    <t>Heterogeneous nuclear ribonucleoprotein U-like protein 1 OS=Mus musculus GN=Hnrnpul1 PE=1 SV=1</t>
  </si>
  <si>
    <t>High mobility group protein B2 OS=Mus musculus GN=Hmgb2 PE=1 SV=3</t>
  </si>
  <si>
    <t>HMGB1_MOUSE, HMGB2_MOUSE</t>
  </si>
  <si>
    <t>DESM_MOUSE</t>
  </si>
  <si>
    <t>Desmin OS=Mus musculus GN=Des PE=1 SV=3</t>
  </si>
  <si>
    <t>SUH_MOUSE</t>
  </si>
  <si>
    <t>Recombining binding protein suppressor of hairless OS=Mus musculus GN=Rbpj PE=1 SV=1</t>
  </si>
  <si>
    <t>NLTP_MOUSE</t>
  </si>
  <si>
    <t>Non-specific lipid-transfer protein OS=Mus musculus GN=Scp2 PE=1 SV=3</t>
  </si>
  <si>
    <t>LA_MOUSE</t>
  </si>
  <si>
    <t>Lupus La protein homolog OS=Mus musculus GN=Ssb PE=2 SV=1</t>
  </si>
  <si>
    <t>CP2F2_MOUSE</t>
  </si>
  <si>
    <t>Cytochrome P450 2F2 OS=Mus musculus GN=Cyp2f2 PE=2 SV=1</t>
  </si>
  <si>
    <t>CP2CT_MOUSE, CP2F2_MOUSE</t>
  </si>
  <si>
    <t>APOC3_MOUSE</t>
  </si>
  <si>
    <t>ATP-dependent RNA helicase DDX39 OS=Mus musculus GN=Ddx39 PE=2 SV=1</t>
  </si>
  <si>
    <t>DDX39_MOUSE, UAP56_MOUSE</t>
  </si>
  <si>
    <t>CI082_MOUSE</t>
  </si>
  <si>
    <t>Uncharacterized protein C9orf82 homolog OS=Mus musculus PE=1 SV=1</t>
  </si>
  <si>
    <t>NAA40_MOUSE</t>
  </si>
  <si>
    <t>N-alpha-acetyltransferase 40, NatD catalytic subunit OS=Mus musculus GN=Naa40 PE=2 SV=1</t>
  </si>
  <si>
    <t>RCC1_MOUSE</t>
  </si>
  <si>
    <t>Regulator of chromosome condensation OS=Mus musculus GN=Rcc1 PE=1 SV=1</t>
  </si>
  <si>
    <t>THOC3_MOUSE</t>
  </si>
  <si>
    <t>THO complex subunit 3 OS=Mus musculus GN=Thoc3 PE=2 SV=1</t>
  </si>
  <si>
    <t>RBM4B_MOUSE</t>
  </si>
  <si>
    <t>RNA-binding protein 4B OS=Mus musculus GN=Rbm4b PE=2 SV=1</t>
  </si>
  <si>
    <t>SFRS4_MOUSE</t>
  </si>
  <si>
    <t>Splicing factor, arginine/serine-rich 4 OS=Mus musculus GN=Sfrs4 PE=2 SV=1</t>
  </si>
  <si>
    <t>HNRPU_MOUSE</t>
  </si>
  <si>
    <t>Hepatocyte nuclear factor 3-gamma OS=Mus musculus GN=Foxa3 PE=1 SV=1</t>
  </si>
  <si>
    <t>RFC1_MOUSE</t>
  </si>
  <si>
    <t>Replication factor C subunit 1 OS=Mus musculus GN=Rfc1 PE=1 SV=2</t>
  </si>
  <si>
    <t>PRDX1_MOUSE</t>
  </si>
  <si>
    <t>Peroxiredoxin-1 OS=Mus musculus GN=Prdx1 PE=1 SV=1</t>
  </si>
  <si>
    <t>RL12_MOUSE</t>
  </si>
  <si>
    <t>60S ribosomal protein L12 OS=Mus musculus GN=Rpl12 PE=1 SV=2</t>
  </si>
  <si>
    <t>RL18_MOUSE</t>
  </si>
  <si>
    <t>60S ribosomal protein L18 OS=Mus musculus GN=Rpl18 PE=2 SV=3</t>
  </si>
  <si>
    <t>NCPR_MOUSE</t>
  </si>
  <si>
    <t>NADPH--cytochrome P450 reductase OS=Mus musculus GN=Por PE=1 SV=2</t>
  </si>
  <si>
    <t>CHD1_MOUSE</t>
  </si>
  <si>
    <t>Chromodomain-helicase-DNA-binding protein 1 OS=Mus musculus GN=Chd1 PE=1 SV=2</t>
  </si>
  <si>
    <t>TFAM_MOUSE</t>
  </si>
  <si>
    <t>Transcription factor A, mitochondrial OS=Mus musculus GN=Tfam PE=2 SV=2</t>
  </si>
  <si>
    <t>ACSL1_MOUSE</t>
  </si>
  <si>
    <t>DDX52_MOUSE</t>
  </si>
  <si>
    <t>Probable ATP-dependent RNA helicase DDX52 OS=Mus musculus GN=Ddx52 PE=2 SV=1</t>
  </si>
  <si>
    <t>MATR3_MOUSE</t>
  </si>
  <si>
    <t>Matrin-3 OS=Mus musculus GN=Matr3 PE=1 SV=1</t>
  </si>
  <si>
    <t>ZN828_MOUSE</t>
  </si>
  <si>
    <t>Zinc finger protein 828 OS=Mus musculus GN=Znf828 PE=1 SV=1</t>
  </si>
  <si>
    <t>DDX18_MOUSE</t>
  </si>
  <si>
    <t>ATP-dependent RNA helicase DDX18 OS=Mus musculus GN=Ddx18 PE=2 SV=1</t>
  </si>
  <si>
    <t>VRK3_MOUSE</t>
  </si>
  <si>
    <t>Serine/threonine-protein kinase VRK3 OS=Mus musculus GN=Vrk3 PE=2 SV=2</t>
  </si>
  <si>
    <t>PLCB_MOUSE</t>
  </si>
  <si>
    <t>1-acyl-sn-glycerol-3-phosphate acyltransferase beta OS=Mus musculus GN=Agpat2 PE=1 SV=1</t>
  </si>
  <si>
    <t>PO121_MOUSE</t>
  </si>
  <si>
    <t>H13_MOUSE</t>
  </si>
  <si>
    <t>Histone H1.3 OS=Mus musculus GN=Hist1h1d PE=1 SV=2</t>
  </si>
  <si>
    <t>NR5A2_MOUSE</t>
  </si>
  <si>
    <t>Nuclear receptor subfamily 5 group A member 2 OS=Mus musculus GN=Nr5a2 PE=1 SV=3</t>
  </si>
  <si>
    <t>CBP_MOUSE</t>
  </si>
  <si>
    <t>CREB-binding protein OS=Mus musculus GN=Crebbp PE=1 SV=2</t>
  </si>
  <si>
    <t>RAGP1_MOUSE</t>
  </si>
  <si>
    <t>Ran GTPase-activating protein 1 OS=Mus musculus GN=Rangap1 PE=1 SV=1</t>
  </si>
  <si>
    <t>PRS7_MOUSE</t>
  </si>
  <si>
    <t>26S protease regulatory subunit 7 OS=Mus musculus GN=Psmc2 PE=1 SV=5</t>
  </si>
  <si>
    <t>STT3A_MOUSE</t>
  </si>
  <si>
    <t>Dolichyl-diphosphooligosaccharide--protein glycosyltransferase subunit STT3A OS=Mus musculus GN=Stt3a PE=1 SV=1</t>
  </si>
  <si>
    <t>ALDH2_MOUSE</t>
  </si>
  <si>
    <t>Aldehyde dehydrogenase, mitochondrial OS=Mus musculus GN=Aldh2 PE=1 SV=1</t>
  </si>
  <si>
    <t>CCAAT/enhancer-binding protein beta OS=Mus musculus GN=Cebpb PE=1 SV=1</t>
  </si>
  <si>
    <t>APEX1_MOUSE</t>
  </si>
  <si>
    <t>DNA-(apurinic or apyrimidinic site) lyase OS=Mus musculus GN=Apex1 PE=1 SV=2</t>
  </si>
  <si>
    <t>CELF1_MOUSE</t>
  </si>
  <si>
    <t>CUGBP Elav-like family member 1 OS=Mus musculus GN=Celf1 PE=1 SV=2</t>
  </si>
  <si>
    <t>CELF1_MOUSE, CELF2_MOUSE</t>
  </si>
  <si>
    <t>RXRA_MOUSE</t>
  </si>
  <si>
    <t>Retinoic acid receptor RXR-alpha OS=Mus musculus GN=Rxra PE=1 SV=1</t>
  </si>
  <si>
    <t>RXRA_MOUSE, RXRB_MOUSE</t>
  </si>
  <si>
    <t>RXRB_MOUSE</t>
  </si>
  <si>
    <t>Retinoic acid receptor RXR-beta OS=Mus musculus GN=Rxrb PE=2 SV=2</t>
  </si>
  <si>
    <t>GRN_MOUSE</t>
  </si>
  <si>
    <t>Granulins OS=Mus musculus GN=Grn PE=1 SV=2</t>
  </si>
  <si>
    <t>PABP1_MOUSE</t>
  </si>
  <si>
    <t>Polyadenylate-binding protein 1 OS=Mus musculus GN=Pabpc1 PE=1 SV=1</t>
  </si>
  <si>
    <t>NKTR_MOUSE</t>
  </si>
  <si>
    <t>NK-tumor recognition protein OS=Mus musculus GN=Nktr PE=1 SV=3</t>
  </si>
  <si>
    <t>HMGB2_MOUSE</t>
  </si>
  <si>
    <t>Protein ELYS OS=Mus musculus GN=Ahctf1 PE=1 SV=1</t>
  </si>
  <si>
    <t>CDC73_MOUSE</t>
  </si>
  <si>
    <t>Parafibromin OS=Mus musculus GN=Cdc73 PE=2 SV=1</t>
  </si>
  <si>
    <t>ACSL5_MOUSE</t>
  </si>
  <si>
    <t>Long-chain-fatty-acid--CoA ligase 5 OS=Mus musculus GN=Acsl5 PE=2 SV=1</t>
  </si>
  <si>
    <t>N42L2_MOUSE</t>
  </si>
  <si>
    <t>NEDD4-binding protein 2-like 2 OS=Mus musculus GN=N4bp2l2 PE=2 SV=2</t>
  </si>
  <si>
    <t>SPF45_MOUSE</t>
  </si>
  <si>
    <t>Splicing factor 45 OS=Mus musculus GN=Rbm17 PE=1 SV=1</t>
  </si>
  <si>
    <t>UD3A2_MOUSE</t>
  </si>
  <si>
    <t>UDP-glucuronosyltransferase 3A2 OS=Mus musculus GN=Ugt3a2 PE=2 SV=2</t>
  </si>
  <si>
    <t>BCLF1_MOUSE</t>
  </si>
  <si>
    <t>Bcl-2-associated transcription factor 1 OS=Mus musculus GN=Bclaf1 PE=1 SV=2</t>
  </si>
  <si>
    <t>FIBB_MOUSE</t>
  </si>
  <si>
    <t>Apolipoprotein C-III OS=Mus musculus GN=Apoc3 PE=2 SV=2</t>
  </si>
  <si>
    <t>RAB5C_MOUSE</t>
  </si>
  <si>
    <t>Ras-related protein Rab-5C OS=Mus musculus GN=Rab5c PE=1 SV=2</t>
  </si>
  <si>
    <t>RAB5B_MOUSE, RAB5C_MOUSE</t>
  </si>
  <si>
    <t>RAB18_MOUSE</t>
  </si>
  <si>
    <t>Ras-related protein Rab-18 OS=Mus musculus GN=Rab18 PE=2 SV=2</t>
  </si>
  <si>
    <t>FBRL_MOUSE</t>
  </si>
  <si>
    <t>rRNA 2'-O-methyltransferase fibrillarin OS=Mus musculus GN=Fbl PE=1 SV=2</t>
  </si>
  <si>
    <t>FBLL1_MOUSE, FBRL_MOUSE</t>
  </si>
  <si>
    <t>CALX_MOUSE</t>
  </si>
  <si>
    <t>Calnexin OS=Mus musculus GN=Canx PE=1 SV=1</t>
  </si>
  <si>
    <t>FOXA1_MOUSE</t>
  </si>
  <si>
    <t>Hepatocyte nuclear factor 3-alpha OS=Mus musculus GN=Foxa1 PE=1 SV=2</t>
  </si>
  <si>
    <t>FOXA1_MOUSE, FOXA3_MOUSE</t>
  </si>
  <si>
    <t>FOXA2_MOUSE</t>
  </si>
  <si>
    <t>Hepatocyte nuclear factor 3-beta OS=Mus musculus GN=Foxa2 PE=1 SV=1</t>
  </si>
  <si>
    <t>FOXA3_MOUSE</t>
  </si>
  <si>
    <t>General transcription factor 3C polypeptide 1 OS=Mus musculus GN=Gtf3c1 PE=2 SV=2</t>
  </si>
  <si>
    <t>INT10_MOUSE</t>
  </si>
  <si>
    <t>Integrator complex subunit 10 OS=Mus musculus GN=Ints10 PE=1 SV=3</t>
  </si>
  <si>
    <t>DHSA_MOUSE</t>
  </si>
  <si>
    <t>Succinate dehydrogenase [ubiquinone] flavoprotein subunit, mitochondrial OS=Mus musculus GN=Sdha PE=1 SV=1</t>
  </si>
  <si>
    <t>PTAD1_MOUSE</t>
  </si>
  <si>
    <t>Protein tyrosine phosphatase-like protein PTPLAD1 OS=Mus musculus GN=Ptplad1 PE=1 SV=2</t>
  </si>
  <si>
    <t>BRD3_MOUSE</t>
  </si>
  <si>
    <t>Bromodomain-containing protein 3 OS=Mus musculus GN=Brd3 PE=1 SV=2</t>
  </si>
  <si>
    <t>BRD2_MOUSE, BRD3_MOUSE, BRD4_MOUSE</t>
  </si>
  <si>
    <t>PAF1_MOUSE</t>
  </si>
  <si>
    <t>RNA polymerase II-associated factor 1 homolog OS=Mus musculus GN=Paf1 PE=2 SV=1</t>
  </si>
  <si>
    <t>CN093_MOUSE</t>
  </si>
  <si>
    <t>Uncharacterized protein C14orf93 homolog OS=Mus musculus PE=2 SV=1</t>
  </si>
  <si>
    <t>TCRG1_MOUSE</t>
  </si>
  <si>
    <t>Transcription elongation regulator 1 OS=Mus musculus GN=Tcerg1 PE=1 SV=2</t>
  </si>
  <si>
    <t>HNRPG_MOUSE, INT5_MOUSE, SSXT_MOUSE, TCRG1_MOUSE</t>
  </si>
  <si>
    <t>OGT1_MOUSE</t>
  </si>
  <si>
    <t>UDP-N-acetylglucosamine--peptide N-acetylglucosaminyltransferase 110 kDa subunit OS=Mus musculus GN=Ogt PE=1 SV=2</t>
  </si>
  <si>
    <t>CHERP_MOUSE</t>
  </si>
  <si>
    <t>Calcium homeostasis endoplasmic reticulum protein OS=Mus musculus GN=Cherp PE=1 SV=1</t>
  </si>
  <si>
    <t>SF04_MOUSE</t>
  </si>
  <si>
    <t>Splicing factor 4 OS=Mus musculus GN=Sf4 PE=1 SV=1</t>
  </si>
  <si>
    <t>CCAR1_MOUSE</t>
  </si>
  <si>
    <t>Cell division cycle and apoptosis regulator protein 1 OS=Mus musculus GN=Ccar1 PE=1 SV=1</t>
  </si>
  <si>
    <t>SLTM_MOUSE</t>
  </si>
  <si>
    <t>Nuclear envelope pore membrane protein POM 121 OS=Mus musculus GN=Pom121 PE=1 SV=2</t>
  </si>
  <si>
    <t>DPOLB_MOUSE</t>
  </si>
  <si>
    <t>DNA polymerase beta OS=Mus musculus GN=Polb PE=2 SV=3</t>
  </si>
  <si>
    <t>MTA1_MOUSE</t>
  </si>
  <si>
    <t>Metastasis-associated protein MTA1 OS=Mus musculus GN=Mta1 PE=1 SV=1</t>
  </si>
  <si>
    <t>MTA1_MOUSE, MTA2_MOUSE, MTA3_MOUSE</t>
  </si>
  <si>
    <t>NSUN5_MOUSE</t>
  </si>
  <si>
    <t>Putative methyltransferase NSUN5 OS=Mus musculus GN=Nsun5 PE=2 SV=2</t>
  </si>
  <si>
    <t>DDX54_MOUSE</t>
  </si>
  <si>
    <t>ATP-dependent RNA helicase DDX54 OS=Mus musculus GN=Ddx54 PE=1 SV=1</t>
  </si>
  <si>
    <t>SF3A1_MOUSE</t>
  </si>
  <si>
    <t>Splicing factor 3A subunit 1 OS=Mus musculus GN=Sf3a1 PE=1 SV=1</t>
  </si>
  <si>
    <t>THIL_MOUSE</t>
  </si>
  <si>
    <t>Acetyl-CoA acetyltransferase, mitochondrial OS=Mus musculus GN=Acat1 PE=1 SV=1</t>
  </si>
  <si>
    <t>M89BB_MOUSE</t>
  </si>
  <si>
    <t>BAG family molecular chaperone regulator 5 OS=Mus musculus GN=Bag5 PE=1 SV=1</t>
  </si>
  <si>
    <t>C19L1_MOUSE</t>
  </si>
  <si>
    <t>CWF19-like protein 1 OS=Mus musculus GN=Cwf19l1 PE=2 SV=1</t>
  </si>
  <si>
    <t>BAG4_MOUSE</t>
  </si>
  <si>
    <t>BAG family molecular chaperone regulator 4 OS=Mus musculus GN=Bag4 PE=1 SV=2</t>
  </si>
  <si>
    <t>NUPL2_MOUSE</t>
  </si>
  <si>
    <t>Nucleoporin-like protein 2 OS=Mus musculus GN=Nupl2 PE=2 SV=1</t>
  </si>
  <si>
    <t>COPA_MOUSE</t>
  </si>
  <si>
    <t>Coatomer subunit alpha OS=Mus musculus GN=Copa PE=1 SV=1</t>
  </si>
  <si>
    <t>CA131_MOUSE</t>
  </si>
  <si>
    <t>Uncharacterized protein C1orf131 homolog OS=Mus musculus PE=1 SV=1</t>
  </si>
  <si>
    <t>CP2DQ_MOUSE</t>
  </si>
  <si>
    <t>Cytochrome P450 2D26 OS=Mus musculus GN=Cyp2d26 PE=1 SV=1</t>
  </si>
  <si>
    <t>INT4_MOUSE</t>
  </si>
  <si>
    <t>Integrator complex subunit 4 OS=Mus musculus GN=Ints4 PE=2 SV=1</t>
  </si>
  <si>
    <t>ELYS_MOUSE</t>
  </si>
  <si>
    <t>Pre-mRNA-splicing factor CWC22 homolog OS=Mus musculus GN=Cwc22 PE=1 SV=1</t>
  </si>
  <si>
    <t>AROS_MOUSE</t>
  </si>
  <si>
    <t>Active regulator of SIRT1 OS=Mus musculus GN=Rps19bp1 PE=1 SV=1</t>
  </si>
  <si>
    <t>CSTFT_MOUSE</t>
  </si>
  <si>
    <t>Cleavage stimulation factor subunit 2 tau variant OS=Mus musculus GN=Cstf2t PE=1 SV=2</t>
  </si>
  <si>
    <t>RBM4_MOUSE</t>
  </si>
  <si>
    <t>RNA-binding protein 4 OS=Mus musculus GN=Rbm4 PE=2 SV=1</t>
  </si>
  <si>
    <t>RBM4B_MOUSE, RBM4_MOUSE</t>
  </si>
  <si>
    <t>UTP15_MOUSE</t>
  </si>
  <si>
    <t>U3 small nucleolar RNA-associated protein 15 homolog OS=Mus musculus GN=Utp15 PE=2 SV=1</t>
  </si>
  <si>
    <t>MYEF2_MOUSE</t>
  </si>
  <si>
    <t>Myelin expression factor 2 OS=Mus musculus GN=Myef2 PE=1 SV=1</t>
  </si>
  <si>
    <t>DIDO1_MOUSE</t>
  </si>
  <si>
    <t>Fibrinogen beta chain OS=Mus musculus GN=Fgb PE=2 SV=1</t>
  </si>
  <si>
    <t>ESRP2_MOUSE</t>
  </si>
  <si>
    <t>Epithelial splicing regulatory protein 2 OS=Mus musculus GN=Esrp2 PE=2 SV=1</t>
  </si>
  <si>
    <t>ZBT20_MOUSE</t>
  </si>
  <si>
    <t>Zinc finger and BTB domain-containing protein 20 OS=Mus musculus GN=Zbtb20 PE=1 SV=1</t>
  </si>
  <si>
    <t>INT9_MOUSE</t>
  </si>
  <si>
    <t>Integrator complex subunit 9 OS=Mus musculus GN=Ints9 PE=2 SV=1</t>
  </si>
  <si>
    <t>SNR27_MOUSE</t>
  </si>
  <si>
    <t>U4/U6.U5 small nuclear ribonucleoprotein 27 kDa protein OS=Mus musculus GN=Snrnp27 PE=2 SV=1</t>
  </si>
  <si>
    <t>RPA49_MOUSE</t>
  </si>
  <si>
    <t>DNA-directed RNA polymerase I subunit RPA49 OS=Mus musculus GN=Polr1e PE=1 SV=2</t>
  </si>
  <si>
    <t>NAT10_MOUSE</t>
  </si>
  <si>
    <t>N-acetyltransferase 10 OS=Mus musculus GN=Nat10 PE=2 SV=1</t>
  </si>
  <si>
    <t>TF3C1_MOUSE</t>
  </si>
  <si>
    <t>ATPase family AAA domain-containing protein 2 OS=Mus musculus GN=Atad2 PE=1 SV=1</t>
  </si>
  <si>
    <t>NUP88_MOUSE</t>
  </si>
  <si>
    <t>Nuclear pore complex protein Nup88 OS=Mus musculus GN=Nup88 PE=2 SV=1</t>
  </si>
  <si>
    <t>PPWD1_MOUSE</t>
  </si>
  <si>
    <t>Peptidylprolyl isomerase domain and WD repeat-containing protein 1 OS=Mus musculus GN=Ppwd1 PE=2 SV=1</t>
  </si>
  <si>
    <t>RCOR1_MOUSE</t>
  </si>
  <si>
    <t>REST corepressor 1 OS=Mus musculus GN=Rcor1 PE=1 SV=2</t>
  </si>
  <si>
    <t>RPB2_MOUSE</t>
  </si>
  <si>
    <t>DNA-directed RNA polymerase II subunit RPB2 OS=Mus musculus GN=Polr2b PE=2 SV=2</t>
  </si>
  <si>
    <t>AQR_MOUSE</t>
  </si>
  <si>
    <t>Intron-binding protein aquarius OS=Mus musculus GN=Aqr PE=2 SV=2</t>
  </si>
  <si>
    <t>RBM28_MOUSE</t>
  </si>
  <si>
    <t>RNA-binding protein 28 OS=Mus musculus GN=Rbm28 PE=1 SV=3</t>
  </si>
  <si>
    <t>TMM56_MOUSE</t>
  </si>
  <si>
    <t>Transmembrane protein 56 OS=Mus musculus GN=Tmem56 PE=2 SV=1</t>
  </si>
  <si>
    <t>THIM_MOUSE</t>
  </si>
  <si>
    <t>3-ketoacyl-CoA thiolase, mitochondrial OS=Mus musculus GN=Acaa2 PE=1 SV=2</t>
  </si>
  <si>
    <t>AT2L1_MOUSE</t>
  </si>
  <si>
    <t>Alanine--glyoxylate aminotransferase 2-like 1 OS=Mus musculus GN=Agxt2l1 PE=2 SV=1</t>
  </si>
  <si>
    <t>RBBP5_MOUSE</t>
  </si>
  <si>
    <t>Retinoblastoma-binding protein 5 OS=Mus musculus GN=Rbbp5 PE=1 SV=2</t>
  </si>
  <si>
    <t>NKRF_MOUSE</t>
  </si>
  <si>
    <t>NF-kappa-B-repressing factor OS=Mus musculus GN=Nkrf PE=2 SV=2</t>
  </si>
  <si>
    <t>CHD9_MOUSE</t>
  </si>
  <si>
    <t>Chromodomain-helicase-DNA-binding protein 9 OS=Mus musculus GN=Chd9 PE=1 SV=2</t>
  </si>
  <si>
    <t>POGZ_MOUSE</t>
  </si>
  <si>
    <t>Pogo transposable element with ZNF domain OS=Mus musculus GN=Pogz PE=1 SV=2</t>
  </si>
  <si>
    <t>DOC10_MOUSE</t>
  </si>
  <si>
    <t>SAFB-like transcription modulator OS=Mus musculus GN=Sltm PE=1 SV=1</t>
  </si>
  <si>
    <t>EP400_MOUSE</t>
  </si>
  <si>
    <t>E1A-binding protein p400 OS=Mus musculus GN=Ep400 PE=1 SV=2</t>
  </si>
  <si>
    <t>PHC3_MOUSE</t>
  </si>
  <si>
    <t>Polyhomeotic-like protein 3 OS=Mus musculus GN=Phc3 PE=1 SV=1</t>
  </si>
  <si>
    <t>PHC2_MOUSE, PHC3_MOUSE</t>
  </si>
  <si>
    <t>CMLO2_MOUSE</t>
  </si>
  <si>
    <t>Probable N-acetyltransferase CML2 OS=Mus musculus GN=Cml2 PE=2 SV=1</t>
  </si>
  <si>
    <t>INT5_MOUSE</t>
  </si>
  <si>
    <t>Integrator complex subunit 5 OS=Mus musculus GN=Ints5 PE=2 SV=1</t>
  </si>
  <si>
    <t>P66A_MOUSE</t>
  </si>
  <si>
    <t>Transcriptional repressor p66 alpha OS=Mus musculus GN=Gatad2a PE=1 SV=2</t>
  </si>
  <si>
    <t>P66A_MOUSE, P66B_MOUSE</t>
  </si>
  <si>
    <t>GNL3_MOUSE</t>
  </si>
  <si>
    <t>Guanine nucleotide-binding protein-like 3 OS=Mus musculus GN=Gnl3 PE=1 SV=2</t>
  </si>
  <si>
    <t>BAG5_MOUSE</t>
  </si>
  <si>
    <t>Probable carboxypeptidase PM20D1 OS=Mus musculus GN=Pm20d1 PE=2 SV=1</t>
  </si>
  <si>
    <t>TAF2_MOUSE</t>
  </si>
  <si>
    <t>Transcription initiation factor TFIID subunit 2 OS=Mus musculus GN=Taf2 PE=2 SV=2</t>
  </si>
  <si>
    <t>CPSM_MOUSE</t>
  </si>
  <si>
    <t>Carbamoyl-phosphate synthase [ammonia], mitochondrial OS=Mus musculus GN=Cps1 PE=1 SV=2</t>
  </si>
  <si>
    <t>IWS1_MOUSE</t>
  </si>
  <si>
    <t>Protein IWS1 homolog OS=Mus musculus GN=Iws1 PE=1 SV=1</t>
  </si>
  <si>
    <t>RBM14_MOUSE</t>
  </si>
  <si>
    <t>RNA-binding protein 14 OS=Mus musculus GN=Rbm14 PE=1 SV=1</t>
  </si>
  <si>
    <t>TBL3_MOUSE</t>
  </si>
  <si>
    <t>Transducin beta-like protein 3 OS=Mus musculus GN=Tbl3 PE=2 SV=1</t>
  </si>
  <si>
    <t>RAE1L_MOUSE</t>
  </si>
  <si>
    <t>mRNA export factor OS=Mus musculus GN=Rae1 PE=1 SV=1</t>
  </si>
  <si>
    <t>RBM34_MOUSE</t>
  </si>
  <si>
    <t>RNA-binding protein 34 OS=Mus musculus GN=Rbm34 PE=1 SV=1</t>
  </si>
  <si>
    <t>CWC22_MOUSE</t>
  </si>
  <si>
    <t>TF3C4_MOUSE</t>
  </si>
  <si>
    <t>General transcription factor 3C polypeptide 4 OS=Mus musculus GN=Gtf3c4 PE=1 SV=1</t>
  </si>
  <si>
    <t>ECHA_MOUSE</t>
  </si>
  <si>
    <t>Trifunctional enzyme subunit alpha, mitochondrial OS=Mus musculus GN=Hadha PE=1 SV=1</t>
  </si>
  <si>
    <t>AMPM1_MOUSE</t>
  </si>
  <si>
    <t>Methionine aminopeptidase 1 OS=Mus musculus GN=Metap1 PE=2 SV=1</t>
  </si>
  <si>
    <t>RL24_MOUSE</t>
  </si>
  <si>
    <t>60S ribosomal protein L24 OS=Mus musculus GN=Rpl24 PE=2 SV=2</t>
  </si>
  <si>
    <t>RBM9_MOUSE</t>
  </si>
  <si>
    <t>RNA-binding protein 9 OS=Mus musculus GN=Rbm9 PE=1 SV=2</t>
  </si>
  <si>
    <t>CPSF4_MOUSE</t>
  </si>
  <si>
    <t>Cleavage and polyadenylation specificity factor subunit 4 OS=Mus musculus GN=Cpsf4 PE=2 SV=1</t>
  </si>
  <si>
    <t>MYST4_MOUSE</t>
  </si>
  <si>
    <t>Histone acetyltransferase MYST4 OS=Mus musculus GN=Myst4 PE=2 SV=2</t>
  </si>
  <si>
    <t>Death-inducer obliterator 1 OS=Mus musculus GN=Dido1 PE=1 SV=4</t>
  </si>
  <si>
    <t>ELOA1_MOUSE</t>
  </si>
  <si>
    <t>Transcription elongation factor B polypeptide 3 OS=Mus musculus GN=Tceb3 PE=1 SV=2</t>
  </si>
  <si>
    <t>LENG8_MOUSE</t>
  </si>
  <si>
    <t>Leukocyte receptor cluster member 8 homolog OS=Mus musculus GN=Leng8 PE=1 SV=1</t>
  </si>
  <si>
    <t>PRP31_MOUSE</t>
  </si>
  <si>
    <t>U4/U6 small nuclear ribonucleoprotein Prp31 OS=Mus musculus GN=Prpf31 PE=2 SV=2</t>
  </si>
  <si>
    <t>RYBP_MOUSE</t>
  </si>
  <si>
    <t>RING1 and YY1-binding protein OS=Mus musculus GN=Rybp PE=1 SV=1</t>
  </si>
  <si>
    <t>H2AW_MOUSE</t>
  </si>
  <si>
    <t>Core histone macro-H2A.2 OS=Mus musculus GN=H2afy2 PE=1 SV=3</t>
  </si>
  <si>
    <t>H2AW_MOUSE, H2AY_MOUSE</t>
  </si>
  <si>
    <t>PABP2_MOUSE</t>
  </si>
  <si>
    <t>Polyadenylate-binding protein 2 OS=Mus musculus GN=Pabpn1 PE=2 SV=3</t>
  </si>
  <si>
    <t>ATAD2_MOUSE</t>
  </si>
  <si>
    <t>Exosome complex exonuclease MTR3 OS=Mus musculus GN=Exosc6 PE=2 SV=1</t>
  </si>
  <si>
    <t>APC5_MOUSE</t>
  </si>
  <si>
    <t>Anaphase-promoting complex subunit 5 OS=Mus musculus GN=Anapc5 PE=2 SV=1</t>
  </si>
  <si>
    <t>PWP2_MOUSE</t>
  </si>
  <si>
    <t>Periodic tryptophan protein 2 homolog OS=Mus musculus GN=Pwp2 PE=1 SV=1</t>
  </si>
  <si>
    <t>TOX4_MOUSE</t>
  </si>
  <si>
    <t>TOX high mobility group box family member 4 OS=Mus musculus GN=Tox4 PE=1 SV=2</t>
  </si>
  <si>
    <t>SENP7_MOUSE</t>
  </si>
  <si>
    <t>Sentrin-specific protease 7 OS=Mus musculus GN=Senp7 PE=2 SV=1</t>
  </si>
  <si>
    <t>AOFB_MOUSE</t>
  </si>
  <si>
    <t>Amine oxidase [flavin-containing] B OS=Mus musculus GN=Maob PE=1 SV=3</t>
  </si>
  <si>
    <t>UD2A3_MOUSE</t>
  </si>
  <si>
    <t>UDP-glucuronosyltransferase 2A3 OS=Mus musculus GN=Ugt2a3 PE=2 SV=1</t>
  </si>
  <si>
    <t>UD2A3_MOUSE, UDB17_MOUSE</t>
  </si>
  <si>
    <t>Pre-mRNA-splicing factor RBM22 OS=Mus musculus GN=Rbm22 PE=2 SV=1</t>
  </si>
  <si>
    <t>NOC4L_MOUSE</t>
  </si>
  <si>
    <t>Nucleolar complex protein 4 homolog OS=Mus musculus GN=Noc4l PE=2 SV=1</t>
  </si>
  <si>
    <t>ZN592_MOUSE</t>
  </si>
  <si>
    <t>Zinc finger protein 592 OS=Mus musculus GN=Znf592 PE=1 SV=3</t>
  </si>
  <si>
    <t>CARF_MOUSE</t>
  </si>
  <si>
    <t>CDKN2A-interacting protein OS=Mus musculus GN=Cdkn2aip PE=2 SV=1</t>
  </si>
  <si>
    <t>CSTF2_MOUSE</t>
  </si>
  <si>
    <t>Cleavage stimulation factor subunit 2 OS=Mus musculus GN=Cstf2 PE=1 SV=2</t>
  </si>
  <si>
    <t>CSTF2_MOUSE, CSTFT_MOUSE</t>
  </si>
  <si>
    <t>ZC3HE_MOUSE</t>
  </si>
  <si>
    <t>Zinc finger CCCH domain-containing protein 14 OS=Mus musculus GN=Zc3h14 PE=1 SV=1</t>
  </si>
  <si>
    <t>TYDP1_MOUSE</t>
  </si>
  <si>
    <t>Tyrosyl-DNA phosphodiesterase 1 OS=Mus musculus GN=Tdp1 PE=2 SV=2</t>
  </si>
  <si>
    <t>NUP93_MOUSE</t>
  </si>
  <si>
    <t>Dedicator of cytokinesis protein 10 OS=Mus musculus GN=Dock10 PE=1 SV=3</t>
  </si>
  <si>
    <t>CQ085_MOUSE</t>
  </si>
  <si>
    <t>Uncharacterized protein C17orf85 homolog OS=Mus musculus PE=1 SV=1</t>
  </si>
  <si>
    <t>SFR12_MOUSE</t>
  </si>
  <si>
    <t>Splicing factor, arginine/serine-rich 12 OS=Mus musculus GN=Sfrs12 PE=2 SV=1</t>
  </si>
  <si>
    <t>TAF5_MOUSE</t>
  </si>
  <si>
    <t>Transcription initiation factor TFIID subunit 5 OS=Mus musculus GN=Taf5 PE=2 SV=1</t>
  </si>
  <si>
    <t>ZHX2_MOUSE</t>
  </si>
  <si>
    <t>Zinc fingers and homeoboxes protein 2 OS=Mus musculus GN=Zhx2 PE=1 SV=1</t>
  </si>
  <si>
    <t>ING4_MOUSE</t>
  </si>
  <si>
    <t>Inhibitor of growth protein 4 OS=Mus musculus GN=Ing4 PE=1 SV=2</t>
  </si>
  <si>
    <t>ING4_MOUSE, ING5_MOUSE</t>
  </si>
  <si>
    <t>ZHX3_MOUSE</t>
  </si>
  <si>
    <t>Zinc fingers and homeoboxes protein 3 OS=Mus musculus GN=Zhx3 PE=2 SV=2</t>
  </si>
  <si>
    <t>P20D1_MOUSE</t>
  </si>
  <si>
    <t>Pumilio domain-containing protein KIAA0020 OS=Mus musculus GN=Kiaa0020 PE=2 SV=2</t>
  </si>
  <si>
    <t>THOC5_MOUSE</t>
  </si>
  <si>
    <t>THO complex subunit 5 homolog OS=Mus musculus GN=Thoc5 PE=1 SV=2</t>
  </si>
  <si>
    <t>TF3C2_MOUSE</t>
  </si>
  <si>
    <t>General transcription factor 3C polypeptide 2 OS=Mus musculus GN=Gtf3c2 PE=1 SV=2</t>
  </si>
  <si>
    <t>SFRS7_MOUSE</t>
  </si>
  <si>
    <t>Splicing factor, arginine/serine-rich 7 OS=Mus musculus GN=Sfrs7 PE=1 SV=1</t>
  </si>
  <si>
    <t>TM214_MOUSE</t>
  </si>
  <si>
    <t>Transmembrane protein 214 OS=Mus musculus GN=Tmem214 PE=2 SV=1</t>
  </si>
  <si>
    <t>CN021_MOUSE</t>
  </si>
  <si>
    <t>Pumilio domain-containing protein C14orf21 homolog OS=Mus musculus PE=2 SV=1</t>
  </si>
  <si>
    <t>FBX38_MOUSE</t>
  </si>
  <si>
    <t>F-box only protein 38 OS=Mus musculus GN=Fbxo38 PE=1 SV=1</t>
  </si>
  <si>
    <t>TNPO1_MOUSE</t>
  </si>
  <si>
    <t>Transportin-1 OS=Mus musculus GN=Tnpo1 PE=1 SV=2</t>
  </si>
  <si>
    <t>TNPO1_MOUSE, TNPO2_MOUSE</t>
  </si>
  <si>
    <t>ACTBL_MOUSE</t>
  </si>
  <si>
    <t>Beta-actin-like protein 2 OS=Mus musculus GN=Actbl2 PE=1 SV=1</t>
  </si>
  <si>
    <t>ROA3_MOUSE</t>
  </si>
  <si>
    <t>Heterogeneous nuclear ribonucleoprotein A3 OS=Mus musculus GN=Hnrnpa3 PE=1 SV=1</t>
  </si>
  <si>
    <t>NOL12_MOUSE</t>
  </si>
  <si>
    <t>Nucleolar protein 12 OS=Mus musculus GN=Nol12 PE=2 SV=1</t>
  </si>
  <si>
    <t>NELFA_MOUSE</t>
  </si>
  <si>
    <t>Negative elongation factor A OS=Mus musculus GN=Whsc2 PE=1 SV=1</t>
  </si>
  <si>
    <t>PSD11_MOUSE</t>
  </si>
  <si>
    <t>26S proteasome non-ATPase regulatory subunit 11 OS=Mus musculus GN=Psmd11 PE=1 SV=3</t>
  </si>
  <si>
    <t>C19L2_MOUSE</t>
  </si>
  <si>
    <t>CWF19-like protein 2 OS=Mus musculus GN=Cwf19l2 PE=2 SV=1</t>
  </si>
  <si>
    <t>PDIP3_MOUSE</t>
  </si>
  <si>
    <t>MYST1_MOUSE, MYST2_MOUSE, MYST4_MOUSE, REQU_MOUSE</t>
  </si>
  <si>
    <t>TM209_MOUSE</t>
  </si>
  <si>
    <t>Transmembrane protein 209 OS=Mus musculus GN=Tmem209 PE=2 SV=1</t>
  </si>
  <si>
    <t>PB1_MOUSE</t>
  </si>
  <si>
    <t>Protein polybromo-1 OS=Mus musculus GN=Pbrm1 PE=1 SV=3</t>
  </si>
  <si>
    <t>SRRM2_MOUSE</t>
  </si>
  <si>
    <t>Serine/arginine repetitive matrix protein 2 OS=Mus musculus GN=Srrm2 PE=1 SV=2</t>
  </si>
  <si>
    <t>NUP54_MOUSE</t>
  </si>
  <si>
    <t>Nuclear pore complex protein Nup54 OS=Mus musculus GN=Nup54 PE=1 SV=1</t>
  </si>
  <si>
    <t>CP080_MOUSE</t>
  </si>
  <si>
    <t>UPF0468 protein C16orf80 homolog OS=Mus musculus GN=Gtl3 PE=2 SV=1</t>
  </si>
  <si>
    <t>CPSF7_MOUSE</t>
  </si>
  <si>
    <t>Cleavage and polyadenylation specificity factor subunit 7 OS=Mus musculus GN=Cpsf7 PE=1 SV=2</t>
  </si>
  <si>
    <t>EXOS6_MOUSE</t>
  </si>
  <si>
    <t>Keratin, type II cytoskeletal 75 OS=Mus musculus GN=Krt75 PE=1 SV=1</t>
  </si>
  <si>
    <t>NU107_MOUSE</t>
  </si>
  <si>
    <t>Nuclear pore complex protein Nup107 OS=Mus musculus GN=Nup107 PE=2 SV=1</t>
  </si>
  <si>
    <t>WDR3_MOUSE</t>
  </si>
  <si>
    <t>WD repeat-containing protein 3 OS=Mus musculus GN=Wdr3 PE=2 SV=1</t>
  </si>
  <si>
    <t>ROD1_MOUSE</t>
  </si>
  <si>
    <t>Regulator of differentiation 1 OS=Mus musculus GN=Rod1 PE=2 SV=1</t>
  </si>
  <si>
    <t>CGBP1_MOUSE</t>
  </si>
  <si>
    <t>CGG triplet repeat-binding protein 1 OS=Mus musculus GN=Cggbp1 PE=2 SV=1</t>
  </si>
  <si>
    <t>TBL1R_MOUSE</t>
  </si>
  <si>
    <t>F-box-like/WD repeat-containing protein TBL1XR1 OS=Mus musculus GN=Tbl1xr1 PE=2 SV=1</t>
  </si>
  <si>
    <t>TBL1R_MOUSE, TBL1X_MOUSE</t>
  </si>
  <si>
    <t>SLU7_MOUSE</t>
  </si>
  <si>
    <t>Pre-mRNA-splicing factor SLU7 OS=Mus musculus GN=Slu7 PE=1 SV=1</t>
  </si>
  <si>
    <t>RBM22_MOUSE</t>
  </si>
  <si>
    <t>Collagen alpha-1(XIV) chain OS=Mus musculus GN=Col14a1 PE=2 SV=2</t>
  </si>
  <si>
    <t>CE024_MOUSE</t>
  </si>
  <si>
    <t>UPF0461 protein C5orf24 homolog OS=Mus musculus PE=1 SV=1</t>
  </si>
  <si>
    <t>VRK1_MOUSE</t>
  </si>
  <si>
    <t>Serine/threonine-protein kinase VRK1 OS=Mus musculus GN=Vrk1 PE=1 SV=2</t>
  </si>
  <si>
    <t>SYMPK_MOUSE</t>
  </si>
  <si>
    <t>Symplekin OS=Mus musculus GN=Sympk PE=1 SV=1</t>
  </si>
  <si>
    <t>ACD11_MOUSE</t>
  </si>
  <si>
    <t>Acyl-CoA dehydrogenase family member 11 OS=Mus musculus GN=Acad11 PE=1 SV=2</t>
  </si>
  <si>
    <t>BDH_MOUSE</t>
  </si>
  <si>
    <t>D-beta-hydroxybutyrate dehydrogenase, mitochondrial OS=Mus musculus GN=Bdh1 PE=1 SV=1</t>
  </si>
  <si>
    <t>NUCKS_MOUSE</t>
  </si>
  <si>
    <t>Nuclear ubiquitous casein and cyclin-dependent kinases substrate OS=Mus musculus GN=Nucks1 PE=1 SV=1</t>
  </si>
  <si>
    <t>DDX10_MOUSE</t>
  </si>
  <si>
    <t>Nuclear pore complex protein Nup93 OS=Mus musculus GN=Nup93 PE=2 SV=1</t>
  </si>
  <si>
    <t>HMBX1_MOUSE</t>
  </si>
  <si>
    <t>Homeobox-containing protein 1 OS=Mus musculus GN=Hmbox1 PE=2 SV=1</t>
  </si>
  <si>
    <t>SUN2_MOUSE</t>
  </si>
  <si>
    <t>SUN domain-containing protein 2 OS=Mus musculus GN=Sun2 PE=1 SV=2</t>
  </si>
  <si>
    <t>NOL11_MOUSE</t>
  </si>
  <si>
    <t>Nucleolar protein 11 OS=Mus musculus GN=Nol11 PE=2 SV=1</t>
  </si>
  <si>
    <t>KC1A_MOUSE</t>
  </si>
  <si>
    <t>Casein kinase I isoform alpha OS=Mus musculus GN=Csnk1a1 PE=2 SV=2</t>
  </si>
  <si>
    <t>RCC2_MOUSE</t>
  </si>
  <si>
    <t>Protein RCC2 OS=Mus musculus GN=Rcc2 PE=2 SV=1</t>
  </si>
  <si>
    <t>SIRT7_MOUSE</t>
  </si>
  <si>
    <t>NAD-dependent deacetylase sirtuin-7 OS=Mus musculus GN=Sirt7 PE=2 SV=2</t>
  </si>
  <si>
    <t>K0020_MOUSE</t>
  </si>
  <si>
    <t>Transformation/transcription domain-associated protein OS=Mus musculus GN=Trrap PE=1 SV=2</t>
  </si>
  <si>
    <t>DDX42_MOUSE</t>
  </si>
  <si>
    <t>ATP-dependent RNA helicase DDX42 OS=Mus musculus GN=Ddx42 PE=1 SV=3</t>
  </si>
  <si>
    <t>GRWD1_MOUSE</t>
  </si>
  <si>
    <t>Glutamate-rich WD repeat-containing protein 1 OS=Mus musculus GN=Grwd1 PE=2 SV=1</t>
  </si>
  <si>
    <t>MPP10_MOUSE</t>
  </si>
  <si>
    <t>U3 small nucleolar ribonucleoprotein protein MPP10 OS=Mus musculus GN=Mphosph10 PE=1 SV=1</t>
  </si>
  <si>
    <t>XYLT1_MOUSE</t>
  </si>
  <si>
    <t>Xylosyltransferase 1 OS=Mus musculus GN=Xylt1 PE=2 SV=1</t>
  </si>
  <si>
    <t>UBIP1_MOUSE</t>
  </si>
  <si>
    <t>Upstream-binding protein 1 OS=Mus musculus GN=Ubp1 PE=1 SV=1</t>
  </si>
  <si>
    <t>WDR82_MOUSE</t>
  </si>
  <si>
    <t>WD repeat-containing protein 82 OS=Mus musculus GN=Wdr82 PE=1 SV=1</t>
  </si>
  <si>
    <t>PCID2_MOUSE</t>
  </si>
  <si>
    <t>PCI domain-containing protein 2 OS=Mus musculus GN=Pcid2 PE=2 SV=1</t>
  </si>
  <si>
    <t>Protein DEK OS=Mus musculus GN=Dek PE=1 SV=1</t>
  </si>
  <si>
    <t>INT3_MOUSE</t>
  </si>
  <si>
    <t>Integrator complex subunit 3 OS=Mus musculus GN=Ints3 PE=1 SV=2</t>
  </si>
  <si>
    <t>MBB1A_MOUSE</t>
  </si>
  <si>
    <t>Myb-binding protein 1A OS=Mus musculus GN=Mybbp1a PE=1 SV=2</t>
  </si>
  <si>
    <t>INT7_MOUSE</t>
  </si>
  <si>
    <t>Integrator complex subunit 7 OS=Mus musculus GN=Ints7 PE=1 SV=1</t>
  </si>
  <si>
    <t>EXOS3_MOUSE</t>
  </si>
  <si>
    <t>Exosome complex exonuclease RRP40 OS=Mus musculus GN=Exosc3 PE=2 SV=3</t>
  </si>
  <si>
    <t>PR38B_MOUSE</t>
  </si>
  <si>
    <t>Pre-mRNA-splicing factor 38B OS=Mus musculus GN=Prpf38b PE=1 SV=1</t>
  </si>
  <si>
    <t>RSBN1_MOUSE</t>
  </si>
  <si>
    <t>Round spermatid basic protein 1 OS=Mus musculus GN=Rsbn1 PE=1 SV=3</t>
  </si>
  <si>
    <t>SUZ12_MOUSE</t>
  </si>
  <si>
    <t>Polymerase delta-interacting protein 3 OS=Mus musculus GN=Poldip3 PE=2 SV=1</t>
  </si>
  <si>
    <t>KRR1_MOUSE</t>
  </si>
  <si>
    <t>KRR1 small subunit processome component homolog OS=Mus musculus GN=Krr1 PE=2 SV=1</t>
  </si>
  <si>
    <t>CG026_MOUSE</t>
  </si>
  <si>
    <t>Uncharacterized protein C7orf26 homolog OS=Mus musculus PE=2 SV=1</t>
  </si>
  <si>
    <t>HTSF1_MOUSE</t>
  </si>
  <si>
    <t>HIV Tat-specific factor 1 homolog OS=Mus musculus GN=Htatsf1 PE=1 SV=1</t>
  </si>
  <si>
    <t>MAK16_MOUSE</t>
  </si>
  <si>
    <t>Protein MAK16 homolog OS=Mus musculus GN=Mak16 PE=2 SV=1</t>
  </si>
  <si>
    <t>SPF30_MOUSE</t>
  </si>
  <si>
    <t>Survival of motor neuron-related-splicing factor 30 OS=Mus musculus GN=Smndc1 PE=2 SV=1</t>
  </si>
  <si>
    <t>K2C75_MOUSE</t>
  </si>
  <si>
    <t>INT8_MOUSE</t>
  </si>
  <si>
    <t>Integrator complex subunit 8 OS=Mus musculus GN=Ints8 PE=2 SV=1</t>
  </si>
  <si>
    <t>FA98B_MOUSE</t>
  </si>
  <si>
    <t>Protein FAM98B OS=Mus musculus GN=Fam98b PE=2 SV=1</t>
  </si>
  <si>
    <t>DHX33_MOUSE</t>
  </si>
  <si>
    <t>Putative ATP-dependent RNA helicase DHX33 OS=Mus musculus GN=Dhx33 PE=1 SV=1</t>
  </si>
  <si>
    <t>PP1RA_MOUSE</t>
  </si>
  <si>
    <t>Serine/threonine-protein phosphatase 1 regulatory subunit 10 OS=Mus musculus GN=Ppp1r10 PE=1 SV=1</t>
  </si>
  <si>
    <t>TNC18_MOUSE</t>
  </si>
  <si>
    <t>Trinucleotide repeat-containing gene 18 protein OS=Mus musculus GN=Tnrc18 PE=1 SV=2</t>
  </si>
  <si>
    <t>LYRIC_MOUSE</t>
  </si>
  <si>
    <t>Protein LYRIC OS=Mus musculus GN=Mtdh PE=1 SV=1</t>
  </si>
  <si>
    <t>CA174_MOUSE</t>
  </si>
  <si>
    <t>UPF0688 protein C1orf174 homolog OS=Mus musculus PE=1 SV=1</t>
  </si>
  <si>
    <t>FBLL1_MOUSE</t>
  </si>
  <si>
    <t>rRNA/tRNA 2'-O-methyltransferase fibrillarin-like protein 1 OS=Mus musculus GN=Fbll1 PE=2 SV=1</t>
  </si>
  <si>
    <t>COEA1_MOUSE</t>
  </si>
  <si>
    <t>Nucleoporin NUP188 homolog OS=Mus musculus GN=Nup188 PE=1 SV=2</t>
  </si>
  <si>
    <t>WDR43_MOUSE</t>
  </si>
  <si>
    <t>WD repeat-containing protein 43 OS=Mus musculus GN=Wdr43 PE=1 SV=2</t>
  </si>
  <si>
    <t>NAA38_MOUSE</t>
  </si>
  <si>
    <t>N-alpha-acetyltransferase 38, NatC auxiliary subunit OS=Mus musculus GN=Naa38 PE=2 SV=3</t>
  </si>
  <si>
    <t>RS9_MOUSE</t>
  </si>
  <si>
    <t>40S ribosomal protein S9 OS=Mus musculus GN=Rps9 PE=2 SV=3</t>
  </si>
  <si>
    <t>SYNE2_MOUSE</t>
  </si>
  <si>
    <t>Nesprin-2 OS=Mus musculus GN=Syne2 PE=1 SV=2</t>
  </si>
  <si>
    <t>SYNE1_MOUSE, SYNE2_MOUSE</t>
  </si>
  <si>
    <t>SYNE1_MOUSE</t>
  </si>
  <si>
    <t>Nesprin-1 OS=Mus musculus GN=Syne1 PE=1 SV=2</t>
  </si>
  <si>
    <t>RL10_MOUSE</t>
  </si>
  <si>
    <t>60S ribosomal protein L10 OS=Mus musculus GN=Rpl10 PE=2 SV=3</t>
  </si>
  <si>
    <t>IF2A_MOUSE</t>
  </si>
  <si>
    <t>Probable ATP-dependent RNA helicase DDX10 OS=Mus musculus GN=Ddx10 PE=1 SV=2</t>
  </si>
  <si>
    <t>KDM5B_MOUSE</t>
  </si>
  <si>
    <t>Lysine-specific demethylase 5B OS=Mus musculus GN=Kdm5b PE=1 SV=1</t>
  </si>
  <si>
    <t>MED23_MOUSE</t>
  </si>
  <si>
    <t>Mediator of RNA polymerase II transcription subunit 23 OS=Mus musculus GN=Med23 PE=1 SV=2</t>
  </si>
  <si>
    <t>SAFB2_MOUSE</t>
  </si>
  <si>
    <t>Scaffold attachment factor B2 OS=Mus musculus GN=Safb2 PE=1 SV=2</t>
  </si>
  <si>
    <t>R12BA_MOUSE</t>
  </si>
  <si>
    <t>RNA-binding protein 12B-A OS=Mus musculus GN=Rbm12ba PE=1 SV=2</t>
  </si>
  <si>
    <t>NIPA_MOUSE</t>
  </si>
  <si>
    <t>Nuclear-interacting partner of ALK OS=Mus musculus GN=Zc3hc1 PE=1 SV=1</t>
  </si>
  <si>
    <t>TRRAP_MOUSE</t>
  </si>
  <si>
    <t>Solute carrier family 22 member 18 OS=Mus musculus GN=Slc22a18 PE=2 SV=2</t>
  </si>
  <si>
    <t>SND1_MOUSE</t>
  </si>
  <si>
    <t>Staphylococcal nuclease domain-containing protein 1 OS=Mus musculus GN=Snd1 PE=1 SV=1</t>
  </si>
  <si>
    <t>RPA43_MOUSE</t>
  </si>
  <si>
    <t>DNA-directed RNA polymerase I subunit RPA43 OS=Mus musculus GN=Twistnb PE=1 SV=1</t>
  </si>
  <si>
    <t>BRD2_MOUSE</t>
  </si>
  <si>
    <t>Bromodomain-containing protein 2 OS=Mus musculus GN=Brd2 PE=1 SV=1</t>
  </si>
  <si>
    <t>BRD2_MOUSE, BRD3_MOUSE</t>
  </si>
  <si>
    <t>HNRPQ_MOUSE</t>
  </si>
  <si>
    <t>Heterogeneous nuclear ribonucleoprotein Q OS=Mus musculus GN=Syncrip PE=1 SV=2</t>
  </si>
  <si>
    <t>THOC7_MOUSE</t>
  </si>
  <si>
    <t>THO complex subunit 7 homolog OS=Mus musculus GN=Thoc7 PE=1 SV=2</t>
  </si>
  <si>
    <t>LC7L2_MOUSE</t>
  </si>
  <si>
    <t>Putative RNA-binding protein Luc7-like 2 OS=Mus musculus GN=Luc7l2 PE=1 SV=1</t>
  </si>
  <si>
    <t>LC7L2_MOUSE, LUC7L_MOUSE</t>
  </si>
  <si>
    <t>RPF1_MOUSE</t>
  </si>
  <si>
    <t>Ribosome production factor 1 OS=Mus musculus GN=Rpf1 PE=2 SV=2</t>
  </si>
  <si>
    <t>DEK_MOUSE</t>
  </si>
  <si>
    <t>Helicase-like transcription factor OS=Mus musculus GN=Hltf PE=1 SV=1</t>
  </si>
  <si>
    <t>SMRC2_MOUSE</t>
  </si>
  <si>
    <t>SWI/SNF complex subunit SMARCC2 OS=Mus musculus GN=Smarcc2 PE=1 SV=2</t>
  </si>
  <si>
    <t>MSL1_MOUSE</t>
  </si>
  <si>
    <t>Male-specific lethal 1 homolog OS=Mus musculus GN=Msl1 PE=2 SV=1</t>
  </si>
  <si>
    <t>SFRS1_MOUSE</t>
  </si>
  <si>
    <t>Splicing factor, arginine/serine-rich 1 OS=Mus musculus GN=Sfrs1 PE=1 SV=3</t>
  </si>
  <si>
    <t>CHD4_MOUSE</t>
  </si>
  <si>
    <t>Chromodomain-helicase-DNA-binding protein 4 OS=Mus musculus GN=Chd4 PE=1 SV=1</t>
  </si>
  <si>
    <t>SNR40_MOUSE</t>
  </si>
  <si>
    <t>U5 small nuclear ribonucleoprotein 40 kDa protein OS=Mus musculus GN=Snrnp40 PE=2 SV=1</t>
  </si>
  <si>
    <t>TRA2A_MOUSE</t>
  </si>
  <si>
    <t>Transformer-2 protein homolog alpha OS=Mus musculus GN=Tra2a PE=1 SV=1</t>
  </si>
  <si>
    <t>GNL3L_MOUSE</t>
  </si>
  <si>
    <t>Polycomb protein Suz12 OS=Mus musculus GN=Suz12 PE=1 SV=2</t>
  </si>
  <si>
    <t>NU214_MOUSE</t>
  </si>
  <si>
    <t>Nuclear pore complex protein Nup214 OS=Mus musculus GN=Nup214 PE=1 SV=2</t>
  </si>
  <si>
    <t>INT2_MOUSE</t>
  </si>
  <si>
    <t>Integrator complex subunit 2 OS=Mus musculus GN=Ints2 PE=2 SV=2</t>
  </si>
  <si>
    <t>PGRC2_MOUSE</t>
  </si>
  <si>
    <t>Membrane-associated progesterone receptor component 2 OS=Mus musculus GN=Pgrmc2 PE=1 SV=2</t>
  </si>
  <si>
    <t>TAF1_MOUSE</t>
  </si>
  <si>
    <t>Transcription initiation factor TFIID subunit 1 OS=Mus musculus GN=Taf1 PE=2 SV=2</t>
  </si>
  <si>
    <t>RPAB1_MOUSE</t>
  </si>
  <si>
    <t>DNA-directed RNA polymerases I, II, and III subunit RPABC1 OS=Mus musculus GN=Polr2e PE=2 SV=1</t>
  </si>
  <si>
    <t>CP254_MOUSE</t>
  </si>
  <si>
    <t>Cytochrome P450 2C54 OS=Mus musculus GN=Cyp2c54 PE=2 SV=1</t>
  </si>
  <si>
    <t>CP237_MOUSE, CP239_MOUSE, CP254_MOUSE, CP270_MOUSE, CP2CT_MOUSE, CY250_MOUSE</t>
  </si>
  <si>
    <t>UBE2O_MOUSE</t>
  </si>
  <si>
    <t>Ubiquitin-conjugating enzyme E2 O OS=Mus musculus GN=Ube2o PE=1 SV=2</t>
  </si>
  <si>
    <t>NSMA3_MOUSE</t>
  </si>
  <si>
    <t>Sphingomyelin phosphodiesterase 4 OS=Mus musculus GN=Smpd4 PE=2 SV=2</t>
  </si>
  <si>
    <t>INO80_MOUSE</t>
  </si>
  <si>
    <t>Putative DNA helicase INO80 complex homolog 1 OS=Mus musculus GN=Ino80 PE=2 SV=2</t>
  </si>
  <si>
    <t>ZC3H4_MOUSE</t>
  </si>
  <si>
    <t>Zinc finger CCCH domain-containing protein 4 OS=Mus musculus GN=Zc3h4 PE=1 SV=2</t>
  </si>
  <si>
    <t>FNBP4_MOUSE</t>
  </si>
  <si>
    <t>Formin-binding protein 4 OS=Mus musculus GN=Fnbp4 PE=1 SV=2</t>
  </si>
  <si>
    <t>KDM1A_MOUSE</t>
  </si>
  <si>
    <t>Lysine-specific histone demethylase 1A OS=Mus musculus GN=Kdm1a PE=1 SV=2</t>
  </si>
  <si>
    <t>NU188_MOUSE</t>
  </si>
  <si>
    <t>Nipped-B-like protein OS=Mus musculus GN=Nipbl PE=1 SV=1</t>
  </si>
  <si>
    <t>RRP5_MOUSE</t>
  </si>
  <si>
    <t>Protein RRP5 homolog OS=Mus musculus GN=Pdcd11 PE=2 SV=2</t>
  </si>
  <si>
    <t>SR140_MOUSE</t>
  </si>
  <si>
    <t>U2-associated protein SR140 OS=Mus musculus GN=Sr140 PE=1 SV=2</t>
  </si>
  <si>
    <t>CPSF6_MOUSE</t>
  </si>
  <si>
    <t>Cleavage and polyadenylation specificity factor subunit 6 OS=Mus musculus GN=Cpsf6 PE=1 SV=1</t>
  </si>
  <si>
    <t>RPRD2_MOUSE</t>
  </si>
  <si>
    <t>Regulation of nuclear pre-mRNA domain-containing protein 2 OS=Mus musculus GN=Rprd2 PE=1 SV=1</t>
  </si>
  <si>
    <t>DNJC8_MOUSE</t>
  </si>
  <si>
    <t>DnaJ homolog subfamily C member 8 OS=Mus musculus GN=Dnajc8 PE=2 SV=2</t>
  </si>
  <si>
    <t>ZC11A_MOUSE</t>
  </si>
  <si>
    <t>Zinc finger CCCH domain-containing protein 11A OS=Mus musculus GN=Zc3h11a PE=1 SV=1</t>
  </si>
  <si>
    <t>RBM26_MOUSE</t>
  </si>
  <si>
    <t>RNA-binding protein 26 OS=Mus musculus GN=Rbm26 PE=1 SV=2</t>
  </si>
  <si>
    <t>Eukaryotic translation initiation factor 2 subunit 1 OS=Mus musculus GN=Eif2s1 PE=1 SV=3</t>
  </si>
  <si>
    <t>RS27L_MOUSE</t>
  </si>
  <si>
    <t>40S ribosomal protein S27-like OS=Mus musculus GN=Rps27l PE=2 SV=3</t>
  </si>
  <si>
    <t>B4GN4_MOUSE</t>
  </si>
  <si>
    <t>N-acetyl-beta-glucosaminyl-glycoprotein 4-beta-N-acetylgalactosaminyltransferase 1 OS=Mus musculus GN=B4galnt4 PE=2 SV=1</t>
  </si>
  <si>
    <t>RPA34_MOUSE</t>
  </si>
  <si>
    <t>DNA-directed RNA polymerase I subunit RPA34 OS=Mus musculus GN=Cd3eap PE=1 SV=2</t>
  </si>
  <si>
    <t>2AAA_MOUSE</t>
  </si>
  <si>
    <t>Serine/threonine-protein phosphatase 2A 65 kDa regulatory subunit A alpha isoform OS=Mus musculus GN=Ppp2r1a PE=1 SV=3</t>
  </si>
  <si>
    <t>S22AI_MOUSE</t>
  </si>
  <si>
    <t>Structural maintenance of chromosomes flexible hinge domain-containing protein 1 OS=Mus musculus GN=Smchd1 PE=2 SV=2</t>
  </si>
  <si>
    <t>XPO1_MOUSE</t>
  </si>
  <si>
    <t>Exportin-1 OS=Mus musculus GN=Xpo1 PE=1 SV=1</t>
  </si>
  <si>
    <t>PCNP_MOUSE</t>
  </si>
  <si>
    <t>PEST proteolytic signal-containing nuclear protein OS=Mus musculus GN=Pcnp PE=1 SV=1</t>
  </si>
  <si>
    <t>DDX51_MOUSE</t>
  </si>
  <si>
    <t>ATP-dependent RNA helicase DDX51 OS=Mus musculus GN=Ddx51 PE=2 SV=1</t>
  </si>
  <si>
    <t>DCA13_MOUSE</t>
  </si>
  <si>
    <t>DDB1- and CUL4-associated factor 13 OS=Mus musculus GN=Dcaf13 PE=2 SV=1</t>
  </si>
  <si>
    <t>REXO4_MOUSE</t>
  </si>
  <si>
    <t>RNA exonuclease 4 OS=Mus musculus GN=Rexo4 PE=2 SV=2</t>
  </si>
  <si>
    <t>INT6_MOUSE</t>
  </si>
  <si>
    <t>Integrator complex subunit 6 OS=Mus musculus GN=Ints6 PE=2 SV=1</t>
  </si>
  <si>
    <t>HLTF_MOUSE</t>
  </si>
  <si>
    <t>Splicing factor, arginine/serine-rich 13A OS=Mus musculus GN=Sfrs13a PE=1 SV=2</t>
  </si>
  <si>
    <t>MTA2_MOUSE</t>
  </si>
  <si>
    <t>Metastasis-associated protein MTA2 OS=Mus musculus GN=Mta2 PE=1 SV=1</t>
  </si>
  <si>
    <t>PR40A_MOUSE</t>
  </si>
  <si>
    <t>Pre-mRNA-processing factor 40 homolog A OS=Mus musculus GN=Prpf40a PE=1 SV=1</t>
  </si>
  <si>
    <t>NSDHL_MOUSE</t>
  </si>
  <si>
    <t>Sterol-4-alpha-carboxylate 3-dehydrogenase, decarboxylating OS=Mus musculus GN=Nsdhl PE=2 SV=1</t>
  </si>
  <si>
    <t>CETN2_MOUSE</t>
  </si>
  <si>
    <t>Centrin-2 OS=Mus musculus GN=Cetn2 PE=1 SV=1</t>
  </si>
  <si>
    <t>PSA4_MOUSE</t>
  </si>
  <si>
    <t>Proteasome subunit alpha type-4 OS=Mus musculus GN=Psma4 PE=1 SV=1</t>
  </si>
  <si>
    <t>KHDR3_MOUSE</t>
  </si>
  <si>
    <t>KH domain-containing, RNA-binding, signal transduction-associated protein 3 OS=Mus musculus GN=Khdrbs3 PE=1 SV=1</t>
  </si>
  <si>
    <t>BMAL1_MOUSE</t>
  </si>
  <si>
    <t>Guanine nucleotide-binding protein-like 3-like protein OS=Mus musculus GN=Gnl3l PE=2 SV=1</t>
  </si>
  <si>
    <t>BUD31_MOUSE</t>
  </si>
  <si>
    <t>Protein BUD31 homolog OS=Mus musculus GN=Bud31 PE=2 SV=1</t>
  </si>
  <si>
    <t>RB15B_MOUSE</t>
  </si>
  <si>
    <t>Putative RNA-binding protein 15B OS=Mus musculus GN=Rbm15b PE=1 SV=2</t>
  </si>
  <si>
    <t>NFRKB_MOUSE</t>
  </si>
  <si>
    <t>Nuclear factor related to kappa-B-binding protein OS=Mus musculus GN=Nfrkb PE=2 SV=1</t>
  </si>
  <si>
    <t>RIF1_MOUSE</t>
  </si>
  <si>
    <t>Telomere-associated protein RIF1 OS=Mus musculus GN=Rif1 PE=1 SV=2</t>
  </si>
  <si>
    <t>VKORL_MOUSE</t>
  </si>
  <si>
    <t>Vitamin K epoxide reductase complex subunit 1-like protein 1 OS=Mus musculus GN=Vkorc1l1 PE=2 SV=1</t>
  </si>
  <si>
    <t>ONEC2_MOUSE</t>
  </si>
  <si>
    <t>One cut domain family member 2 OS=Mus musculus GN=Onecut2 PE=2 SV=2</t>
  </si>
  <si>
    <t>UCHL5_MOUSE</t>
  </si>
  <si>
    <t>Ubiquitin carboxyl-terminal hydrolase isozyme L5 OS=Mus musculus GN=Uchl5 PE=2 SV=2</t>
  </si>
  <si>
    <t>MCM3A_MOUSE</t>
  </si>
  <si>
    <t>80 kDa MCM3-associated protein OS=Mus musculus GN=Mcm3ap PE=2 SV=1</t>
  </si>
  <si>
    <t>DECR2_MOUSE</t>
  </si>
  <si>
    <t>Peroxisomal 2,4-dienoyl-CoA reductase OS=Mus musculus GN=Decr2 PE=1 SV=1</t>
  </si>
  <si>
    <t>NOC2L_MOUSE</t>
  </si>
  <si>
    <t>Putative RNA-binding protein 16 OS=Mus musculus GN=Rbm16 PE=1 SV=1</t>
  </si>
  <si>
    <t>K2C1B_MOUSE</t>
  </si>
  <si>
    <t>Keratin, type II cytoskeletal 1b OS=Mus musculus GN=Krt77 PE=1 SV=1</t>
  </si>
  <si>
    <t>K2C72_MOUSE</t>
  </si>
  <si>
    <t>Keratin, type II cytoskeletal 72 OS=Mus musculus GN=Krt72 PE=2 SV=1</t>
  </si>
  <si>
    <t>NIPBL_MOUSE</t>
  </si>
  <si>
    <t>TERF1-interacting nuclear factor 2 OS=Mus musculus GN=Tinf2 PE=2 SV=1</t>
  </si>
  <si>
    <t>CPSF3_MOUSE</t>
  </si>
  <si>
    <t>Cleavage and polyadenylation specificity factor subunit 3 OS=Mus musculus GN=Cpsf3 PE=1 SV=1</t>
  </si>
  <si>
    <t>ABCBB_MOUSE</t>
  </si>
  <si>
    <t>Bile salt export pump OS=Mus musculus GN=Abcb11 PE=1 SV=1</t>
  </si>
  <si>
    <t>VAPB_MOUSE</t>
  </si>
  <si>
    <t>Vesicle-associated membrane protein-associated protein B OS=Mus musculus GN=Vapb PE=2 SV=3</t>
  </si>
  <si>
    <t>PO210_MOUSE</t>
  </si>
  <si>
    <t>Nuclear pore membrane glycoprotein 210 OS=Mus musculus GN=Nup210 PE=1 SV=2</t>
  </si>
  <si>
    <t>NDRG2_MOUSE</t>
  </si>
  <si>
    <t>Protein NDRG2 OS=Mus musculus GN=Ndrg2 PE=1 SV=1</t>
  </si>
  <si>
    <t>DNJC7_MOUSE</t>
  </si>
  <si>
    <t>DnaJ homolog subfamily C member 7 OS=Mus musculus GN=Dnajc7 PE=1 SV=2</t>
  </si>
  <si>
    <t>DNJA2_MOUSE</t>
  </si>
  <si>
    <t>DnaJ homolog subfamily A member 2 OS=Mus musculus GN=Dnaja2 PE=1 SV=1</t>
  </si>
  <si>
    <t>DNJB1_MOUSE</t>
  </si>
  <si>
    <t>PAXI1_MOUSE</t>
  </si>
  <si>
    <t>PAX-interacting protein 1 OS=Mus musculus GN=Paxip1 PE=1 SV=1</t>
  </si>
  <si>
    <t>TNPO3_MOUSE</t>
  </si>
  <si>
    <t>Transportin-3 OS=Mus musculus GN=Tnpo3 PE=1 SV=1</t>
  </si>
  <si>
    <t>P4R3A_MOUSE</t>
  </si>
  <si>
    <t>Serine/threonine-protein phosphatase 4 regulatory subunit 3A OS=Mus musculus GN=Smek1 PE=1 SV=1</t>
  </si>
  <si>
    <t>NSD3_MOUSE</t>
  </si>
  <si>
    <t>Histone-lysine N-methyltransferase NSD3 OS=Mus musculus GN=Whsc1l1 PE=1 SV=2</t>
  </si>
  <si>
    <t>INT1_MOUSE</t>
  </si>
  <si>
    <t>Integrator complex subunit 1 OS=Mus musculus GN=Ints1 PE=1 SV=2</t>
  </si>
  <si>
    <t>ABCF1_MOUSE</t>
  </si>
  <si>
    <t>ATP-binding cassette sub-family F member 1 OS=Mus musculus GN=Abcf1 PE=1 SV=1</t>
  </si>
  <si>
    <t>RRP12_MOUSE</t>
  </si>
  <si>
    <t>RRP12-like protein OS=Mus musculus GN=Rrp12 PE=1 SV=1</t>
  </si>
  <si>
    <t>SMHD1_MOUSE</t>
  </si>
  <si>
    <t>17-beta-hydroxysteroid dehydrogenase type 6 OS=Mus musculus GN=Hsd17b6 PE=2 SV=1</t>
  </si>
  <si>
    <t>ACOX1_MOUSE</t>
  </si>
  <si>
    <t>Peroxisomal acyl-coenzyme A oxidase 1 OS=Mus musculus GN=Acox1 PE=1 SV=4</t>
  </si>
  <si>
    <t>YLPM1_MOUSE</t>
  </si>
  <si>
    <t>YLP motif-containing protein 1 OS=Mus musculus GN=Ylpm1 PE=2 SV=1</t>
  </si>
  <si>
    <t>AKP8L_MOUSE</t>
  </si>
  <si>
    <t>A-kinase anchor protein 8-like OS=Mus musculus GN=Akap8l PE=1 SV=1</t>
  </si>
  <si>
    <t>SC11A_MOUSE</t>
  </si>
  <si>
    <t>Signal peptidase complex catalytic subunit SEC11A OS=Mus musculus GN=Sec11a PE=2 SV=1</t>
  </si>
  <si>
    <t>TMED2_MOUSE</t>
  </si>
  <si>
    <t>Transmembrane emp24 domain-containing protein 2 OS=Mus musculus GN=Tmed2 PE=1 SV=1</t>
  </si>
  <si>
    <t>SF13A_MOUSE</t>
  </si>
  <si>
    <t>CBX5_MOUSE</t>
  </si>
  <si>
    <t>Chromobox protein homolog 5 OS=Mus musculus GN=Cbx5 PE=1 SV=1</t>
  </si>
  <si>
    <t>CBX3_MOUSE, CBX5_MOUSE</t>
  </si>
  <si>
    <t>ATRX_MOUSE</t>
  </si>
  <si>
    <t>Transcriptional regulator ATRX OS=Mus musculus GN=Atrx PE=1 SV=2</t>
  </si>
  <si>
    <t>K1H1_MOUSE</t>
  </si>
  <si>
    <t>Keratin, type I cuticular Ha1 OS=Mus musculus GN=Krt31 PE=2 SV=2</t>
  </si>
  <si>
    <t>LAMA3_MOUSE</t>
  </si>
  <si>
    <t>Laminin subunit alpha-3 OS=Mus musculus GN=Lama3 PE=1 SV=3</t>
  </si>
  <si>
    <t>FGFR3_MOUSE</t>
  </si>
  <si>
    <t>Fibroblast growth factor receptor 3 OS=Mus musculus GN=Fgfr3 PE=1 SV=1</t>
  </si>
  <si>
    <t>NPM_MOUSE</t>
  </si>
  <si>
    <t>Nucleophosmin OS=Mus musculus GN=Npm1 PE=1 SV=1</t>
  </si>
  <si>
    <t>PCBP2_MOUSE</t>
  </si>
  <si>
    <t>Poly(rC)-binding protein 2 OS=Mus musculus GN=Pcbp2 PE=1 SV=1</t>
  </si>
  <si>
    <t>CTR9_MOUSE</t>
  </si>
  <si>
    <t>RNA polymerase-associated protein CTR9 homolog OS=Mus musculus GN=Ctr9 PE=1 SV=2</t>
  </si>
  <si>
    <t>PON3_MOUSE</t>
  </si>
  <si>
    <t>Aryl hydrocarbon receptor nuclear translocator-like protein 1 OS=Mus musculus GN=Arntl PE=1 SV=2</t>
  </si>
  <si>
    <t>RUVB2_MOUSE</t>
  </si>
  <si>
    <t>RuvB-like 2 OS=Mus musculus GN=Ruvbl2 PE=2 SV=3</t>
  </si>
  <si>
    <t>PHF2_MOUSE</t>
  </si>
  <si>
    <t>PHD finger protein 2 OS=Mus musculus GN=Phf2 PE=1 SV=2</t>
  </si>
  <si>
    <t>SKP1_MOUSE</t>
  </si>
  <si>
    <t>S-phase kinase-associated protein 1 OS=Mus musculus GN=Skp1 PE=1 SV=3</t>
  </si>
  <si>
    <t>MD1L1_MOUSE</t>
  </si>
  <si>
    <t>Mitotic spindle assembly checkpoint protein MAD1 OS=Mus musculus GN=Mad1l1 PE=2 SV=1</t>
  </si>
  <si>
    <t>MAN1_MOUSE</t>
  </si>
  <si>
    <t>Inner nuclear membrane protein Man1 OS=Mus musculus GN=Lemd3 PE=1 SV=2</t>
  </si>
  <si>
    <t>NCOR2_MOUSE</t>
  </si>
  <si>
    <t>Nuclear receptor corepressor 2 OS=Mus musculus GN=Ncor2 PE=1 SV=2</t>
  </si>
  <si>
    <t>RFC2_MOUSE</t>
  </si>
  <si>
    <t>Replication factor C subunit 2 OS=Mus musculus GN=Rfc2 PE=2 SV=1</t>
  </si>
  <si>
    <t>SYCP1_MOUSE</t>
  </si>
  <si>
    <t>Synaptonemal complex protein 1 OS=Mus musculus GN=Sycp1 PE=1 SV=1</t>
  </si>
  <si>
    <t>RU1C_MOUSE</t>
  </si>
  <si>
    <t>U1 small nuclear ribonucleoprotein C OS=Mus musculus GN=Snrpc PE=2 SV=1</t>
  </si>
  <si>
    <t>SPTB2_MOUSE</t>
  </si>
  <si>
    <t>Spectrin beta chain, brain 1 OS=Mus musculus GN=Sptbn1 PE=1 SV=2</t>
  </si>
  <si>
    <t>SPTB1_MOUSE, SPTB2_MOUSE</t>
  </si>
  <si>
    <t>S26A2_MOUSE</t>
  </si>
  <si>
    <t>Sulfate transporter OS=Mus musculus GN=Slc26a2 PE=1 SV=1</t>
  </si>
  <si>
    <t>TAF6_MOUSE</t>
  </si>
  <si>
    <t>Transcription initiation factor TFIID subunit 6 OS=Mus musculus GN=Taf6 PE=2 SV=1</t>
  </si>
  <si>
    <t>TIF1B_MOUSE</t>
  </si>
  <si>
    <t>Nuclear receptor corepressor 1 OS=Mus musculus GN=Ncor1 PE=1 SV=1</t>
  </si>
  <si>
    <t>NCOA2_MOUSE</t>
  </si>
  <si>
    <t>Nuclear receptor coactivator 2 OS=Mus musculus GN=Ncoa2 PE=1 SV=2</t>
  </si>
  <si>
    <t>LAP2B_MOUSE</t>
  </si>
  <si>
    <t>Lamina-associated polypeptide 2, isoforms beta/delta/epsilon/gamma OS=Mus musculus GN=Tmpo PE=1 SV=3</t>
  </si>
  <si>
    <t>LAP2A_MOUSE, LAP2B_MOUSE</t>
  </si>
  <si>
    <t>LAP2A_MOUSE</t>
  </si>
  <si>
    <t>Lamina-associated polypeptide 2, isoforms alpha/zeta OS=Mus musculus GN=Tmpo PE=1 SV=3</t>
  </si>
  <si>
    <t>USF1_MOUSE</t>
  </si>
  <si>
    <t>Upstream stimulatory factor 1 OS=Mus musculus GN=Usf1 PE=2 SV=1</t>
  </si>
  <si>
    <t>USF1_MOUSE, USF2_MOUSE</t>
  </si>
  <si>
    <t>REQU_MOUSE</t>
  </si>
  <si>
    <t>Zinc finger protein ubi-d4 OS=Mus musculus GN=Dpf2 PE=1 SV=1</t>
  </si>
  <si>
    <t>MYST4_MOUSE, REQU_MOUSE</t>
  </si>
  <si>
    <t>PRP4B_MOUSE</t>
  </si>
  <si>
    <t>Serine/threonine-protein kinase PRP4 homolog OS=Mus musculus GN=Prpf4b PE=1 SV=2</t>
  </si>
  <si>
    <t>SPIN1_MOUSE</t>
  </si>
  <si>
    <t>DnaJ homolog subfamily B member 1 OS=Mus musculus GN=Dnajb1 PE=2 SV=3</t>
  </si>
  <si>
    <t>ABT1_MOUSE</t>
  </si>
  <si>
    <t>Activator of basal transcription 1 OS=Mus musculus GN=Abt1 PE=2 SV=1</t>
  </si>
  <si>
    <t>QKI_MOUSE</t>
  </si>
  <si>
    <t>Protein quaking OS=Mus musculus GN=Qki PE=1 SV=1</t>
  </si>
  <si>
    <t>IIGP1_MOUSE</t>
  </si>
  <si>
    <t>Interferon-inducible GTPase 1 OS=Mus musculus GN=Iigp1 PE=1 SV=2</t>
  </si>
  <si>
    <t>PPIE_MOUSE</t>
  </si>
  <si>
    <t>Peptidyl-prolyl cis-trans isomerase E OS=Mus musculus GN=Ppie PE=2 SV=2</t>
  </si>
  <si>
    <t>H2AY_MOUSE</t>
  </si>
  <si>
    <t>Core histone macro-H2A.1 OS=Mus musculus GN=H2afy PE=1 SV=3</t>
  </si>
  <si>
    <t>NXT1_MOUSE</t>
  </si>
  <si>
    <t>NTF2-related export protein 1 OS=Mus musculus GN=Nxt1 PE=1 SV=2</t>
  </si>
  <si>
    <t>ZRAB2_MOUSE</t>
  </si>
  <si>
    <t>Zinc finger Ran-binding domain-containing protein 2 OS=Mus musculus GN=Zranb2 PE=1 SV=2</t>
  </si>
  <si>
    <t>H17B6_MOUSE</t>
  </si>
  <si>
    <t>RNA-binding protein EWS OS=Mus musculus GN=Ewsr1 PE=1 SV=1</t>
  </si>
  <si>
    <t>RAD21_MOUSE</t>
  </si>
  <si>
    <t>Double-strand-break repair protein rad21 homolog OS=Mus musculus GN=Rad21 PE=1 SV=2</t>
  </si>
  <si>
    <t>ZN148_MOUSE</t>
  </si>
  <si>
    <t>Zinc finger protein 148 OS=Mus musculus GN=Znf148 PE=1 SV=2</t>
  </si>
  <si>
    <t>DD19A_MOUSE</t>
  </si>
  <si>
    <t>ATP-dependent RNA helicase DDX19A OS=Mus musculus GN=Ddx19a PE=1 SV=1</t>
  </si>
  <si>
    <t>DDX5_MOUSE</t>
  </si>
  <si>
    <t>Probable ATP-dependent RNA helicase DDX5 OS=Mus musculus GN=Ddx5 PE=1 SV=1</t>
  </si>
  <si>
    <t>HIRA_MOUSE</t>
  </si>
  <si>
    <t>Protein HIRA OS=Mus musculus GN=Hira PE=1 SV=3</t>
  </si>
  <si>
    <t>MLL1/MLL complex subunit C17orf49 homolog OS=Mus musculus PE=1 SV=1</t>
  </si>
  <si>
    <t>MD2BP_MOUSE</t>
  </si>
  <si>
    <t>MAD2L1-binding protein OS=Mus musculus GN=Mad2l1bp PE=2 SV=2</t>
  </si>
  <si>
    <t>MET7B_MOUSE</t>
  </si>
  <si>
    <t>Methyltransferase-like protein 7B OS=Mus musculus GN=Mettl7b PE=2 SV=2</t>
  </si>
  <si>
    <t>SENP3_MOUSE</t>
  </si>
  <si>
    <t>Sentrin-specific protease 3 OS=Mus musculus GN=Senp3 PE=1 SV=1</t>
  </si>
  <si>
    <t>NMNA1_MOUSE</t>
  </si>
  <si>
    <t>Nicotinamide mononucleotide adenylyltransferase 1 OS=Mus musculus GN=Nmnat1 PE=1 SV=2</t>
  </si>
  <si>
    <t>IPO7_MOUSE</t>
  </si>
  <si>
    <t>Importin-7 OS=Mus musculus GN=Ipo7 PE=1 SV=2</t>
  </si>
  <si>
    <t>CPSF1_MOUSE</t>
  </si>
  <si>
    <t>Cleavage and polyadenylation specificity factor subunit 1 OS=Mus musculus GN=Cpsf1 PE=1 SV=1</t>
  </si>
  <si>
    <t>DHB11_MOUSE</t>
  </si>
  <si>
    <t>Estradiol 17-beta-dehydrogenase 11 OS=Mus musculus GN=Hsd17b11 PE=2 SV=1</t>
  </si>
  <si>
    <t>PESC_MOUSE</t>
  </si>
  <si>
    <t>Pescadillo homolog OS=Mus musculus GN=Pes1 PE=1 SV=1</t>
  </si>
  <si>
    <t>3BHS7_MOUSE</t>
  </si>
  <si>
    <t>Serum paraoxonase/lactonase 3 OS=Mus musculus GN=Pon3 PE=2 SV=2</t>
  </si>
  <si>
    <t>SFRS2_MOUSE</t>
  </si>
  <si>
    <t>Splicing factor, arginine/serine-rich 2 OS=Mus musculus GN=Sfrs2 PE=1 SV=4</t>
  </si>
  <si>
    <t>DDX3Y_MOUSE</t>
  </si>
  <si>
    <t>ATP-dependent RNA helicase DDX3Y OS=Mus musculus GN=Ddx3y PE=1 SV=2</t>
  </si>
  <si>
    <t>DDX3X_MOUSE</t>
  </si>
  <si>
    <t>ATP-dependent RNA helicase DDX3X OS=Mus musculus GN=Ddx3x PE=1 SV=3</t>
  </si>
  <si>
    <t>SSRD_MOUSE</t>
  </si>
  <si>
    <t>Translocon-associated protein subunit delta OS=Mus musculus GN=Ssr4 PE=2 SV=1</t>
  </si>
  <si>
    <t>TTF1_MOUSE</t>
  </si>
  <si>
    <t>Transcription termination factor 1 OS=Mus musculus GN=Ttf1 PE=1 SV=2</t>
  </si>
  <si>
    <t>SNRPA_MOUSE</t>
  </si>
  <si>
    <t>U1 small nuclear ribonucleoprotein A OS=Mus musculus GN=Snrpa PE=2 SV=3</t>
  </si>
  <si>
    <t>RU2B_MOUSE, SNRPA_MOUSE</t>
  </si>
  <si>
    <t>SF3A2_MOUSE</t>
  </si>
  <si>
    <t>Splicing factor 3A subunit 2 OS=Mus musculus GN=Sf3a2 PE=2 SV=2</t>
  </si>
  <si>
    <t>ZNF22_MOUSE</t>
  </si>
  <si>
    <t>Zinc finger protein 22 OS=Mus musculus GN=Znf22 PE=1 SV=2</t>
  </si>
  <si>
    <t>RBP2_MOUSE</t>
  </si>
  <si>
    <t>E3 SUMO-protein ligase RanBP2 OS=Mus musculus GN=Ranbp2 PE=1 SV=1</t>
  </si>
  <si>
    <t>XPO4_MOUSE</t>
  </si>
  <si>
    <t>Exportin-4 OS=Mus musculus GN=Xpo4 PE=1 SV=1</t>
  </si>
  <si>
    <t>AN32B_MOUSE</t>
  </si>
  <si>
    <t>Acidic leucine-rich nuclear phosphoprotein 32 family member B OS=Mus musculus GN=Anp32b PE=1 SV=1</t>
  </si>
  <si>
    <t>Histone-binding protein RBBP7 OS=Mus musculus GN=Rbbp7 PE=1 SV=1</t>
  </si>
  <si>
    <t>NCOR1_MOUSE</t>
  </si>
  <si>
    <t>Proline-, glutamic acid- and leucine-rich protein 1 OS=Mus musculus GN=Pelp1 PE=1 SV=2</t>
  </si>
  <si>
    <t>RRMJ3_MOUSE</t>
  </si>
  <si>
    <t>Putative rRNA methyltransferase 3 OS=Mus musculus GN=Ftsj3 PE=1 SV=1</t>
  </si>
  <si>
    <t>RPN2_MOUSE</t>
  </si>
  <si>
    <t>Dolichyl-diphosphooligosaccharide--protein glycosyltransferase subunit 2 OS=Mus musculus GN=Rpn2 PE=2 SV=1</t>
  </si>
  <si>
    <t>LMAN2_MOUSE</t>
  </si>
  <si>
    <t>Vesicular integral-membrane protein VIP36 OS=Mus musculus GN=Lman2 PE=2 SV=1</t>
  </si>
  <si>
    <t>GPTC1_MOUSE</t>
  </si>
  <si>
    <t>G patch domain-containing protein 1 OS=Mus musculus GN=Gpatch1 PE=2 SV=1</t>
  </si>
  <si>
    <t>ECHP_MOUSE</t>
  </si>
  <si>
    <t>Peroxisomal bifunctional enzyme OS=Mus musculus GN=Ehhadh PE=1 SV=3</t>
  </si>
  <si>
    <t>AKAP8_MOUSE</t>
  </si>
  <si>
    <t>A-kinase anchor protein 8 OS=Mus musculus GN=Akap8 PE=1 SV=1</t>
  </si>
  <si>
    <t>XRN2_MOUSE</t>
  </si>
  <si>
    <t>5'-3' exoribonuclease 2 OS=Mus musculus GN=Xrn2 PE=1 SV=1</t>
  </si>
  <si>
    <t>TMM43_MOUSE</t>
  </si>
  <si>
    <t>Spindlin-1 OS=Mus musculus GN=Spin1 PE=1 SV=2</t>
  </si>
  <si>
    <t>CTCF_MOUSE</t>
  </si>
  <si>
    <t>Transcriptional repressor CTCF OS=Mus musculus GN=Ctcf PE=1 SV=2</t>
  </si>
  <si>
    <t>ARGI1_MOUSE</t>
  </si>
  <si>
    <t>Arginase-1 OS=Mus musculus GN=Arg1 PE=1 SV=1</t>
  </si>
  <si>
    <t>HCFC1_MOUSE</t>
  </si>
  <si>
    <t>Host cell factor 1 OS=Mus musculus GN=Hcfc1 PE=1 SV=1</t>
  </si>
  <si>
    <t>MRE11_MOUSE</t>
  </si>
  <si>
    <t>Double-strand break repair protein MRE11A OS=Mus musculus GN=Mre11a PE=2 SV=1</t>
  </si>
  <si>
    <t>HSP74_MOUSE</t>
  </si>
  <si>
    <t>Heat shock 70 kDa protein 4 OS=Mus musculus GN=Hspa4 PE=1 SV=1</t>
  </si>
  <si>
    <t>HS105_MOUSE, HS74L_MOUSE, HSP74_MOUSE</t>
  </si>
  <si>
    <t>ZN638_MOUSE</t>
  </si>
  <si>
    <t>Zinc finger protein 638 OS=Mus musculus GN=Znf638 PE=1 SV=2</t>
  </si>
  <si>
    <t>SMRD1_MOUSE</t>
  </si>
  <si>
    <t>SWI/SNF-related matrix-associated actin-dependent regulator of chromatin subfamily D member 1 OS=Mus musculus GN=Smarcd1 PE=1 SV=3</t>
  </si>
  <si>
    <t>SMRD1_MOUSE, SMRD2_MOUSE</t>
  </si>
  <si>
    <t>EWS_MOUSE</t>
  </si>
  <si>
    <t>Pre-mRNA-splicing factor SYF1 OS=Mus musculus GN=Xab2 PE=2 SV=1</t>
  </si>
  <si>
    <t>PK1IP_MOUSE</t>
  </si>
  <si>
    <t>p21-activated protein kinase-interacting protein 1 OS=Mus musculus GN=Pak1ip1 PE=2 SV=2</t>
  </si>
  <si>
    <t>NB5R3_MOUSE</t>
  </si>
  <si>
    <t>NADH-cytochrome b5 reductase 3 OS=Mus musculus GN=Cyb5r3 PE=1 SV=3</t>
  </si>
  <si>
    <t>S38A3_MOUSE</t>
  </si>
  <si>
    <t>Sodium-coupled neutral amino acid transporter 3 OS=Mus musculus GN=Slc38a3 PE=1 SV=1</t>
  </si>
  <si>
    <t>CQ049_MOUSE</t>
  </si>
  <si>
    <t>Mediator of RNA polymerase II transcription subunit 8 OS=Mus musculus GN=Med8 PE=2 SV=1</t>
  </si>
  <si>
    <t>NOL7_MOUSE</t>
  </si>
  <si>
    <t>Nucleolar protein 7 OS=Mus musculus GN=Nol7 PE=1 SV=1</t>
  </si>
  <si>
    <t>FIP1_MOUSE</t>
  </si>
  <si>
    <t>Pre-mRNA 3'-end-processing factor FIP1 OS=Mus musculus GN=Fip1l1 PE=1 SV=1</t>
  </si>
  <si>
    <t>PPIH_MOUSE</t>
  </si>
  <si>
    <t>Peptidyl-prolyl cis-trans isomerase H OS=Mus musculus GN=Ppih PE=2 SV=1</t>
  </si>
  <si>
    <t>U2AF1_MOUSE</t>
  </si>
  <si>
    <t>Splicing factor U2AF 35 kDa subunit OS=Mus musculus GN=U2af1 PE=2 SV=4</t>
  </si>
  <si>
    <t>MED11_MOUSE</t>
  </si>
  <si>
    <t>Mediator of RNA polymerase II transcription subunit 11 OS=Mus musculus GN=Med11 PE=2 SV=1</t>
  </si>
  <si>
    <t>RL4_MOUSE</t>
  </si>
  <si>
    <t>60S ribosomal protein L4 OS=Mus musculus GN=Rpl4 PE=1 SV=3</t>
  </si>
  <si>
    <t>RL7L_MOUSE</t>
  </si>
  <si>
    <t>60S ribosomal protein L7-like 1 OS=Mus musculus GN=Rpl7l1 PE=2 SV=1</t>
  </si>
  <si>
    <t>ING5_MOUSE</t>
  </si>
  <si>
    <t>Inhibitor of growth protein 5 OS=Mus musculus GN=Ing5 PE=1 SV=1</t>
  </si>
  <si>
    <t>EBP2_MOUSE</t>
  </si>
  <si>
    <t>3 beta-hydroxysteroid dehydrogenase type 7 OS=Mus musculus GN=Hsd3b7 PE=2 SV=1</t>
  </si>
  <si>
    <t>YIPF5_MOUSE</t>
  </si>
  <si>
    <t>Protein YIPF5 OS=Mus musculus GN=Yipf5 PE=2 SV=1</t>
  </si>
  <si>
    <t>MYCBP_MOUSE</t>
  </si>
  <si>
    <t>C-Myc-binding protein OS=Mus musculus GN=Mycbp PE=2 SV=4</t>
  </si>
  <si>
    <t>SET_MOUSE</t>
  </si>
  <si>
    <t>Protein SET OS=Mus musculus GN=Set PE=1 SV=1</t>
  </si>
  <si>
    <t>FL2D_MOUSE</t>
  </si>
  <si>
    <t>Pre-mRNA-splicing regulator WTAP OS=Mus musculus GN=Wtap PE=2 SV=3</t>
  </si>
  <si>
    <t>SALL1_MOUSE</t>
  </si>
  <si>
    <t>Sal-like protein 1 OS=Mus musculus GN=Sall1 PE=1 SV=1</t>
  </si>
  <si>
    <t>TFP11_MOUSE</t>
  </si>
  <si>
    <t>Tuftelin-interacting protein 11 OS=Mus musculus GN=Tfip11 PE=1 SV=1</t>
  </si>
  <si>
    <t>TBB3_MOUSE</t>
  </si>
  <si>
    <t>Tubulin beta-3 chain OS=Mus musculus GN=Tubb3 PE=1 SV=1</t>
  </si>
  <si>
    <t>WDR61_MOUSE</t>
  </si>
  <si>
    <t>WD repeat-containing protein 61 OS=Mus musculus GN=Wdr61 PE=2 SV=1</t>
  </si>
  <si>
    <t>XPO2_MOUSE</t>
  </si>
  <si>
    <t>Exportin-2 OS=Mus musculus GN=Cse1l PE=2 SV=1</t>
  </si>
  <si>
    <t>Ribosomal RNA-processing protein 8 OS=Mus musculus GN=Rrp8 PE=1 SV=1</t>
  </si>
  <si>
    <t>NGDN_MOUSE</t>
  </si>
  <si>
    <t>Neuroguidin OS=Mus musculus GN=Ngdn PE=1 SV=1</t>
  </si>
  <si>
    <t>TF2H1_MOUSE</t>
  </si>
  <si>
    <t>General transcription factor IIH subunit 1 OS=Mus musculus GN=Gtf2h1 PE=2 SV=2</t>
  </si>
  <si>
    <t>FTSJ2_MOUSE</t>
  </si>
  <si>
    <t>S-adenosyl-L-methionine-dependent methyltransferase FTSJD2 OS=Mus musculus GN=Ftsjd2 PE=1 SV=1</t>
  </si>
  <si>
    <t>PELP1_MOUSE</t>
  </si>
  <si>
    <t>Zinc finger protein 706 OS=Mus musculus GN=Znf706 PE=2 SV=1</t>
  </si>
  <si>
    <t>SYF2_MOUSE</t>
  </si>
  <si>
    <t>Pre-mRNA-splicing factor SYF2 OS=Mus musculus GN=Syf2 PE=2 SV=1</t>
  </si>
  <si>
    <t>RRP7A_MOUSE</t>
  </si>
  <si>
    <t>Ribosomal RNA-processing protein 7 homolog A OS=Mus musculus GN=Rrp7a PE=2 SV=1</t>
  </si>
  <si>
    <t>TMEDA_MOUSE</t>
  </si>
  <si>
    <t>Transmembrane emp24 domain-containing protein 10 OS=Mus musculus GN=Tmed10 PE=2 SV=1</t>
  </si>
  <si>
    <t>RAB1B_MOUSE</t>
  </si>
  <si>
    <t>Ras-related protein Rab-1B OS=Mus musculus GN=Rab1b PE=1 SV=1</t>
  </si>
  <si>
    <t>SARNP_MOUSE</t>
  </si>
  <si>
    <t>SAP domain-containing ribonucleoprotein OS=Mus musculus GN=Sarnp PE=1 SV=3</t>
  </si>
  <si>
    <t>SEC13_MOUSE</t>
  </si>
  <si>
    <t>Protein SEC13 homolog OS=Mus musculus GN=Sec13 PE=2 SV=3</t>
  </si>
  <si>
    <t>MYST1_MOUSE</t>
  </si>
  <si>
    <t>Probable histone acetyltransferase MYST1 OS=Mus musculus GN=Myst1 PE=1 SV=1</t>
  </si>
  <si>
    <t>SPF27_MOUSE</t>
  </si>
  <si>
    <t>Pre-mRNA-splicing factor SPF27 OS=Mus musculus GN=Bcas2 PE=2 SV=1</t>
  </si>
  <si>
    <t>HYEP_MOUSE</t>
  </si>
  <si>
    <t>Transmembrane protein 43 OS=Mus musculus GN=Tmem43 PE=1 SV=1</t>
  </si>
  <si>
    <t>M2GD_MOUSE</t>
  </si>
  <si>
    <t>Dimethylglycine dehydrogenase, mitochondrial OS=Mus musculus GN=Dmgdh PE=1 SV=1</t>
  </si>
  <si>
    <t>RSRC1_MOUSE</t>
  </si>
  <si>
    <t>Arginine/serine-rich coiled-coil protein 1 OS=Mus musculus GN=Rsrc1 PE=1 SV=1</t>
  </si>
  <si>
    <t>CP4V3_MOUSE</t>
  </si>
  <si>
    <t>Cytochrome P450 4V3 OS=Mus musculus GN=Cyp4v3 PE=1 SV=1</t>
  </si>
  <si>
    <t>FOXP4_MOUSE</t>
  </si>
  <si>
    <t>Forkhead box protein P4 OS=Mus musculus GN=Foxp4 PE=1 SV=1</t>
  </si>
  <si>
    <t>NVL_MOUSE</t>
  </si>
  <si>
    <t>Nuclear valosin-containing protein-like OS=Mus musculus GN=Nvl PE=2 SV=1</t>
  </si>
  <si>
    <t>KC1D_MOUSE</t>
  </si>
  <si>
    <t>Casein kinase I isoform delta OS=Mus musculus GN=Csnk1d PE=1 SV=2</t>
  </si>
  <si>
    <t>PRP17_MOUSE</t>
  </si>
  <si>
    <t>Pre-mRNA-processing factor 17 OS=Mus musculus GN=Cdc40 PE=1 SV=1</t>
  </si>
  <si>
    <t>BRX1_MOUSE</t>
  </si>
  <si>
    <t>Ribosome biogenesis protein BRX1 homolog OS=Mus musculus GN=Brix1 PE=2 SV=3</t>
  </si>
  <si>
    <t>SYF1_MOUSE</t>
  </si>
  <si>
    <t>Exosome complex exonuclease RRP43 OS=Mus musculus GN=Exosc8 PE=2 SV=1</t>
  </si>
  <si>
    <t>PPIL2_MOUSE</t>
  </si>
  <si>
    <t>Peptidyl-prolyl cis-trans isomerase-like 2 OS=Mus musculus GN=Ppil2 PE=2 SV=2</t>
  </si>
  <si>
    <t>RPB4_MOUSE</t>
  </si>
  <si>
    <t>DNA-directed RNA polymerase II subunit RPB4 OS=Mus musculus GN=Polr2d PE=2 SV=2</t>
  </si>
  <si>
    <t>MED8_MOUSE</t>
  </si>
  <si>
    <t>Signal peptidase complex subunit 2 OS=Mus musculus GN=Spcs2 PE=2 SV=1</t>
  </si>
  <si>
    <t>QCR1_MOUSE</t>
  </si>
  <si>
    <t>Cytochrome b-c1 complex subunit 1, mitochondrial OS=Mus musculus GN=Uqcrc1 PE=1 SV=1</t>
  </si>
  <si>
    <t>MED7_MOUSE</t>
  </si>
  <si>
    <t>Mediator of RNA polymerase II transcription subunit 7 OS=Mus musculus GN=Med7 PE=2 SV=2</t>
  </si>
  <si>
    <t>UTP11_MOUSE</t>
  </si>
  <si>
    <t>Probable U3 small nucleolar RNA-associated protein 11 OS=Mus musculus GN=Utp11l PE=2 SV=1</t>
  </si>
  <si>
    <t>RL15_MOUSE</t>
  </si>
  <si>
    <t>60S ribosomal protein L15 OS=Mus musculus GN=Rpl15 PE=2 SV=4</t>
  </si>
  <si>
    <t>SK2L2_MOUSE</t>
  </si>
  <si>
    <t>Superkiller viralicidic activity 2-like 2 OS=Mus musculus GN=Skiv2l2 PE=2 SV=1</t>
  </si>
  <si>
    <t>RS19_MOUSE</t>
  </si>
  <si>
    <t>40S ribosomal protein S19 OS=Mus musculus GN=Rps19 PE=1 SV=3</t>
  </si>
  <si>
    <t>BR44_MOUSE</t>
  </si>
  <si>
    <t>Brain protein 44 OS=Mus musculus GN=Brp44 PE=1 SV=1</t>
  </si>
  <si>
    <t>SFRS9_MOUSE</t>
  </si>
  <si>
    <t>Splicing factor, arginine/serine-rich 9 OS=Mus musculus GN=Sfrs9 PE=1 SV=1</t>
  </si>
  <si>
    <t>DIMT1_MOUSE</t>
  </si>
  <si>
    <t>Probable rRNA-processing protein EBP2 OS=Mus musculus GN=Ebna1bp2 PE=2 SV=1</t>
  </si>
  <si>
    <t>LLPH_MOUSE</t>
  </si>
  <si>
    <t>Protein LLP homolog OS=Mus musculus GN=Llph PE=2 SV=1</t>
  </si>
  <si>
    <t>SPCS1_MOUSE</t>
  </si>
  <si>
    <t>Signal peptidase complex subunit 1 OS=Mus musculus GN=Spcs1 PE=2 SV=2</t>
  </si>
  <si>
    <t>EXOS1_MOUSE</t>
  </si>
  <si>
    <t>3'-5' exoribonuclease CSL4 homolog OS=Mus musculus GN=Exosc1 PE=2 SV=1</t>
  </si>
  <si>
    <t>WDR83_MOUSE</t>
  </si>
  <si>
    <t>WD repeat domain-containing protein 83 OS=Mus musculus GN=Wdr83 PE=1 SV=1</t>
  </si>
  <si>
    <t>PRP4_MOUSE</t>
  </si>
  <si>
    <t>U4/U6 small nuclear ribonucleoprotein Prp4 OS=Mus musculus GN=Prpf4 PE=2 SV=1</t>
  </si>
  <si>
    <t>ATPO_MOUSE</t>
  </si>
  <si>
    <t>ATP synthase subunit O, mitochondrial OS=Mus musculus GN=Atp5o PE=1 SV=1</t>
  </si>
  <si>
    <t>MED27_MOUSE</t>
  </si>
  <si>
    <t>Mediator of RNA polymerase II transcription subunit 27 OS=Mus musculus GN=Med27 PE=2 SV=2</t>
  </si>
  <si>
    <t>QCR2_MOUSE</t>
  </si>
  <si>
    <t>Cytochrome b-c1 complex subunit 2, mitochondrial OS=Mus musculus GN=Uqcrc2 PE=1 SV=1</t>
  </si>
  <si>
    <t>RRP8_MOUSE</t>
  </si>
  <si>
    <t>WD repeat-containing protein 89 OS=Mus musculus GN=Wdr89 PE=2 SV=1</t>
  </si>
  <si>
    <t>NH2L1_MOUSE</t>
  </si>
  <si>
    <t>NHP2-like protein 1 OS=Mus musculus GN=Nhp2l1 PE=2 SV=4</t>
  </si>
  <si>
    <t>PPIL1_MOUSE</t>
  </si>
  <si>
    <t>Peptidyl-prolyl cis-trans isomerase-like 1 OS=Mus musculus GN=Ppil1 PE=2 SV=1</t>
  </si>
  <si>
    <t>ZN706_MOUSE</t>
  </si>
  <si>
    <t>Peptidyl-prolyl cis-trans isomerase NIMA-interacting 4 OS=Mus musculus GN=Pin4 PE=2 SV=1</t>
  </si>
  <si>
    <t>CXXC1_MOUSE</t>
  </si>
  <si>
    <t>CpG-binding protein OS=Mus musculus GN=Cxxc1 PE=2 SV=1</t>
  </si>
  <si>
    <t>DDX47_MOUSE</t>
  </si>
  <si>
    <t>Probable ATP-dependent RNA helicase DDX47 OS=Mus musculus GN=Ddx47 PE=2 SV=2</t>
  </si>
  <si>
    <t>RBM8A_MOUSE</t>
  </si>
  <si>
    <t>RNA-binding protein 8A OS=Mus musculus GN=Rbm8a PE=1 SV=3</t>
  </si>
  <si>
    <t>BCL7A_MOUSE</t>
  </si>
  <si>
    <t>B-cell CLL/lymphoma 7 protein family member A OS=Mus musculus GN=Bcl7a PE=2 SV=1</t>
  </si>
  <si>
    <t>NIP7_MOUSE</t>
  </si>
  <si>
    <t>60S ribosome subunit biogenesis protein NIP7 homolog OS=Mus musculus GN=Nip7 PE=2 SV=1</t>
  </si>
  <si>
    <t>RBM33_MOUSE</t>
  </si>
  <si>
    <t>RNA-binding protein 33 OS=Mus musculus GN=Rbm33 PE=1 SV=2</t>
  </si>
  <si>
    <t>CENPV_MOUSE</t>
  </si>
  <si>
    <t>Centromere protein V OS=Mus musculus GN=Cenpv PE=2 SV=2</t>
  </si>
  <si>
    <t>RL11_MOUSE</t>
  </si>
  <si>
    <t>60S ribosomal protein L11 OS=Mus musculus GN=Rpl11 PE=1 SV=4</t>
  </si>
  <si>
    <t>Epoxide hydrolase 1 OS=Mus musculus GN=Ephx1 PE=1 SV=1</t>
  </si>
  <si>
    <t>STAG1_MOUSE</t>
  </si>
  <si>
    <t>Cohesin subunit SA-1 OS=Mus musculus GN=Stag1 PE=1 SV=2</t>
  </si>
  <si>
    <t>PHF14_MOUSE</t>
  </si>
  <si>
    <t>PHD finger protein 14 OS=Mus musculus GN=Phf14 PE=1 SV=1</t>
  </si>
  <si>
    <t>PHF6_MOUSE</t>
  </si>
  <si>
    <t>PHD finger protein 6 OS=Mus musculus GN=Phf6 PE=1 SV=1</t>
  </si>
  <si>
    <t>SF3A3_MOUSE</t>
  </si>
  <si>
    <t>Splicing factor 3A subunit 3 OS=Mus musculus GN=Sf3a3 PE=2 SV=2</t>
  </si>
  <si>
    <t>SUN1_MOUSE</t>
  </si>
  <si>
    <t>SUN domain-containing protein 1 OS=Mus musculus GN=Sun1 PE=1 SV=2</t>
  </si>
  <si>
    <t>RRFM_MOUSE</t>
  </si>
  <si>
    <t>Ribosome-recycling factor, mitochondrial OS=Mus musculus GN=Mrrf PE=1 SV=1</t>
  </si>
  <si>
    <t>NOSIP_MOUSE</t>
  </si>
  <si>
    <t>Nitric oxide synthase-interacting protein OS=Mus musculus GN=Nosip PE=2 SV=1</t>
  </si>
  <si>
    <t>NOP56_MOUSE</t>
  </si>
  <si>
    <t>Nucleolar protein 56 OS=Mus musculus GN=Nop56 PE=1 SV=2</t>
  </si>
  <si>
    <t>CS043_MOUSE</t>
  </si>
  <si>
    <t>Uncharacterized protein C19orf43 homolog OS=Mus musculus PE=2 SV=1</t>
  </si>
  <si>
    <t>EXOS8_MOUSE</t>
  </si>
  <si>
    <t>Uncharacterized protein C10orf58 homolog OS=Mus musculus PE=1 SV=2</t>
  </si>
  <si>
    <t>RRS1_MOUSE</t>
  </si>
  <si>
    <t>Ribosome biogenesis regulatory protein homolog OS=Mus musculus GN=Rrs1 PE=2 SV=1</t>
  </si>
  <si>
    <t>LUC7L_MOUSE</t>
  </si>
  <si>
    <t>Putative RNA-binding protein Luc7-like 1 OS=Mus musculus GN=Luc7l PE=2 SV=2</t>
  </si>
  <si>
    <t>SPCS2_MOUSE</t>
  </si>
  <si>
    <t>U6 snRNA-associated Sm-like protein LSm7 OS=Mus musculus GN=Lsm7 PE=2 SV=1</t>
  </si>
  <si>
    <t>NOP10_MOUSE</t>
  </si>
  <si>
    <t>H/ACA ribonucleoprotein complex subunit 3 OS=Mus musculus GN=Nop10 PE=2 SV=1</t>
  </si>
  <si>
    <t>MFAP1_MOUSE</t>
  </si>
  <si>
    <t>Microfibrillar-associated protein 1 OS=Mus musculus GN=Mfap1 PE=1 SV=1</t>
  </si>
  <si>
    <t>1433B_MOUSE</t>
  </si>
  <si>
    <t>14-3-3 protein beta/alpha OS=Mus musculus GN=Ywhab PE=1 SV=3</t>
  </si>
  <si>
    <t>CD043_MOUSE</t>
  </si>
  <si>
    <t>UPF0534 protein C4orf43 homolog OS=Mus musculus PE=2 SV=1</t>
  </si>
  <si>
    <t>NSA2_MOUSE</t>
  </si>
  <si>
    <t>Ribosome biogenesis protein NSA2 homolog OS=Mus musculus GN=Nsa2 PE=2 SV=1</t>
  </si>
  <si>
    <t>RL14_MOUSE</t>
  </si>
  <si>
    <t>60S ribosomal protein L14 OS=Mus musculus GN=Rpl14 PE=2 SV=3</t>
  </si>
  <si>
    <t>EXOS5_MOUSE</t>
  </si>
  <si>
    <t>Exosome complex exonuclease RRP46 OS=Mus musculus GN=Exosc5 PE=1 SV=1</t>
  </si>
  <si>
    <t>NHP2_MOUSE</t>
  </si>
  <si>
    <t>Probable dimethyladenosine transferase OS=Mus musculus GN=Dimt1l PE=2 SV=1</t>
  </si>
  <si>
    <t>T2EA_MOUSE</t>
  </si>
  <si>
    <t>General transcription factor IIE subunit 1 OS=Mus musculus GN=Gtf2e1 PE=2 SV=1</t>
  </si>
  <si>
    <t>HNRPM_MOUSE</t>
  </si>
  <si>
    <t>Heterogeneous nuclear ribonucleoprotein M OS=Mus musculus GN=Hnrnpm PE=1 SV=3</t>
  </si>
  <si>
    <t>LMAN1_MOUSE</t>
  </si>
  <si>
    <t>Protein ERGIC-53 OS=Mus musculus GN=Lman1 PE=2 SV=1</t>
  </si>
  <si>
    <t>RFC5_MOUSE</t>
  </si>
  <si>
    <t>Replication factor C subunit 5 OS=Mus musculus GN=Rfc5 PE=2 SV=1</t>
  </si>
  <si>
    <t>MRT4_MOUSE</t>
  </si>
  <si>
    <t>mRNA turnover protein 4 homolog OS=Mus musculus GN=Mrto4 PE=2 SV=1</t>
  </si>
  <si>
    <t>EXOS7_MOUSE</t>
  </si>
  <si>
    <t>Exosome complex exonuclease RRP42 OS=Mus musculus GN=Exosc7 PE=2 SV=1</t>
  </si>
  <si>
    <t>DYL2_MOUSE</t>
  </si>
  <si>
    <t>Dynein light chain 2, cytoplasmic OS=Mus musculus GN=Dynll2 PE=1 SV=1</t>
  </si>
  <si>
    <t>DDX56_MOUSE</t>
  </si>
  <si>
    <t>Probable ATP-dependent RNA helicase DDX56 OS=Mus musculus GN=Ddx56 PE=2 SV=1</t>
  </si>
  <si>
    <t>WDR89_MOUSE</t>
  </si>
  <si>
    <t>BRCA2 and CDKN1A-interacting protein OS=Mus musculus GN=Bccip PE=2 SV=1</t>
  </si>
  <si>
    <t>CD2B2_MOUSE</t>
  </si>
  <si>
    <t>CD2 antigen cytoplasmic tail-binding protein 2 OS=Mus musculus GN=Cd2bp2 PE=1 SV=1</t>
  </si>
  <si>
    <t>CTBL1_MOUSE</t>
  </si>
  <si>
    <t>Beta-catenin-like protein 1 OS=Mus musculus GN=Ctnnbl1 PE=1 SV=1</t>
  </si>
  <si>
    <t>NUP37_MOUSE</t>
  </si>
  <si>
    <t>Nucleoporin Nup37 OS=Mus musculus GN=Nup37 PE=2 SV=1</t>
  </si>
  <si>
    <t>PIN4_MOUSE</t>
  </si>
  <si>
    <t>Arylacetamide deacetylase OS=Mus musculus GN=Aadac PE=1 SV=3</t>
  </si>
  <si>
    <t>RRBP1_MOUSE</t>
  </si>
  <si>
    <t>Ribosome-binding protein 1 OS=Mus musculus GN=Rrbp1 PE=2 SV=2</t>
  </si>
  <si>
    <t>ZN318_MOUSE</t>
  </si>
  <si>
    <t>Zinc finger protein 318 (Fragment) OS=Mus musculus GN=Znf318 PE=1 SV=2</t>
  </si>
  <si>
    <t>TRI33_MOUSE</t>
  </si>
  <si>
    <t>E3 ubiquitin-protein ligase TRIM33 OS=Mus musculus GN=Trim33 PE=2 SV=2</t>
  </si>
  <si>
    <t>IN80B_MOUSE</t>
  </si>
  <si>
    <t>INO80 complex subunit B OS=Mus musculus GN=Ino80b PE=1 SV=2</t>
  </si>
  <si>
    <t>PRP8_MOUSE</t>
  </si>
  <si>
    <t>Pre-mRNA-processing-splicing factor 8 OS=Mus musculus GN=Prpf8 PE=1 SV=2</t>
  </si>
  <si>
    <t>RL17_MOUSE</t>
  </si>
  <si>
    <t>60S ribosomal protein L17 OS=Mus musculus GN=Rpl17 PE=2 SV=3</t>
  </si>
  <si>
    <t>PNO1_MOUSE</t>
  </si>
  <si>
    <t>RNA-binding protein PNO1 OS=Mus musculus GN=Pno1 PE=2 SV=1</t>
  </si>
  <si>
    <t>NOP16_MOUSE</t>
  </si>
  <si>
    <t>Nucleolar protein 16 OS=Mus musculus GN=Nop16 PE=2 SV=1</t>
  </si>
  <si>
    <t>ZMAT2_MOUSE</t>
  </si>
  <si>
    <t>ILF2_MOUSE</t>
  </si>
  <si>
    <t>Interleukin enhancer-binding factor 2 OS=Mus musculus GN=Ilf2 PE=1 SV=1</t>
  </si>
  <si>
    <t>TECR_MOUSE</t>
  </si>
  <si>
    <t>Trans-2,3-enoyl-CoA reductase OS=Mus musculus GN=Tecr PE=1 SV=1</t>
  </si>
  <si>
    <t>SSRA_MOUSE</t>
  </si>
  <si>
    <t>Translocon-associated protein subunit alpha OS=Mus musculus GN=Ssr1 PE=1 SV=1</t>
  </si>
  <si>
    <t>CA077_MOUSE</t>
  </si>
  <si>
    <t>Uncharacterized protein C1orf77 homolog OS=Mus musculus GN=MNCb-1706 PE=2 SV=2</t>
  </si>
  <si>
    <t>PAIRB_MOUSE</t>
  </si>
  <si>
    <t>Plasminogen activator inhibitor 1 RNA-binding protein OS=Mus musculus GN=Serbp1 PE=1 SV=2</t>
  </si>
  <si>
    <t>GAR1_MOUSE</t>
  </si>
  <si>
    <t>H/ACA ribonucleoprotein complex subunit 1 OS=Mus musculus GN=Gar1 PE=2 SV=1</t>
  </si>
  <si>
    <t>SSU72_MOUSE</t>
  </si>
  <si>
    <t>RNA polymerase II subunit A C-terminal domain phosphatase SSU72 OS=Mus musculus GN=Ssu72 PE=2 SV=1</t>
  </si>
  <si>
    <t>ZCHC8_MOUSE</t>
  </si>
  <si>
    <t>Zinc finger CCHC domain-containing protein 8 OS=Mus musculus GN=Zcchc8 PE=2 SV=3</t>
  </si>
  <si>
    <t>CJ058_MOUSE</t>
  </si>
  <si>
    <t>U2 small nuclear ribonucleoprotein B'' OS=Mus musculus GN=Snrpb2 PE=2 SV=1</t>
  </si>
  <si>
    <t>MED30_MOUSE</t>
  </si>
  <si>
    <t>Mediator of RNA polymerase II transcription subunit 30 OS=Mus musculus GN=Med30 PE=1 SV=1</t>
  </si>
  <si>
    <t>RING2_MOUSE</t>
  </si>
  <si>
    <t>E3 ubiquitin-protein ligase RING2 OS=Mus musculus GN=Rnf2 PE=1 SV=1</t>
  </si>
  <si>
    <t>DENR_MOUSE</t>
  </si>
  <si>
    <t>Density-regulated protein OS=Mus musculus GN=Denr PE=2 SV=1</t>
  </si>
  <si>
    <t>LSM7_MOUSE</t>
  </si>
  <si>
    <t>Dehydrogenase/reductase SDR family member 1 OS=Mus musculus GN=Dhrs1 PE=2 SV=1</t>
  </si>
  <si>
    <t>RLP24_MOUSE</t>
  </si>
  <si>
    <t>Probable ribosome biogenesis protein RLP24 OS=Mus musculus GN=Rsl24d1 PE=2 SV=1</t>
  </si>
  <si>
    <t>CDS2_MOUSE</t>
  </si>
  <si>
    <t>Phosphatidate cytidylyltransferase 2 OS=Mus musculus GN=Cds2 PE=1 SV=1</t>
  </si>
  <si>
    <t>IF2B_MOUSE</t>
  </si>
  <si>
    <t>Eukaryotic translation initiation factor 2 subunit 2 OS=Mus musculus GN=Eif2s2 PE=1 SV=1</t>
  </si>
  <si>
    <t>MCRS1_MOUSE</t>
  </si>
  <si>
    <t>Microspherule protein 1 OS=Mus musculus GN=Mcrs1 PE=1 SV=1</t>
  </si>
  <si>
    <t>TDIF1_MOUSE</t>
  </si>
  <si>
    <t>Deoxynucleotidyltransferase terminal-interacting protein 1 OS=Mus musculus GN=Dnttip1 PE=2 SV=1</t>
  </si>
  <si>
    <t>DHRS4_MOUSE</t>
  </si>
  <si>
    <t>Dehydrogenase/reductase SDR family member 4 OS=Mus musculus GN=Dhrs4 PE=2 SV=1</t>
  </si>
  <si>
    <t>CSTF1_MOUSE</t>
  </si>
  <si>
    <t>Cleavage stimulation factor subunit 1 OS=Mus musculus GN=Cstf1 PE=2 SV=1</t>
  </si>
  <si>
    <t>CV028_MOUSE</t>
  </si>
  <si>
    <t>H/ACA ribonucleoprotein complex subunit 2 OS=Mus musculus GN=Nhp2 PE=2 SV=1</t>
  </si>
  <si>
    <t>CS029_MOUSE</t>
  </si>
  <si>
    <t>Uncharacterized protein C19orf29 homolog OS=Mus musculus PE=1 SV=2</t>
  </si>
  <si>
    <t>RRP44_MOUSE</t>
  </si>
  <si>
    <t>Exosome complex exonuclease RRP44 OS=Mus musculus GN=Dis3 PE=2 SV=4</t>
  </si>
  <si>
    <t>SNW1_MOUSE</t>
  </si>
  <si>
    <t>SNW domain-containing protein 1 OS=Mus musculus GN=Snw1 PE=1 SV=3</t>
  </si>
  <si>
    <t>RPR1B_MOUSE</t>
  </si>
  <si>
    <t>Regulation of nuclear pre-mRNA domain-containing protein 1B OS=Mus musculus GN=Rprd1b PE=2 SV=2</t>
  </si>
  <si>
    <t>FCF1_MOUSE</t>
  </si>
  <si>
    <t>rRNA-processing protein FCF1 homolog OS=Mus musculus GN=Fcf1 PE=2 SV=2</t>
  </si>
  <si>
    <t>SMC1A_MOUSE</t>
  </si>
  <si>
    <t>Structural maintenance of chromosomes protein 1A OS=Mus musculus GN=Smc1a PE=1 SV=3</t>
  </si>
  <si>
    <t>SMC3_MOUSE</t>
  </si>
  <si>
    <t>Structural maintenance of chromosomes protein 3 OS=Mus musculus GN=Smc3 PE=1 SV=2</t>
  </si>
  <si>
    <t>RAVR1_MOUSE</t>
  </si>
  <si>
    <t>Ribonucleoprotein PTB-binding 1 OS=Mus musculus GN=Raver1 PE=1 SV=2</t>
  </si>
  <si>
    <t>BCCIP_MOUSE</t>
  </si>
  <si>
    <t>Williams-Beuren syndrome chromosomal region 14 protein homolog OS=Mus musculus GN=Mlxipl PE=1 SV=1</t>
  </si>
  <si>
    <t>SF3B1_MOUSE</t>
  </si>
  <si>
    <t>Splicing factor 3B subunit 1 OS=Mus musculus GN=Sf3b1 PE=1 SV=1</t>
  </si>
  <si>
    <t>NU155_MOUSE</t>
  </si>
  <si>
    <t>Nuclear pore complex protein Nup155 OS=Mus musculus GN=Nup155 PE=1 SV=1</t>
  </si>
  <si>
    <t>AAAD_MOUSE</t>
  </si>
  <si>
    <t>Metastasis-associated protein MTA3 OS=Mus musculus GN=Mta3 PE=1 SV=1</t>
  </si>
  <si>
    <t>SMC6_MOUSE</t>
  </si>
  <si>
    <t>Structural maintenance of chromosomes protein 6 OS=Mus musculus GN=Smc6 PE=2 SV=1</t>
  </si>
  <si>
    <t>MED1_MOUSE</t>
  </si>
  <si>
    <t>Mediator of RNA polymerase II transcription subunit 1 OS=Mus musculus GN=Med1 PE=1 SV=2</t>
  </si>
  <si>
    <t>ROAA_MOUSE</t>
  </si>
  <si>
    <t>Heterogeneous nuclear ribonucleoprotein A/B OS=Mus musculus GN=Hnrnpab PE=1 SV=1</t>
  </si>
  <si>
    <t>RFC4_MOUSE</t>
  </si>
  <si>
    <t>Replication factor C subunit 4 OS=Mus musculus GN=Rfc4 PE=1 SV=1</t>
  </si>
  <si>
    <t>CDK9_MOUSE</t>
  </si>
  <si>
    <t>Cell division protein kinase 9 OS=Mus musculus GN=Cdk9 PE=2 SV=1</t>
  </si>
  <si>
    <t>PSIP1_MOUSE</t>
  </si>
  <si>
    <t>PC4 and SFRS1-interacting protein OS=Mus musculus GN=Psip1 PE=1 SV=1</t>
  </si>
  <si>
    <t>PSMD6_MOUSE</t>
  </si>
  <si>
    <t>26S proteasome non-ATPase regulatory subunit 6 OS=Mus musculus GN=Psmd6 PE=2 SV=1</t>
  </si>
  <si>
    <t>TINAL_MOUSE</t>
  </si>
  <si>
    <t>Zinc finger matrin-type protein 2 OS=Mus musculus GN=Zmat2 PE=2 SV=1</t>
  </si>
  <si>
    <t>MED21_MOUSE</t>
  </si>
  <si>
    <t>Mediator of RNA polymerase II transcription subunit 21 OS=Mus musculus GN=Med21 PE=1 SV=1</t>
  </si>
  <si>
    <t>NCBP2_MOUSE</t>
  </si>
  <si>
    <t>Nuclear cap-binding protein subunit 2 OS=Mus musculus GN=Ncbp2 PE=1 SV=1</t>
  </si>
  <si>
    <t>DECR_MOUSE</t>
  </si>
  <si>
    <t>2,4-dienoyl-CoA reductase, mitochondrial OS=Mus musculus GN=Decr1 PE=1 SV=1</t>
  </si>
  <si>
    <t>DHSB_MOUSE</t>
  </si>
  <si>
    <t>Succinate dehydrogenase [ubiquinone] iron-sulfur subunit, mitochondrial OS=Mus musculus GN=Sdhb PE=1 SV=1</t>
  </si>
  <si>
    <t>MED4_MOUSE</t>
  </si>
  <si>
    <t>Mediator of RNA polymerase II transcription subunit 4 OS=Mus musculus GN=Med4 PE=2 SV=1</t>
  </si>
  <si>
    <t>CN166_MOUSE</t>
  </si>
  <si>
    <t>UPF0568 protein C14orf166 homolog OS=Mus musculus PE=2 SV=1</t>
  </si>
  <si>
    <t>CPSF5_MOUSE</t>
  </si>
  <si>
    <t>Cleavage and polyadenylation specificity factor subunit 5 OS=Mus musculus GN=Nudt21 PE=2 SV=1</t>
  </si>
  <si>
    <t>PCYOX_MOUSE</t>
  </si>
  <si>
    <t>Prenylcysteine oxidase OS=Mus musculus GN=Pcyox1 PE=1 SV=1</t>
  </si>
  <si>
    <t>RU2B_MOUSE</t>
  </si>
  <si>
    <t>N-acylneuraminate cytidylyltransferase OS=Mus musculus GN=Cmas PE=1 SV=2</t>
  </si>
  <si>
    <t>PRP19_MOUSE</t>
  </si>
  <si>
    <t>Pre-mRNA-processing factor 19 OS=Mus musculus GN=Prpf19 PE=2 SV=1</t>
  </si>
  <si>
    <t>MLF2_MOUSE</t>
  </si>
  <si>
    <t>Myeloid leukemia factor 2 OS=Mus musculus GN=Mlf2 PE=1 SV=1</t>
  </si>
  <si>
    <t>DHRS1_MOUSE</t>
  </si>
  <si>
    <t>B-cell CLL/lymphoma 7 protein family member B OS=Mus musculus GN=Bcl7b PE=1 SV=1</t>
  </si>
  <si>
    <t>SF3B3_MOUSE</t>
  </si>
  <si>
    <t>Splicing factor 3B subunit 3 OS=Mus musculus GN=Sf3b3 PE=2 SV=1</t>
  </si>
  <si>
    <t>DDX27_MOUSE</t>
  </si>
  <si>
    <t>Probable ATP-dependent RNA helicase DDX27 OS=Mus musculus GN=Ddx27 PE=1 SV=2</t>
  </si>
  <si>
    <t>TOIP1_MOUSE</t>
  </si>
  <si>
    <t>Torsin-1A-interacting protein 1 OS=Mus musculus GN=Tor1aip1 PE=1 SV=1</t>
  </si>
  <si>
    <t>PDIA5_MOUSE</t>
  </si>
  <si>
    <t>Protein disulfide-isomerase A5 OS=Mus musculus GN=Pdia5 PE=2 SV=1</t>
  </si>
  <si>
    <t>IMP3_MOUSE</t>
  </si>
  <si>
    <t>U3 small nucleolar ribonucleoprotein protein IMP3 OS=Mus musculus GN=Imp3 PE=2 SV=1</t>
  </si>
  <si>
    <t>C1TC_MOUSE</t>
  </si>
  <si>
    <t>C-1-tetrahydrofolate synthase, cytoplasmic OS=Mus musculus GN=Mthfd1 PE=1 SV=3</t>
  </si>
  <si>
    <t>NOP2_MOUSE</t>
  </si>
  <si>
    <t>Putative ribosomal RNA methyltransferase NOP2 OS=Mus musculus GN=Nop2 PE=2 SV=1</t>
  </si>
  <si>
    <t>GLYR1_MOUSE</t>
  </si>
  <si>
    <t>UPF0027 protein C22orf28 homolog OS=Mus musculus GN=D10Wsu52e PE=2 SV=1</t>
  </si>
  <si>
    <t>TNPO2_MOUSE</t>
  </si>
  <si>
    <t>Transportin-2 OS=Mus musculus GN=Tnpo2 PE=2 SV=1</t>
  </si>
  <si>
    <t>NOG2_MOUSE</t>
  </si>
  <si>
    <t>Nucleolar GTP-binding protein 2 OS=Mus musculus GN=Gnl2 PE=2 SV=1</t>
  </si>
  <si>
    <t>CSTF3_MOUSE</t>
  </si>
  <si>
    <t>Cleavage stimulation factor subunit 3 OS=Mus musculus GN=Cstf3 PE=1 SV=1</t>
  </si>
  <si>
    <t>DPY30_MOUSE</t>
  </si>
  <si>
    <t>Protein dpy-30 homolog OS=Mus musculus GN=Dpy30 PE=2 SV=1</t>
  </si>
  <si>
    <t>YAF2_MOUSE</t>
  </si>
  <si>
    <t>YY1-associated factor 2 OS=Mus musculus GN=Yaf2 PE=1 SV=1</t>
  </si>
  <si>
    <t>RNPS1_MOUSE</t>
  </si>
  <si>
    <t>RNA-binding protein with serine-rich domain 1 OS=Mus musculus GN=Rnps1 PE=2 SV=1</t>
  </si>
  <si>
    <t>NOG1_MOUSE</t>
  </si>
  <si>
    <t>Nucleolar GTP-binding protein 1 OS=Mus musculus GN=Gtpbp4 PE=2 SV=3</t>
  </si>
  <si>
    <t>DDX50_MOUSE</t>
  </si>
  <si>
    <t>ATP-dependent RNA helicase DDX50 OS=Mus musculus GN=Ddx50 PE=2 SV=1</t>
  </si>
  <si>
    <t>SRRT_MOUSE</t>
  </si>
  <si>
    <t>Serrate RNA effector molecule homolog OS=Mus musculus GN=Srrt PE=1 SV=1</t>
  </si>
  <si>
    <t>WBS14_MOUSE</t>
  </si>
  <si>
    <t>WW domain-binding protein 11 OS=Mus musculus GN=Wbp11 PE=1 SV=2</t>
  </si>
  <si>
    <t>RPAB3_MOUSE</t>
  </si>
  <si>
    <t>DNA-directed RNA polymerases I, II, and III subunit RPABC3 OS=Mus musculus GN=Polr2h PE=2 SV=3</t>
  </si>
  <si>
    <t>WAC_MOUSE</t>
  </si>
  <si>
    <t>WW domain-containing adapter protein with coiled-coil OS=Mus musculus GN=Wac PE=1 SV=2</t>
  </si>
  <si>
    <t>MTA3_MOUSE</t>
  </si>
  <si>
    <t>Transmembrane protein 205 OS=Mus musculus GN=Tmem205 PE=1 SV=1</t>
  </si>
  <si>
    <t>WRIP1_MOUSE</t>
  </si>
  <si>
    <t>ATPase WRNIP1 OS=Mus musculus GN=Wrnip1 PE=1 SV=2</t>
  </si>
  <si>
    <t>RBM5_MOUSE</t>
  </si>
  <si>
    <t>RNA-binding protein 5 OS=Mus musculus GN=Rbm5 PE=1 SV=1</t>
  </si>
  <si>
    <t>ATLA3_MOUSE</t>
  </si>
  <si>
    <t>Atlastin-3 OS=Mus musculus GN=Atl3 PE=2 SV=1</t>
  </si>
  <si>
    <t>THYN1_MOUSE</t>
  </si>
  <si>
    <t>Thymocyte nuclear protein 1 OS=Mus musculus GN=Thyn1 PE=1 SV=1</t>
  </si>
  <si>
    <t>RRP1B_MOUSE</t>
  </si>
  <si>
    <t>Ribosomal RNA processing protein 1 homolog B OS=Mus musculus GN=Rrp1b PE=2 SV=2</t>
  </si>
  <si>
    <t>RPN1_MOUSE</t>
  </si>
  <si>
    <t>Dolichyl-diphosphooligosaccharide--protein glycosyltransferase subunit 1 OS=Mus musculus GN=Rpn1 PE=2 SV=1</t>
  </si>
  <si>
    <t>PRP6_MOUSE</t>
  </si>
  <si>
    <t>Pre-mRNA-processing factor 6 OS=Mus musculus GN=Prpf6 PE=2 SV=1</t>
  </si>
  <si>
    <t>K1826_MOUSE</t>
  </si>
  <si>
    <t>Coiled-coil domain-containing protein KIAA1826 homolog OS=Mus musculus PE=2 SV=1</t>
  </si>
  <si>
    <t>Tubulointerstitial nephritis antigen-like OS=Mus musculus GN=Tinagl1 PE=1 SV=1</t>
  </si>
  <si>
    <t>SMRD2_MOUSE</t>
  </si>
  <si>
    <t>SWI/SNF-related matrix-associated actin-dependent regulator of chromatin subfamily D member 2 OS=Mus musculus GN=Smarcd2 PE=2 SV=1</t>
  </si>
  <si>
    <t>NXF1_MOUSE</t>
  </si>
  <si>
    <t>Nuclear RNA export factor 1 OS=Mus musculus GN=Nxf1 PE=1 SV=2</t>
  </si>
  <si>
    <t>ECHB_MOUSE</t>
  </si>
  <si>
    <t>Trifunctional enzyme subunit beta, mitochondrial OS=Mus musculus GN=Hadhb PE=1 SV=1</t>
  </si>
  <si>
    <t>NONO_MOUSE</t>
  </si>
  <si>
    <t>Non-POU domain-containing octamer-binding protein OS=Mus musculus GN=Nono PE=1 SV=3</t>
  </si>
  <si>
    <t>MED24_MOUSE</t>
  </si>
  <si>
    <t>Mediator of RNA polymerase II transcription subunit 24 OS=Mus musculus GN=Med24 PE=1 SV=1</t>
  </si>
  <si>
    <t>TMED9_MOUSE</t>
  </si>
  <si>
    <t>Transmembrane emp24 domain-containing protein 9 OS=Mus musculus GN=Tmed9 PE=2 SV=2</t>
  </si>
  <si>
    <t>RBM10_MOUSE</t>
  </si>
  <si>
    <t>RNA-binding protein 10 OS=Mus musculus GN=Rbm10 PE=1 SV=1</t>
  </si>
  <si>
    <t>NEUA_MOUSE</t>
  </si>
  <si>
    <t>TAR DNA-binding protein 43 OS=Mus musculus GN=Tardbp PE=1 SV=1</t>
  </si>
  <si>
    <t>HNRLL_MOUSE</t>
  </si>
  <si>
    <t>Heterogeneous nuclear ribonucleoprotein L-like OS=Mus musculus GN=Hnrpll PE=1 SV=3</t>
  </si>
  <si>
    <t>TRFE_MOUSE</t>
  </si>
  <si>
    <t>Serotransferrin OS=Mus musculus GN=Tf PE=1 SV=1</t>
  </si>
  <si>
    <t>EXOS4_MOUSE</t>
  </si>
  <si>
    <t>Exosome complex exonuclease RRP41 OS=Mus musculus GN=Exosc4 PE=2 SV=3</t>
  </si>
  <si>
    <t>BCL7B_MOUSE</t>
  </si>
  <si>
    <t>Un-norm</t>
  </si>
  <si>
    <t>Norm</t>
  </si>
  <si>
    <t>Ave 1to4</t>
  </si>
  <si>
    <t>Ave 5to7</t>
  </si>
  <si>
    <t>Meets missing data</t>
  </si>
  <si>
    <t>Meets Ave thresh</t>
  </si>
  <si>
    <t>Z score</t>
  </si>
  <si>
    <t>Meets Z score thresh</t>
  </si>
  <si>
    <t>t-Test</t>
  </si>
  <si>
    <t>Meets t-Test thresh</t>
  </si>
  <si>
    <t>Log2 Ratio 1to4/5to7</t>
  </si>
  <si>
    <t>Norm Ave All</t>
  </si>
  <si>
    <t>in how many 1to4</t>
  </si>
  <si>
    <t>in how many 5to7</t>
  </si>
  <si>
    <t>Zinc finger protein with KRAB and SCAN domains 3 OS=Mus musculus GN=Zkscan3 PE=2 SV=1</t>
  </si>
  <si>
    <t>UBP3_MOUSE</t>
  </si>
  <si>
    <t>Ubiquitin carboxyl-terminal hydrolase 3 OS=Mus musculus GN=Usp3 PE=2 SV=1</t>
  </si>
  <si>
    <t>NCOA5_MOUSE</t>
  </si>
  <si>
    <t>Nuclear receptor coactivator 5 OS=Mus musculus GN=Ncoa5 PE=1 SV=1</t>
  </si>
  <si>
    <t>CP270_MOUSE</t>
  </si>
  <si>
    <t>Cytochrome P450 2C70 OS=Mus musculus GN=Cyp2c70 PE=2 SV=2</t>
  </si>
  <si>
    <t>Putative oxidoreductase GLYR1 OS=Mus musculus GN=Glyr1 PE=2 SV=1</t>
  </si>
  <si>
    <t>MOSC2_MOUSE</t>
  </si>
  <si>
    <t>MOSC domain-containing protein 2, mitochondrial OS=Mus musculus GN=Mosc2 PE=1 SV=1</t>
  </si>
  <si>
    <t>LRC59_MOUSE</t>
  </si>
  <si>
    <t>Leucine-rich repeat-containing protein 59 OS=Mus musculus GN=Lrrc59 PE=2 SV=1</t>
  </si>
  <si>
    <t>PDIA6_MOUSE</t>
  </si>
  <si>
    <t>Protein disulfide-isomerase A6 OS=Mus musculus GN=Pdia6 PE=1 SV=3</t>
  </si>
  <si>
    <t>PRPF3_MOUSE</t>
  </si>
  <si>
    <t>U4/U6 small nuclear ribonucleoprotein Prp3 OS=Mus musculus GN=Prpf3 PE=1 SV=1</t>
  </si>
  <si>
    <t>K2C5_MOUSE</t>
  </si>
  <si>
    <t>Keratin, type II cytoskeletal 5 OS=Mus musculus GN=Krt5 PE=1 SV=1</t>
  </si>
  <si>
    <t>PLRG1_MOUSE</t>
  </si>
  <si>
    <t>Pleiotropic regulator 1 OS=Mus musculus GN=Plrg1 PE=2 SV=1</t>
  </si>
  <si>
    <t>STEA4_MOUSE</t>
  </si>
  <si>
    <t>Metalloreductase STEAP4 OS=Mus musculus GN=Steap4 PE=2 SV=1</t>
  </si>
  <si>
    <t>SF3B5_MOUSE</t>
  </si>
  <si>
    <t>Splicing factor 3B subunit 5 OS=Mus musculus GN=Sf3b5 PE=2 SV=1</t>
  </si>
  <si>
    <t>WBP11_MOUSE</t>
  </si>
  <si>
    <t>Set1/Ash2 histone methyltransferase complex subunit ASH2 OS=Mus musculus GN=Ash2l PE=1 SV=1</t>
  </si>
  <si>
    <t>CY250_MOUSE</t>
  </si>
  <si>
    <t>Cytochrome P450 2C50 OS=Mus musculus GN=Cyp2c50 PE=1 SV=1</t>
  </si>
  <si>
    <t>METK1_MOUSE</t>
  </si>
  <si>
    <t>S-adenosylmethionine synthase isoform type-1 OS=Mus musculus GN=Mat1a PE=2 SV=1</t>
  </si>
  <si>
    <t>FTCD_MOUSE</t>
  </si>
  <si>
    <t>Formimidoyltransferase-cyclodeaminase OS=Mus musculus GN=Ftcd PE=1 SV=1</t>
  </si>
  <si>
    <t>TM205_MOUSE</t>
  </si>
  <si>
    <t>Spliceosome RNA helicase Bat1 OS=Mus musculus GN=Bat1 PE=1 SV=1</t>
  </si>
  <si>
    <t>ILF3_MOUSE</t>
  </si>
  <si>
    <t>Interleukin enhancer-binding factor 3 OS=Mus musculus GN=Ilf3 PE=1 SV=2</t>
  </si>
  <si>
    <t>HNRPC_MOUSE</t>
  </si>
  <si>
    <t>Heterogeneous nuclear ribonucleoproteins C1/C2 OS=Mus musculus GN=Hnrnpc PE=1 SV=1</t>
  </si>
  <si>
    <t>BAZ1B_MOUSE</t>
  </si>
  <si>
    <t>Tyrosine-protein kinase BAZ1B OS=Mus musculus GN=Baz1b PE=1 SV=2</t>
  </si>
  <si>
    <t>MECP2_MOUSE</t>
  </si>
  <si>
    <t>Methyl-CpG-binding protein 2 OS=Mus musculus GN=Mecp2 PE=1 SV=1</t>
  </si>
  <si>
    <t>MBD3_MOUSE</t>
  </si>
  <si>
    <t>Methyl-CpG-binding domain protein 3 OS=Mus musculus GN=Mbd3 PE=1 SV=1</t>
  </si>
  <si>
    <t>MBD2_MOUSE</t>
  </si>
  <si>
    <t>Methyl-CpG-binding domain protein 2 OS=Mus musculus GN=Mbd2 PE=2 SV=1</t>
  </si>
  <si>
    <t>MBD1_MOUSE</t>
  </si>
  <si>
    <t>Methyl-CpG-binding domain protein 1 OS=Mus musculus GN=Mbd1 PE=1 SV=2</t>
  </si>
  <si>
    <t>K1C16_MOUSE</t>
  </si>
  <si>
    <t>SSF1_MOUSE</t>
  </si>
  <si>
    <t>Suppressor of SWI4 1 homolog OS=Mus musculus GN=Ppan PE=2 SV=1</t>
  </si>
  <si>
    <t>PTBP2_MOUSE</t>
  </si>
  <si>
    <t>Polypyrimidine tract-binding protein 2 OS=Mus musculus GN=Ptbp2 PE=1 SV=2</t>
  </si>
  <si>
    <t>UIF_MOUSE</t>
  </si>
  <si>
    <t>UAP56-interacting factor OS=Mus musculus GN=Fyttd1 PE=1 SV=1</t>
  </si>
  <si>
    <t>RED1_MOUSE</t>
  </si>
  <si>
    <t>Double-stranded RNA-specific editase 1 OS=Mus musculus GN=Adarb1 PE=2 SV=1</t>
  </si>
  <si>
    <t>SMCA5_MOUSE</t>
  </si>
  <si>
    <t>SWI/SNF-related matrix-associated actin-dependent regulator of chromatin subfamily A member 5 OS=Mus musculus GN=Smarca5 PE=1 SV=1</t>
  </si>
  <si>
    <t>SP16H_MOUSE</t>
  </si>
  <si>
    <t>FACT complex subunit SPT16 OS=Mus musculus GN=Supt16h PE=1 SV=2</t>
  </si>
  <si>
    <t>FADS1_MOUSE</t>
  </si>
  <si>
    <t>Fatty acid desaturase 1 OS=Mus musculus GN=Fads1 PE=2 SV=1</t>
  </si>
  <si>
    <t>EED_MOUSE</t>
  </si>
  <si>
    <t>Polycomb protein EED OS=Mus musculus GN=Eed PE=1 SV=1</t>
  </si>
  <si>
    <t>TADBP_MOUSE</t>
  </si>
  <si>
    <t>Fibrinogen gamma chain OS=Mus musculus GN=Fgg PE=2 SV=1</t>
  </si>
  <si>
    <t>DHB13_MOUSE</t>
  </si>
  <si>
    <t>17-beta-hydroxysteroid dehydrogenase 13 OS=Mus musculus GN=Hsd17b13 PE=1 SV=1</t>
  </si>
  <si>
    <t>DHB11_MOUSE, DHB13_MOUSE</t>
  </si>
  <si>
    <t>CES3_MOUSE</t>
  </si>
  <si>
    <t>Carboxylesterase 3 OS=Mus musculus GN=Ces3 PE=1 SV=1</t>
  </si>
  <si>
    <t>ES31L_MOUSE</t>
  </si>
  <si>
    <t>Liver carboxylesterase 31-like OS=Mus musculus PE=2 SV=1</t>
  </si>
  <si>
    <t>UTP6_MOUSE</t>
  </si>
  <si>
    <t>Nucleolar complex protein 2 homolog OS=Mus musculus GN=Noc2l PE=1 SV=2</t>
  </si>
  <si>
    <t>TIM8A_MOUSE</t>
  </si>
  <si>
    <t>Mitochondrial import inner membrane translocase subunit Tim8 A OS=Mus musculus GN=Timm8a1 PE=1 SV=1</t>
  </si>
  <si>
    <t>BUB3_MOUSE</t>
  </si>
  <si>
    <t>Mitotic checkpoint protein BUB3 OS=Mus musculus GN=Bub3 PE=2 SV=1</t>
  </si>
  <si>
    <t>PSD13_MOUSE</t>
  </si>
  <si>
    <t>26S proteasome non-ATPase regulatory subunit 13 OS=Mus musculus GN=Psmd13 PE=1 SV=1</t>
  </si>
  <si>
    <t>APC7_MOUSE</t>
  </si>
  <si>
    <t>CP254_MOUSE, CP270_MOUSE</t>
  </si>
  <si>
    <t>TXND5_MOUSE</t>
  </si>
  <si>
    <t>Thioredoxin domain-containing protein 5 OS=Mus musculus GN=Txndc5 PE=1 SV=2</t>
  </si>
  <si>
    <t>CXXC5_MOUSE</t>
  </si>
  <si>
    <t>CXXC-type zinc finger protein 5 OS=Mus musculus GN=Cxxc5 PE=2 SV=1</t>
  </si>
  <si>
    <t>FUBP1_MOUSE</t>
  </si>
  <si>
    <t>Far upstream element-binding protein 1 OS=Mus musculus GN=Fubp1 PE=1 SV=1</t>
  </si>
  <si>
    <t>CP4CA_MOUSE</t>
  </si>
  <si>
    <t>Cytochrome P450 4A12A OS=Mus musculus GN=Cyp4a12a PE=2 SV=1</t>
  </si>
  <si>
    <t>STRBP_MOUSE</t>
  </si>
  <si>
    <t>Spermatid perinuclear RNA-binding protein OS=Mus musculus GN=Strbp PE=1 SV=1</t>
  </si>
  <si>
    <t>ILF3_MOUSE, STRBP_MOUSE</t>
  </si>
  <si>
    <t>U3IP2_MOUSE</t>
  </si>
  <si>
    <t>U3 small nucleolar RNA-interacting protein 2 OS=Mus musculus GN=Rrp9 PE=1 SV=1</t>
  </si>
  <si>
    <t>RBM47_MOUSE</t>
  </si>
  <si>
    <t>RNA-binding protein 47 OS=Mus musculus GN=Rbm47 PE=2 SV=1</t>
  </si>
  <si>
    <t>ASH2L_MOUSE</t>
  </si>
  <si>
    <t>HNRDL_MOUSE</t>
  </si>
  <si>
    <t>Heterogeneous nuclear ribonucleoprotein D-like OS=Mus musculus GN=Hnrpdl PE=1 SV=1</t>
  </si>
  <si>
    <t>EHMT2_MOUSE</t>
  </si>
  <si>
    <t>Histone-lysine N-methyltransferase, H3 lysine-9 specific 3 OS=Mus musculus GN=Ehmt2 PE=1 SV=2</t>
  </si>
  <si>
    <t>SUMO3_MOUSE</t>
  </si>
  <si>
    <t>Small ubiquitin-related modifier 3 OS=Mus musculus GN=Sumo3 PE=2 SV=1</t>
  </si>
  <si>
    <t>MD2L1_MOUSE</t>
  </si>
  <si>
    <t>Mitotic spindle assembly checkpoint protein MAD2A OS=Mus musculus GN=Mad2l1 PE=2 SV=2</t>
  </si>
  <si>
    <t>RED_MOUSE</t>
  </si>
  <si>
    <t>Protein Red OS=Mus musculus GN=Ik PE=2 SV=1</t>
  </si>
  <si>
    <t>UAP56_MOUSE</t>
  </si>
  <si>
    <t>Nucleoporin SEH1 OS=Mus musculus GN=Seh1l PE=2 SV=1</t>
  </si>
  <si>
    <t>ADAP2_MOUSE</t>
  </si>
  <si>
    <t>Arf-GAP with dual PH domain-containing protein 2 OS=Mus musculus GN=Adap2 PE=2 SV=1</t>
  </si>
  <si>
    <t>SOSB1_MOUSE</t>
  </si>
  <si>
    <t>SOSS complex subunit B1 OS=Mus musculus GN=Obfc2b PE=2 SV=1</t>
  </si>
  <si>
    <t>GLE1_MOUSE</t>
  </si>
  <si>
    <t>Nucleoporin GLE1 OS=Mus musculus GN=Gle1 PE=2 SV=2</t>
  </si>
  <si>
    <t>PSPC1_MOUSE</t>
  </si>
  <si>
    <t>Paraspeckle component 1 OS=Mus musculus GN=Pspc1 PE=1 SV=1</t>
  </si>
  <si>
    <t>NUPL1_MOUSE</t>
  </si>
  <si>
    <t>Nucleoporin p58/p45 OS=Mus musculus GN=Nupl1 PE=1 SV=1</t>
  </si>
  <si>
    <t>RBM19_MOUSE</t>
  </si>
  <si>
    <t>Probable RNA-binding protein 19 OS=Mus musculus GN=Rbm19 PE=1 SV=1</t>
  </si>
  <si>
    <t>PP1R8_MOUSE</t>
  </si>
  <si>
    <t>Nuclear inhibitor of protein phosphatase 1 OS=Mus musculus GN=Ppp1r8 PE=1 SV=1</t>
  </si>
  <si>
    <t>NOP14_MOUSE</t>
  </si>
  <si>
    <t>Nucleolar protein 14 OS=Mus musculus GN=Nop14 PE=1 SV=1</t>
  </si>
  <si>
    <t>THOC1_MOUSE</t>
  </si>
  <si>
    <t>Keratin, type I cytoskeletal 16 OS=Mus musculus GN=Krt16 PE=1 SV=3</t>
  </si>
  <si>
    <t>ACL6A_MOUSE</t>
  </si>
  <si>
    <t>Actin-like protein 6A OS=Mus musculus GN=Actl6a PE=1 SV=2</t>
  </si>
  <si>
    <t>CP088_MOUSE</t>
  </si>
  <si>
    <t>Protein C16orf88 homolog OS=Mus musculus GN=Tsg118 PE=1 SV=2</t>
  </si>
  <si>
    <t>PSA7_MOUSE</t>
  </si>
  <si>
    <t>Proteasome subunit alpha type-7 OS=Mus musculus GN=Psma7 PE=1 SV=1</t>
  </si>
  <si>
    <t>HNRPF_MOUSE</t>
  </si>
  <si>
    <t>Heterogeneous nuclear ribonucleoprotein F OS=Mus musculus GN=Hnrnpf PE=1 SV=3</t>
  </si>
  <si>
    <t>SNUT1_MOUSE</t>
  </si>
  <si>
    <t>U4/U6.U5 tri-snRNP-associated protein 1 OS=Mus musculus GN=Sart1 PE=2 SV=1</t>
  </si>
  <si>
    <t>GYS2_MOUSE</t>
  </si>
  <si>
    <t>Glycogen [starch] synthase, liver OS=Mus musculus GN=Gys2 PE=1 SV=1</t>
  </si>
  <si>
    <t>MED17_MOUSE</t>
  </si>
  <si>
    <t>Mediator of RNA polymerase II transcription subunit 17 OS=Mus musculus GN=Med17 PE=1 SV=1</t>
  </si>
  <si>
    <t>WDR74_MOUSE</t>
  </si>
  <si>
    <t>WD repeat-containing protein 74 OS=Mus musculus GN=Wdr74 PE=2 SV=1</t>
  </si>
  <si>
    <t>DHC24_MOUSE</t>
  </si>
  <si>
    <t>24-dehydrocholesterol reductase OS=Mus musculus GN=Dhcr24 PE=2 SV=1</t>
  </si>
  <si>
    <t>PLBL1_MOUSE</t>
  </si>
  <si>
    <t>Putative phospholipase B-like 1 OS=Mus musculus GN=Plbd1 PE=1 SV=1</t>
  </si>
  <si>
    <t>FIBG_MOUSE</t>
  </si>
  <si>
    <t>Cell cycle regulator Mat89Bb homolog OS=Mus musculus PE=2 SV=1</t>
  </si>
  <si>
    <t>SF3B4_MOUSE</t>
  </si>
  <si>
    <t>Splicing factor 3B subunit 4 OS=Mus musculus GN=Sf3b4 PE=2 SV=1</t>
  </si>
  <si>
    <t>HNRPL_MOUSE</t>
  </si>
  <si>
    <t>Heterogeneous nuclear ribonucleoprotein L OS=Mus musculus GN=Hnrnpl PE=1 SV=2</t>
  </si>
  <si>
    <t>RBMX2_MOUSE</t>
  </si>
  <si>
    <t>RNA-binding motif protein, X-linked 2 OS=Mus musculus GN=Rbmx2 PE=1 SV=1</t>
  </si>
  <si>
    <t>ILKAP_MOUSE</t>
  </si>
  <si>
    <t>Integrin-linked kinase-associated serine/threonine phosphatase 2C OS=Mus musculus GN=Ilkap PE=2 SV=1</t>
  </si>
  <si>
    <t>NU133_MOUSE</t>
  </si>
  <si>
    <t>Anaphase-promoting complex subunit 7 OS=Mus musculus GN=Anapc7 PE=1 SV=3</t>
  </si>
  <si>
    <t>WDR46_MOUSE</t>
  </si>
  <si>
    <t>WD repeat-containing protein 46 OS=Mus musculus GN=Wdr46 PE=2 SV=1</t>
  </si>
  <si>
    <t>SNF5_MOUSE</t>
  </si>
  <si>
    <t>SWI/SNF-related matrix-associated actin-dependent regulator of chromatin subfamily B member 1 OS=Mus musculus GN=Smarcb1 PE=1 SV=1</t>
  </si>
  <si>
    <t>CELF2_MOUSE</t>
  </si>
  <si>
    <t>CUGBP Elav-like family member 2 OS=Mus musculus GN=Celf2 PE=1 SV=1</t>
  </si>
  <si>
    <t>IF2G_MOUSE</t>
  </si>
  <si>
    <t>Eukaryotic translation initiation factor 2 subunit 3, X-linked OS=Mus musculus GN=Eif2s3x PE=1 SV=2</t>
  </si>
  <si>
    <t>NU160_MOUSE</t>
  </si>
  <si>
    <t>Nuclear pore complex protein Nup160 OS=Mus musculus GN=Nup160 PE=1 SV=2</t>
  </si>
  <si>
    <t>ADNP_MOUSE</t>
  </si>
  <si>
    <t>Activity-dependent neuroprotector homeobox protein OS=Mus musculus GN=Adnp PE=2 SV=1</t>
  </si>
  <si>
    <t>Transmembrane emp24 domain-containing protein 4 OS=Mus musculus GN=Tmed4 PE=2 SV=1</t>
  </si>
  <si>
    <t>TMED4_MOUSE, TMED9_MOUSE</t>
  </si>
  <si>
    <t>TDIF2_MOUSE</t>
  </si>
  <si>
    <t>Deoxynucleotidyltransferase terminal-interacting protein 2 OS=Mus musculus GN=Dnttip2 PE=1 SV=1</t>
  </si>
  <si>
    <t>CIR1A_MOUSE</t>
  </si>
  <si>
    <t>Cirhin OS=Mus musculus GN=Cirh1a PE=2 SV=3</t>
  </si>
  <si>
    <t>ARP8_MOUSE</t>
  </si>
  <si>
    <t>Actin-related protein 8 OS=Mus musculus GN=Actr8 PE=2 SV=1</t>
  </si>
  <si>
    <t>TF3C5_MOUSE</t>
  </si>
  <si>
    <t>General transcription factor 3C polypeptide 5 OS=Mus musculus GN=Gtf3c5 PE=2 SV=2</t>
  </si>
  <si>
    <t>SEH1_MOUSE</t>
  </si>
  <si>
    <t>ADRM1_MOUSE</t>
  </si>
  <si>
    <t>Proteasomal ubiquitin receptor ADRM1 OS=Mus musculus GN=Adrm1 PE=1 SV=2</t>
  </si>
  <si>
    <t>AATF_MOUSE</t>
  </si>
  <si>
    <t>Protein AATF OS=Mus musculus GN=Aatf PE=1 SV=1</t>
  </si>
  <si>
    <t>HMGN5_MOUSE</t>
  </si>
  <si>
    <t>High mobility group nucleosome-binding domain-containing protein 5 OS=Mus musculus GN=Hmgn5 PE=1 SV=2</t>
  </si>
  <si>
    <t>ZMYM3_MOUSE</t>
  </si>
  <si>
    <t>Zinc finger MYM-type protein 3 OS=Mus musculus GN=Zmym3 PE=2 SV=1</t>
  </si>
  <si>
    <t>BAG3_MOUSE</t>
  </si>
  <si>
    <t>BAG family molecular chaperone regulator 3 OS=Mus musculus GN=Bag3 PE=1 SV=1</t>
  </si>
  <si>
    <t>PNKP_MOUSE</t>
  </si>
  <si>
    <t>Bifunctional polynucleotide phosphatase/kinase OS=Mus musculus GN=Pnkp PE=1 SV=2</t>
  </si>
  <si>
    <t>PIAS4_MOUSE</t>
  </si>
  <si>
    <t>E3 SUMO-protein ligase PIAS4 OS=Mus musculus GN=Pias4 PE=1 SV=2</t>
  </si>
  <si>
    <t>CP341_MOUSE</t>
  </si>
  <si>
    <t>Cytochrome P450 3A41 OS=Mus musculus GN=Cyp3a41a PE=2 SV=1</t>
  </si>
  <si>
    <t>THO complex subunit 1 OS=Mus musculus GN=Thoc1 PE=1 SV=1</t>
  </si>
  <si>
    <t>CO044_MOUSE</t>
  </si>
  <si>
    <t>UPF0464 protein C15orf44 homolog OS=Mus musculus PE=2 SV=1</t>
  </si>
  <si>
    <t>HEXI1_MOUSE</t>
  </si>
  <si>
    <t>Protein HEXIM1 OS=Mus musculus GN=Hexim1 PE=1 SV=1</t>
  </si>
  <si>
    <t>NUP85_MOUSE</t>
  </si>
  <si>
    <t>Nuclear pore complex protein Nup85 OS=Mus musculus GN=Nup85 PE=1 SV=1</t>
  </si>
  <si>
    <t>NUP53_MOUSE</t>
  </si>
  <si>
    <t>Nucleoporin NUP53 OS=Mus musculus GN=Nup35 PE=1 SV=2</t>
  </si>
  <si>
    <t>ZMY11_MOUSE</t>
  </si>
  <si>
    <t>Zinc finger MYND domain-containing protein 11 OS=Mus musculus GN=Zmynd11 PE=2 SV=1</t>
  </si>
  <si>
    <t>NOL6_MOUSE</t>
  </si>
  <si>
    <t>Nucleolar protein 6 OS=Mus musculus GN=Nol6 PE=2 SV=2</t>
  </si>
  <si>
    <t>EXOS2_MOUSE</t>
  </si>
  <si>
    <t>Exosome complex exonuclease RRP4 OS=Mus musculus GN=Exosc2 PE=2 SV=1</t>
  </si>
  <si>
    <t>NDC1_MOUSE</t>
  </si>
  <si>
    <t>Nucleoporin NDC1 OS=Mus musculus GN=Tmem48 PE=1 SV=1</t>
  </si>
  <si>
    <t>Protein CWC15 homolog OS=Mus musculus GN=Cwc15 PE=1 SV=1</t>
  </si>
  <si>
    <t>SAS10_MOUSE</t>
  </si>
  <si>
    <t>Something about silencing protein 10 OS=Mus musculus GN=Utp3 PE=1 SV=1</t>
  </si>
  <si>
    <t>DMAP1_MOUSE</t>
  </si>
  <si>
    <t>DNA methyltransferase 1-associated protein 1 OS=Mus musculus GN=Dmap1 PE=1 SV=1</t>
  </si>
  <si>
    <t>TF2H2_MOUSE</t>
  </si>
  <si>
    <t>General transcription factor IIH subunit 2 OS=Mus musculus GN=Gtf2h2 PE=1 SV=1</t>
  </si>
  <si>
    <t>NUP50_MOUSE</t>
  </si>
  <si>
    <t>Nuclear pore complex protein Nup50 OS=Mus musculus GN=Nup50 PE=1 SV=1</t>
  </si>
  <si>
    <t>DAZP1_MOUSE</t>
  </si>
  <si>
    <t>DAZ-associated protein 1 OS=Mus musculus GN=Dazap1 PE=2 SV=2</t>
  </si>
  <si>
    <t>DDX21_MOUSE</t>
  </si>
  <si>
    <t>Nucleolar RNA helicase 2 OS=Mus musculus GN=Ddx21 PE=1 SV=2</t>
  </si>
  <si>
    <t>ENY2_MOUSE</t>
  </si>
  <si>
    <t>Enhancer of yellow 2 transcription factor homolog OS=Mus musculus GN=Eny2 PE=2 SV=1</t>
  </si>
  <si>
    <t>ACINU_MOUSE</t>
  </si>
  <si>
    <t>Nuclear pore complex protein Nup133 OS=Mus musculus GN=Nup133 PE=1 SV=1</t>
  </si>
  <si>
    <t>CC137_MOUSE</t>
  </si>
  <si>
    <t>Coiled-coil domain-containing protein 137 OS=Mus musculus GN=Ccdc137 PE=2 SV=1</t>
  </si>
  <si>
    <t>TADA3_MOUSE</t>
  </si>
  <si>
    <t>Transcriptional adapter 3 OS=Mus musculus GN=Tada3 PE=1 SV=1</t>
  </si>
  <si>
    <t>EPIPL_MOUSE</t>
  </si>
  <si>
    <t>Epiplakin OS=Mus musculus GN=Eppk1 PE=1 SV=2</t>
  </si>
  <si>
    <t>SIRT3_MOUSE</t>
  </si>
  <si>
    <t>NAD-dependent deacetylase sirtuin-3 OS=Mus musculus GN=Sirt3 PE=2 SV=1</t>
  </si>
  <si>
    <t>L10K_MOUSE</t>
  </si>
  <si>
    <t>Leydig cell tumor 10 kDa protein homolog OS=Mus musculus GN=D8Ertd738e PE=2 SV=1</t>
  </si>
  <si>
    <t>ZCHC9_MOUSE</t>
  </si>
  <si>
    <t>Zinc finger CCHC domain-containing protein 9 OS=Mus musculus GN=Zcchc9 PE=2 SV=1</t>
  </si>
  <si>
    <t>ZN830_MOUSE</t>
  </si>
  <si>
    <t>Zinc finger protein 830 OS=Mus musculus GN=Znf830 PE=1 SV=1</t>
  </si>
  <si>
    <t>TMED4_MOUSE</t>
  </si>
  <si>
    <t>RCL1_MOUSE</t>
  </si>
  <si>
    <t>RNA 3'-terminal phosphate cyclase-like protein OS=Mus musculus GN=Rcl1 PE=2 SV=1</t>
  </si>
  <si>
    <t>REFP2_MOUSE</t>
  </si>
  <si>
    <t>RNA and export factor-binding protein 2 OS=Mus musculus GN=Refbp2 PE=1 SV=1</t>
  </si>
  <si>
    <t>TBA8_MOUSE</t>
  </si>
  <si>
    <t>Tubulin alpha-8 chain OS=Mus musculus GN=Tuba8 PE=1 SV=1</t>
  </si>
  <si>
    <t>PRELP_MOUSE</t>
  </si>
  <si>
    <t>Prolargin OS=Mus musculus GN=Prelp PE=2 SV=2</t>
  </si>
  <si>
    <t>MBNL1_MOUSE</t>
  </si>
  <si>
    <t>Muscleblind-like protein 1 OS=Mus musculus GN=Mbnl1 PE=1 SV=1</t>
  </si>
  <si>
    <t>HYOU1_MOUSE</t>
  </si>
  <si>
    <t>Hypoxia up-regulated protein 1 OS=Mus musculus GN=Hyou1 PE=1 SV=1</t>
  </si>
  <si>
    <t>Apoptotic chromatin condensation inducer in the nucleus OS=Mus musculus GN=Acin1 PE=1 SV=2</t>
  </si>
  <si>
    <t>CMLO1_MOUSE</t>
  </si>
  <si>
    <t>Probable N-acetyltransferase CML1 OS=Mus musculus GN=Cml1 PE=1 SV=1</t>
  </si>
  <si>
    <t>RPF2_MOUSE</t>
  </si>
  <si>
    <t>Ribosome production factor 2 homolog OS=Mus musculus GN=Rpf2 PE=2 SV=2</t>
  </si>
  <si>
    <t>CCD86_MOUSE</t>
  </si>
  <si>
    <t>Coiled-coil domain-containing protein 86 OS=Mus musculus GN=Ccdc86 PE=1 SV=2</t>
  </si>
  <si>
    <t>WDR12_MOUSE</t>
  </si>
  <si>
    <t>Ribosome biogenesis protein WDR12 OS=Mus musculus GN=Wdr12 PE=2 SV=1</t>
  </si>
  <si>
    <t>CCNL2_MOUSE</t>
  </si>
  <si>
    <t>Cyclin-L2 OS=Mus musculus GN=Ccnl2 PE=1 SV=1</t>
  </si>
  <si>
    <t>NO66_MOUSE</t>
  </si>
  <si>
    <t>Lysine-specific demethylase NO66 OS=Mus musculus GN=No66 PE=1 SV=2</t>
  </si>
  <si>
    <t>SO1B2_MOUSE</t>
  </si>
  <si>
    <t>Solute carrier organic anion transporter family member 1B2 OS=Mus musculus GN=Slco1b2 PE=1 SV=1</t>
  </si>
  <si>
    <t>HDGR3_MOUSE</t>
  </si>
  <si>
    <t>Hepatoma-derived growth factor-related protein 3 OS=Mus musculus GN=Hdgfrp3 PE=1 SV=2</t>
  </si>
  <si>
    <t>PHC2_MOUSE</t>
  </si>
  <si>
    <t>Polyhomeotic-like protein 2 OS=Mus musculus GN=Phc2 PE=1 SV=1</t>
  </si>
  <si>
    <t>NAGAB_MOUSE</t>
  </si>
  <si>
    <t>Alpha-N-acetylgalactosaminidase OS=Mus musculus GN=Naga PE=2 SV=2</t>
  </si>
  <si>
    <t>CCNT1_MOUSE</t>
  </si>
  <si>
    <t>Cyclin-T1 OS=Mus musculus GN=Ccnt1 PE=1 SV=2</t>
  </si>
  <si>
    <t>SON_MOUSE</t>
  </si>
  <si>
    <t>Protein SON OS=Mus musculus GN=Son PE=1 SV=1</t>
  </si>
  <si>
    <t>LSM4_MOUSE</t>
  </si>
  <si>
    <t>U6 snRNA-associated Sm-like protein LSm4 OS=Mus musculus GN=Lsm4 PE=2 SV=1</t>
  </si>
  <si>
    <t>TBL1X_MOUSE</t>
  </si>
  <si>
    <t>F-box-like/WD repeat-containing protein TBL1X OS=Mus musculus GN=Tbl1x PE=2 SV=2</t>
  </si>
  <si>
    <t>GNMT_MOUSE</t>
  </si>
  <si>
    <t>Glycine N-methyltransferase OS=Mus musculus GN=Gnmt PE=1 SV=3</t>
  </si>
  <si>
    <t>TINF2_MOUSE</t>
  </si>
  <si>
    <t>Meets min uniqfrac</t>
  </si>
  <si>
    <t>BRD4_MOUSE</t>
  </si>
  <si>
    <t>Bromodomain-containing protein 4 OS=Mus musculus GN=Brd4 PE=1 SV=1</t>
  </si>
  <si>
    <t>BRD3_MOUSE, BRD4_MOUSE</t>
  </si>
  <si>
    <t>DDX24_MOUSE</t>
  </si>
  <si>
    <t>ATP-dependent RNA helicase DDX24 OS=Mus musculus GN=Ddx24 PE=1 SV=1</t>
  </si>
  <si>
    <t>DKC1_MOUSE</t>
  </si>
  <si>
    <t>H/ACA ribonucleoprotein complex subunit 4 OS=Mus musculus GN=Dkc1 PE=1 SV=3</t>
  </si>
  <si>
    <t>GTF2I_MOUSE</t>
  </si>
  <si>
    <t>General transcription factor II-I OS=Mus musculus GN=Gtf2i PE=1 SV=3</t>
  </si>
  <si>
    <t>EXOS9_MOUSE</t>
  </si>
  <si>
    <t>Exosome complex exonuclease RRP45 OS=Mus musculus GN=Exosc9 PE=2 SV=1</t>
  </si>
  <si>
    <t>CWC15_MOUSE</t>
  </si>
  <si>
    <t>Wild type</t>
  </si>
  <si>
    <t>Atp7b-/-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</si>
</sst>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3" x14ac:knownFonts="1">
    <font>
      <sz val="10"/>
      <name val="Arial"/>
    </font>
    <font>
      <b/>
      <sz val="10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66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0" fillId="0" borderId="0" xfId="0" applyNumberFormat="1"/>
    <xf numFmtId="165" fontId="1" fillId="0" borderId="0" xfId="0" applyNumberFormat="1" applyFont="1"/>
    <xf numFmtId="165" fontId="1" fillId="0" borderId="0" xfId="0" applyNumberFormat="1" applyFont="1" applyAlignment="1">
      <alignment wrapText="1"/>
    </xf>
    <xf numFmtId="165" fontId="0" fillId="0" borderId="0" xfId="0" applyNumberFormat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wrapText="1"/>
    </xf>
    <xf numFmtId="0" fontId="1" fillId="4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356"/>
  <sheetViews>
    <sheetView tabSelected="1" workbookViewId="0">
      <selection activeCell="M1" sqref="M1:S1"/>
    </sheetView>
  </sheetViews>
  <sheetFormatPr baseColWidth="10" defaultColWidth="8.83203125" defaultRowHeight="12" x14ac:dyDescent="0"/>
  <cols>
    <col min="1" max="1" width="10.1640625" customWidth="1"/>
    <col min="3" max="4" width="16.33203125" bestFit="1" customWidth="1"/>
    <col min="5" max="5" width="11.1640625" bestFit="1" customWidth="1"/>
    <col min="7" max="7" width="9.83203125" bestFit="1" customWidth="1"/>
    <col min="9" max="9" width="27.5" customWidth="1"/>
    <col min="52" max="52" width="9.1640625" style="6" customWidth="1"/>
  </cols>
  <sheetData>
    <row r="1" spans="1:57" s="1" customFormat="1">
      <c r="M1" s="1" t="s">
        <v>2881</v>
      </c>
      <c r="N1" s="1" t="s">
        <v>2881</v>
      </c>
      <c r="O1" s="1" t="s">
        <v>2881</v>
      </c>
      <c r="P1" s="1" t="s">
        <v>2881</v>
      </c>
      <c r="Q1" s="1" t="s">
        <v>2882</v>
      </c>
      <c r="R1" s="1" t="s">
        <v>2882</v>
      </c>
      <c r="S1" s="1" t="s">
        <v>2882</v>
      </c>
      <c r="T1" s="1" t="s">
        <v>2881</v>
      </c>
      <c r="U1" s="1" t="s">
        <v>2881</v>
      </c>
      <c r="V1" s="1" t="s">
        <v>2881</v>
      </c>
      <c r="W1" s="1" t="s">
        <v>2881</v>
      </c>
      <c r="X1" s="1" t="s">
        <v>2882</v>
      </c>
      <c r="Y1" s="1" t="s">
        <v>2882</v>
      </c>
      <c r="Z1" s="1" t="s">
        <v>2882</v>
      </c>
      <c r="AA1" s="1" t="s">
        <v>2881</v>
      </c>
      <c r="AB1" s="1" t="s">
        <v>2881</v>
      </c>
      <c r="AC1" s="1" t="s">
        <v>2881</v>
      </c>
      <c r="AD1" s="1" t="s">
        <v>2881</v>
      </c>
      <c r="AE1" s="1" t="s">
        <v>2882</v>
      </c>
      <c r="AF1" s="1" t="s">
        <v>2882</v>
      </c>
      <c r="AG1" s="1" t="s">
        <v>2882</v>
      </c>
      <c r="AH1" s="1" t="s">
        <v>2881</v>
      </c>
      <c r="AI1" s="1" t="s">
        <v>2881</v>
      </c>
      <c r="AJ1" s="1" t="s">
        <v>2881</v>
      </c>
      <c r="AK1" s="1" t="s">
        <v>2881</v>
      </c>
      <c r="AL1" s="1" t="s">
        <v>2882</v>
      </c>
      <c r="AM1" s="1" t="s">
        <v>2882</v>
      </c>
      <c r="AN1" s="1" t="s">
        <v>2882</v>
      </c>
      <c r="AO1" s="1">
        <v>2.5</v>
      </c>
      <c r="AQ1" s="1">
        <v>0.33</v>
      </c>
      <c r="AR1" s="1">
        <v>3</v>
      </c>
      <c r="AS1" s="1">
        <v>2</v>
      </c>
      <c r="AX1" s="1">
        <v>-1.645</v>
      </c>
      <c r="AZ1" s="4">
        <v>0.1</v>
      </c>
      <c r="BD1" s="1">
        <v>-1.96</v>
      </c>
      <c r="BE1" s="1">
        <v>-1.645</v>
      </c>
    </row>
    <row r="2" spans="1:57" s="1" customFormat="1">
      <c r="AA2" s="1" t="s">
        <v>2560</v>
      </c>
      <c r="AB2" s="1" t="s">
        <v>2560</v>
      </c>
      <c r="AC2" s="1" t="s">
        <v>2560</v>
      </c>
      <c r="AD2" s="1" t="s">
        <v>2560</v>
      </c>
      <c r="AE2" s="1" t="s">
        <v>2560</v>
      </c>
      <c r="AF2" s="1" t="s">
        <v>2560</v>
      </c>
      <c r="AG2" s="1" t="s">
        <v>2560</v>
      </c>
      <c r="AH2" s="1" t="s">
        <v>2561</v>
      </c>
      <c r="AI2" s="1" t="s">
        <v>2561</v>
      </c>
      <c r="AJ2" s="1" t="s">
        <v>2561</v>
      </c>
      <c r="AK2" s="1" t="s">
        <v>2561</v>
      </c>
      <c r="AL2" s="1" t="s">
        <v>2561</v>
      </c>
      <c r="AM2" s="1" t="s">
        <v>2561</v>
      </c>
      <c r="AN2" s="1" t="s">
        <v>2561</v>
      </c>
      <c r="AX2" s="1">
        <v>1.645</v>
      </c>
      <c r="AZ2" s="4"/>
      <c r="BD2" s="1">
        <v>1.96</v>
      </c>
      <c r="BE2" s="1">
        <v>1.645</v>
      </c>
    </row>
    <row r="3" spans="1:57" s="1" customFormat="1">
      <c r="B3" s="1">
        <f>SUBTOTAL(109,B5:B1356)</f>
        <v>1352</v>
      </c>
      <c r="M3" s="1" t="s">
        <v>451</v>
      </c>
      <c r="N3" s="1" t="s">
        <v>451</v>
      </c>
      <c r="O3" s="1" t="s">
        <v>451</v>
      </c>
      <c r="P3" s="1" t="s">
        <v>451</v>
      </c>
      <c r="Q3" s="1" t="s">
        <v>451</v>
      </c>
      <c r="R3" s="1" t="s">
        <v>451</v>
      </c>
      <c r="S3" s="1" t="s">
        <v>451</v>
      </c>
      <c r="T3" s="1" t="s">
        <v>452</v>
      </c>
      <c r="U3" s="1" t="s">
        <v>452</v>
      </c>
      <c r="V3" s="1" t="s">
        <v>452</v>
      </c>
      <c r="W3" s="1" t="s">
        <v>452</v>
      </c>
      <c r="X3" s="1" t="s">
        <v>452</v>
      </c>
      <c r="Y3" s="1" t="s">
        <v>452</v>
      </c>
      <c r="Z3" s="1" t="s">
        <v>452</v>
      </c>
      <c r="AA3" s="1" t="s">
        <v>453</v>
      </c>
      <c r="AB3" s="1" t="s">
        <v>453</v>
      </c>
      <c r="AC3" s="1" t="s">
        <v>453</v>
      </c>
      <c r="AD3" s="1" t="s">
        <v>453</v>
      </c>
      <c r="AE3" s="1" t="s">
        <v>453</v>
      </c>
      <c r="AF3" s="1" t="s">
        <v>453</v>
      </c>
      <c r="AG3" s="1" t="s">
        <v>453</v>
      </c>
      <c r="AH3" s="1" t="s">
        <v>453</v>
      </c>
      <c r="AI3" s="1" t="s">
        <v>453</v>
      </c>
      <c r="AJ3" s="1" t="s">
        <v>453</v>
      </c>
      <c r="AK3" s="1" t="s">
        <v>453</v>
      </c>
      <c r="AL3" s="1" t="s">
        <v>453</v>
      </c>
      <c r="AM3" s="1" t="s">
        <v>453</v>
      </c>
      <c r="AN3" s="1" t="s">
        <v>453</v>
      </c>
      <c r="AZ3" s="4"/>
      <c r="BB3" s="8">
        <f>B3</f>
        <v>1352</v>
      </c>
    </row>
    <row r="4" spans="1:57" s="1" customFormat="1" ht="36">
      <c r="A4" s="1" t="s">
        <v>454</v>
      </c>
      <c r="B4" s="1" t="s">
        <v>455</v>
      </c>
      <c r="C4" s="1" t="s">
        <v>456</v>
      </c>
      <c r="D4" s="1" t="s">
        <v>457</v>
      </c>
      <c r="E4" s="1" t="s">
        <v>458</v>
      </c>
      <c r="F4" s="1" t="s">
        <v>459</v>
      </c>
      <c r="G4" s="1" t="s">
        <v>460</v>
      </c>
      <c r="H4" s="1" t="s">
        <v>461</v>
      </c>
      <c r="I4" s="1" t="s">
        <v>462</v>
      </c>
      <c r="J4" s="1" t="s">
        <v>463</v>
      </c>
      <c r="K4" s="1" t="s">
        <v>464</v>
      </c>
      <c r="L4" s="1" t="s">
        <v>465</v>
      </c>
      <c r="M4" s="2" t="s">
        <v>529</v>
      </c>
      <c r="N4" s="2" t="s">
        <v>530</v>
      </c>
      <c r="O4" s="2" t="s">
        <v>531</v>
      </c>
      <c r="P4" s="2" t="s">
        <v>532</v>
      </c>
      <c r="Q4" s="2" t="s">
        <v>533</v>
      </c>
      <c r="R4" s="2" t="s">
        <v>534</v>
      </c>
      <c r="S4" s="2" t="s">
        <v>535</v>
      </c>
      <c r="T4" s="2" t="s">
        <v>529</v>
      </c>
      <c r="U4" s="2" t="s">
        <v>530</v>
      </c>
      <c r="V4" s="2" t="s">
        <v>531</v>
      </c>
      <c r="W4" s="2" t="s">
        <v>532</v>
      </c>
      <c r="X4" s="2" t="s">
        <v>533</v>
      </c>
      <c r="Y4" s="2" t="s">
        <v>534</v>
      </c>
      <c r="Z4" s="2" t="s">
        <v>535</v>
      </c>
      <c r="AA4" s="2" t="s">
        <v>529</v>
      </c>
      <c r="AB4" s="2" t="s">
        <v>530</v>
      </c>
      <c r="AC4" s="2" t="s">
        <v>531</v>
      </c>
      <c r="AD4" s="2" t="s">
        <v>532</v>
      </c>
      <c r="AE4" s="2" t="s">
        <v>533</v>
      </c>
      <c r="AF4" s="2" t="s">
        <v>534</v>
      </c>
      <c r="AG4" s="2" t="s">
        <v>535</v>
      </c>
      <c r="AH4" s="9" t="s">
        <v>529</v>
      </c>
      <c r="AI4" s="9" t="s">
        <v>530</v>
      </c>
      <c r="AJ4" s="9" t="s">
        <v>531</v>
      </c>
      <c r="AK4" s="9" t="s">
        <v>532</v>
      </c>
      <c r="AL4" s="10" t="s">
        <v>533</v>
      </c>
      <c r="AM4" s="10" t="s">
        <v>534</v>
      </c>
      <c r="AN4" s="10" t="s">
        <v>535</v>
      </c>
      <c r="AO4" s="2" t="s">
        <v>2571</v>
      </c>
      <c r="AP4" s="7" t="s">
        <v>2565</v>
      </c>
      <c r="AQ4" s="7" t="s">
        <v>2868</v>
      </c>
      <c r="AR4" s="2" t="s">
        <v>2572</v>
      </c>
      <c r="AS4" s="2" t="s">
        <v>2573</v>
      </c>
      <c r="AT4" s="7" t="s">
        <v>2564</v>
      </c>
      <c r="AU4" s="2" t="s">
        <v>2562</v>
      </c>
      <c r="AV4" s="2" t="s">
        <v>2563</v>
      </c>
      <c r="AW4" s="2" t="s">
        <v>2570</v>
      </c>
      <c r="AX4" s="2" t="s">
        <v>2566</v>
      </c>
      <c r="AY4" s="7" t="s">
        <v>2567</v>
      </c>
      <c r="AZ4" s="5" t="s">
        <v>2568</v>
      </c>
      <c r="BA4" s="7" t="s">
        <v>2569</v>
      </c>
      <c r="BB4" s="2" t="s">
        <v>528</v>
      </c>
      <c r="BC4" s="1" t="s">
        <v>536</v>
      </c>
    </row>
    <row r="5" spans="1:57">
      <c r="A5">
        <v>387</v>
      </c>
      <c r="B5">
        <v>1</v>
      </c>
      <c r="C5" t="s">
        <v>1052</v>
      </c>
      <c r="D5" t="str">
        <f>HYPERLINK("http://www.uniprot.org/uniprot/H4_MOUSE", "H4_MOUSE")</f>
        <v>H4_MOUSE</v>
      </c>
      <c r="F5">
        <v>61.2</v>
      </c>
      <c r="G5">
        <v>103</v>
      </c>
      <c r="H5">
        <v>11368</v>
      </c>
      <c r="I5" t="s">
        <v>1053</v>
      </c>
      <c r="J5">
        <v>12884</v>
      </c>
      <c r="K5">
        <v>12884</v>
      </c>
      <c r="L5">
        <v>1</v>
      </c>
      <c r="M5">
        <v>3501</v>
      </c>
      <c r="N5">
        <v>1216</v>
      </c>
      <c r="O5">
        <v>898</v>
      </c>
      <c r="P5">
        <v>2437</v>
      </c>
      <c r="Q5">
        <v>2847</v>
      </c>
      <c r="R5">
        <v>1070</v>
      </c>
      <c r="S5">
        <v>915</v>
      </c>
      <c r="T5">
        <v>3501</v>
      </c>
      <c r="U5">
        <v>1216</v>
      </c>
      <c r="V5">
        <v>898</v>
      </c>
      <c r="W5">
        <v>2437</v>
      </c>
      <c r="X5">
        <v>2847</v>
      </c>
      <c r="Y5">
        <v>1070</v>
      </c>
      <c r="Z5">
        <v>915</v>
      </c>
      <c r="AA5">
        <v>3501</v>
      </c>
      <c r="AB5">
        <v>1216</v>
      </c>
      <c r="AC5">
        <v>898</v>
      </c>
      <c r="AD5">
        <v>2437</v>
      </c>
      <c r="AE5">
        <v>2847</v>
      </c>
      <c r="AF5">
        <v>1070</v>
      </c>
      <c r="AG5">
        <v>915</v>
      </c>
      <c r="AH5" s="3">
        <v>1861.0730000000001</v>
      </c>
      <c r="AI5" s="3">
        <v>1861.0730000000001</v>
      </c>
      <c r="AJ5" s="3">
        <v>1861.0730000000001</v>
      </c>
      <c r="AK5" s="3">
        <v>1861.0730000000001</v>
      </c>
      <c r="AL5" s="3">
        <v>1861.0730000000001</v>
      </c>
      <c r="AM5" s="3">
        <v>1861.0730000000001</v>
      </c>
      <c r="AN5" s="3">
        <v>1039.6077142857143</v>
      </c>
      <c r="AO5" s="3">
        <f t="shared" ref="AO5:AO68" si="0">AVERAGE(AH5:AN5)</f>
        <v>1743.7208163265307</v>
      </c>
      <c r="AP5" s="3" t="b">
        <f t="shared" ref="AP5:AP68" si="1">IF(AO5&gt;=$AO$1,TRUE,FALSE)</f>
        <v>1</v>
      </c>
      <c r="AQ5" s="3" t="b">
        <f>IF(L5&gt;=$AQ$1,TRUE,FALSE)</f>
        <v>1</v>
      </c>
      <c r="AR5">
        <f t="shared" ref="AR5:AR68" si="2">COUNTIF(M5:P5,"&gt;0")</f>
        <v>4</v>
      </c>
      <c r="AS5">
        <f t="shared" ref="AS5:AS68" si="3">COUNTIF(Q5:S5,"&gt;0")</f>
        <v>3</v>
      </c>
      <c r="AT5" s="3" t="b">
        <f t="shared" ref="AT5:AT68" si="4">IF(OR(AR5&gt;=$AR$1,AS5&gt;=$AS$1),TRUE,FALSE)</f>
        <v>1</v>
      </c>
      <c r="AU5" s="3">
        <f t="shared" ref="AU5:AU68" si="5">AVERAGE(AH5:AK5)</f>
        <v>1861.0730000000001</v>
      </c>
      <c r="AV5" s="3">
        <f t="shared" ref="AV5:AV68" si="6">AVERAGE(AL5:AN5)</f>
        <v>1587.2512380952383</v>
      </c>
      <c r="AW5" s="3">
        <f t="shared" ref="AW5:AW68" si="7">LOG(AU5/AV5,2)</f>
        <v>0.22960414250146979</v>
      </c>
      <c r="AX5" s="3">
        <f>(AW5-AVERAGE(AW$5:AW$25))/STDEV(AW$5:AW$25)</f>
        <v>0.62792645062433683</v>
      </c>
      <c r="AY5" s="3" t="b">
        <f>IF(OR(AX5&lt;=$AX$1,AX5&gt;=$AX$2),TRUE,FALSE)</f>
        <v>0</v>
      </c>
      <c r="AZ5" s="6">
        <f t="shared" ref="AZ5:AZ68" si="8">TTEST(AH5:AK5,AL5:AN5,2,2)</f>
        <v>0.28559094064520124</v>
      </c>
      <c r="BA5" s="3" t="b">
        <f>IF(AZ5&lt;=$AZ$1,TRUE,FALSE)</f>
        <v>0</v>
      </c>
      <c r="BB5" s="3"/>
      <c r="BC5" t="s">
        <v>537</v>
      </c>
    </row>
    <row r="6" spans="1:57">
      <c r="A6">
        <v>132</v>
      </c>
      <c r="B6">
        <v>1</v>
      </c>
      <c r="C6" t="s">
        <v>169</v>
      </c>
      <c r="D6" t="str">
        <f>HYPERLINK("http://www.uniprot.org/uniprot/ROA2_MOUSE", "ROA2_MOUSE")</f>
        <v>ROA2_MOUSE</v>
      </c>
      <c r="F6">
        <v>86.4</v>
      </c>
      <c r="G6">
        <v>353</v>
      </c>
      <c r="H6">
        <v>37404</v>
      </c>
      <c r="I6" t="s">
        <v>170</v>
      </c>
      <c r="J6">
        <v>8338</v>
      </c>
      <c r="K6">
        <v>8313</v>
      </c>
      <c r="L6">
        <v>0.997</v>
      </c>
      <c r="M6">
        <v>1719</v>
      </c>
      <c r="N6">
        <v>919</v>
      </c>
      <c r="O6">
        <v>847</v>
      </c>
      <c r="P6">
        <v>1194</v>
      </c>
      <c r="Q6">
        <v>1782</v>
      </c>
      <c r="R6">
        <v>926</v>
      </c>
      <c r="S6">
        <v>951</v>
      </c>
      <c r="T6">
        <v>1714</v>
      </c>
      <c r="U6">
        <v>914</v>
      </c>
      <c r="V6">
        <v>842</v>
      </c>
      <c r="W6">
        <v>1192</v>
      </c>
      <c r="X6">
        <v>1781</v>
      </c>
      <c r="Y6">
        <v>925</v>
      </c>
      <c r="Z6">
        <v>945</v>
      </c>
      <c r="AA6">
        <v>1717.627</v>
      </c>
      <c r="AB6">
        <v>917.37800000000004</v>
      </c>
      <c r="AC6">
        <v>845.57100000000003</v>
      </c>
      <c r="AD6">
        <v>1193.287</v>
      </c>
      <c r="AE6">
        <v>1781.6859999999999</v>
      </c>
      <c r="AF6">
        <v>925.71699999999998</v>
      </c>
      <c r="AG6">
        <v>949.24800000000005</v>
      </c>
      <c r="AH6" s="3">
        <v>1272.7107142857144</v>
      </c>
      <c r="AI6" s="3">
        <v>1039.6077142857143</v>
      </c>
      <c r="AJ6" s="3">
        <v>1272.7107142857144</v>
      </c>
      <c r="AK6" s="3">
        <v>1272.7107142857144</v>
      </c>
      <c r="AL6" s="3">
        <v>1039.6077142857143</v>
      </c>
      <c r="AM6" s="3">
        <v>1272.7107142857144</v>
      </c>
      <c r="AN6" s="3">
        <v>1272.7107142857144</v>
      </c>
      <c r="AO6" s="3">
        <f t="shared" si="0"/>
        <v>1206.1098571428574</v>
      </c>
      <c r="AP6" s="3" t="b">
        <f t="shared" si="1"/>
        <v>1</v>
      </c>
      <c r="AQ6" s="3" t="b">
        <f t="shared" ref="AQ6:AQ69" si="9">IF(L6&gt;=$AQ$1,TRUE,FALSE)</f>
        <v>1</v>
      </c>
      <c r="AR6">
        <f t="shared" si="2"/>
        <v>4</v>
      </c>
      <c r="AS6">
        <f t="shared" si="3"/>
        <v>3</v>
      </c>
      <c r="AT6" s="3" t="b">
        <f t="shared" si="4"/>
        <v>1</v>
      </c>
      <c r="AU6" s="3">
        <f t="shared" si="5"/>
        <v>1214.4349642857144</v>
      </c>
      <c r="AV6" s="3">
        <f t="shared" si="6"/>
        <v>1195.0097142857144</v>
      </c>
      <c r="AW6" s="3">
        <f t="shared" si="7"/>
        <v>2.3262886505270013E-2</v>
      </c>
      <c r="AX6" s="3">
        <f t="shared" ref="AX6:AX14" si="10">(AW6-AVERAGE(AW$5:AW$25))/STDEV(AW$5:AW$25)</f>
        <v>-7.6008092903645436E-2</v>
      </c>
      <c r="AY6" s="3" t="b">
        <f t="shared" ref="AY6:AY69" si="11">IF(OR(AX6&lt;=$AX$1,AX6&gt;=$AX$2),TRUE,FALSE)</f>
        <v>0</v>
      </c>
      <c r="AZ6" s="6">
        <f t="shared" si="8"/>
        <v>0.84567113396587301</v>
      </c>
      <c r="BA6" s="3" t="b">
        <f t="shared" ref="BA6:BA69" si="12">IF(AZ6&lt;=$AZ$1,TRUE,FALSE)</f>
        <v>0</v>
      </c>
      <c r="BB6" s="3"/>
      <c r="BC6" t="s">
        <v>171</v>
      </c>
    </row>
    <row r="7" spans="1:57">
      <c r="A7" s="1">
        <v>166</v>
      </c>
      <c r="B7">
        <v>1</v>
      </c>
      <c r="C7" t="s">
        <v>156</v>
      </c>
      <c r="D7" t="str">
        <f>HYPERLINK("http://www.uniprot.org/uniprot/H2AZ_MOUSE", "H2AZ_MOUSE")</f>
        <v>H2AZ_MOUSE</v>
      </c>
      <c r="F7">
        <v>53.9</v>
      </c>
      <c r="G7">
        <v>128</v>
      </c>
      <c r="H7">
        <v>13554</v>
      </c>
      <c r="I7" t="s">
        <v>157</v>
      </c>
      <c r="J7">
        <v>7627</v>
      </c>
      <c r="K7">
        <v>1518</v>
      </c>
      <c r="L7">
        <v>0.19900000000000001</v>
      </c>
      <c r="M7">
        <v>1117</v>
      </c>
      <c r="N7">
        <v>833</v>
      </c>
      <c r="O7">
        <v>610</v>
      </c>
      <c r="P7">
        <v>856</v>
      </c>
      <c r="Q7">
        <v>2244</v>
      </c>
      <c r="R7">
        <v>891</v>
      </c>
      <c r="S7">
        <v>1076</v>
      </c>
      <c r="T7">
        <v>88</v>
      </c>
      <c r="U7">
        <v>216</v>
      </c>
      <c r="V7">
        <v>267</v>
      </c>
      <c r="W7">
        <v>49</v>
      </c>
      <c r="X7">
        <v>214</v>
      </c>
      <c r="Y7">
        <v>245</v>
      </c>
      <c r="Z7">
        <v>439</v>
      </c>
      <c r="AA7">
        <v>1021.526</v>
      </c>
      <c r="AB7">
        <v>795.95600000000002</v>
      </c>
      <c r="AC7">
        <v>595.41899999999998</v>
      </c>
      <c r="AD7">
        <v>719.22</v>
      </c>
      <c r="AE7">
        <v>2188.636</v>
      </c>
      <c r="AF7">
        <v>858.26700000000005</v>
      </c>
      <c r="AG7">
        <v>1058.511</v>
      </c>
      <c r="AH7" s="3">
        <v>860.37442857142855</v>
      </c>
      <c r="AI7" s="3">
        <v>860.37442857142855</v>
      </c>
      <c r="AJ7" s="3">
        <v>860.37442857142855</v>
      </c>
      <c r="AK7" s="3">
        <v>860.37442857142855</v>
      </c>
      <c r="AL7" s="3">
        <v>1272.7107142857144</v>
      </c>
      <c r="AM7" s="3">
        <v>1039.6077142857143</v>
      </c>
      <c r="AN7" s="3">
        <v>1861.0730000000001</v>
      </c>
      <c r="AO7" s="3">
        <f t="shared" si="0"/>
        <v>1087.8413061224489</v>
      </c>
      <c r="AP7" s="3" t="b">
        <f t="shared" si="1"/>
        <v>1</v>
      </c>
      <c r="AQ7" s="3" t="b">
        <f t="shared" si="9"/>
        <v>0</v>
      </c>
      <c r="AR7">
        <f t="shared" si="2"/>
        <v>4</v>
      </c>
      <c r="AS7">
        <f t="shared" si="3"/>
        <v>3</v>
      </c>
      <c r="AT7" s="3" t="b">
        <f t="shared" si="4"/>
        <v>1</v>
      </c>
      <c r="AU7" s="3">
        <f t="shared" si="5"/>
        <v>860.37442857142855</v>
      </c>
      <c r="AV7" s="3">
        <f t="shared" si="6"/>
        <v>1391.1304761904764</v>
      </c>
      <c r="AW7" s="3">
        <f t="shared" si="7"/>
        <v>-0.69322118696484625</v>
      </c>
      <c r="AX7" s="3">
        <f t="shared" si="10"/>
        <v>-2.520298192662195</v>
      </c>
      <c r="AY7" s="3" t="b">
        <f t="shared" si="11"/>
        <v>1</v>
      </c>
      <c r="AZ7" s="6">
        <f t="shared" si="8"/>
        <v>4.8514987125841361E-2</v>
      </c>
      <c r="BA7" s="3" t="b">
        <f t="shared" si="12"/>
        <v>1</v>
      </c>
      <c r="BB7" s="3"/>
      <c r="BC7" t="s">
        <v>158</v>
      </c>
    </row>
    <row r="8" spans="1:57">
      <c r="A8" s="1">
        <v>170</v>
      </c>
      <c r="B8">
        <v>1</v>
      </c>
      <c r="C8" t="s">
        <v>166</v>
      </c>
      <c r="D8" t="str">
        <f>HYPERLINK("http://www.uniprot.org/uniprot/H2B1M_MOUSE", "H2B1M_MOUSE")</f>
        <v>H2B1M_MOUSE</v>
      </c>
      <c r="F8">
        <v>53.2</v>
      </c>
      <c r="G8">
        <v>126</v>
      </c>
      <c r="H8">
        <v>13937</v>
      </c>
      <c r="I8" t="s">
        <v>167</v>
      </c>
      <c r="J8">
        <v>10204</v>
      </c>
      <c r="K8">
        <v>32</v>
      </c>
      <c r="L8">
        <v>3.0000000000000001E-3</v>
      </c>
      <c r="M8">
        <v>2166</v>
      </c>
      <c r="N8">
        <v>1398</v>
      </c>
      <c r="O8">
        <v>1218</v>
      </c>
      <c r="P8">
        <v>1278</v>
      </c>
      <c r="Q8">
        <v>1741</v>
      </c>
      <c r="R8">
        <v>993</v>
      </c>
      <c r="S8">
        <v>1410</v>
      </c>
      <c r="T8">
        <v>3</v>
      </c>
      <c r="U8">
        <v>7</v>
      </c>
      <c r="V8">
        <v>3</v>
      </c>
      <c r="W8">
        <v>4</v>
      </c>
      <c r="X8">
        <v>7</v>
      </c>
      <c r="Y8">
        <v>5</v>
      </c>
      <c r="Z8">
        <v>3</v>
      </c>
      <c r="AA8">
        <v>1300.8</v>
      </c>
      <c r="AB8">
        <v>1088.8889999999999</v>
      </c>
      <c r="AC8">
        <v>732</v>
      </c>
      <c r="AD8">
        <v>641</v>
      </c>
      <c r="AE8">
        <v>1355.6669999999999</v>
      </c>
      <c r="AF8">
        <v>828.33299999999997</v>
      </c>
      <c r="AG8">
        <v>706.5</v>
      </c>
      <c r="AH8" s="3">
        <v>1039.6077142857143</v>
      </c>
      <c r="AI8" s="3">
        <v>1272.7107142857144</v>
      </c>
      <c r="AJ8" s="3">
        <v>1039.6077142857143</v>
      </c>
      <c r="AK8" s="3">
        <v>610.93914285714288</v>
      </c>
      <c r="AL8" s="3">
        <v>860.37442857142855</v>
      </c>
      <c r="AM8" s="3">
        <v>860.37442857142855</v>
      </c>
      <c r="AN8" s="3">
        <v>860.37442857142855</v>
      </c>
      <c r="AO8" s="3">
        <f t="shared" si="0"/>
        <v>934.85551020408161</v>
      </c>
      <c r="AP8" s="3" t="b">
        <f t="shared" si="1"/>
        <v>1</v>
      </c>
      <c r="AQ8" s="3" t="b">
        <f t="shared" si="9"/>
        <v>0</v>
      </c>
      <c r="AR8">
        <f t="shared" si="2"/>
        <v>4</v>
      </c>
      <c r="AS8">
        <f t="shared" si="3"/>
        <v>3</v>
      </c>
      <c r="AT8" s="3" t="b">
        <f t="shared" si="4"/>
        <v>1</v>
      </c>
      <c r="AU8" s="3">
        <f t="shared" si="5"/>
        <v>990.71632142857152</v>
      </c>
      <c r="AV8" s="3">
        <f t="shared" si="6"/>
        <v>860.37442857142867</v>
      </c>
      <c r="AW8" s="3">
        <f t="shared" si="7"/>
        <v>0.20350737316133782</v>
      </c>
      <c r="AX8" s="3">
        <f t="shared" si="10"/>
        <v>0.53889715144560568</v>
      </c>
      <c r="AY8" s="3" t="b">
        <f t="shared" si="11"/>
        <v>0</v>
      </c>
      <c r="AZ8" s="6">
        <f t="shared" si="8"/>
        <v>0.46094248517858882</v>
      </c>
      <c r="BA8" s="3" t="b">
        <f t="shared" si="12"/>
        <v>0</v>
      </c>
      <c r="BB8" s="3"/>
      <c r="BC8" t="s">
        <v>165</v>
      </c>
    </row>
    <row r="9" spans="1:57">
      <c r="A9">
        <v>291</v>
      </c>
      <c r="B9">
        <v>1</v>
      </c>
      <c r="C9" t="s">
        <v>627</v>
      </c>
      <c r="D9" t="str">
        <f>HYPERLINK("http://www.uniprot.org/uniprot/LMNA_MOUSE", "LMNA_MOUSE")</f>
        <v>LMNA_MOUSE</v>
      </c>
      <c r="F9">
        <v>65.7</v>
      </c>
      <c r="G9">
        <v>665</v>
      </c>
      <c r="H9">
        <v>74239</v>
      </c>
      <c r="I9" t="s">
        <v>628</v>
      </c>
      <c r="J9">
        <v>4291</v>
      </c>
      <c r="K9">
        <v>4189</v>
      </c>
      <c r="L9">
        <v>0.97599999999999998</v>
      </c>
      <c r="M9">
        <v>880</v>
      </c>
      <c r="N9">
        <v>533</v>
      </c>
      <c r="O9">
        <v>562</v>
      </c>
      <c r="P9">
        <v>780</v>
      </c>
      <c r="Q9">
        <v>594</v>
      </c>
      <c r="R9">
        <v>443</v>
      </c>
      <c r="S9">
        <v>499</v>
      </c>
      <c r="T9">
        <v>864</v>
      </c>
      <c r="U9">
        <v>522</v>
      </c>
      <c r="V9">
        <v>545</v>
      </c>
      <c r="W9">
        <v>762</v>
      </c>
      <c r="X9">
        <v>579</v>
      </c>
      <c r="Y9">
        <v>428</v>
      </c>
      <c r="Z9">
        <v>489</v>
      </c>
      <c r="AA9">
        <v>873.31500000000005</v>
      </c>
      <c r="AB9">
        <v>527.56399999999996</v>
      </c>
      <c r="AC9">
        <v>553.48400000000004</v>
      </c>
      <c r="AD9">
        <v>772.12300000000005</v>
      </c>
      <c r="AE9">
        <v>586.41700000000003</v>
      </c>
      <c r="AF9">
        <v>435.30399999999997</v>
      </c>
      <c r="AG9">
        <v>494.01</v>
      </c>
      <c r="AH9" s="3">
        <v>610.93914285714288</v>
      </c>
      <c r="AI9" s="3">
        <v>593.63842857142856</v>
      </c>
      <c r="AJ9" s="3">
        <v>697.77328571428575</v>
      </c>
      <c r="AK9" s="3">
        <v>1039.6077142857143</v>
      </c>
      <c r="AL9" s="3">
        <v>429.83599999999996</v>
      </c>
      <c r="AM9" s="3">
        <v>564.23214285714289</v>
      </c>
      <c r="AN9" s="3">
        <v>593.63842857142856</v>
      </c>
      <c r="AO9" s="3">
        <f t="shared" si="0"/>
        <v>647.09502040816312</v>
      </c>
      <c r="AP9" s="3" t="b">
        <f t="shared" si="1"/>
        <v>1</v>
      </c>
      <c r="AQ9" s="3" t="b">
        <f t="shared" si="9"/>
        <v>1</v>
      </c>
      <c r="AR9">
        <f t="shared" si="2"/>
        <v>4</v>
      </c>
      <c r="AS9">
        <f t="shared" si="3"/>
        <v>3</v>
      </c>
      <c r="AT9" s="3" t="b">
        <f t="shared" si="4"/>
        <v>1</v>
      </c>
      <c r="AU9" s="3">
        <f t="shared" si="5"/>
        <v>735.48964285714283</v>
      </c>
      <c r="AV9" s="3">
        <f t="shared" si="6"/>
        <v>529.23552380952378</v>
      </c>
      <c r="AW9" s="3">
        <f t="shared" si="7"/>
        <v>0.47479512293072124</v>
      </c>
      <c r="AX9" s="3">
        <f t="shared" si="10"/>
        <v>1.4643970829869815</v>
      </c>
      <c r="AY9" s="3" t="b">
        <f t="shared" si="11"/>
        <v>0</v>
      </c>
      <c r="AZ9" s="6">
        <f t="shared" si="8"/>
        <v>0.17339746076214083</v>
      </c>
      <c r="BA9" s="3" t="b">
        <f t="shared" si="12"/>
        <v>0</v>
      </c>
      <c r="BB9" s="3"/>
      <c r="BC9" t="s">
        <v>59</v>
      </c>
    </row>
    <row r="10" spans="1:57">
      <c r="A10">
        <v>1178</v>
      </c>
      <c r="B10">
        <v>1</v>
      </c>
      <c r="C10" t="s">
        <v>2331</v>
      </c>
      <c r="D10" t="str">
        <f>HYPERLINK("http://www.uniprot.org/uniprot/HNRPM_MOUSE", "HNRPM_MOUSE")</f>
        <v>HNRPM_MOUSE</v>
      </c>
      <c r="F10">
        <v>60.2</v>
      </c>
      <c r="G10">
        <v>729</v>
      </c>
      <c r="H10">
        <v>77650</v>
      </c>
      <c r="I10" t="s">
        <v>2332</v>
      </c>
      <c r="J10">
        <v>4258</v>
      </c>
      <c r="K10">
        <v>4258</v>
      </c>
      <c r="L10">
        <v>1</v>
      </c>
      <c r="M10">
        <v>765</v>
      </c>
      <c r="N10">
        <v>628</v>
      </c>
      <c r="O10">
        <v>535</v>
      </c>
      <c r="P10">
        <v>612</v>
      </c>
      <c r="Q10">
        <v>680</v>
      </c>
      <c r="R10">
        <v>552</v>
      </c>
      <c r="S10">
        <v>486</v>
      </c>
      <c r="T10">
        <v>765</v>
      </c>
      <c r="U10">
        <v>628</v>
      </c>
      <c r="V10">
        <v>535</v>
      </c>
      <c r="W10">
        <v>612</v>
      </c>
      <c r="X10">
        <v>680</v>
      </c>
      <c r="Y10">
        <v>552</v>
      </c>
      <c r="Z10">
        <v>486</v>
      </c>
      <c r="AA10">
        <v>765</v>
      </c>
      <c r="AB10">
        <v>628</v>
      </c>
      <c r="AC10">
        <v>535</v>
      </c>
      <c r="AD10">
        <v>612</v>
      </c>
      <c r="AE10">
        <v>680</v>
      </c>
      <c r="AF10">
        <v>552</v>
      </c>
      <c r="AG10">
        <v>486</v>
      </c>
      <c r="AH10" s="3">
        <v>564.23214285714289</v>
      </c>
      <c r="AI10" s="3">
        <v>697.77328571428575</v>
      </c>
      <c r="AJ10" s="3">
        <v>610.93914285714288</v>
      </c>
      <c r="AK10" s="3">
        <v>532.01900000000001</v>
      </c>
      <c r="AL10" s="3">
        <v>593.63842857142856</v>
      </c>
      <c r="AM10" s="3">
        <v>697.77328571428575</v>
      </c>
      <c r="AN10" s="3">
        <v>564.23214285714289</v>
      </c>
      <c r="AO10" s="3">
        <f t="shared" si="0"/>
        <v>608.65820408163268</v>
      </c>
      <c r="AP10" s="3" t="b">
        <f t="shared" si="1"/>
        <v>1</v>
      </c>
      <c r="AQ10" s="3" t="b">
        <f t="shared" si="9"/>
        <v>1</v>
      </c>
      <c r="AR10">
        <f t="shared" si="2"/>
        <v>4</v>
      </c>
      <c r="AS10">
        <f t="shared" si="3"/>
        <v>3</v>
      </c>
      <c r="AT10" s="3" t="b">
        <f t="shared" si="4"/>
        <v>1</v>
      </c>
      <c r="AU10" s="3">
        <f t="shared" si="5"/>
        <v>601.24089285714285</v>
      </c>
      <c r="AV10" s="3">
        <f t="shared" si="6"/>
        <v>618.54795238095244</v>
      </c>
      <c r="AW10" s="3">
        <f t="shared" si="7"/>
        <v>-4.0942306996050642E-2</v>
      </c>
      <c r="AX10" s="3">
        <f t="shared" si="10"/>
        <v>-0.29504453019425841</v>
      </c>
      <c r="AY10" s="3" t="b">
        <f t="shared" si="11"/>
        <v>0</v>
      </c>
      <c r="AZ10" s="6">
        <f t="shared" si="8"/>
        <v>0.76348144976216537</v>
      </c>
      <c r="BA10" s="3" t="b">
        <f t="shared" si="12"/>
        <v>0</v>
      </c>
      <c r="BB10" s="3"/>
      <c r="BC10" t="s">
        <v>537</v>
      </c>
    </row>
    <row r="11" spans="1:57">
      <c r="A11">
        <v>1332</v>
      </c>
      <c r="B11">
        <v>1</v>
      </c>
      <c r="C11" t="s">
        <v>2036</v>
      </c>
      <c r="D11" t="str">
        <f>HYPERLINK("http://www.uniprot.org/uniprot/H2AY_MOUSE", "H2AY_MOUSE")</f>
        <v>H2AY_MOUSE</v>
      </c>
      <c r="F11">
        <v>57.5</v>
      </c>
      <c r="G11">
        <v>372</v>
      </c>
      <c r="H11">
        <v>39736</v>
      </c>
      <c r="I11" t="s">
        <v>2037</v>
      </c>
      <c r="J11">
        <v>4148</v>
      </c>
      <c r="K11">
        <v>3944</v>
      </c>
      <c r="L11">
        <v>0.95099999999999996</v>
      </c>
      <c r="M11">
        <v>957</v>
      </c>
      <c r="N11">
        <v>540</v>
      </c>
      <c r="O11">
        <v>333</v>
      </c>
      <c r="P11">
        <v>705</v>
      </c>
      <c r="Q11">
        <v>783</v>
      </c>
      <c r="R11">
        <v>447</v>
      </c>
      <c r="S11">
        <v>383</v>
      </c>
      <c r="T11">
        <v>929</v>
      </c>
      <c r="U11">
        <v>508</v>
      </c>
      <c r="V11">
        <v>305</v>
      </c>
      <c r="W11">
        <v>670</v>
      </c>
      <c r="X11">
        <v>761</v>
      </c>
      <c r="Y11">
        <v>415</v>
      </c>
      <c r="Z11">
        <v>356</v>
      </c>
      <c r="AA11">
        <v>956.64300000000003</v>
      </c>
      <c r="AB11">
        <v>539.02300000000002</v>
      </c>
      <c r="AC11">
        <v>332.11099999999999</v>
      </c>
      <c r="AD11">
        <v>704.84400000000005</v>
      </c>
      <c r="AE11">
        <v>782.94200000000001</v>
      </c>
      <c r="AF11">
        <v>446.69499999999999</v>
      </c>
      <c r="AG11">
        <v>382.47899999999998</v>
      </c>
      <c r="AH11" s="3">
        <v>697.77328571428575</v>
      </c>
      <c r="AI11" s="3">
        <v>610.93914285714288</v>
      </c>
      <c r="AJ11" s="3">
        <v>429.83599999999996</v>
      </c>
      <c r="AK11" s="3">
        <v>697.77328571428575</v>
      </c>
      <c r="AL11" s="3">
        <v>697.77328571428575</v>
      </c>
      <c r="AM11" s="3">
        <v>593.63842857142856</v>
      </c>
      <c r="AN11" s="3">
        <v>443.58371428571428</v>
      </c>
      <c r="AO11" s="3">
        <f t="shared" si="0"/>
        <v>595.9024489795919</v>
      </c>
      <c r="AP11" s="3" t="b">
        <f t="shared" si="1"/>
        <v>1</v>
      </c>
      <c r="AQ11" s="3" t="b">
        <f t="shared" si="9"/>
        <v>1</v>
      </c>
      <c r="AR11">
        <f t="shared" si="2"/>
        <v>4</v>
      </c>
      <c r="AS11">
        <f t="shared" si="3"/>
        <v>3</v>
      </c>
      <c r="AT11" s="3" t="b">
        <f t="shared" si="4"/>
        <v>1</v>
      </c>
      <c r="AU11" s="3">
        <f t="shared" si="5"/>
        <v>609.08042857142857</v>
      </c>
      <c r="AV11" s="3">
        <f t="shared" si="6"/>
        <v>578.33180952380951</v>
      </c>
      <c r="AW11" s="3">
        <f t="shared" si="7"/>
        <v>7.4735291698858938E-2</v>
      </c>
      <c r="AX11" s="3">
        <f t="shared" si="10"/>
        <v>9.9590353850520286E-2</v>
      </c>
      <c r="AY11" s="3" t="b">
        <f t="shared" si="11"/>
        <v>0</v>
      </c>
      <c r="AZ11" s="6">
        <f t="shared" si="8"/>
        <v>0.76387774602566794</v>
      </c>
      <c r="BA11" s="3" t="b">
        <f t="shared" si="12"/>
        <v>0</v>
      </c>
      <c r="BB11" s="3"/>
      <c r="BC11" t="s">
        <v>1565</v>
      </c>
    </row>
    <row r="12" spans="1:57">
      <c r="A12">
        <v>119</v>
      </c>
      <c r="B12">
        <v>1</v>
      </c>
      <c r="C12" t="s">
        <v>327</v>
      </c>
      <c r="D12" t="str">
        <f>HYPERLINK("http://www.uniprot.org/uniprot/DHX9_MOUSE", "DHX9_MOUSE")</f>
        <v>DHX9_MOUSE</v>
      </c>
      <c r="F12">
        <v>37.200000000000003</v>
      </c>
      <c r="G12">
        <v>1380</v>
      </c>
      <c r="H12">
        <v>149476</v>
      </c>
      <c r="I12" t="s">
        <v>328</v>
      </c>
      <c r="J12">
        <v>3495</v>
      </c>
      <c r="K12">
        <v>3495</v>
      </c>
      <c r="L12">
        <v>1</v>
      </c>
      <c r="M12">
        <v>583</v>
      </c>
      <c r="N12">
        <v>473</v>
      </c>
      <c r="O12">
        <v>499</v>
      </c>
      <c r="P12">
        <v>400</v>
      </c>
      <c r="Q12">
        <v>588</v>
      </c>
      <c r="R12">
        <v>425</v>
      </c>
      <c r="S12">
        <v>527</v>
      </c>
      <c r="T12">
        <v>583</v>
      </c>
      <c r="U12">
        <v>473</v>
      </c>
      <c r="V12">
        <v>499</v>
      </c>
      <c r="W12">
        <v>400</v>
      </c>
      <c r="X12">
        <v>588</v>
      </c>
      <c r="Y12">
        <v>425</v>
      </c>
      <c r="Z12">
        <v>527</v>
      </c>
      <c r="AA12">
        <v>583</v>
      </c>
      <c r="AB12">
        <v>473</v>
      </c>
      <c r="AC12">
        <v>499</v>
      </c>
      <c r="AD12">
        <v>400</v>
      </c>
      <c r="AE12">
        <v>588</v>
      </c>
      <c r="AF12">
        <v>425</v>
      </c>
      <c r="AG12">
        <v>527</v>
      </c>
      <c r="AH12" s="3">
        <v>465.9785714285714</v>
      </c>
      <c r="AI12" s="3">
        <v>532.01900000000001</v>
      </c>
      <c r="AJ12" s="3">
        <v>593.63842857142856</v>
      </c>
      <c r="AK12" s="3">
        <v>346</v>
      </c>
      <c r="AL12" s="3">
        <v>443.58371428571428</v>
      </c>
      <c r="AM12" s="3">
        <v>532.01900000000001</v>
      </c>
      <c r="AN12" s="3">
        <v>610.93914285714288</v>
      </c>
      <c r="AO12" s="3">
        <f t="shared" si="0"/>
        <v>503.45397959183674</v>
      </c>
      <c r="AP12" s="3" t="b">
        <f t="shared" si="1"/>
        <v>1</v>
      </c>
      <c r="AQ12" s="3" t="b">
        <f t="shared" si="9"/>
        <v>1</v>
      </c>
      <c r="AR12">
        <f t="shared" si="2"/>
        <v>4</v>
      </c>
      <c r="AS12">
        <f t="shared" si="3"/>
        <v>3</v>
      </c>
      <c r="AT12" s="3" t="b">
        <f t="shared" si="4"/>
        <v>1</v>
      </c>
      <c r="AU12" s="3">
        <f t="shared" si="5"/>
        <v>484.40899999999999</v>
      </c>
      <c r="AV12" s="3">
        <f t="shared" si="6"/>
        <v>528.8472857142857</v>
      </c>
      <c r="AW12" s="3">
        <f t="shared" si="7"/>
        <v>-0.12662550840535067</v>
      </c>
      <c r="AX12" s="3">
        <f t="shared" si="10"/>
        <v>-0.58735333184845906</v>
      </c>
      <c r="AY12" s="3" t="b">
        <f t="shared" si="11"/>
        <v>0</v>
      </c>
      <c r="AZ12" s="6">
        <f t="shared" si="8"/>
        <v>0.57736874434080376</v>
      </c>
      <c r="BA12" s="3" t="b">
        <f t="shared" si="12"/>
        <v>0</v>
      </c>
      <c r="BB12" s="3"/>
      <c r="BC12" t="s">
        <v>537</v>
      </c>
    </row>
    <row r="13" spans="1:57">
      <c r="A13">
        <v>927</v>
      </c>
      <c r="B13">
        <v>1</v>
      </c>
      <c r="C13" t="s">
        <v>2728</v>
      </c>
      <c r="D13" t="str">
        <f>HYPERLINK("http://www.uniprot.org/uniprot/HNRPL_MOUSE", "HNRPL_MOUSE")</f>
        <v>HNRPL_MOUSE</v>
      </c>
      <c r="F13">
        <v>53.2</v>
      </c>
      <c r="G13">
        <v>586</v>
      </c>
      <c r="H13">
        <v>63965</v>
      </c>
      <c r="I13" t="s">
        <v>2729</v>
      </c>
      <c r="J13">
        <v>3409</v>
      </c>
      <c r="K13">
        <v>3409</v>
      </c>
      <c r="L13">
        <v>1</v>
      </c>
      <c r="M13">
        <v>560</v>
      </c>
      <c r="N13">
        <v>477</v>
      </c>
      <c r="O13">
        <v>472</v>
      </c>
      <c r="P13">
        <v>362</v>
      </c>
      <c r="Q13">
        <v>634</v>
      </c>
      <c r="R13">
        <v>464</v>
      </c>
      <c r="S13">
        <v>440</v>
      </c>
      <c r="T13">
        <v>560</v>
      </c>
      <c r="U13">
        <v>477</v>
      </c>
      <c r="V13">
        <v>472</v>
      </c>
      <c r="W13">
        <v>362</v>
      </c>
      <c r="X13">
        <v>634</v>
      </c>
      <c r="Y13">
        <v>464</v>
      </c>
      <c r="Z13">
        <v>440</v>
      </c>
      <c r="AA13">
        <v>560</v>
      </c>
      <c r="AB13">
        <v>477</v>
      </c>
      <c r="AC13">
        <v>472</v>
      </c>
      <c r="AD13">
        <v>362</v>
      </c>
      <c r="AE13">
        <v>634</v>
      </c>
      <c r="AF13">
        <v>464</v>
      </c>
      <c r="AG13">
        <v>440</v>
      </c>
      <c r="AH13" s="3">
        <v>429.83599999999996</v>
      </c>
      <c r="AI13" s="3">
        <v>564.23214285714289</v>
      </c>
      <c r="AJ13" s="3">
        <v>532.01900000000001</v>
      </c>
      <c r="AK13" s="3">
        <v>330.4641428571428</v>
      </c>
      <c r="AL13" s="3">
        <v>465.9785714285714</v>
      </c>
      <c r="AM13" s="3">
        <v>610.93914285714288</v>
      </c>
      <c r="AN13" s="3">
        <v>465.9785714285714</v>
      </c>
      <c r="AO13" s="3">
        <f t="shared" si="0"/>
        <v>485.63536734693878</v>
      </c>
      <c r="AP13" s="3" t="b">
        <f t="shared" si="1"/>
        <v>1</v>
      </c>
      <c r="AQ13" s="3" t="b">
        <f t="shared" si="9"/>
        <v>1</v>
      </c>
      <c r="AR13">
        <f t="shared" si="2"/>
        <v>4</v>
      </c>
      <c r="AS13">
        <f t="shared" si="3"/>
        <v>3</v>
      </c>
      <c r="AT13" s="3" t="b">
        <f t="shared" si="4"/>
        <v>1</v>
      </c>
      <c r="AU13" s="3">
        <f t="shared" si="5"/>
        <v>464.13782142857144</v>
      </c>
      <c r="AV13" s="3">
        <f t="shared" si="6"/>
        <v>514.29876190476182</v>
      </c>
      <c r="AW13" s="3">
        <f t="shared" si="7"/>
        <v>-0.14805341672421529</v>
      </c>
      <c r="AX13" s="3">
        <f t="shared" si="10"/>
        <v>-0.66045478113631839</v>
      </c>
      <c r="AY13" s="3" t="b">
        <f t="shared" si="11"/>
        <v>0</v>
      </c>
      <c r="AZ13" s="6">
        <f t="shared" si="8"/>
        <v>0.53106170634608985</v>
      </c>
      <c r="BA13" s="3" t="b">
        <f t="shared" si="12"/>
        <v>0</v>
      </c>
      <c r="BB13" s="3"/>
      <c r="BC13" t="s">
        <v>537</v>
      </c>
    </row>
    <row r="14" spans="1:57">
      <c r="A14" s="1">
        <v>169</v>
      </c>
      <c r="B14">
        <v>1</v>
      </c>
      <c r="C14" t="s">
        <v>163</v>
      </c>
      <c r="D14" t="str">
        <f>HYPERLINK("http://www.uniprot.org/uniprot/H2B1F_MOUSE", "H2B1F_MOUSE")</f>
        <v>H2B1F_MOUSE</v>
      </c>
      <c r="F14">
        <v>53.2</v>
      </c>
      <c r="G14">
        <v>126</v>
      </c>
      <c r="H14">
        <v>13937</v>
      </c>
      <c r="I14" t="s">
        <v>164</v>
      </c>
      <c r="J14">
        <v>10188</v>
      </c>
      <c r="K14">
        <v>16</v>
      </c>
      <c r="L14">
        <v>2E-3</v>
      </c>
      <c r="M14">
        <v>2165</v>
      </c>
      <c r="N14">
        <v>1393</v>
      </c>
      <c r="O14">
        <v>1217</v>
      </c>
      <c r="P14">
        <v>1278</v>
      </c>
      <c r="Q14">
        <v>1736</v>
      </c>
      <c r="R14">
        <v>989</v>
      </c>
      <c r="S14">
        <v>1410</v>
      </c>
      <c r="T14">
        <v>2</v>
      </c>
      <c r="U14">
        <v>2</v>
      </c>
      <c r="V14">
        <v>2</v>
      </c>
      <c r="W14">
        <v>4</v>
      </c>
      <c r="X14">
        <v>2</v>
      </c>
      <c r="Y14">
        <v>1</v>
      </c>
      <c r="Z14">
        <v>3</v>
      </c>
      <c r="AA14">
        <v>867.2</v>
      </c>
      <c r="AB14">
        <v>311.11099999999999</v>
      </c>
      <c r="AC14">
        <v>488</v>
      </c>
      <c r="AD14">
        <v>641</v>
      </c>
      <c r="AE14">
        <v>387.33300000000003</v>
      </c>
      <c r="AF14">
        <v>165.667</v>
      </c>
      <c r="AG14">
        <v>706.5</v>
      </c>
      <c r="AH14" s="3">
        <v>593.63842857142856</v>
      </c>
      <c r="AI14" s="3">
        <v>393.58942857142858</v>
      </c>
      <c r="AJ14" s="3">
        <v>564.23214285714289</v>
      </c>
      <c r="AK14" s="3">
        <v>593.63842857142856</v>
      </c>
      <c r="AL14" s="3">
        <v>288.49514285714287</v>
      </c>
      <c r="AM14" s="3">
        <v>226.02471428571425</v>
      </c>
      <c r="AN14" s="3">
        <v>697.77328571428575</v>
      </c>
      <c r="AO14" s="3">
        <f t="shared" si="0"/>
        <v>479.62736734693874</v>
      </c>
      <c r="AP14" s="3" t="b">
        <f t="shared" si="1"/>
        <v>1</v>
      </c>
      <c r="AQ14" s="3" t="b">
        <f t="shared" si="9"/>
        <v>0</v>
      </c>
      <c r="AR14">
        <f t="shared" si="2"/>
        <v>4</v>
      </c>
      <c r="AS14">
        <f t="shared" si="3"/>
        <v>3</v>
      </c>
      <c r="AT14" s="3" t="b">
        <f t="shared" si="4"/>
        <v>1</v>
      </c>
      <c r="AU14" s="3">
        <f t="shared" si="5"/>
        <v>536.27460714285712</v>
      </c>
      <c r="AV14" s="3">
        <f t="shared" si="6"/>
        <v>404.09771428571429</v>
      </c>
      <c r="AW14" s="3">
        <f t="shared" si="7"/>
        <v>0.40826775151394334</v>
      </c>
      <c r="AX14" s="3">
        <f t="shared" si="10"/>
        <v>1.2374385205594629</v>
      </c>
      <c r="AY14" s="3" t="b">
        <f t="shared" si="11"/>
        <v>0</v>
      </c>
      <c r="AZ14" s="6">
        <f t="shared" si="8"/>
        <v>0.37643930107673701</v>
      </c>
      <c r="BA14" s="3" t="b">
        <f t="shared" si="12"/>
        <v>0</v>
      </c>
      <c r="BB14" s="3"/>
      <c r="BC14" t="s">
        <v>165</v>
      </c>
    </row>
    <row r="15" spans="1:57">
      <c r="A15">
        <v>770</v>
      </c>
      <c r="B15">
        <v>1</v>
      </c>
      <c r="C15" t="s">
        <v>1631</v>
      </c>
      <c r="D15" t="str">
        <f>HYPERLINK("http://www.uniprot.org/uniprot/ROA3_MOUSE", "ROA3_MOUSE")</f>
        <v>ROA3_MOUSE</v>
      </c>
      <c r="F15">
        <v>59.4</v>
      </c>
      <c r="G15">
        <v>379</v>
      </c>
      <c r="H15">
        <v>39653</v>
      </c>
      <c r="I15" t="s">
        <v>1632</v>
      </c>
      <c r="J15">
        <v>3252</v>
      </c>
      <c r="K15">
        <v>3053</v>
      </c>
      <c r="L15">
        <v>0.93899999999999995</v>
      </c>
      <c r="M15">
        <v>578</v>
      </c>
      <c r="N15">
        <v>362</v>
      </c>
      <c r="O15">
        <v>356</v>
      </c>
      <c r="P15">
        <v>561</v>
      </c>
      <c r="Q15">
        <v>703</v>
      </c>
      <c r="R15">
        <v>320</v>
      </c>
      <c r="S15">
        <v>372</v>
      </c>
      <c r="T15">
        <v>536</v>
      </c>
      <c r="U15">
        <v>340</v>
      </c>
      <c r="V15">
        <v>326</v>
      </c>
      <c r="W15">
        <v>532</v>
      </c>
      <c r="X15">
        <v>673</v>
      </c>
      <c r="Y15">
        <v>297</v>
      </c>
      <c r="Z15">
        <v>349</v>
      </c>
      <c r="AA15">
        <v>567.69200000000001</v>
      </c>
      <c r="AB15">
        <v>354.423</v>
      </c>
      <c r="AC15">
        <v>347.26299999999998</v>
      </c>
      <c r="AD15">
        <v>554.33799999999997</v>
      </c>
      <c r="AE15">
        <v>697.23599999999999</v>
      </c>
      <c r="AF15">
        <v>315.13200000000001</v>
      </c>
      <c r="AG15">
        <v>363.80700000000002</v>
      </c>
      <c r="AH15" s="3">
        <v>443.58371428571428</v>
      </c>
      <c r="AI15" s="3">
        <v>465.9785714285714</v>
      </c>
      <c r="AJ15" s="3">
        <v>446.85857142857139</v>
      </c>
      <c r="AK15" s="3">
        <v>446.85857142857139</v>
      </c>
      <c r="AL15" s="3">
        <v>610.93914285714288</v>
      </c>
      <c r="AM15" s="3">
        <v>429.83599999999996</v>
      </c>
      <c r="AN15" s="3">
        <v>429.83599999999996</v>
      </c>
      <c r="AO15" s="3">
        <f t="shared" si="0"/>
        <v>467.69865306122443</v>
      </c>
      <c r="AP15" s="3" t="b">
        <f t="shared" si="1"/>
        <v>1</v>
      </c>
      <c r="AQ15" s="3" t="b">
        <f t="shared" si="9"/>
        <v>1</v>
      </c>
      <c r="AR15">
        <f t="shared" si="2"/>
        <v>4</v>
      </c>
      <c r="AS15">
        <f t="shared" si="3"/>
        <v>3</v>
      </c>
      <c r="AT15" s="3" t="b">
        <f t="shared" si="4"/>
        <v>1</v>
      </c>
      <c r="AU15" s="3">
        <f t="shared" si="5"/>
        <v>450.81985714285713</v>
      </c>
      <c r="AV15" s="3">
        <f t="shared" si="6"/>
        <v>490.20371428571428</v>
      </c>
      <c r="AW15" s="3">
        <f t="shared" si="7"/>
        <v>-0.12083035266624152</v>
      </c>
      <c r="AX15" s="3">
        <f>(AW15-AVERAGE(AW5:AW25))/STDEV(AW5:AW25)</f>
        <v>-0.56758312016593193</v>
      </c>
      <c r="AY15" s="3" t="b">
        <f t="shared" si="11"/>
        <v>0</v>
      </c>
      <c r="AZ15" s="6">
        <f t="shared" si="8"/>
        <v>0.47379229592886812</v>
      </c>
      <c r="BA15" s="3" t="b">
        <f t="shared" si="12"/>
        <v>0</v>
      </c>
      <c r="BB15" s="3"/>
      <c r="BC15" t="s">
        <v>171</v>
      </c>
    </row>
    <row r="16" spans="1:57">
      <c r="A16">
        <v>404</v>
      </c>
      <c r="B16">
        <v>1</v>
      </c>
      <c r="C16" t="s">
        <v>1085</v>
      </c>
      <c r="D16" t="str">
        <f>HYPERLINK("http://www.uniprot.org/uniprot/HSP7C_MOUSE", "HSP7C_MOUSE")</f>
        <v>HSP7C_MOUSE</v>
      </c>
      <c r="F16">
        <v>52.8</v>
      </c>
      <c r="G16">
        <v>646</v>
      </c>
      <c r="H16">
        <v>70872</v>
      </c>
      <c r="I16" t="s">
        <v>1086</v>
      </c>
      <c r="J16">
        <v>3273</v>
      </c>
      <c r="K16">
        <v>2662</v>
      </c>
      <c r="L16">
        <v>0.81299999999999994</v>
      </c>
      <c r="M16">
        <v>578</v>
      </c>
      <c r="N16">
        <v>338</v>
      </c>
      <c r="O16">
        <v>323</v>
      </c>
      <c r="P16">
        <v>631</v>
      </c>
      <c r="Q16">
        <v>668</v>
      </c>
      <c r="R16">
        <v>340</v>
      </c>
      <c r="S16">
        <v>395</v>
      </c>
      <c r="T16">
        <v>473</v>
      </c>
      <c r="U16">
        <v>278</v>
      </c>
      <c r="V16">
        <v>260</v>
      </c>
      <c r="W16">
        <v>503</v>
      </c>
      <c r="X16">
        <v>544</v>
      </c>
      <c r="Y16">
        <v>284</v>
      </c>
      <c r="Z16">
        <v>320</v>
      </c>
      <c r="AA16">
        <v>572.60699999999997</v>
      </c>
      <c r="AB16">
        <v>333.38499999999999</v>
      </c>
      <c r="AC16">
        <v>315.25099999999998</v>
      </c>
      <c r="AD16">
        <v>624.32100000000003</v>
      </c>
      <c r="AE16">
        <v>657.13300000000004</v>
      </c>
      <c r="AF16">
        <v>332.42700000000002</v>
      </c>
      <c r="AG16">
        <v>383.80200000000002</v>
      </c>
      <c r="AH16" s="3">
        <v>446.85857142857139</v>
      </c>
      <c r="AI16" s="3">
        <v>429.83599999999996</v>
      </c>
      <c r="AJ16" s="3">
        <v>380.83371428571434</v>
      </c>
      <c r="AK16" s="3">
        <v>564.23214285714289</v>
      </c>
      <c r="AL16" s="3">
        <v>532.01900000000001</v>
      </c>
      <c r="AM16" s="3">
        <v>465.9785714285714</v>
      </c>
      <c r="AN16" s="3">
        <v>446.85857142857139</v>
      </c>
      <c r="AO16" s="3">
        <f t="shared" si="0"/>
        <v>466.65951020408158</v>
      </c>
      <c r="AP16" s="3" t="b">
        <f t="shared" si="1"/>
        <v>1</v>
      </c>
      <c r="AQ16" s="3" t="b">
        <f t="shared" si="9"/>
        <v>1</v>
      </c>
      <c r="AR16">
        <f t="shared" si="2"/>
        <v>4</v>
      </c>
      <c r="AS16">
        <f t="shared" si="3"/>
        <v>3</v>
      </c>
      <c r="AT16" s="3" t="b">
        <f t="shared" si="4"/>
        <v>1</v>
      </c>
      <c r="AU16" s="3">
        <f t="shared" si="5"/>
        <v>455.44010714285713</v>
      </c>
      <c r="AV16" s="3">
        <f t="shared" si="6"/>
        <v>481.6187142857143</v>
      </c>
      <c r="AW16" s="3">
        <f t="shared" si="7"/>
        <v>-8.0630107832309034E-2</v>
      </c>
      <c r="AX16" s="3">
        <f t="shared" ref="AX16:AX79" si="13">(AW16-AVERAGE(AW6:AW26))/STDEV(AW6:AW26)</f>
        <v>-0.40357750108371099</v>
      </c>
      <c r="AY16" s="3" t="b">
        <f t="shared" si="11"/>
        <v>0</v>
      </c>
      <c r="AZ16" s="6">
        <f t="shared" si="8"/>
        <v>0.62832401297760565</v>
      </c>
      <c r="BA16" s="3" t="b">
        <f t="shared" si="12"/>
        <v>0</v>
      </c>
      <c r="BB16" s="3"/>
      <c r="BC16" t="s">
        <v>154</v>
      </c>
    </row>
    <row r="17" spans="1:55">
      <c r="A17">
        <v>358</v>
      </c>
      <c r="B17">
        <v>1</v>
      </c>
      <c r="C17" t="s">
        <v>1070</v>
      </c>
      <c r="D17" t="str">
        <f>HYPERLINK("http://www.uniprot.org/uniprot/HNRPK_MOUSE", "HNRPK_MOUSE")</f>
        <v>HNRPK_MOUSE</v>
      </c>
      <c r="F17">
        <v>53.1</v>
      </c>
      <c r="G17">
        <v>463</v>
      </c>
      <c r="H17">
        <v>50977</v>
      </c>
      <c r="I17" t="s">
        <v>1158</v>
      </c>
      <c r="J17">
        <v>3215</v>
      </c>
      <c r="K17">
        <v>3215</v>
      </c>
      <c r="L17">
        <v>1</v>
      </c>
      <c r="M17">
        <v>617</v>
      </c>
      <c r="N17">
        <v>323</v>
      </c>
      <c r="O17">
        <v>351</v>
      </c>
      <c r="P17">
        <v>567</v>
      </c>
      <c r="Q17">
        <v>674</v>
      </c>
      <c r="R17">
        <v>329</v>
      </c>
      <c r="S17">
        <v>354</v>
      </c>
      <c r="T17">
        <v>617</v>
      </c>
      <c r="U17">
        <v>323</v>
      </c>
      <c r="V17">
        <v>351</v>
      </c>
      <c r="W17">
        <v>567</v>
      </c>
      <c r="X17">
        <v>674</v>
      </c>
      <c r="Y17">
        <v>329</v>
      </c>
      <c r="Z17">
        <v>354</v>
      </c>
      <c r="AA17">
        <v>617</v>
      </c>
      <c r="AB17">
        <v>323</v>
      </c>
      <c r="AC17">
        <v>351</v>
      </c>
      <c r="AD17">
        <v>567</v>
      </c>
      <c r="AE17">
        <v>674</v>
      </c>
      <c r="AF17">
        <v>329</v>
      </c>
      <c r="AG17">
        <v>354</v>
      </c>
      <c r="AH17" s="3">
        <v>486</v>
      </c>
      <c r="AI17" s="3">
        <v>409.84771428571423</v>
      </c>
      <c r="AJ17" s="3">
        <v>465.9785714285714</v>
      </c>
      <c r="AK17" s="3">
        <v>465.9785714285714</v>
      </c>
      <c r="AL17" s="3">
        <v>564.23214285714289</v>
      </c>
      <c r="AM17" s="3">
        <v>443.58371428571428</v>
      </c>
      <c r="AN17" s="3">
        <v>409.84771428571423</v>
      </c>
      <c r="AO17" s="3">
        <f t="shared" si="0"/>
        <v>463.63834693877556</v>
      </c>
      <c r="AP17" s="3" t="b">
        <f t="shared" si="1"/>
        <v>1</v>
      </c>
      <c r="AQ17" s="3" t="b">
        <f t="shared" si="9"/>
        <v>1</v>
      </c>
      <c r="AR17">
        <f t="shared" si="2"/>
        <v>4</v>
      </c>
      <c r="AS17">
        <f t="shared" si="3"/>
        <v>3</v>
      </c>
      <c r="AT17" s="3" t="b">
        <f t="shared" si="4"/>
        <v>1</v>
      </c>
      <c r="AU17" s="3">
        <f t="shared" si="5"/>
        <v>456.95121428571429</v>
      </c>
      <c r="AV17" s="3">
        <f t="shared" si="6"/>
        <v>472.55452380952374</v>
      </c>
      <c r="AW17" s="3">
        <f t="shared" si="7"/>
        <v>-4.844065219939956E-2</v>
      </c>
      <c r="AX17" s="3">
        <f t="shared" si="13"/>
        <v>-0.29144324181702774</v>
      </c>
      <c r="AY17" s="3" t="b">
        <f t="shared" si="11"/>
        <v>0</v>
      </c>
      <c r="AZ17" s="6">
        <f t="shared" si="8"/>
        <v>0.73587884236061907</v>
      </c>
      <c r="BA17" s="3" t="b">
        <f t="shared" si="12"/>
        <v>0</v>
      </c>
      <c r="BB17" s="3"/>
      <c r="BC17" t="s">
        <v>537</v>
      </c>
    </row>
    <row r="18" spans="1:55">
      <c r="A18">
        <v>989</v>
      </c>
      <c r="B18">
        <v>1</v>
      </c>
      <c r="C18" t="s">
        <v>1303</v>
      </c>
      <c r="D18" t="str">
        <f>HYPERLINK("http://www.uniprot.org/uniprot/HNRPU_MOUSE", "HNRPU_MOUSE")</f>
        <v>HNRPU_MOUSE</v>
      </c>
      <c r="F18">
        <v>41.9</v>
      </c>
      <c r="G18">
        <v>800</v>
      </c>
      <c r="H18">
        <v>87919</v>
      </c>
      <c r="I18" t="s">
        <v>1217</v>
      </c>
      <c r="J18">
        <v>2972</v>
      </c>
      <c r="K18">
        <v>2972</v>
      </c>
      <c r="L18">
        <v>1</v>
      </c>
      <c r="M18">
        <v>519</v>
      </c>
      <c r="N18">
        <v>345</v>
      </c>
      <c r="O18">
        <v>328</v>
      </c>
      <c r="P18">
        <v>482</v>
      </c>
      <c r="Q18">
        <v>521</v>
      </c>
      <c r="R18">
        <v>329</v>
      </c>
      <c r="S18">
        <v>448</v>
      </c>
      <c r="T18">
        <v>519</v>
      </c>
      <c r="U18">
        <v>345</v>
      </c>
      <c r="V18">
        <v>328</v>
      </c>
      <c r="W18">
        <v>482</v>
      </c>
      <c r="X18">
        <v>521</v>
      </c>
      <c r="Y18">
        <v>329</v>
      </c>
      <c r="Z18">
        <v>448</v>
      </c>
      <c r="AA18">
        <v>519</v>
      </c>
      <c r="AB18">
        <v>345</v>
      </c>
      <c r="AC18">
        <v>328</v>
      </c>
      <c r="AD18">
        <v>482</v>
      </c>
      <c r="AE18">
        <v>521</v>
      </c>
      <c r="AF18">
        <v>329</v>
      </c>
      <c r="AG18">
        <v>448</v>
      </c>
      <c r="AH18" s="3">
        <v>409.84771428571423</v>
      </c>
      <c r="AI18" s="3">
        <v>446.85857142857139</v>
      </c>
      <c r="AJ18" s="3">
        <v>409.84771428571423</v>
      </c>
      <c r="AK18" s="3">
        <v>393.58942857142858</v>
      </c>
      <c r="AL18" s="3">
        <v>393.58942857142858</v>
      </c>
      <c r="AM18" s="3">
        <v>446.85857142857139</v>
      </c>
      <c r="AN18" s="3">
        <v>486</v>
      </c>
      <c r="AO18" s="3">
        <f t="shared" si="0"/>
        <v>426.65591836734694</v>
      </c>
      <c r="AP18" s="3" t="b">
        <f t="shared" si="1"/>
        <v>1</v>
      </c>
      <c r="AQ18" s="3" t="b">
        <f t="shared" si="9"/>
        <v>1</v>
      </c>
      <c r="AR18">
        <f t="shared" si="2"/>
        <v>4</v>
      </c>
      <c r="AS18">
        <f t="shared" si="3"/>
        <v>3</v>
      </c>
      <c r="AT18" s="3" t="b">
        <f t="shared" si="4"/>
        <v>1</v>
      </c>
      <c r="AU18" s="3">
        <f t="shared" si="5"/>
        <v>415.03585714285714</v>
      </c>
      <c r="AV18" s="3">
        <f t="shared" si="6"/>
        <v>442.14933333333329</v>
      </c>
      <c r="AW18" s="3">
        <f t="shared" si="7"/>
        <v>-9.1297729774336062E-2</v>
      </c>
      <c r="AX18" s="3">
        <f t="shared" si="13"/>
        <v>-0.71608514618821351</v>
      </c>
      <c r="AY18" s="3" t="b">
        <f t="shared" si="11"/>
        <v>0</v>
      </c>
      <c r="AZ18" s="6">
        <f t="shared" si="8"/>
        <v>0.34613493413045965</v>
      </c>
      <c r="BA18" s="3" t="b">
        <f t="shared" si="12"/>
        <v>0</v>
      </c>
      <c r="BB18" s="3"/>
      <c r="BC18" t="s">
        <v>537</v>
      </c>
    </row>
    <row r="19" spans="1:55">
      <c r="A19">
        <v>164</v>
      </c>
      <c r="B19">
        <v>1</v>
      </c>
      <c r="C19" t="s">
        <v>238</v>
      </c>
      <c r="D19" t="str">
        <f>HYPERLINK("http://www.uniprot.org/uniprot/NUCL_MOUSE", "NUCL_MOUSE")</f>
        <v>NUCL_MOUSE</v>
      </c>
      <c r="F19">
        <v>42.6</v>
      </c>
      <c r="G19">
        <v>707</v>
      </c>
      <c r="H19">
        <v>76724</v>
      </c>
      <c r="I19" t="s">
        <v>239</v>
      </c>
      <c r="J19">
        <v>2745</v>
      </c>
      <c r="K19">
        <v>2745</v>
      </c>
      <c r="L19">
        <v>1</v>
      </c>
      <c r="M19">
        <v>443</v>
      </c>
      <c r="N19">
        <v>227</v>
      </c>
      <c r="O19">
        <v>306</v>
      </c>
      <c r="P19">
        <v>518</v>
      </c>
      <c r="Q19">
        <v>641</v>
      </c>
      <c r="R19">
        <v>282</v>
      </c>
      <c r="S19">
        <v>328</v>
      </c>
      <c r="T19">
        <v>443</v>
      </c>
      <c r="U19">
        <v>227</v>
      </c>
      <c r="V19">
        <v>306</v>
      </c>
      <c r="W19">
        <v>518</v>
      </c>
      <c r="X19">
        <v>641</v>
      </c>
      <c r="Y19">
        <v>282</v>
      </c>
      <c r="Z19">
        <v>328</v>
      </c>
      <c r="AA19">
        <v>443</v>
      </c>
      <c r="AB19">
        <v>227</v>
      </c>
      <c r="AC19">
        <v>306</v>
      </c>
      <c r="AD19">
        <v>518</v>
      </c>
      <c r="AE19">
        <v>641</v>
      </c>
      <c r="AF19">
        <v>282</v>
      </c>
      <c r="AG19">
        <v>328</v>
      </c>
      <c r="AH19" s="3">
        <v>346</v>
      </c>
      <c r="AI19" s="3">
        <v>282.178</v>
      </c>
      <c r="AJ19" s="3">
        <v>375.49742857142866</v>
      </c>
      <c r="AK19" s="3">
        <v>429.83599999999996</v>
      </c>
      <c r="AL19" s="3">
        <v>486</v>
      </c>
      <c r="AM19" s="3">
        <v>380.83371428571434</v>
      </c>
      <c r="AN19" s="3">
        <v>380.83371428571434</v>
      </c>
      <c r="AO19" s="3">
        <f t="shared" si="0"/>
        <v>383.02555102040822</v>
      </c>
      <c r="AP19" s="3" t="b">
        <f t="shared" si="1"/>
        <v>1</v>
      </c>
      <c r="AQ19" s="3" t="b">
        <f t="shared" si="9"/>
        <v>1</v>
      </c>
      <c r="AR19">
        <f t="shared" si="2"/>
        <v>4</v>
      </c>
      <c r="AS19">
        <f t="shared" si="3"/>
        <v>3</v>
      </c>
      <c r="AT19" s="3" t="b">
        <f t="shared" si="4"/>
        <v>1</v>
      </c>
      <c r="AU19" s="3">
        <f t="shared" si="5"/>
        <v>358.37785714285718</v>
      </c>
      <c r="AV19" s="3">
        <f t="shared" si="6"/>
        <v>415.88914285714287</v>
      </c>
      <c r="AW19" s="3">
        <f t="shared" si="7"/>
        <v>-0.2147175213853742</v>
      </c>
      <c r="AX19" s="3">
        <f t="shared" si="13"/>
        <v>-1.1689995350099784</v>
      </c>
      <c r="AY19" s="3" t="b">
        <f t="shared" si="11"/>
        <v>0</v>
      </c>
      <c r="AZ19" s="6">
        <f t="shared" si="8"/>
        <v>0.27333194569986585</v>
      </c>
      <c r="BA19" s="3" t="b">
        <f t="shared" si="12"/>
        <v>0</v>
      </c>
      <c r="BB19" s="3"/>
      <c r="BC19" t="s">
        <v>537</v>
      </c>
    </row>
    <row r="20" spans="1:55">
      <c r="A20">
        <v>600</v>
      </c>
      <c r="B20">
        <v>1</v>
      </c>
      <c r="C20" t="s">
        <v>2050</v>
      </c>
      <c r="D20" t="str">
        <f>HYPERLINK("http://www.uniprot.org/uniprot/DDX5_MOUSE", "DDX5_MOUSE")</f>
        <v>DDX5_MOUSE</v>
      </c>
      <c r="F20">
        <v>55.2</v>
      </c>
      <c r="G20">
        <v>614</v>
      </c>
      <c r="H20">
        <v>69321</v>
      </c>
      <c r="I20" t="s">
        <v>2051</v>
      </c>
      <c r="J20">
        <v>2875</v>
      </c>
      <c r="K20">
        <v>1771</v>
      </c>
      <c r="L20">
        <v>0.61599999999999999</v>
      </c>
      <c r="M20">
        <v>449</v>
      </c>
      <c r="N20">
        <v>330</v>
      </c>
      <c r="O20">
        <v>387</v>
      </c>
      <c r="P20">
        <v>484</v>
      </c>
      <c r="Q20">
        <v>512</v>
      </c>
      <c r="R20">
        <v>342</v>
      </c>
      <c r="S20">
        <v>371</v>
      </c>
      <c r="T20">
        <v>251</v>
      </c>
      <c r="U20">
        <v>219</v>
      </c>
      <c r="V20">
        <v>259</v>
      </c>
      <c r="W20">
        <v>291</v>
      </c>
      <c r="X20">
        <v>274</v>
      </c>
      <c r="Y20">
        <v>220</v>
      </c>
      <c r="Z20">
        <v>257</v>
      </c>
      <c r="AA20">
        <v>403.411</v>
      </c>
      <c r="AB20">
        <v>291.16300000000001</v>
      </c>
      <c r="AC20">
        <v>345.709</v>
      </c>
      <c r="AD20">
        <v>435.59199999999998</v>
      </c>
      <c r="AE20">
        <v>450.24900000000002</v>
      </c>
      <c r="AF20">
        <v>303.154</v>
      </c>
      <c r="AG20">
        <v>330.96499999999997</v>
      </c>
      <c r="AH20" s="3">
        <v>320.20071428571424</v>
      </c>
      <c r="AI20" s="3">
        <v>380.83371428571434</v>
      </c>
      <c r="AJ20" s="3">
        <v>443.58371428571428</v>
      </c>
      <c r="AK20" s="3">
        <v>375.49742857142866</v>
      </c>
      <c r="AL20" s="3">
        <v>330.4641428571428</v>
      </c>
      <c r="AM20" s="3">
        <v>409.84771428571423</v>
      </c>
      <c r="AN20" s="3">
        <v>393.58942857142858</v>
      </c>
      <c r="AO20" s="3">
        <f t="shared" si="0"/>
        <v>379.14526530612244</v>
      </c>
      <c r="AP20" s="3" t="b">
        <f t="shared" si="1"/>
        <v>1</v>
      </c>
      <c r="AQ20" s="3" t="b">
        <f t="shared" si="9"/>
        <v>1</v>
      </c>
      <c r="AR20">
        <f t="shared" si="2"/>
        <v>4</v>
      </c>
      <c r="AS20">
        <f t="shared" si="3"/>
        <v>3</v>
      </c>
      <c r="AT20" s="3" t="b">
        <f t="shared" si="4"/>
        <v>1</v>
      </c>
      <c r="AU20" s="3">
        <f t="shared" si="5"/>
        <v>380.02889285714286</v>
      </c>
      <c r="AV20" s="3">
        <f t="shared" si="6"/>
        <v>377.96709523809523</v>
      </c>
      <c r="AW20" s="3">
        <f t="shared" si="7"/>
        <v>7.8484651186463937E-3</v>
      </c>
      <c r="AX20" s="3">
        <f t="shared" si="13"/>
        <v>-0.18448154814002116</v>
      </c>
      <c r="AY20" s="3" t="b">
        <f t="shared" si="11"/>
        <v>0</v>
      </c>
      <c r="AZ20" s="6">
        <f t="shared" si="8"/>
        <v>0.95664055548577576</v>
      </c>
      <c r="BA20" s="3" t="b">
        <f t="shared" si="12"/>
        <v>0</v>
      </c>
      <c r="BB20" s="3"/>
      <c r="BC20" t="s">
        <v>778</v>
      </c>
    </row>
    <row r="21" spans="1:55">
      <c r="A21">
        <v>1109</v>
      </c>
      <c r="B21">
        <v>1</v>
      </c>
      <c r="C21" t="s">
        <v>2363</v>
      </c>
      <c r="D21" t="str">
        <f>HYPERLINK("http://www.uniprot.org/uniprot/PRP8_MOUSE", "PRP8_MOUSE")</f>
        <v>PRP8_MOUSE</v>
      </c>
      <c r="F21">
        <v>46.4</v>
      </c>
      <c r="G21">
        <v>2335</v>
      </c>
      <c r="H21">
        <v>273617</v>
      </c>
      <c r="I21" t="s">
        <v>2364</v>
      </c>
      <c r="J21">
        <v>2202</v>
      </c>
      <c r="K21">
        <v>2202</v>
      </c>
      <c r="L21">
        <v>1</v>
      </c>
      <c r="M21">
        <v>199</v>
      </c>
      <c r="N21">
        <v>389</v>
      </c>
      <c r="O21">
        <v>403</v>
      </c>
      <c r="P21">
        <v>187</v>
      </c>
      <c r="Q21">
        <v>237</v>
      </c>
      <c r="R21">
        <v>336</v>
      </c>
      <c r="S21">
        <v>451</v>
      </c>
      <c r="T21">
        <v>199</v>
      </c>
      <c r="U21">
        <v>389</v>
      </c>
      <c r="V21">
        <v>403</v>
      </c>
      <c r="W21">
        <v>187</v>
      </c>
      <c r="X21">
        <v>237</v>
      </c>
      <c r="Y21">
        <v>336</v>
      </c>
      <c r="Z21">
        <v>451</v>
      </c>
      <c r="AA21">
        <v>199</v>
      </c>
      <c r="AB21">
        <v>389</v>
      </c>
      <c r="AC21">
        <v>403</v>
      </c>
      <c r="AD21">
        <v>187</v>
      </c>
      <c r="AE21">
        <v>237</v>
      </c>
      <c r="AF21">
        <v>336</v>
      </c>
      <c r="AG21">
        <v>451</v>
      </c>
      <c r="AH21" s="3">
        <v>184.79128571428572</v>
      </c>
      <c r="AI21" s="3">
        <v>486</v>
      </c>
      <c r="AJ21" s="3">
        <v>486</v>
      </c>
      <c r="AK21" s="3">
        <v>184.79128571428572</v>
      </c>
      <c r="AL21" s="3">
        <v>187.38371428571432</v>
      </c>
      <c r="AM21" s="3">
        <v>486</v>
      </c>
      <c r="AN21" s="3">
        <v>532.01900000000001</v>
      </c>
      <c r="AO21" s="3">
        <f t="shared" si="0"/>
        <v>363.85504081632655</v>
      </c>
      <c r="AP21" s="3" t="b">
        <f t="shared" si="1"/>
        <v>1</v>
      </c>
      <c r="AQ21" s="3" t="b">
        <f t="shared" si="9"/>
        <v>1</v>
      </c>
      <c r="AR21">
        <f t="shared" si="2"/>
        <v>4</v>
      </c>
      <c r="AS21">
        <f t="shared" si="3"/>
        <v>3</v>
      </c>
      <c r="AT21" s="3" t="b">
        <f t="shared" si="4"/>
        <v>1</v>
      </c>
      <c r="AU21" s="3">
        <f t="shared" si="5"/>
        <v>335.39564285714289</v>
      </c>
      <c r="AV21" s="3">
        <f t="shared" si="6"/>
        <v>401.8009047619048</v>
      </c>
      <c r="AW21" s="3">
        <f t="shared" si="7"/>
        <v>-0.2606168657925062</v>
      </c>
      <c r="AX21" s="3">
        <f t="shared" si="13"/>
        <v>-1.3867300200743535</v>
      </c>
      <c r="AY21" s="3" t="b">
        <f t="shared" si="11"/>
        <v>0</v>
      </c>
      <c r="AZ21" s="6">
        <f t="shared" si="8"/>
        <v>0.6482410817566775</v>
      </c>
      <c r="BA21" s="3" t="b">
        <f t="shared" si="12"/>
        <v>0</v>
      </c>
      <c r="BB21" s="3"/>
      <c r="BC21" t="s">
        <v>537</v>
      </c>
    </row>
    <row r="22" spans="1:55">
      <c r="A22">
        <v>271</v>
      </c>
      <c r="B22">
        <v>1</v>
      </c>
      <c r="C22" t="s">
        <v>1238</v>
      </c>
      <c r="D22" t="str">
        <f>HYPERLINK("http://www.uniprot.org/uniprot/H14_MOUSE", "H14_MOUSE")</f>
        <v>H14_MOUSE</v>
      </c>
      <c r="F22">
        <v>38.4</v>
      </c>
      <c r="G22">
        <v>219</v>
      </c>
      <c r="H22">
        <v>21978</v>
      </c>
      <c r="I22" t="s">
        <v>1239</v>
      </c>
      <c r="J22">
        <v>2635</v>
      </c>
      <c r="K22">
        <v>1116</v>
      </c>
      <c r="L22">
        <v>0.42399999999999999</v>
      </c>
      <c r="M22">
        <v>520</v>
      </c>
      <c r="N22">
        <v>367</v>
      </c>
      <c r="O22">
        <v>234</v>
      </c>
      <c r="P22">
        <v>572</v>
      </c>
      <c r="Q22">
        <v>398</v>
      </c>
      <c r="R22">
        <v>299</v>
      </c>
      <c r="S22">
        <v>245</v>
      </c>
      <c r="T22">
        <v>259</v>
      </c>
      <c r="U22">
        <v>127</v>
      </c>
      <c r="V22">
        <v>80</v>
      </c>
      <c r="W22">
        <v>284</v>
      </c>
      <c r="X22">
        <v>186</v>
      </c>
      <c r="Y22">
        <v>101</v>
      </c>
      <c r="Z22">
        <v>79</v>
      </c>
      <c r="AA22">
        <v>506.41300000000001</v>
      </c>
      <c r="AB22">
        <v>338.815</v>
      </c>
      <c r="AC22">
        <v>224.429</v>
      </c>
      <c r="AD22">
        <v>553.39099999999996</v>
      </c>
      <c r="AE22">
        <v>385.36799999999999</v>
      </c>
      <c r="AF22">
        <v>276.18599999999998</v>
      </c>
      <c r="AG22">
        <v>233.20699999999999</v>
      </c>
      <c r="AH22" s="3">
        <v>375.49742857142866</v>
      </c>
      <c r="AI22" s="3">
        <v>443.58371428571428</v>
      </c>
      <c r="AJ22" s="3">
        <v>254.56900000000002</v>
      </c>
      <c r="AK22" s="3">
        <v>443.58371428571428</v>
      </c>
      <c r="AL22" s="3">
        <v>282.178</v>
      </c>
      <c r="AM22" s="3">
        <v>375.49742857142866</v>
      </c>
      <c r="AN22" s="3">
        <v>226.02471428571425</v>
      </c>
      <c r="AO22" s="3">
        <f t="shared" si="0"/>
        <v>342.99057142857146</v>
      </c>
      <c r="AP22" s="3" t="b">
        <f t="shared" si="1"/>
        <v>1</v>
      </c>
      <c r="AQ22" s="3" t="b">
        <f t="shared" si="9"/>
        <v>1</v>
      </c>
      <c r="AR22">
        <f t="shared" si="2"/>
        <v>4</v>
      </c>
      <c r="AS22">
        <f t="shared" si="3"/>
        <v>3</v>
      </c>
      <c r="AT22" s="3" t="b">
        <f t="shared" si="4"/>
        <v>1</v>
      </c>
      <c r="AU22" s="3">
        <f t="shared" si="5"/>
        <v>379.30846428571431</v>
      </c>
      <c r="AV22" s="3">
        <f t="shared" si="6"/>
        <v>294.56671428571434</v>
      </c>
      <c r="AW22" s="3">
        <f t="shared" si="7"/>
        <v>0.36477714916402104</v>
      </c>
      <c r="AX22" s="3">
        <f t="shared" si="13"/>
        <v>1.4278801725037209</v>
      </c>
      <c r="AY22" s="3" t="b">
        <f t="shared" si="11"/>
        <v>0</v>
      </c>
      <c r="AZ22" s="6">
        <f t="shared" si="8"/>
        <v>0.24352484386552359</v>
      </c>
      <c r="BA22" s="3" t="b">
        <f t="shared" si="12"/>
        <v>0</v>
      </c>
      <c r="BB22" s="3"/>
      <c r="BC22" t="s">
        <v>147</v>
      </c>
    </row>
    <row r="23" spans="1:55">
      <c r="A23">
        <v>1377</v>
      </c>
      <c r="B23">
        <v>1</v>
      </c>
      <c r="C23" t="s">
        <v>2610</v>
      </c>
      <c r="D23" t="str">
        <f>HYPERLINK("http://www.uniprot.org/uniprot/HNRPC_MOUSE", "HNRPC_MOUSE")</f>
        <v>HNRPC_MOUSE</v>
      </c>
      <c r="F23">
        <v>69.3</v>
      </c>
      <c r="G23">
        <v>313</v>
      </c>
      <c r="H23">
        <v>34386</v>
      </c>
      <c r="I23" t="s">
        <v>2611</v>
      </c>
      <c r="J23">
        <v>2442</v>
      </c>
      <c r="K23">
        <v>2442</v>
      </c>
      <c r="L23">
        <v>1</v>
      </c>
      <c r="M23">
        <v>511</v>
      </c>
      <c r="N23">
        <v>212</v>
      </c>
      <c r="O23">
        <v>232</v>
      </c>
      <c r="P23">
        <v>443</v>
      </c>
      <c r="Q23">
        <v>596</v>
      </c>
      <c r="R23">
        <v>199</v>
      </c>
      <c r="S23">
        <v>249</v>
      </c>
      <c r="T23">
        <v>511</v>
      </c>
      <c r="U23">
        <v>212</v>
      </c>
      <c r="V23">
        <v>232</v>
      </c>
      <c r="W23">
        <v>443</v>
      </c>
      <c r="X23">
        <v>596</v>
      </c>
      <c r="Y23">
        <v>199</v>
      </c>
      <c r="Z23">
        <v>249</v>
      </c>
      <c r="AA23">
        <v>511</v>
      </c>
      <c r="AB23">
        <v>212</v>
      </c>
      <c r="AC23">
        <v>232</v>
      </c>
      <c r="AD23">
        <v>443</v>
      </c>
      <c r="AE23">
        <v>596</v>
      </c>
      <c r="AF23">
        <v>199</v>
      </c>
      <c r="AG23">
        <v>249</v>
      </c>
      <c r="AH23" s="3">
        <v>393.58942857142858</v>
      </c>
      <c r="AI23" s="3">
        <v>254.56900000000002</v>
      </c>
      <c r="AJ23" s="3">
        <v>272.27728571428571</v>
      </c>
      <c r="AK23" s="3">
        <v>380.83371428571434</v>
      </c>
      <c r="AL23" s="3">
        <v>446.85857142857139</v>
      </c>
      <c r="AM23" s="3">
        <v>247.76600000000002</v>
      </c>
      <c r="AN23" s="3">
        <v>254.56900000000002</v>
      </c>
      <c r="AO23" s="3">
        <f t="shared" si="0"/>
        <v>321.49471428571434</v>
      </c>
      <c r="AP23" s="3" t="b">
        <f t="shared" si="1"/>
        <v>1</v>
      </c>
      <c r="AQ23" s="3" t="b">
        <f t="shared" si="9"/>
        <v>1</v>
      </c>
      <c r="AR23">
        <f t="shared" si="2"/>
        <v>4</v>
      </c>
      <c r="AS23">
        <f t="shared" si="3"/>
        <v>3</v>
      </c>
      <c r="AT23" s="3" t="b">
        <f t="shared" si="4"/>
        <v>1</v>
      </c>
      <c r="AU23" s="3">
        <f t="shared" si="5"/>
        <v>325.31735714285719</v>
      </c>
      <c r="AV23" s="3">
        <f t="shared" si="6"/>
        <v>316.39785714285716</v>
      </c>
      <c r="AW23" s="3">
        <f t="shared" si="7"/>
        <v>4.010796974440612E-2</v>
      </c>
      <c r="AX23" s="3">
        <f t="shared" si="13"/>
        <v>7.6058054994650366E-4</v>
      </c>
      <c r="AY23" s="3" t="b">
        <f t="shared" si="11"/>
        <v>0</v>
      </c>
      <c r="AZ23" s="6">
        <f t="shared" si="8"/>
        <v>0.90254720827914703</v>
      </c>
      <c r="BA23" s="3" t="b">
        <f t="shared" si="12"/>
        <v>0</v>
      </c>
      <c r="BB23" s="3"/>
      <c r="BC23" t="s">
        <v>537</v>
      </c>
    </row>
    <row r="24" spans="1:55">
      <c r="A24">
        <v>190</v>
      </c>
      <c r="B24">
        <v>1</v>
      </c>
      <c r="C24" t="s">
        <v>57</v>
      </c>
      <c r="D24" t="str">
        <f>HYPERLINK("http://www.uniprot.org/uniprot/LMNB1_MOUSE", "LMNB1_MOUSE")</f>
        <v>LMNB1_MOUSE</v>
      </c>
      <c r="F24">
        <v>61.4</v>
      </c>
      <c r="G24">
        <v>588</v>
      </c>
      <c r="H24">
        <v>66787</v>
      </c>
      <c r="I24" t="s">
        <v>58</v>
      </c>
      <c r="J24">
        <v>2204</v>
      </c>
      <c r="K24">
        <v>2054</v>
      </c>
      <c r="L24">
        <v>0.93200000000000005</v>
      </c>
      <c r="M24">
        <v>364</v>
      </c>
      <c r="N24">
        <v>299</v>
      </c>
      <c r="O24">
        <v>333</v>
      </c>
      <c r="P24">
        <v>371</v>
      </c>
      <c r="Q24">
        <v>336</v>
      </c>
      <c r="R24">
        <v>235</v>
      </c>
      <c r="S24">
        <v>266</v>
      </c>
      <c r="T24">
        <v>346</v>
      </c>
      <c r="U24">
        <v>277</v>
      </c>
      <c r="V24">
        <v>305</v>
      </c>
      <c r="W24">
        <v>349</v>
      </c>
      <c r="X24">
        <v>316</v>
      </c>
      <c r="Y24">
        <v>216</v>
      </c>
      <c r="Z24">
        <v>245</v>
      </c>
      <c r="AA24">
        <v>350.84699999999998</v>
      </c>
      <c r="AB24">
        <v>285.92700000000002</v>
      </c>
      <c r="AC24">
        <v>315.88200000000001</v>
      </c>
      <c r="AD24">
        <v>355.99</v>
      </c>
      <c r="AE24">
        <v>322.71600000000001</v>
      </c>
      <c r="AF24">
        <v>221.602</v>
      </c>
      <c r="AG24">
        <v>253.04400000000001</v>
      </c>
      <c r="AH24" s="3">
        <v>297.73828571428567</v>
      </c>
      <c r="AI24" s="3">
        <v>375.49742857142866</v>
      </c>
      <c r="AJ24" s="3">
        <v>393.58942857142858</v>
      </c>
      <c r="AK24" s="3">
        <v>303.82514285714285</v>
      </c>
      <c r="AL24" s="3">
        <v>254.56900000000002</v>
      </c>
      <c r="AM24" s="3">
        <v>263.13200000000001</v>
      </c>
      <c r="AN24" s="3">
        <v>263.13200000000001</v>
      </c>
      <c r="AO24" s="3">
        <f t="shared" si="0"/>
        <v>307.35475510204088</v>
      </c>
      <c r="AP24" s="3" t="b">
        <f t="shared" si="1"/>
        <v>1</v>
      </c>
      <c r="AQ24" s="3" t="b">
        <f t="shared" si="9"/>
        <v>1</v>
      </c>
      <c r="AR24">
        <f t="shared" si="2"/>
        <v>4</v>
      </c>
      <c r="AS24">
        <f t="shared" si="3"/>
        <v>3</v>
      </c>
      <c r="AT24" s="3" t="b">
        <f t="shared" si="4"/>
        <v>1</v>
      </c>
      <c r="AU24" s="3">
        <f t="shared" si="5"/>
        <v>342.66257142857148</v>
      </c>
      <c r="AV24" s="3">
        <f t="shared" si="6"/>
        <v>260.27766666666668</v>
      </c>
      <c r="AW24" s="3">
        <f t="shared" si="7"/>
        <v>0.39673709137441249</v>
      </c>
      <c r="AX24" s="3">
        <f t="shared" si="13"/>
        <v>1.3598852532452448</v>
      </c>
      <c r="AY24" s="3" t="b">
        <f t="shared" si="11"/>
        <v>0</v>
      </c>
      <c r="AZ24" s="6">
        <f t="shared" si="8"/>
        <v>3.6532843461054683E-2</v>
      </c>
      <c r="BA24" s="3" t="b">
        <f t="shared" si="12"/>
        <v>1</v>
      </c>
      <c r="BB24" s="3"/>
      <c r="BC24" t="s">
        <v>59</v>
      </c>
    </row>
    <row r="25" spans="1:55">
      <c r="A25">
        <v>171</v>
      </c>
      <c r="B25">
        <v>1</v>
      </c>
      <c r="C25" t="s">
        <v>91</v>
      </c>
      <c r="D25" t="str">
        <f>HYPERLINK("http://www.uniprot.org/uniprot/H10_MOUSE", "H10_MOUSE")</f>
        <v>H10_MOUSE</v>
      </c>
      <c r="F25">
        <v>21.1</v>
      </c>
      <c r="G25">
        <v>194</v>
      </c>
      <c r="H25">
        <v>20862</v>
      </c>
      <c r="I25" t="s">
        <v>92</v>
      </c>
      <c r="J25">
        <v>2365</v>
      </c>
      <c r="K25">
        <v>2365</v>
      </c>
      <c r="L25">
        <v>1</v>
      </c>
      <c r="M25">
        <v>634</v>
      </c>
      <c r="N25">
        <v>212</v>
      </c>
      <c r="O25">
        <v>142</v>
      </c>
      <c r="P25">
        <v>568</v>
      </c>
      <c r="Q25">
        <v>525</v>
      </c>
      <c r="R25">
        <v>137</v>
      </c>
      <c r="S25">
        <v>147</v>
      </c>
      <c r="T25">
        <v>634</v>
      </c>
      <c r="U25">
        <v>212</v>
      </c>
      <c r="V25">
        <v>142</v>
      </c>
      <c r="W25">
        <v>568</v>
      </c>
      <c r="X25">
        <v>525</v>
      </c>
      <c r="Y25">
        <v>137</v>
      </c>
      <c r="Z25">
        <v>147</v>
      </c>
      <c r="AA25">
        <v>634</v>
      </c>
      <c r="AB25">
        <v>212</v>
      </c>
      <c r="AC25">
        <v>142</v>
      </c>
      <c r="AD25">
        <v>568</v>
      </c>
      <c r="AE25">
        <v>525</v>
      </c>
      <c r="AF25">
        <v>137</v>
      </c>
      <c r="AG25">
        <v>147</v>
      </c>
      <c r="AH25" s="3">
        <v>532.01900000000001</v>
      </c>
      <c r="AI25" s="3">
        <v>247.76600000000002</v>
      </c>
      <c r="AJ25" s="3">
        <v>137.92714285714285</v>
      </c>
      <c r="AK25" s="3">
        <v>486</v>
      </c>
      <c r="AL25" s="3">
        <v>409.84771428571423</v>
      </c>
      <c r="AM25" s="3">
        <v>164.47657142857142</v>
      </c>
      <c r="AN25" s="3">
        <v>140.70700000000002</v>
      </c>
      <c r="AO25" s="3">
        <f t="shared" si="0"/>
        <v>302.67763265306121</v>
      </c>
      <c r="AP25" s="3" t="b">
        <f t="shared" si="1"/>
        <v>1</v>
      </c>
      <c r="AQ25" s="3" t="b">
        <f t="shared" si="9"/>
        <v>1</v>
      </c>
      <c r="AR25">
        <f t="shared" si="2"/>
        <v>4</v>
      </c>
      <c r="AS25">
        <f t="shared" si="3"/>
        <v>3</v>
      </c>
      <c r="AT25" s="3" t="b">
        <f t="shared" si="4"/>
        <v>1</v>
      </c>
      <c r="AU25" s="3">
        <f t="shared" si="5"/>
        <v>350.92803571428573</v>
      </c>
      <c r="AV25" s="3">
        <f t="shared" si="6"/>
        <v>238.34376190476189</v>
      </c>
      <c r="AW25" s="3">
        <f t="shared" si="7"/>
        <v>0.5581313428486312</v>
      </c>
      <c r="AX25" s="3">
        <f t="shared" si="13"/>
        <v>1.9768928695272192</v>
      </c>
      <c r="AY25" s="3" t="b">
        <f t="shared" si="11"/>
        <v>1</v>
      </c>
      <c r="AZ25" s="6">
        <f t="shared" si="8"/>
        <v>0.43566798889620256</v>
      </c>
      <c r="BA25" s="3" t="b">
        <f t="shared" si="12"/>
        <v>0</v>
      </c>
      <c r="BB25" s="3"/>
      <c r="BC25" t="s">
        <v>537</v>
      </c>
    </row>
    <row r="26" spans="1:55">
      <c r="A26">
        <v>688</v>
      </c>
      <c r="B26">
        <v>1</v>
      </c>
      <c r="C26" t="s">
        <v>1807</v>
      </c>
      <c r="D26" t="str">
        <f>HYPERLINK("http://www.uniprot.org/uniprot/SFRS1_MOUSE", "SFRS1_MOUSE")</f>
        <v>SFRS1_MOUSE</v>
      </c>
      <c r="F26">
        <v>52.4</v>
      </c>
      <c r="G26">
        <v>248</v>
      </c>
      <c r="H26">
        <v>27746</v>
      </c>
      <c r="I26" t="s">
        <v>1808</v>
      </c>
      <c r="J26">
        <v>2019</v>
      </c>
      <c r="K26">
        <v>2019</v>
      </c>
      <c r="L26">
        <v>1</v>
      </c>
      <c r="M26">
        <v>356</v>
      </c>
      <c r="N26">
        <v>238</v>
      </c>
      <c r="O26">
        <v>222</v>
      </c>
      <c r="P26">
        <v>357</v>
      </c>
      <c r="Q26">
        <v>349</v>
      </c>
      <c r="R26">
        <v>249</v>
      </c>
      <c r="S26">
        <v>248</v>
      </c>
      <c r="T26">
        <v>356</v>
      </c>
      <c r="U26">
        <v>238</v>
      </c>
      <c r="V26">
        <v>222</v>
      </c>
      <c r="W26">
        <v>357</v>
      </c>
      <c r="X26">
        <v>349</v>
      </c>
      <c r="Y26">
        <v>249</v>
      </c>
      <c r="Z26">
        <v>248</v>
      </c>
      <c r="AA26">
        <v>356</v>
      </c>
      <c r="AB26">
        <v>238</v>
      </c>
      <c r="AC26">
        <v>222</v>
      </c>
      <c r="AD26">
        <v>357</v>
      </c>
      <c r="AE26">
        <v>349</v>
      </c>
      <c r="AF26">
        <v>249</v>
      </c>
      <c r="AG26">
        <v>248</v>
      </c>
      <c r="AH26" s="3">
        <v>303.82514285714285</v>
      </c>
      <c r="AI26" s="3">
        <v>303.82514285714285</v>
      </c>
      <c r="AJ26" s="3">
        <v>236.75271428571429</v>
      </c>
      <c r="AK26" s="3">
        <v>320.20071428571424</v>
      </c>
      <c r="AL26" s="3">
        <v>272.27728571428571</v>
      </c>
      <c r="AM26" s="3">
        <v>330.4641428571428</v>
      </c>
      <c r="AN26" s="3">
        <v>247.76600000000002</v>
      </c>
      <c r="AO26" s="3">
        <f t="shared" si="0"/>
        <v>287.87302040816326</v>
      </c>
      <c r="AP26" s="3" t="b">
        <f t="shared" si="1"/>
        <v>1</v>
      </c>
      <c r="AQ26" s="3" t="b">
        <f t="shared" si="9"/>
        <v>1</v>
      </c>
      <c r="AR26">
        <f t="shared" si="2"/>
        <v>4</v>
      </c>
      <c r="AS26">
        <f t="shared" si="3"/>
        <v>3</v>
      </c>
      <c r="AT26" s="3" t="b">
        <f t="shared" si="4"/>
        <v>1</v>
      </c>
      <c r="AU26" s="3">
        <f t="shared" si="5"/>
        <v>291.15092857142855</v>
      </c>
      <c r="AV26" s="3">
        <f t="shared" si="6"/>
        <v>283.50247619047622</v>
      </c>
      <c r="AW26" s="3">
        <f t="shared" si="7"/>
        <v>3.8405883858695075E-2</v>
      </c>
      <c r="AX26" s="3">
        <f t="shared" si="13"/>
        <v>7.512771803988795E-2</v>
      </c>
      <c r="AY26" s="3" t="b">
        <f t="shared" si="11"/>
        <v>0</v>
      </c>
      <c r="AZ26" s="6">
        <f t="shared" si="8"/>
        <v>0.80914069786722786</v>
      </c>
      <c r="BA26" s="3" t="b">
        <f t="shared" si="12"/>
        <v>0</v>
      </c>
      <c r="BB26" s="3"/>
      <c r="BC26" t="s">
        <v>537</v>
      </c>
    </row>
    <row r="27" spans="1:55">
      <c r="A27">
        <v>1205</v>
      </c>
      <c r="B27">
        <v>1</v>
      </c>
      <c r="C27" t="s">
        <v>2301</v>
      </c>
      <c r="D27" t="str">
        <f>HYPERLINK("http://www.uniprot.org/uniprot/NOP56_MOUSE", "NOP56_MOUSE")</f>
        <v>NOP56_MOUSE</v>
      </c>
      <c r="F27">
        <v>62.4</v>
      </c>
      <c r="G27">
        <v>580</v>
      </c>
      <c r="H27">
        <v>64465</v>
      </c>
      <c r="I27" t="s">
        <v>2302</v>
      </c>
      <c r="J27">
        <v>2032</v>
      </c>
      <c r="K27">
        <v>2032</v>
      </c>
      <c r="L27">
        <v>1</v>
      </c>
      <c r="M27">
        <v>307</v>
      </c>
      <c r="N27">
        <v>222</v>
      </c>
      <c r="O27">
        <v>247</v>
      </c>
      <c r="P27">
        <v>341</v>
      </c>
      <c r="Q27">
        <v>449</v>
      </c>
      <c r="R27">
        <v>225</v>
      </c>
      <c r="S27">
        <v>241</v>
      </c>
      <c r="T27">
        <v>307</v>
      </c>
      <c r="U27">
        <v>222</v>
      </c>
      <c r="V27">
        <v>247</v>
      </c>
      <c r="W27">
        <v>341</v>
      </c>
      <c r="X27">
        <v>449</v>
      </c>
      <c r="Y27">
        <v>225</v>
      </c>
      <c r="Z27">
        <v>241</v>
      </c>
      <c r="AA27">
        <v>307</v>
      </c>
      <c r="AB27">
        <v>222</v>
      </c>
      <c r="AC27">
        <v>247</v>
      </c>
      <c r="AD27">
        <v>341</v>
      </c>
      <c r="AE27">
        <v>449</v>
      </c>
      <c r="AF27">
        <v>225</v>
      </c>
      <c r="AG27">
        <v>241</v>
      </c>
      <c r="AH27" s="3">
        <v>282.178</v>
      </c>
      <c r="AI27" s="3">
        <v>263.13200000000001</v>
      </c>
      <c r="AJ27" s="3">
        <v>297.73828571428567</v>
      </c>
      <c r="AK27" s="3">
        <v>288.49514285714287</v>
      </c>
      <c r="AL27" s="3">
        <v>320.20071428571424</v>
      </c>
      <c r="AM27" s="3">
        <v>282.178</v>
      </c>
      <c r="AN27" s="3">
        <v>236.75271428571429</v>
      </c>
      <c r="AO27" s="3">
        <f t="shared" si="0"/>
        <v>281.52497959183671</v>
      </c>
      <c r="AP27" s="3" t="b">
        <f t="shared" si="1"/>
        <v>1</v>
      </c>
      <c r="AQ27" s="3" t="b">
        <f t="shared" si="9"/>
        <v>1</v>
      </c>
      <c r="AR27">
        <f t="shared" si="2"/>
        <v>4</v>
      </c>
      <c r="AS27">
        <f t="shared" si="3"/>
        <v>3</v>
      </c>
      <c r="AT27" s="3" t="b">
        <f t="shared" si="4"/>
        <v>1</v>
      </c>
      <c r="AU27" s="3">
        <f t="shared" si="5"/>
        <v>282.88585714285711</v>
      </c>
      <c r="AV27" s="3">
        <f t="shared" si="6"/>
        <v>279.71047619047619</v>
      </c>
      <c r="AW27" s="3">
        <f t="shared" si="7"/>
        <v>1.6285762023027985E-2</v>
      </c>
      <c r="AX27" s="3">
        <f t="shared" si="13"/>
        <v>-1.3821462598997579E-2</v>
      </c>
      <c r="AY27" s="3" t="b">
        <f t="shared" si="11"/>
        <v>0</v>
      </c>
      <c r="AZ27" s="6">
        <f t="shared" si="8"/>
        <v>0.89067826602499212</v>
      </c>
      <c r="BA27" s="3" t="b">
        <f t="shared" si="12"/>
        <v>0</v>
      </c>
      <c r="BB27" s="3"/>
      <c r="BC27" t="s">
        <v>537</v>
      </c>
    </row>
    <row r="28" spans="1:55">
      <c r="A28">
        <v>1045</v>
      </c>
      <c r="B28">
        <v>1</v>
      </c>
      <c r="C28" t="s">
        <v>2478</v>
      </c>
      <c r="D28" t="str">
        <f>HYPERLINK("http://www.uniprot.org/uniprot/SF3B3_MOUSE", "SF3B3_MOUSE")</f>
        <v>SF3B3_MOUSE</v>
      </c>
      <c r="F28">
        <v>41.9</v>
      </c>
      <c r="G28">
        <v>1217</v>
      </c>
      <c r="H28">
        <v>135551</v>
      </c>
      <c r="I28" t="s">
        <v>2479</v>
      </c>
      <c r="J28">
        <v>1838</v>
      </c>
      <c r="K28">
        <v>1838</v>
      </c>
      <c r="L28">
        <v>1</v>
      </c>
      <c r="M28">
        <v>274</v>
      </c>
      <c r="N28">
        <v>269</v>
      </c>
      <c r="O28">
        <v>265</v>
      </c>
      <c r="P28">
        <v>285</v>
      </c>
      <c r="Q28">
        <v>245</v>
      </c>
      <c r="R28">
        <v>216</v>
      </c>
      <c r="S28">
        <v>284</v>
      </c>
      <c r="T28">
        <v>274</v>
      </c>
      <c r="U28">
        <v>269</v>
      </c>
      <c r="V28">
        <v>265</v>
      </c>
      <c r="W28">
        <v>285</v>
      </c>
      <c r="X28">
        <v>245</v>
      </c>
      <c r="Y28">
        <v>216</v>
      </c>
      <c r="Z28">
        <v>284</v>
      </c>
      <c r="AA28">
        <v>274</v>
      </c>
      <c r="AB28">
        <v>269</v>
      </c>
      <c r="AC28">
        <v>265</v>
      </c>
      <c r="AD28">
        <v>285</v>
      </c>
      <c r="AE28">
        <v>245</v>
      </c>
      <c r="AF28">
        <v>216</v>
      </c>
      <c r="AG28">
        <v>284</v>
      </c>
      <c r="AH28" s="3">
        <v>247.76600000000002</v>
      </c>
      <c r="AI28" s="3">
        <v>346</v>
      </c>
      <c r="AJ28" s="3">
        <v>346</v>
      </c>
      <c r="AK28" s="3">
        <v>254.56900000000002</v>
      </c>
      <c r="AL28" s="3">
        <v>196.59685714285712</v>
      </c>
      <c r="AM28" s="3">
        <v>258.81342857142857</v>
      </c>
      <c r="AN28" s="3">
        <v>303.82514285714285</v>
      </c>
      <c r="AO28" s="3">
        <f t="shared" si="0"/>
        <v>279.0814897959184</v>
      </c>
      <c r="AP28" s="3" t="b">
        <f t="shared" si="1"/>
        <v>1</v>
      </c>
      <c r="AQ28" s="3" t="b">
        <f t="shared" si="9"/>
        <v>1</v>
      </c>
      <c r="AR28">
        <f t="shared" si="2"/>
        <v>4</v>
      </c>
      <c r="AS28">
        <f t="shared" si="3"/>
        <v>3</v>
      </c>
      <c r="AT28" s="3" t="b">
        <f t="shared" si="4"/>
        <v>1</v>
      </c>
      <c r="AU28" s="3">
        <f t="shared" si="5"/>
        <v>298.58375000000001</v>
      </c>
      <c r="AV28" s="3">
        <f t="shared" si="6"/>
        <v>253.07847619047618</v>
      </c>
      <c r="AW28" s="3">
        <f t="shared" si="7"/>
        <v>0.23855083657578952</v>
      </c>
      <c r="AX28" s="3">
        <f t="shared" si="13"/>
        <v>0.7856758009421998</v>
      </c>
      <c r="AY28" s="3" t="b">
        <f t="shared" si="11"/>
        <v>0</v>
      </c>
      <c r="AZ28" s="6">
        <f t="shared" si="8"/>
        <v>0.32360944085269383</v>
      </c>
      <c r="BA28" s="3" t="b">
        <f t="shared" si="12"/>
        <v>0</v>
      </c>
      <c r="BB28" s="3"/>
      <c r="BC28" t="s">
        <v>537</v>
      </c>
    </row>
    <row r="29" spans="1:55">
      <c r="A29">
        <v>1154</v>
      </c>
      <c r="B29">
        <v>1</v>
      </c>
      <c r="C29" t="s">
        <v>2282</v>
      </c>
      <c r="D29" t="str">
        <f>HYPERLINK("http://www.uniprot.org/uniprot/CENPV_MOUSE", "CENPV_MOUSE")</f>
        <v>CENPV_MOUSE</v>
      </c>
      <c r="F29">
        <v>64.3</v>
      </c>
      <c r="G29">
        <v>252</v>
      </c>
      <c r="H29">
        <v>27542</v>
      </c>
      <c r="I29" t="s">
        <v>2283</v>
      </c>
      <c r="J29">
        <v>2133</v>
      </c>
      <c r="K29">
        <v>2133</v>
      </c>
      <c r="L29">
        <v>1</v>
      </c>
      <c r="M29">
        <v>442</v>
      </c>
      <c r="N29">
        <v>203</v>
      </c>
      <c r="O29">
        <v>220</v>
      </c>
      <c r="P29">
        <v>348</v>
      </c>
      <c r="Q29">
        <v>499</v>
      </c>
      <c r="R29">
        <v>228</v>
      </c>
      <c r="S29">
        <v>193</v>
      </c>
      <c r="T29">
        <v>442</v>
      </c>
      <c r="U29">
        <v>203</v>
      </c>
      <c r="V29">
        <v>220</v>
      </c>
      <c r="W29">
        <v>348</v>
      </c>
      <c r="X29">
        <v>499</v>
      </c>
      <c r="Y29">
        <v>228</v>
      </c>
      <c r="Z29">
        <v>193</v>
      </c>
      <c r="AA29">
        <v>442</v>
      </c>
      <c r="AB29">
        <v>203</v>
      </c>
      <c r="AC29">
        <v>220</v>
      </c>
      <c r="AD29">
        <v>348</v>
      </c>
      <c r="AE29">
        <v>499</v>
      </c>
      <c r="AF29">
        <v>228</v>
      </c>
      <c r="AG29">
        <v>193</v>
      </c>
      <c r="AH29" s="3">
        <v>330.4641428571428</v>
      </c>
      <c r="AI29" s="3">
        <v>229.79814285714286</v>
      </c>
      <c r="AJ29" s="3">
        <v>226.02471428571425</v>
      </c>
      <c r="AK29" s="3">
        <v>297.73828571428567</v>
      </c>
      <c r="AL29" s="3">
        <v>380.83371428571434</v>
      </c>
      <c r="AM29" s="3">
        <v>288.49514285714287</v>
      </c>
      <c r="AN29" s="3">
        <v>193.23942857142856</v>
      </c>
      <c r="AO29" s="3">
        <f t="shared" si="0"/>
        <v>278.08479591836732</v>
      </c>
      <c r="AP29" s="3" t="b">
        <f t="shared" si="1"/>
        <v>1</v>
      </c>
      <c r="AQ29" s="3" t="b">
        <f t="shared" si="9"/>
        <v>1</v>
      </c>
      <c r="AR29">
        <f t="shared" si="2"/>
        <v>4</v>
      </c>
      <c r="AS29">
        <f t="shared" si="3"/>
        <v>3</v>
      </c>
      <c r="AT29" s="3" t="b">
        <f t="shared" si="4"/>
        <v>1</v>
      </c>
      <c r="AU29" s="3">
        <f t="shared" si="5"/>
        <v>271.00632142857137</v>
      </c>
      <c r="AV29" s="3">
        <f t="shared" si="6"/>
        <v>287.52276190476192</v>
      </c>
      <c r="AW29" s="3">
        <f t="shared" si="7"/>
        <v>-8.534966842972791E-2</v>
      </c>
      <c r="AX29" s="3">
        <f t="shared" si="13"/>
        <v>-0.27591299457123941</v>
      </c>
      <c r="AY29" s="3" t="b">
        <f t="shared" si="11"/>
        <v>0</v>
      </c>
      <c r="AZ29" s="6">
        <f t="shared" si="8"/>
        <v>0.7745183562765976</v>
      </c>
      <c r="BA29" s="3" t="b">
        <f t="shared" si="12"/>
        <v>0</v>
      </c>
      <c r="BB29" s="3"/>
      <c r="BC29" t="s">
        <v>537</v>
      </c>
    </row>
    <row r="30" spans="1:55">
      <c r="A30">
        <v>998</v>
      </c>
      <c r="B30">
        <v>1</v>
      </c>
      <c r="C30" t="s">
        <v>1148</v>
      </c>
      <c r="D30" t="str">
        <f>HYPERLINK("http://www.uniprot.org/uniprot/SFPQ_MOUSE", "SFPQ_MOUSE")</f>
        <v>SFPQ_MOUSE</v>
      </c>
      <c r="F30">
        <v>42.8</v>
      </c>
      <c r="G30">
        <v>699</v>
      </c>
      <c r="H30">
        <v>75443</v>
      </c>
      <c r="I30" t="s">
        <v>1149</v>
      </c>
      <c r="J30">
        <v>1923</v>
      </c>
      <c r="K30">
        <v>1817</v>
      </c>
      <c r="L30">
        <v>0.94499999999999995</v>
      </c>
      <c r="M30">
        <v>276</v>
      </c>
      <c r="N30">
        <v>238</v>
      </c>
      <c r="O30">
        <v>266</v>
      </c>
      <c r="P30">
        <v>343</v>
      </c>
      <c r="Q30">
        <v>285</v>
      </c>
      <c r="R30">
        <v>228</v>
      </c>
      <c r="S30">
        <v>287</v>
      </c>
      <c r="T30">
        <v>259</v>
      </c>
      <c r="U30">
        <v>227</v>
      </c>
      <c r="V30">
        <v>254</v>
      </c>
      <c r="W30">
        <v>325</v>
      </c>
      <c r="X30">
        <v>265</v>
      </c>
      <c r="Y30">
        <v>217</v>
      </c>
      <c r="Z30">
        <v>270</v>
      </c>
      <c r="AA30">
        <v>268.32799999999997</v>
      </c>
      <c r="AB30">
        <v>232.56100000000001</v>
      </c>
      <c r="AC30">
        <v>260.48500000000001</v>
      </c>
      <c r="AD30">
        <v>334.63799999999998</v>
      </c>
      <c r="AE30">
        <v>275.392</v>
      </c>
      <c r="AF30">
        <v>221.83199999999999</v>
      </c>
      <c r="AG30">
        <v>278.76</v>
      </c>
      <c r="AH30" s="3">
        <v>236.75271428571429</v>
      </c>
      <c r="AI30" s="3">
        <v>297.73828571428567</v>
      </c>
      <c r="AJ30" s="3">
        <v>320.20071428571424</v>
      </c>
      <c r="AK30" s="3">
        <v>282.178</v>
      </c>
      <c r="AL30" s="3">
        <v>226.02471428571425</v>
      </c>
      <c r="AM30" s="3">
        <v>272.27728571428571</v>
      </c>
      <c r="AN30" s="3">
        <v>297.73828571428567</v>
      </c>
      <c r="AO30" s="3">
        <f t="shared" si="0"/>
        <v>276.12999999999994</v>
      </c>
      <c r="AP30" s="3" t="b">
        <f t="shared" si="1"/>
        <v>1</v>
      </c>
      <c r="AQ30" s="3" t="b">
        <f t="shared" si="9"/>
        <v>1</v>
      </c>
      <c r="AR30">
        <f t="shared" si="2"/>
        <v>4</v>
      </c>
      <c r="AS30">
        <f t="shared" si="3"/>
        <v>3</v>
      </c>
      <c r="AT30" s="3" t="b">
        <f t="shared" si="4"/>
        <v>1</v>
      </c>
      <c r="AU30" s="3">
        <f t="shared" si="5"/>
        <v>284.21742857142851</v>
      </c>
      <c r="AV30" s="3">
        <f t="shared" si="6"/>
        <v>265.34676190476188</v>
      </c>
      <c r="AW30" s="3">
        <f t="shared" si="7"/>
        <v>9.9116081898178152E-2</v>
      </c>
      <c r="AX30" s="3">
        <f t="shared" si="13"/>
        <v>0.36267815261009295</v>
      </c>
      <c r="AY30" s="3" t="b">
        <f t="shared" si="11"/>
        <v>0</v>
      </c>
      <c r="AZ30" s="6">
        <f t="shared" si="8"/>
        <v>0.51987911126705777</v>
      </c>
      <c r="BA30" s="3" t="b">
        <f t="shared" si="12"/>
        <v>0</v>
      </c>
      <c r="BB30" s="3"/>
      <c r="BC30" t="s">
        <v>1150</v>
      </c>
    </row>
    <row r="31" spans="1:55">
      <c r="A31">
        <v>913</v>
      </c>
      <c r="B31">
        <v>1</v>
      </c>
      <c r="C31" t="s">
        <v>1322</v>
      </c>
      <c r="D31" t="str">
        <f>HYPERLINK("http://www.uniprot.org/uniprot/MATR3_MOUSE", "MATR3_MOUSE")</f>
        <v>MATR3_MOUSE</v>
      </c>
      <c r="F31">
        <v>35.799999999999997</v>
      </c>
      <c r="G31">
        <v>846</v>
      </c>
      <c r="H31">
        <v>94631</v>
      </c>
      <c r="I31" t="s">
        <v>1323</v>
      </c>
      <c r="J31">
        <v>1771</v>
      </c>
      <c r="K31">
        <v>1771</v>
      </c>
      <c r="L31">
        <v>1</v>
      </c>
      <c r="M31">
        <v>273</v>
      </c>
      <c r="N31">
        <v>241</v>
      </c>
      <c r="O31">
        <v>239</v>
      </c>
      <c r="P31">
        <v>239</v>
      </c>
      <c r="Q31">
        <v>248</v>
      </c>
      <c r="R31">
        <v>246</v>
      </c>
      <c r="S31">
        <v>285</v>
      </c>
      <c r="T31">
        <v>273</v>
      </c>
      <c r="U31">
        <v>241</v>
      </c>
      <c r="V31">
        <v>239</v>
      </c>
      <c r="W31">
        <v>239</v>
      </c>
      <c r="X31">
        <v>248</v>
      </c>
      <c r="Y31">
        <v>246</v>
      </c>
      <c r="Z31">
        <v>285</v>
      </c>
      <c r="AA31">
        <v>273</v>
      </c>
      <c r="AB31">
        <v>241</v>
      </c>
      <c r="AC31">
        <v>239</v>
      </c>
      <c r="AD31">
        <v>239</v>
      </c>
      <c r="AE31">
        <v>248</v>
      </c>
      <c r="AF31">
        <v>246</v>
      </c>
      <c r="AG31">
        <v>285</v>
      </c>
      <c r="AH31" s="3">
        <v>242.99542857142859</v>
      </c>
      <c r="AI31" s="3">
        <v>330.4641428571428</v>
      </c>
      <c r="AJ31" s="3">
        <v>288.49514285714287</v>
      </c>
      <c r="AK31" s="3">
        <v>217.85328571428573</v>
      </c>
      <c r="AL31" s="3">
        <v>203.04128571428569</v>
      </c>
      <c r="AM31" s="3">
        <v>320.20071428571424</v>
      </c>
      <c r="AN31" s="3">
        <v>320.20071428571424</v>
      </c>
      <c r="AO31" s="3">
        <f t="shared" si="0"/>
        <v>274.75010204081633</v>
      </c>
      <c r="AP31" s="3" t="b">
        <f t="shared" si="1"/>
        <v>1</v>
      </c>
      <c r="AQ31" s="3" t="b">
        <f t="shared" si="9"/>
        <v>1</v>
      </c>
      <c r="AR31">
        <f t="shared" si="2"/>
        <v>4</v>
      </c>
      <c r="AS31">
        <f t="shared" si="3"/>
        <v>3</v>
      </c>
      <c r="AT31" s="3" t="b">
        <f t="shared" si="4"/>
        <v>1</v>
      </c>
      <c r="AU31" s="3">
        <f t="shared" si="5"/>
        <v>269.952</v>
      </c>
      <c r="AV31" s="3">
        <f t="shared" si="6"/>
        <v>281.14757142857138</v>
      </c>
      <c r="AW31" s="3">
        <f t="shared" si="7"/>
        <v>-5.862467947990594E-2</v>
      </c>
      <c r="AX31" s="3">
        <f t="shared" si="13"/>
        <v>-0.13083061128597379</v>
      </c>
      <c r="AY31" s="3" t="b">
        <f t="shared" si="11"/>
        <v>0</v>
      </c>
      <c r="AZ31" s="6">
        <f t="shared" si="8"/>
        <v>0.80930254634531074</v>
      </c>
      <c r="BA31" s="3" t="b">
        <f t="shared" si="12"/>
        <v>0</v>
      </c>
      <c r="BB31" s="3"/>
      <c r="BC31" t="s">
        <v>537</v>
      </c>
    </row>
    <row r="32" spans="1:55">
      <c r="A32">
        <v>212</v>
      </c>
      <c r="B32">
        <v>1</v>
      </c>
      <c r="C32" t="s">
        <v>34</v>
      </c>
      <c r="D32" t="str">
        <f>HYPERLINK("http://www.uniprot.org/uniprot/LMNB2_MOUSE", "LMNB2_MOUSE")</f>
        <v>LMNB2_MOUSE</v>
      </c>
      <c r="F32">
        <v>60.9</v>
      </c>
      <c r="G32">
        <v>596</v>
      </c>
      <c r="H32">
        <v>67319</v>
      </c>
      <c r="I32" t="s">
        <v>102</v>
      </c>
      <c r="J32">
        <v>1896</v>
      </c>
      <c r="K32">
        <v>1746</v>
      </c>
      <c r="L32">
        <v>0.92100000000000004</v>
      </c>
      <c r="M32">
        <v>292</v>
      </c>
      <c r="N32">
        <v>255</v>
      </c>
      <c r="O32">
        <v>270</v>
      </c>
      <c r="P32">
        <v>266</v>
      </c>
      <c r="Q32">
        <v>296</v>
      </c>
      <c r="R32">
        <v>254</v>
      </c>
      <c r="S32">
        <v>263</v>
      </c>
      <c r="T32">
        <v>274</v>
      </c>
      <c r="U32">
        <v>233</v>
      </c>
      <c r="V32">
        <v>242</v>
      </c>
      <c r="W32">
        <v>244</v>
      </c>
      <c r="X32">
        <v>276</v>
      </c>
      <c r="Y32">
        <v>235</v>
      </c>
      <c r="Z32">
        <v>242</v>
      </c>
      <c r="AA32">
        <v>277.83800000000002</v>
      </c>
      <c r="AB32">
        <v>240.50899999999999</v>
      </c>
      <c r="AC32">
        <v>250.63399999999999</v>
      </c>
      <c r="AD32">
        <v>248.887</v>
      </c>
      <c r="AE32">
        <v>281.86599999999999</v>
      </c>
      <c r="AF32">
        <v>241.09399999999999</v>
      </c>
      <c r="AG32">
        <v>249.946</v>
      </c>
      <c r="AH32" s="3">
        <v>254.56900000000002</v>
      </c>
      <c r="AI32" s="3">
        <v>320.20071428571424</v>
      </c>
      <c r="AJ32" s="3">
        <v>303.82514285714285</v>
      </c>
      <c r="AK32" s="3">
        <v>229.79814285714286</v>
      </c>
      <c r="AL32" s="3">
        <v>236.75271428571429</v>
      </c>
      <c r="AM32" s="3">
        <v>303.82514285714285</v>
      </c>
      <c r="AN32" s="3">
        <v>258.81342857142857</v>
      </c>
      <c r="AO32" s="3">
        <f t="shared" si="0"/>
        <v>272.540612244898</v>
      </c>
      <c r="AP32" s="3" t="b">
        <f t="shared" si="1"/>
        <v>1</v>
      </c>
      <c r="AQ32" s="3" t="b">
        <f t="shared" si="9"/>
        <v>1</v>
      </c>
      <c r="AR32">
        <f t="shared" si="2"/>
        <v>4</v>
      </c>
      <c r="AS32">
        <f t="shared" si="3"/>
        <v>3</v>
      </c>
      <c r="AT32" s="3" t="b">
        <f t="shared" si="4"/>
        <v>1</v>
      </c>
      <c r="AU32" s="3">
        <f t="shared" si="5"/>
        <v>277.09825000000001</v>
      </c>
      <c r="AV32" s="3">
        <f t="shared" si="6"/>
        <v>266.4637619047619</v>
      </c>
      <c r="AW32" s="3">
        <f t="shared" si="7"/>
        <v>5.6458254495096373E-2</v>
      </c>
      <c r="AX32" s="3">
        <f t="shared" si="13"/>
        <v>0.15101061812269106</v>
      </c>
      <c r="AY32" s="3" t="b">
        <f t="shared" si="11"/>
        <v>0</v>
      </c>
      <c r="AZ32" s="6">
        <f t="shared" si="8"/>
        <v>0.73645845819530409</v>
      </c>
      <c r="BA32" s="3" t="b">
        <f t="shared" si="12"/>
        <v>0</v>
      </c>
      <c r="BB32" s="3"/>
      <c r="BC32" t="s">
        <v>59</v>
      </c>
    </row>
    <row r="33" spans="1:55">
      <c r="A33">
        <v>1076</v>
      </c>
      <c r="B33">
        <v>1</v>
      </c>
      <c r="C33" t="s">
        <v>2543</v>
      </c>
      <c r="D33" t="str">
        <f>HYPERLINK("http://www.uniprot.org/uniprot/NONO_MOUSE", "NONO_MOUSE")</f>
        <v>NONO_MOUSE</v>
      </c>
      <c r="F33">
        <v>55.2</v>
      </c>
      <c r="G33">
        <v>473</v>
      </c>
      <c r="H33">
        <v>54542</v>
      </c>
      <c r="I33" t="s">
        <v>2544</v>
      </c>
      <c r="J33">
        <v>1815</v>
      </c>
      <c r="K33">
        <v>1709</v>
      </c>
      <c r="L33">
        <v>0.94199999999999995</v>
      </c>
      <c r="M33">
        <v>230</v>
      </c>
      <c r="N33">
        <v>233</v>
      </c>
      <c r="O33">
        <v>228</v>
      </c>
      <c r="P33">
        <v>300</v>
      </c>
      <c r="Q33">
        <v>265</v>
      </c>
      <c r="R33">
        <v>288</v>
      </c>
      <c r="S33">
        <v>271</v>
      </c>
      <c r="T33">
        <v>213</v>
      </c>
      <c r="U33">
        <v>222</v>
      </c>
      <c r="V33">
        <v>216</v>
      </c>
      <c r="W33">
        <v>282</v>
      </c>
      <c r="X33">
        <v>245</v>
      </c>
      <c r="Y33">
        <v>277</v>
      </c>
      <c r="Z33">
        <v>254</v>
      </c>
      <c r="AA33">
        <v>220.672</v>
      </c>
      <c r="AB33">
        <v>227.43899999999999</v>
      </c>
      <c r="AC33">
        <v>221.51499999999999</v>
      </c>
      <c r="AD33">
        <v>290.36200000000002</v>
      </c>
      <c r="AE33">
        <v>254.608</v>
      </c>
      <c r="AF33">
        <v>283.16800000000001</v>
      </c>
      <c r="AG33">
        <v>262.24</v>
      </c>
      <c r="AH33" s="3">
        <v>200.85528571428571</v>
      </c>
      <c r="AI33" s="3">
        <v>288.49514285714287</v>
      </c>
      <c r="AJ33" s="3">
        <v>229.79814285714286</v>
      </c>
      <c r="AK33" s="3">
        <v>258.81342857142857</v>
      </c>
      <c r="AL33" s="3">
        <v>213.29399999999995</v>
      </c>
      <c r="AM33" s="3">
        <v>393.58942857142858</v>
      </c>
      <c r="AN33" s="3">
        <v>282.178</v>
      </c>
      <c r="AO33" s="3">
        <f t="shared" si="0"/>
        <v>266.71763265306117</v>
      </c>
      <c r="AP33" s="3" t="b">
        <f t="shared" si="1"/>
        <v>1</v>
      </c>
      <c r="AQ33" s="3" t="b">
        <f t="shared" si="9"/>
        <v>1</v>
      </c>
      <c r="AR33">
        <f t="shared" si="2"/>
        <v>4</v>
      </c>
      <c r="AS33">
        <f t="shared" si="3"/>
        <v>3</v>
      </c>
      <c r="AT33" s="3" t="b">
        <f t="shared" si="4"/>
        <v>1</v>
      </c>
      <c r="AU33" s="3">
        <f t="shared" si="5"/>
        <v>244.4905</v>
      </c>
      <c r="AV33" s="3">
        <f t="shared" si="6"/>
        <v>296.3538095238095</v>
      </c>
      <c r="AW33" s="3">
        <f t="shared" si="7"/>
        <v>-0.27754219450825057</v>
      </c>
      <c r="AX33" s="3">
        <f t="shared" si="13"/>
        <v>-0.83315818835907463</v>
      </c>
      <c r="AY33" s="3" t="b">
        <f t="shared" si="11"/>
        <v>0</v>
      </c>
      <c r="AZ33" s="6">
        <f t="shared" si="8"/>
        <v>0.34078812838973049</v>
      </c>
      <c r="BA33" s="3" t="b">
        <f t="shared" si="12"/>
        <v>0</v>
      </c>
      <c r="BB33" s="3"/>
      <c r="BC33" t="s">
        <v>1150</v>
      </c>
    </row>
    <row r="34" spans="1:55">
      <c r="A34">
        <v>607</v>
      </c>
      <c r="B34">
        <v>1</v>
      </c>
      <c r="C34" t="s">
        <v>1976</v>
      </c>
      <c r="D34" t="str">
        <f>HYPERLINK("http://www.uniprot.org/uniprot/NPM_MOUSE", "NPM_MOUSE")</f>
        <v>NPM_MOUSE</v>
      </c>
      <c r="F34">
        <v>47.9</v>
      </c>
      <c r="G34">
        <v>292</v>
      </c>
      <c r="H34">
        <v>32561</v>
      </c>
      <c r="I34" t="s">
        <v>1977</v>
      </c>
      <c r="J34">
        <v>1857</v>
      </c>
      <c r="K34">
        <v>1857</v>
      </c>
      <c r="L34">
        <v>1</v>
      </c>
      <c r="M34">
        <v>216</v>
      </c>
      <c r="N34">
        <v>176</v>
      </c>
      <c r="O34">
        <v>210</v>
      </c>
      <c r="P34">
        <v>225</v>
      </c>
      <c r="Q34">
        <v>458</v>
      </c>
      <c r="R34">
        <v>265</v>
      </c>
      <c r="S34">
        <v>307</v>
      </c>
      <c r="T34">
        <v>216</v>
      </c>
      <c r="U34">
        <v>176</v>
      </c>
      <c r="V34">
        <v>210</v>
      </c>
      <c r="W34">
        <v>225</v>
      </c>
      <c r="X34">
        <v>458</v>
      </c>
      <c r="Y34">
        <v>265</v>
      </c>
      <c r="Z34">
        <v>307</v>
      </c>
      <c r="AA34">
        <v>216</v>
      </c>
      <c r="AB34">
        <v>176</v>
      </c>
      <c r="AC34">
        <v>210</v>
      </c>
      <c r="AD34">
        <v>225</v>
      </c>
      <c r="AE34">
        <v>458</v>
      </c>
      <c r="AF34">
        <v>265</v>
      </c>
      <c r="AG34">
        <v>307</v>
      </c>
      <c r="AH34" s="3">
        <v>193.23942857142856</v>
      </c>
      <c r="AI34" s="3">
        <v>213.29399999999995</v>
      </c>
      <c r="AJ34" s="3">
        <v>217.85328571428573</v>
      </c>
      <c r="AK34" s="3">
        <v>200.85528571428571</v>
      </c>
      <c r="AL34" s="3">
        <v>346</v>
      </c>
      <c r="AM34" s="3">
        <v>346</v>
      </c>
      <c r="AN34" s="3">
        <v>330.4641428571428</v>
      </c>
      <c r="AO34" s="3">
        <f t="shared" si="0"/>
        <v>263.95802040816329</v>
      </c>
      <c r="AP34" s="3" t="b">
        <f t="shared" si="1"/>
        <v>1</v>
      </c>
      <c r="AQ34" s="3" t="b">
        <f t="shared" si="9"/>
        <v>1</v>
      </c>
      <c r="AR34">
        <f t="shared" si="2"/>
        <v>4</v>
      </c>
      <c r="AS34">
        <f t="shared" si="3"/>
        <v>3</v>
      </c>
      <c r="AT34" s="3" t="b">
        <f t="shared" si="4"/>
        <v>1</v>
      </c>
      <c r="AU34" s="3">
        <f t="shared" si="5"/>
        <v>206.31050000000002</v>
      </c>
      <c r="AV34" s="3">
        <f t="shared" si="6"/>
        <v>340.82138095238093</v>
      </c>
      <c r="AW34" s="3">
        <f t="shared" si="7"/>
        <v>-0.72419859600921732</v>
      </c>
      <c r="AX34" s="3">
        <f t="shared" si="13"/>
        <v>-2.2073065811333756</v>
      </c>
      <c r="AY34" s="3" t="b">
        <f t="shared" si="11"/>
        <v>1</v>
      </c>
      <c r="AZ34" s="6">
        <f t="shared" si="8"/>
        <v>1.3297298043007021E-5</v>
      </c>
      <c r="BA34" s="3" t="b">
        <f t="shared" si="12"/>
        <v>1</v>
      </c>
      <c r="BB34" s="3" t="b">
        <v>1</v>
      </c>
      <c r="BC34" t="s">
        <v>537</v>
      </c>
    </row>
    <row r="35" spans="1:55">
      <c r="A35">
        <v>237</v>
      </c>
      <c r="B35">
        <v>1</v>
      </c>
      <c r="C35" t="s">
        <v>41</v>
      </c>
      <c r="D35" t="str">
        <f>HYPERLINK("http://www.uniprot.org/uniprot/H2AX_MOUSE", "H2AX_MOUSE")</f>
        <v>H2AX_MOUSE</v>
      </c>
      <c r="F35">
        <v>44.1</v>
      </c>
      <c r="G35">
        <v>143</v>
      </c>
      <c r="H35">
        <v>15144</v>
      </c>
      <c r="I35" t="s">
        <v>42</v>
      </c>
      <c r="J35">
        <v>8256</v>
      </c>
      <c r="K35">
        <v>58</v>
      </c>
      <c r="L35">
        <v>7.0000000000000001E-3</v>
      </c>
      <c r="M35">
        <v>1502</v>
      </c>
      <c r="N35">
        <v>814</v>
      </c>
      <c r="O35">
        <v>576</v>
      </c>
      <c r="P35">
        <v>1187</v>
      </c>
      <c r="Q35">
        <v>2467</v>
      </c>
      <c r="R35">
        <v>831</v>
      </c>
      <c r="S35">
        <v>879</v>
      </c>
      <c r="T35">
        <v>8</v>
      </c>
      <c r="U35">
        <v>8</v>
      </c>
      <c r="V35">
        <v>9</v>
      </c>
      <c r="W35">
        <v>10</v>
      </c>
      <c r="X35">
        <v>6</v>
      </c>
      <c r="Y35">
        <v>9</v>
      </c>
      <c r="Z35">
        <v>8</v>
      </c>
      <c r="AA35">
        <v>507.42200000000003</v>
      </c>
      <c r="AB35">
        <v>90.08</v>
      </c>
      <c r="AC35">
        <v>154.47</v>
      </c>
      <c r="AD35">
        <v>516.78</v>
      </c>
      <c r="AE35">
        <v>492.36399999999998</v>
      </c>
      <c r="AF35">
        <v>125.411</v>
      </c>
      <c r="AG35">
        <v>113.512</v>
      </c>
      <c r="AH35" s="3">
        <v>380.83371428571434</v>
      </c>
      <c r="AI35" s="3">
        <v>85.030857142857144</v>
      </c>
      <c r="AJ35" s="3">
        <v>159.77742857142857</v>
      </c>
      <c r="AK35" s="3">
        <v>409.84771428571423</v>
      </c>
      <c r="AL35" s="3">
        <v>375.49742857142866</v>
      </c>
      <c r="AM35" s="3">
        <v>145.89542857142857</v>
      </c>
      <c r="AN35" s="3">
        <v>94.627857142857138</v>
      </c>
      <c r="AO35" s="3">
        <f t="shared" si="0"/>
        <v>235.93006122448983</v>
      </c>
      <c r="AP35" s="3" t="b">
        <f t="shared" si="1"/>
        <v>1</v>
      </c>
      <c r="AQ35" s="3" t="b">
        <f t="shared" si="9"/>
        <v>0</v>
      </c>
      <c r="AR35">
        <f t="shared" si="2"/>
        <v>4</v>
      </c>
      <c r="AS35">
        <f t="shared" si="3"/>
        <v>3</v>
      </c>
      <c r="AT35" s="3" t="b">
        <f t="shared" si="4"/>
        <v>1</v>
      </c>
      <c r="AU35" s="3">
        <f t="shared" si="5"/>
        <v>258.8724285714286</v>
      </c>
      <c r="AV35" s="3">
        <f t="shared" si="6"/>
        <v>205.34023809523811</v>
      </c>
      <c r="AW35" s="3">
        <f t="shared" si="7"/>
        <v>0.3342249549402071</v>
      </c>
      <c r="AX35" s="3">
        <f t="shared" si="13"/>
        <v>1.1611203563209296</v>
      </c>
      <c r="AY35" s="3" t="b">
        <f t="shared" si="11"/>
        <v>0</v>
      </c>
      <c r="AZ35" s="6">
        <f t="shared" si="8"/>
        <v>0.67298227990066639</v>
      </c>
      <c r="BA35" s="3" t="b">
        <f t="shared" si="12"/>
        <v>0</v>
      </c>
      <c r="BB35" s="3"/>
      <c r="BC35" t="s">
        <v>158</v>
      </c>
    </row>
    <row r="36" spans="1:55">
      <c r="A36">
        <v>570</v>
      </c>
      <c r="B36">
        <v>1</v>
      </c>
      <c r="C36" t="s">
        <v>667</v>
      </c>
      <c r="D36" t="str">
        <f>HYPERLINK("http://www.uniprot.org/uniprot/HNRPD_MOUSE", "HNRPD_MOUSE")</f>
        <v>HNRPD_MOUSE</v>
      </c>
      <c r="F36">
        <v>31.8</v>
      </c>
      <c r="G36">
        <v>355</v>
      </c>
      <c r="H36">
        <v>38355</v>
      </c>
      <c r="I36" t="s">
        <v>668</v>
      </c>
      <c r="J36">
        <v>1840</v>
      </c>
      <c r="K36">
        <v>1159</v>
      </c>
      <c r="L36">
        <v>0.63</v>
      </c>
      <c r="M36">
        <v>353</v>
      </c>
      <c r="N36">
        <v>200</v>
      </c>
      <c r="O36">
        <v>186</v>
      </c>
      <c r="P36">
        <v>365</v>
      </c>
      <c r="Q36">
        <v>320</v>
      </c>
      <c r="R36">
        <v>195</v>
      </c>
      <c r="S36">
        <v>221</v>
      </c>
      <c r="T36">
        <v>226</v>
      </c>
      <c r="U36">
        <v>123</v>
      </c>
      <c r="V36">
        <v>118</v>
      </c>
      <c r="W36">
        <v>217</v>
      </c>
      <c r="X36">
        <v>216</v>
      </c>
      <c r="Y36">
        <v>111</v>
      </c>
      <c r="Z36">
        <v>148</v>
      </c>
      <c r="AA36">
        <v>319.69400000000002</v>
      </c>
      <c r="AB36">
        <v>173.43899999999999</v>
      </c>
      <c r="AC36">
        <v>159.08799999999999</v>
      </c>
      <c r="AD36">
        <v>321.37099999999998</v>
      </c>
      <c r="AE36">
        <v>278.51100000000002</v>
      </c>
      <c r="AF36">
        <v>167.416</v>
      </c>
      <c r="AG36">
        <v>194.875</v>
      </c>
      <c r="AH36" s="3">
        <v>288.49514285714287</v>
      </c>
      <c r="AI36" s="3">
        <v>196.59685714285712</v>
      </c>
      <c r="AJ36" s="3">
        <v>164.47657142857142</v>
      </c>
      <c r="AK36" s="3">
        <v>272.27728571428571</v>
      </c>
      <c r="AL36" s="3">
        <v>229.79814285714286</v>
      </c>
      <c r="AM36" s="3">
        <v>229.79814285714286</v>
      </c>
      <c r="AN36" s="3">
        <v>203.04128571428569</v>
      </c>
      <c r="AO36" s="3">
        <f t="shared" si="0"/>
        <v>226.35477551020409</v>
      </c>
      <c r="AP36" s="3" t="b">
        <f t="shared" si="1"/>
        <v>1</v>
      </c>
      <c r="AQ36" s="3" t="b">
        <f t="shared" si="9"/>
        <v>1</v>
      </c>
      <c r="AR36">
        <f t="shared" si="2"/>
        <v>4</v>
      </c>
      <c r="AS36">
        <f t="shared" si="3"/>
        <v>3</v>
      </c>
      <c r="AT36" s="3" t="b">
        <f t="shared" si="4"/>
        <v>1</v>
      </c>
      <c r="AU36" s="3">
        <f t="shared" si="5"/>
        <v>230.46146428571427</v>
      </c>
      <c r="AV36" s="3">
        <f t="shared" si="6"/>
        <v>220.87919047619047</v>
      </c>
      <c r="AW36" s="3">
        <f t="shared" si="7"/>
        <v>6.1268030639642326E-2</v>
      </c>
      <c r="AX36" s="3">
        <f t="shared" si="13"/>
        <v>0.44568735613480404</v>
      </c>
      <c r="AY36" s="3" t="b">
        <f t="shared" si="11"/>
        <v>0</v>
      </c>
      <c r="AZ36" s="6">
        <f t="shared" si="8"/>
        <v>0.80061035431580629</v>
      </c>
      <c r="BA36" s="3" t="b">
        <f t="shared" si="12"/>
        <v>0</v>
      </c>
      <c r="BB36" s="3"/>
      <c r="BC36" t="s">
        <v>669</v>
      </c>
    </row>
    <row r="37" spans="1:55">
      <c r="A37">
        <v>1067</v>
      </c>
      <c r="B37">
        <v>1</v>
      </c>
      <c r="C37" t="s">
        <v>2442</v>
      </c>
      <c r="D37" t="str">
        <f>HYPERLINK("http://www.uniprot.org/uniprot/ROAA_MOUSE", "ROAA_MOUSE")</f>
        <v>ROAA_MOUSE</v>
      </c>
      <c r="F37">
        <v>36.799999999999997</v>
      </c>
      <c r="G37">
        <v>285</v>
      </c>
      <c r="H37">
        <v>30832</v>
      </c>
      <c r="I37" t="s">
        <v>2443</v>
      </c>
      <c r="J37">
        <v>1754</v>
      </c>
      <c r="K37">
        <v>1444</v>
      </c>
      <c r="L37">
        <v>0.82299999999999995</v>
      </c>
      <c r="M37">
        <v>277</v>
      </c>
      <c r="N37">
        <v>209</v>
      </c>
      <c r="O37">
        <v>209</v>
      </c>
      <c r="P37">
        <v>294</v>
      </c>
      <c r="Q37">
        <v>356</v>
      </c>
      <c r="R37">
        <v>179</v>
      </c>
      <c r="S37">
        <v>230</v>
      </c>
      <c r="T37">
        <v>222</v>
      </c>
      <c r="U37">
        <v>175</v>
      </c>
      <c r="V37">
        <v>176</v>
      </c>
      <c r="W37">
        <v>228</v>
      </c>
      <c r="X37">
        <v>295</v>
      </c>
      <c r="Y37">
        <v>145</v>
      </c>
      <c r="Z37">
        <v>203</v>
      </c>
      <c r="AA37">
        <v>248.25800000000001</v>
      </c>
      <c r="AB37">
        <v>193.77</v>
      </c>
      <c r="AC37">
        <v>194.20699999999999</v>
      </c>
      <c r="AD37">
        <v>260.08499999999998</v>
      </c>
      <c r="AE37">
        <v>328.38600000000002</v>
      </c>
      <c r="AF37">
        <v>162.92699999999999</v>
      </c>
      <c r="AG37">
        <v>217.09</v>
      </c>
      <c r="AH37" s="3">
        <v>229.79814285714286</v>
      </c>
      <c r="AI37" s="3">
        <v>226.02471428571425</v>
      </c>
      <c r="AJ37" s="3">
        <v>203.04128571428569</v>
      </c>
      <c r="AK37" s="3">
        <v>236.75271428571429</v>
      </c>
      <c r="AL37" s="3">
        <v>258.81342857142857</v>
      </c>
      <c r="AM37" s="3">
        <v>213.29399999999995</v>
      </c>
      <c r="AN37" s="3">
        <v>213.29399999999995</v>
      </c>
      <c r="AO37" s="3">
        <f t="shared" si="0"/>
        <v>225.85975510204076</v>
      </c>
      <c r="AP37" s="3" t="b">
        <f t="shared" si="1"/>
        <v>1</v>
      </c>
      <c r="AQ37" s="3" t="b">
        <f t="shared" si="9"/>
        <v>1</v>
      </c>
      <c r="AR37">
        <f t="shared" si="2"/>
        <v>4</v>
      </c>
      <c r="AS37">
        <f t="shared" si="3"/>
        <v>3</v>
      </c>
      <c r="AT37" s="3" t="b">
        <f t="shared" si="4"/>
        <v>1</v>
      </c>
      <c r="AU37" s="3">
        <f t="shared" si="5"/>
        <v>223.90421428571429</v>
      </c>
      <c r="AV37" s="3">
        <f t="shared" si="6"/>
        <v>228.46714285714282</v>
      </c>
      <c r="AW37" s="3">
        <f t="shared" si="7"/>
        <v>-2.910501552746559E-2</v>
      </c>
      <c r="AX37" s="3">
        <f t="shared" si="13"/>
        <v>0.17077601922912947</v>
      </c>
      <c r="AY37" s="3" t="b">
        <f t="shared" si="11"/>
        <v>0</v>
      </c>
      <c r="AZ37" s="6">
        <f t="shared" si="8"/>
        <v>0.77829155409251738</v>
      </c>
      <c r="BA37" s="3" t="b">
        <f t="shared" si="12"/>
        <v>0</v>
      </c>
      <c r="BB37" s="3"/>
      <c r="BC37" t="s">
        <v>669</v>
      </c>
    </row>
    <row r="38" spans="1:55">
      <c r="A38">
        <v>1102</v>
      </c>
      <c r="B38">
        <v>1</v>
      </c>
      <c r="C38" t="s">
        <v>2432</v>
      </c>
      <c r="D38" t="str">
        <f>HYPERLINK("http://www.uniprot.org/uniprot/SF3B1_MOUSE", "SF3B1_MOUSE")</f>
        <v>SF3B1_MOUSE</v>
      </c>
      <c r="F38">
        <v>51.8</v>
      </c>
      <c r="G38">
        <v>1304</v>
      </c>
      <c r="H38">
        <v>145817</v>
      </c>
      <c r="I38" t="s">
        <v>2433</v>
      </c>
      <c r="J38">
        <v>1397</v>
      </c>
      <c r="K38">
        <v>1397</v>
      </c>
      <c r="L38">
        <v>1</v>
      </c>
      <c r="M38">
        <v>113</v>
      </c>
      <c r="N38">
        <v>225</v>
      </c>
      <c r="O38">
        <v>262</v>
      </c>
      <c r="P38">
        <v>177</v>
      </c>
      <c r="Q38">
        <v>166</v>
      </c>
      <c r="R38">
        <v>177</v>
      </c>
      <c r="S38">
        <v>277</v>
      </c>
      <c r="T38">
        <v>113</v>
      </c>
      <c r="U38">
        <v>225</v>
      </c>
      <c r="V38">
        <v>262</v>
      </c>
      <c r="W38">
        <v>177</v>
      </c>
      <c r="X38">
        <v>166</v>
      </c>
      <c r="Y38">
        <v>177</v>
      </c>
      <c r="Z38">
        <v>277</v>
      </c>
      <c r="AA38">
        <v>113</v>
      </c>
      <c r="AB38">
        <v>225</v>
      </c>
      <c r="AC38">
        <v>262</v>
      </c>
      <c r="AD38">
        <v>177</v>
      </c>
      <c r="AE38">
        <v>166</v>
      </c>
      <c r="AF38">
        <v>177</v>
      </c>
      <c r="AG38">
        <v>277</v>
      </c>
      <c r="AH38" s="3">
        <v>115.72014285714285</v>
      </c>
      <c r="AI38" s="3">
        <v>272.27728571428571</v>
      </c>
      <c r="AJ38" s="3">
        <v>330.4641428571428</v>
      </c>
      <c r="AK38" s="3">
        <v>174.47200000000001</v>
      </c>
      <c r="AL38" s="3">
        <v>145.89542857142857</v>
      </c>
      <c r="AM38" s="3">
        <v>236.75271428571429</v>
      </c>
      <c r="AN38" s="3">
        <v>288.49514285714287</v>
      </c>
      <c r="AO38" s="3">
        <f t="shared" si="0"/>
        <v>223.43955102040815</v>
      </c>
      <c r="AP38" s="3" t="b">
        <f t="shared" si="1"/>
        <v>1</v>
      </c>
      <c r="AQ38" s="3" t="b">
        <f t="shared" si="9"/>
        <v>1</v>
      </c>
      <c r="AR38">
        <f t="shared" si="2"/>
        <v>4</v>
      </c>
      <c r="AS38">
        <f t="shared" si="3"/>
        <v>3</v>
      </c>
      <c r="AT38" s="3" t="b">
        <f t="shared" si="4"/>
        <v>1</v>
      </c>
      <c r="AU38" s="3">
        <f t="shared" si="5"/>
        <v>223.23339285714283</v>
      </c>
      <c r="AV38" s="3">
        <f t="shared" si="6"/>
        <v>223.71442857142856</v>
      </c>
      <c r="AW38" s="3">
        <f t="shared" si="7"/>
        <v>-3.1054547049072239E-3</v>
      </c>
      <c r="AX38" s="3">
        <f t="shared" si="13"/>
        <v>0.25733204679440297</v>
      </c>
      <c r="AY38" s="3" t="b">
        <f t="shared" si="11"/>
        <v>0</v>
      </c>
      <c r="AZ38" s="6">
        <f t="shared" si="8"/>
        <v>0.99453393674526414</v>
      </c>
      <c r="BA38" s="3" t="b">
        <f t="shared" si="12"/>
        <v>0</v>
      </c>
      <c r="BB38" s="3"/>
      <c r="BC38" t="s">
        <v>537</v>
      </c>
    </row>
    <row r="39" spans="1:55">
      <c r="A39">
        <v>1273</v>
      </c>
      <c r="B39">
        <v>1</v>
      </c>
      <c r="C39" t="s">
        <v>2090</v>
      </c>
      <c r="D39" t="str">
        <f>HYPERLINK("http://www.uniprot.org/uniprot/RBP2_MOUSE", "RBP2_MOUSE")</f>
        <v>RBP2_MOUSE</v>
      </c>
      <c r="F39">
        <v>40.1</v>
      </c>
      <c r="G39">
        <v>3053</v>
      </c>
      <c r="H39">
        <v>341092</v>
      </c>
      <c r="I39" t="s">
        <v>2091</v>
      </c>
      <c r="J39">
        <v>1372</v>
      </c>
      <c r="K39">
        <v>1372</v>
      </c>
      <c r="L39">
        <v>1</v>
      </c>
      <c r="M39">
        <v>109</v>
      </c>
      <c r="N39">
        <v>219</v>
      </c>
      <c r="O39">
        <v>229</v>
      </c>
      <c r="P39">
        <v>78</v>
      </c>
      <c r="Q39">
        <v>182</v>
      </c>
      <c r="R39">
        <v>233</v>
      </c>
      <c r="S39">
        <v>322</v>
      </c>
      <c r="T39">
        <v>109</v>
      </c>
      <c r="U39">
        <v>219</v>
      </c>
      <c r="V39">
        <v>229</v>
      </c>
      <c r="W39">
        <v>78</v>
      </c>
      <c r="X39">
        <v>182</v>
      </c>
      <c r="Y39">
        <v>233</v>
      </c>
      <c r="Z39">
        <v>322</v>
      </c>
      <c r="AA39">
        <v>109</v>
      </c>
      <c r="AB39">
        <v>219</v>
      </c>
      <c r="AC39">
        <v>229</v>
      </c>
      <c r="AD39">
        <v>78</v>
      </c>
      <c r="AE39">
        <v>182</v>
      </c>
      <c r="AF39">
        <v>233</v>
      </c>
      <c r="AG39">
        <v>322</v>
      </c>
      <c r="AH39" s="3">
        <v>111.88300000000001</v>
      </c>
      <c r="AI39" s="3">
        <v>258.81342857142857</v>
      </c>
      <c r="AJ39" s="3">
        <v>258.81342857142857</v>
      </c>
      <c r="AK39" s="3">
        <v>85.030857142857144</v>
      </c>
      <c r="AL39" s="3">
        <v>159.77742857142857</v>
      </c>
      <c r="AM39" s="3">
        <v>297.73828571428567</v>
      </c>
      <c r="AN39" s="3">
        <v>346</v>
      </c>
      <c r="AO39" s="3">
        <f t="shared" si="0"/>
        <v>216.86520408163264</v>
      </c>
      <c r="AP39" s="3" t="b">
        <f t="shared" si="1"/>
        <v>1</v>
      </c>
      <c r="AQ39" s="3" t="b">
        <f t="shared" si="9"/>
        <v>1</v>
      </c>
      <c r="AR39">
        <f t="shared" si="2"/>
        <v>4</v>
      </c>
      <c r="AS39">
        <f t="shared" si="3"/>
        <v>3</v>
      </c>
      <c r="AT39" s="3" t="b">
        <f t="shared" si="4"/>
        <v>1</v>
      </c>
      <c r="AU39" s="3">
        <f t="shared" si="5"/>
        <v>178.63517857142855</v>
      </c>
      <c r="AV39" s="3">
        <f t="shared" si="6"/>
        <v>267.83857142857141</v>
      </c>
      <c r="AW39" s="3">
        <f t="shared" si="7"/>
        <v>-0.58434752018077807</v>
      </c>
      <c r="AX39" s="3">
        <f t="shared" si="13"/>
        <v>-1.4894380178219997</v>
      </c>
      <c r="AY39" s="3" t="b">
        <f t="shared" si="11"/>
        <v>0</v>
      </c>
      <c r="AZ39" s="6">
        <f t="shared" si="8"/>
        <v>0.27187165410469116</v>
      </c>
      <c r="BA39" s="3" t="b">
        <f t="shared" si="12"/>
        <v>0</v>
      </c>
      <c r="BB39" s="3"/>
      <c r="BC39" t="s">
        <v>537</v>
      </c>
    </row>
    <row r="40" spans="1:55">
      <c r="A40">
        <v>728</v>
      </c>
      <c r="B40">
        <v>1</v>
      </c>
      <c r="C40" t="s">
        <v>1717</v>
      </c>
      <c r="D40" t="str">
        <f>HYPERLINK("http://www.uniprot.org/uniprot/MBB1A_MOUSE", "MBB1A_MOUSE")</f>
        <v>MBB1A_MOUSE</v>
      </c>
      <c r="F40">
        <v>48</v>
      </c>
      <c r="G40">
        <v>1344</v>
      </c>
      <c r="H40">
        <v>152038</v>
      </c>
      <c r="I40" t="s">
        <v>1718</v>
      </c>
      <c r="J40">
        <v>1419</v>
      </c>
      <c r="K40">
        <v>1419</v>
      </c>
      <c r="L40">
        <v>1</v>
      </c>
      <c r="M40">
        <v>121</v>
      </c>
      <c r="N40">
        <v>153</v>
      </c>
      <c r="O40">
        <v>230</v>
      </c>
      <c r="P40">
        <v>142</v>
      </c>
      <c r="Q40">
        <v>236</v>
      </c>
      <c r="R40">
        <v>211</v>
      </c>
      <c r="S40">
        <v>326</v>
      </c>
      <c r="T40">
        <v>121</v>
      </c>
      <c r="U40">
        <v>153</v>
      </c>
      <c r="V40">
        <v>230</v>
      </c>
      <c r="W40">
        <v>142</v>
      </c>
      <c r="X40">
        <v>236</v>
      </c>
      <c r="Y40">
        <v>211</v>
      </c>
      <c r="Z40">
        <v>326</v>
      </c>
      <c r="AA40">
        <v>121</v>
      </c>
      <c r="AB40">
        <v>153</v>
      </c>
      <c r="AC40">
        <v>230</v>
      </c>
      <c r="AD40">
        <v>142</v>
      </c>
      <c r="AE40">
        <v>236</v>
      </c>
      <c r="AF40">
        <v>211</v>
      </c>
      <c r="AG40">
        <v>326</v>
      </c>
      <c r="AH40" s="3">
        <v>126.51685714285713</v>
      </c>
      <c r="AI40" s="3">
        <v>159.77742857142857</v>
      </c>
      <c r="AJ40" s="3">
        <v>263.13200000000001</v>
      </c>
      <c r="AK40" s="3">
        <v>145.89542857142857</v>
      </c>
      <c r="AL40" s="3">
        <v>184.79128571428572</v>
      </c>
      <c r="AM40" s="3">
        <v>254.56900000000002</v>
      </c>
      <c r="AN40" s="3">
        <v>375.49742857142866</v>
      </c>
      <c r="AO40" s="3">
        <f t="shared" si="0"/>
        <v>215.73991836734695</v>
      </c>
      <c r="AP40" s="3" t="b">
        <f t="shared" si="1"/>
        <v>1</v>
      </c>
      <c r="AQ40" s="3" t="b">
        <f t="shared" si="9"/>
        <v>1</v>
      </c>
      <c r="AR40">
        <f t="shared" si="2"/>
        <v>4</v>
      </c>
      <c r="AS40">
        <f t="shared" si="3"/>
        <v>3</v>
      </c>
      <c r="AT40" s="3" t="b">
        <f t="shared" si="4"/>
        <v>1</v>
      </c>
      <c r="AU40" s="3">
        <f t="shared" si="5"/>
        <v>173.83042857142857</v>
      </c>
      <c r="AV40" s="3">
        <f t="shared" si="6"/>
        <v>271.61923809523813</v>
      </c>
      <c r="AW40" s="3">
        <f t="shared" si="7"/>
        <v>-0.64390502126662474</v>
      </c>
      <c r="AX40" s="3">
        <f t="shared" si="13"/>
        <v>-1.6727398968388862</v>
      </c>
      <c r="AY40" s="3" t="b">
        <f t="shared" si="11"/>
        <v>1</v>
      </c>
      <c r="AZ40" s="6">
        <f t="shared" si="8"/>
        <v>0.15818608043032648</v>
      </c>
      <c r="BA40" s="3" t="b">
        <f t="shared" si="12"/>
        <v>0</v>
      </c>
      <c r="BB40" s="3"/>
      <c r="BC40" t="s">
        <v>537</v>
      </c>
    </row>
    <row r="41" spans="1:55">
      <c r="A41">
        <v>200</v>
      </c>
      <c r="B41">
        <v>1</v>
      </c>
      <c r="C41" t="s">
        <v>80</v>
      </c>
      <c r="D41" t="str">
        <f>HYPERLINK("http://www.uniprot.org/uniprot/PTBP1_MOUSE", "PTBP1_MOUSE")</f>
        <v>PTBP1_MOUSE</v>
      </c>
      <c r="F41">
        <v>47.8</v>
      </c>
      <c r="G41">
        <v>527</v>
      </c>
      <c r="H41">
        <v>56479</v>
      </c>
      <c r="I41" t="s">
        <v>81</v>
      </c>
      <c r="J41">
        <v>1597</v>
      </c>
      <c r="K41">
        <v>1470</v>
      </c>
      <c r="L41">
        <v>0.92</v>
      </c>
      <c r="M41">
        <v>291</v>
      </c>
      <c r="N41">
        <v>196</v>
      </c>
      <c r="O41">
        <v>189</v>
      </c>
      <c r="P41">
        <v>250</v>
      </c>
      <c r="Q41">
        <v>335</v>
      </c>
      <c r="R41">
        <v>113</v>
      </c>
      <c r="S41">
        <v>223</v>
      </c>
      <c r="T41">
        <v>269</v>
      </c>
      <c r="U41">
        <v>185</v>
      </c>
      <c r="V41">
        <v>174</v>
      </c>
      <c r="W41">
        <v>219</v>
      </c>
      <c r="X41">
        <v>311</v>
      </c>
      <c r="Y41">
        <v>104</v>
      </c>
      <c r="Z41">
        <v>208</v>
      </c>
      <c r="AA41">
        <v>289.06099999999998</v>
      </c>
      <c r="AB41">
        <v>192.75700000000001</v>
      </c>
      <c r="AC41">
        <v>184.875</v>
      </c>
      <c r="AD41">
        <v>248.137</v>
      </c>
      <c r="AE41">
        <v>333.21699999999998</v>
      </c>
      <c r="AF41">
        <v>110.039</v>
      </c>
      <c r="AG41">
        <v>218.685</v>
      </c>
      <c r="AH41" s="3">
        <v>263.13200000000001</v>
      </c>
      <c r="AI41" s="3">
        <v>217.85328571428573</v>
      </c>
      <c r="AJ41" s="3">
        <v>193.23942857142856</v>
      </c>
      <c r="AK41" s="3">
        <v>226.02471428571425</v>
      </c>
      <c r="AL41" s="3">
        <v>263.13200000000001</v>
      </c>
      <c r="AM41" s="3">
        <v>126.51685714285713</v>
      </c>
      <c r="AN41" s="3">
        <v>217.85328571428573</v>
      </c>
      <c r="AO41" s="3">
        <f t="shared" si="0"/>
        <v>215.39308163265306</v>
      </c>
      <c r="AP41" s="3" t="b">
        <f t="shared" si="1"/>
        <v>1</v>
      </c>
      <c r="AQ41" s="3" t="b">
        <f t="shared" si="9"/>
        <v>1</v>
      </c>
      <c r="AR41">
        <f t="shared" si="2"/>
        <v>4</v>
      </c>
      <c r="AS41">
        <f t="shared" si="3"/>
        <v>3</v>
      </c>
      <c r="AT41" s="3" t="b">
        <f t="shared" si="4"/>
        <v>1</v>
      </c>
      <c r="AU41" s="3">
        <f t="shared" si="5"/>
        <v>225.06235714285714</v>
      </c>
      <c r="AV41" s="3">
        <f t="shared" si="6"/>
        <v>202.50071428571428</v>
      </c>
      <c r="AW41" s="3">
        <f t="shared" si="7"/>
        <v>0.15239778181310287</v>
      </c>
      <c r="AX41" s="3">
        <f t="shared" si="13"/>
        <v>0.55683654952226347</v>
      </c>
      <c r="AY41" s="3" t="b">
        <f t="shared" si="11"/>
        <v>0</v>
      </c>
      <c r="AZ41" s="6">
        <f t="shared" si="8"/>
        <v>0.57588433956656093</v>
      </c>
      <c r="BA41" s="3" t="b">
        <f t="shared" si="12"/>
        <v>0</v>
      </c>
      <c r="BB41" s="3"/>
      <c r="BC41" t="s">
        <v>82</v>
      </c>
    </row>
    <row r="42" spans="1:55">
      <c r="A42">
        <v>1040</v>
      </c>
      <c r="B42">
        <v>1</v>
      </c>
      <c r="C42" t="s">
        <v>2639</v>
      </c>
      <c r="D42" t="str">
        <f>HYPERLINK("http://www.uniprot.org/uniprot/TADBP_MOUSE", "TADBP_MOUSE")</f>
        <v>TADBP_MOUSE</v>
      </c>
      <c r="F42">
        <v>51.2</v>
      </c>
      <c r="G42">
        <v>414</v>
      </c>
      <c r="H42">
        <v>44549</v>
      </c>
      <c r="I42" t="s">
        <v>2552</v>
      </c>
      <c r="J42">
        <v>1527</v>
      </c>
      <c r="K42">
        <v>1527</v>
      </c>
      <c r="L42">
        <v>1</v>
      </c>
      <c r="M42">
        <v>279</v>
      </c>
      <c r="N42">
        <v>163</v>
      </c>
      <c r="O42">
        <v>187</v>
      </c>
      <c r="P42">
        <v>266</v>
      </c>
      <c r="Q42">
        <v>311</v>
      </c>
      <c r="R42">
        <v>129</v>
      </c>
      <c r="S42">
        <v>192</v>
      </c>
      <c r="T42">
        <v>279</v>
      </c>
      <c r="U42">
        <v>163</v>
      </c>
      <c r="V42">
        <v>187</v>
      </c>
      <c r="W42">
        <v>266</v>
      </c>
      <c r="X42">
        <v>311</v>
      </c>
      <c r="Y42">
        <v>129</v>
      </c>
      <c r="Z42">
        <v>192</v>
      </c>
      <c r="AA42">
        <v>279</v>
      </c>
      <c r="AB42">
        <v>163</v>
      </c>
      <c r="AC42">
        <v>187</v>
      </c>
      <c r="AD42">
        <v>266</v>
      </c>
      <c r="AE42">
        <v>311</v>
      </c>
      <c r="AF42">
        <v>129</v>
      </c>
      <c r="AG42">
        <v>192</v>
      </c>
      <c r="AH42" s="3">
        <v>258.81342857142857</v>
      </c>
      <c r="AI42" s="3">
        <v>184.79128571428572</v>
      </c>
      <c r="AJ42" s="3">
        <v>200.85528571428571</v>
      </c>
      <c r="AK42" s="3">
        <v>247.76600000000002</v>
      </c>
      <c r="AL42" s="3">
        <v>247.76600000000002</v>
      </c>
      <c r="AM42" s="3">
        <v>155.50357142857143</v>
      </c>
      <c r="AN42" s="3">
        <v>187.38371428571432</v>
      </c>
      <c r="AO42" s="3">
        <f t="shared" si="0"/>
        <v>211.8398979591837</v>
      </c>
      <c r="AP42" s="3" t="b">
        <f t="shared" si="1"/>
        <v>1</v>
      </c>
      <c r="AQ42" s="3" t="b">
        <f t="shared" si="9"/>
        <v>1</v>
      </c>
      <c r="AR42">
        <f t="shared" si="2"/>
        <v>4</v>
      </c>
      <c r="AS42">
        <f t="shared" si="3"/>
        <v>3</v>
      </c>
      <c r="AT42" s="3" t="b">
        <f t="shared" si="4"/>
        <v>1</v>
      </c>
      <c r="AU42" s="3">
        <f t="shared" si="5"/>
        <v>223.05650000000003</v>
      </c>
      <c r="AV42" s="3">
        <f t="shared" si="6"/>
        <v>196.88442857142857</v>
      </c>
      <c r="AW42" s="3">
        <f t="shared" si="7"/>
        <v>0.18006017554213655</v>
      </c>
      <c r="AX42" s="3">
        <f t="shared" si="13"/>
        <v>0.6367907366275527</v>
      </c>
      <c r="AY42" s="3" t="b">
        <f t="shared" si="11"/>
        <v>0</v>
      </c>
      <c r="AZ42" s="6">
        <f t="shared" si="8"/>
        <v>0.43706031456413424</v>
      </c>
      <c r="BA42" s="3" t="b">
        <f t="shared" si="12"/>
        <v>0</v>
      </c>
      <c r="BB42" s="3"/>
      <c r="BC42" t="s">
        <v>537</v>
      </c>
    </row>
    <row r="43" spans="1:55">
      <c r="A43">
        <v>436</v>
      </c>
      <c r="B43">
        <v>1</v>
      </c>
      <c r="C43" t="s">
        <v>898</v>
      </c>
      <c r="D43" t="str">
        <f>HYPERLINK("http://www.uniprot.org/uniprot/HNRH2_MOUSE", "HNRH2_MOUSE")</f>
        <v>HNRH2_MOUSE</v>
      </c>
      <c r="F43">
        <v>41.6</v>
      </c>
      <c r="G43">
        <v>449</v>
      </c>
      <c r="H43">
        <v>49281</v>
      </c>
      <c r="I43" t="s">
        <v>899</v>
      </c>
      <c r="J43">
        <v>1823</v>
      </c>
      <c r="K43">
        <v>739</v>
      </c>
      <c r="L43">
        <v>0.40500000000000003</v>
      </c>
      <c r="M43">
        <v>353</v>
      </c>
      <c r="N43">
        <v>195</v>
      </c>
      <c r="O43">
        <v>218</v>
      </c>
      <c r="P43">
        <v>257</v>
      </c>
      <c r="Q43">
        <v>387</v>
      </c>
      <c r="R43">
        <v>198</v>
      </c>
      <c r="S43">
        <v>215</v>
      </c>
      <c r="T43">
        <v>128</v>
      </c>
      <c r="U43">
        <v>97</v>
      </c>
      <c r="V43">
        <v>111</v>
      </c>
      <c r="W43">
        <v>82</v>
      </c>
      <c r="X43">
        <v>116</v>
      </c>
      <c r="Y43">
        <v>100</v>
      </c>
      <c r="Z43">
        <v>105</v>
      </c>
      <c r="AA43">
        <v>295.78500000000003</v>
      </c>
      <c r="AB43">
        <v>163.72399999999999</v>
      </c>
      <c r="AC43">
        <v>185.434</v>
      </c>
      <c r="AD43">
        <v>203.77699999999999</v>
      </c>
      <c r="AE43">
        <v>294.98200000000003</v>
      </c>
      <c r="AF43">
        <v>163.05500000000001</v>
      </c>
      <c r="AG43">
        <v>169.82499999999999</v>
      </c>
      <c r="AH43" s="3">
        <v>272.27728571428571</v>
      </c>
      <c r="AI43" s="3">
        <v>187.38371428571432</v>
      </c>
      <c r="AJ43" s="3">
        <v>196.59685714285712</v>
      </c>
      <c r="AK43" s="3">
        <v>196.59685714285712</v>
      </c>
      <c r="AL43" s="3">
        <v>242.99542857142859</v>
      </c>
      <c r="AM43" s="3">
        <v>217.85328571428573</v>
      </c>
      <c r="AN43" s="3">
        <v>155.50357142857143</v>
      </c>
      <c r="AO43" s="3">
        <f t="shared" si="0"/>
        <v>209.88671428571428</v>
      </c>
      <c r="AP43" s="3" t="b">
        <f t="shared" si="1"/>
        <v>1</v>
      </c>
      <c r="AQ43" s="3" t="b">
        <f t="shared" si="9"/>
        <v>1</v>
      </c>
      <c r="AR43">
        <f t="shared" si="2"/>
        <v>4</v>
      </c>
      <c r="AS43">
        <f t="shared" si="3"/>
        <v>3</v>
      </c>
      <c r="AT43" s="3" t="b">
        <f t="shared" si="4"/>
        <v>1</v>
      </c>
      <c r="AU43" s="3">
        <f t="shared" si="5"/>
        <v>213.21367857142855</v>
      </c>
      <c r="AV43" s="3">
        <f t="shared" si="6"/>
        <v>205.45076190476189</v>
      </c>
      <c r="AW43" s="3">
        <f t="shared" si="7"/>
        <v>5.3507315453034901E-2</v>
      </c>
      <c r="AX43" s="3">
        <f t="shared" si="13"/>
        <v>0.30517895114613208</v>
      </c>
      <c r="AY43" s="3" t="b">
        <f t="shared" si="11"/>
        <v>0</v>
      </c>
      <c r="AZ43" s="6">
        <f t="shared" si="8"/>
        <v>0.81784699508701242</v>
      </c>
      <c r="BA43" s="3" t="b">
        <f t="shared" si="12"/>
        <v>0</v>
      </c>
      <c r="BB43" s="3"/>
      <c r="BC43" t="s">
        <v>367</v>
      </c>
    </row>
    <row r="44" spans="1:55">
      <c r="A44">
        <v>74</v>
      </c>
      <c r="B44">
        <v>1</v>
      </c>
      <c r="C44" t="s">
        <v>309</v>
      </c>
      <c r="D44" t="str">
        <f>HYPERLINK("http://www.uniprot.org/uniprot/U5S1_MOUSE", "U5S1_MOUSE")</f>
        <v>U5S1_MOUSE</v>
      </c>
      <c r="F44">
        <v>52.5</v>
      </c>
      <c r="G44">
        <v>971</v>
      </c>
      <c r="H44">
        <v>109362</v>
      </c>
      <c r="I44" t="s">
        <v>310</v>
      </c>
      <c r="J44">
        <v>1346</v>
      </c>
      <c r="K44">
        <v>1322</v>
      </c>
      <c r="L44">
        <v>0.98199999999999998</v>
      </c>
      <c r="M44">
        <v>182</v>
      </c>
      <c r="N44">
        <v>207</v>
      </c>
      <c r="O44">
        <v>223</v>
      </c>
      <c r="P44">
        <v>148</v>
      </c>
      <c r="Q44">
        <v>166</v>
      </c>
      <c r="R44">
        <v>159</v>
      </c>
      <c r="S44">
        <v>261</v>
      </c>
      <c r="T44">
        <v>178</v>
      </c>
      <c r="U44">
        <v>205</v>
      </c>
      <c r="V44">
        <v>220</v>
      </c>
      <c r="W44">
        <v>146</v>
      </c>
      <c r="X44">
        <v>164</v>
      </c>
      <c r="Y44">
        <v>154</v>
      </c>
      <c r="Z44">
        <v>255</v>
      </c>
      <c r="AA44">
        <v>182</v>
      </c>
      <c r="AB44">
        <v>206.99</v>
      </c>
      <c r="AC44">
        <v>222.98599999999999</v>
      </c>
      <c r="AD44">
        <v>148</v>
      </c>
      <c r="AE44">
        <v>166</v>
      </c>
      <c r="AF44">
        <v>158.96799999999999</v>
      </c>
      <c r="AG44">
        <v>260.95299999999997</v>
      </c>
      <c r="AH44" s="3">
        <v>168.68057142857145</v>
      </c>
      <c r="AI44" s="3">
        <v>236.75271428571429</v>
      </c>
      <c r="AJ44" s="3">
        <v>242.99542857142859</v>
      </c>
      <c r="AK44" s="3">
        <v>155.50357142857143</v>
      </c>
      <c r="AL44" s="3">
        <v>143.57599999999999</v>
      </c>
      <c r="AM44" s="3">
        <v>200.85528571428571</v>
      </c>
      <c r="AN44" s="3">
        <v>272.27728571428571</v>
      </c>
      <c r="AO44" s="3">
        <f t="shared" si="0"/>
        <v>202.94869387755099</v>
      </c>
      <c r="AP44" s="3" t="b">
        <f t="shared" si="1"/>
        <v>1</v>
      </c>
      <c r="AQ44" s="3" t="b">
        <f t="shared" si="9"/>
        <v>1</v>
      </c>
      <c r="AR44">
        <f t="shared" si="2"/>
        <v>4</v>
      </c>
      <c r="AS44">
        <f t="shared" si="3"/>
        <v>3</v>
      </c>
      <c r="AT44" s="3" t="b">
        <f t="shared" si="4"/>
        <v>1</v>
      </c>
      <c r="AU44" s="3">
        <f t="shared" si="5"/>
        <v>200.98307142857141</v>
      </c>
      <c r="AV44" s="3">
        <f t="shared" si="6"/>
        <v>205.56952380952382</v>
      </c>
      <c r="AW44" s="3">
        <f t="shared" si="7"/>
        <v>-3.2552407287161043E-2</v>
      </c>
      <c r="AX44" s="3">
        <f t="shared" si="13"/>
        <v>-4.7952476279853199E-3</v>
      </c>
      <c r="AY44" s="3" t="b">
        <f t="shared" si="11"/>
        <v>0</v>
      </c>
      <c r="AZ44" s="6">
        <f t="shared" si="8"/>
        <v>0.91546677418773459</v>
      </c>
      <c r="BA44" s="3" t="b">
        <f t="shared" si="12"/>
        <v>0</v>
      </c>
      <c r="BB44" s="3"/>
      <c r="BC44" t="s">
        <v>311</v>
      </c>
    </row>
    <row r="45" spans="1:55">
      <c r="A45">
        <v>256</v>
      </c>
      <c r="B45">
        <v>1</v>
      </c>
      <c r="C45" t="s">
        <v>1385</v>
      </c>
      <c r="D45" t="str">
        <f>HYPERLINK("http://www.uniprot.org/uniprot/FBRL_MOUSE", "FBRL_MOUSE")</f>
        <v>FBRL_MOUSE</v>
      </c>
      <c r="F45">
        <v>45.9</v>
      </c>
      <c r="G45">
        <v>327</v>
      </c>
      <c r="H45">
        <v>34308</v>
      </c>
      <c r="I45" t="s">
        <v>1386</v>
      </c>
      <c r="J45">
        <v>1448</v>
      </c>
      <c r="K45">
        <v>1146</v>
      </c>
      <c r="L45">
        <v>0.79100000000000004</v>
      </c>
      <c r="M45">
        <v>149</v>
      </c>
      <c r="N45">
        <v>148</v>
      </c>
      <c r="O45">
        <v>179</v>
      </c>
      <c r="P45">
        <v>137</v>
      </c>
      <c r="Q45">
        <v>394</v>
      </c>
      <c r="R45">
        <v>194</v>
      </c>
      <c r="S45">
        <v>247</v>
      </c>
      <c r="T45">
        <v>117</v>
      </c>
      <c r="U45">
        <v>129</v>
      </c>
      <c r="V45">
        <v>141</v>
      </c>
      <c r="W45">
        <v>106</v>
      </c>
      <c r="X45">
        <v>346</v>
      </c>
      <c r="Y45">
        <v>177</v>
      </c>
      <c r="Z45">
        <v>130</v>
      </c>
      <c r="AA45">
        <v>149</v>
      </c>
      <c r="AB45">
        <v>148</v>
      </c>
      <c r="AC45">
        <v>178.732</v>
      </c>
      <c r="AD45">
        <v>137</v>
      </c>
      <c r="AE45">
        <v>394</v>
      </c>
      <c r="AF45">
        <v>194</v>
      </c>
      <c r="AG45">
        <v>247</v>
      </c>
      <c r="AH45" s="3">
        <v>149.8197142857143</v>
      </c>
      <c r="AI45" s="3">
        <v>155.50357142857143</v>
      </c>
      <c r="AJ45" s="3">
        <v>184.79128571428572</v>
      </c>
      <c r="AK45" s="3">
        <v>137.92714285714285</v>
      </c>
      <c r="AL45" s="3">
        <v>297.73828571428567</v>
      </c>
      <c r="AM45" s="3">
        <v>242.99542857142859</v>
      </c>
      <c r="AN45" s="3">
        <v>242.99542857142859</v>
      </c>
      <c r="AO45" s="3">
        <f t="shared" si="0"/>
        <v>201.68155102040819</v>
      </c>
      <c r="AP45" s="3" t="b">
        <f t="shared" si="1"/>
        <v>1</v>
      </c>
      <c r="AQ45" s="3" t="b">
        <f t="shared" si="9"/>
        <v>1</v>
      </c>
      <c r="AR45">
        <f t="shared" si="2"/>
        <v>4</v>
      </c>
      <c r="AS45">
        <f t="shared" si="3"/>
        <v>3</v>
      </c>
      <c r="AT45" s="3" t="b">
        <f t="shared" si="4"/>
        <v>1</v>
      </c>
      <c r="AU45" s="3">
        <f t="shared" si="5"/>
        <v>157.01042857142858</v>
      </c>
      <c r="AV45" s="3">
        <f t="shared" si="6"/>
        <v>261.24304761904767</v>
      </c>
      <c r="AW45" s="3">
        <f t="shared" si="7"/>
        <v>-0.73453225816332801</v>
      </c>
      <c r="AX45" s="3">
        <f t="shared" si="13"/>
        <v>-2.1307337483094138</v>
      </c>
      <c r="AY45" s="3" t="b">
        <f t="shared" si="11"/>
        <v>1</v>
      </c>
      <c r="AZ45" s="6">
        <f t="shared" si="8"/>
        <v>2.9306717774879314E-3</v>
      </c>
      <c r="BA45" s="3" t="b">
        <f t="shared" si="12"/>
        <v>1</v>
      </c>
      <c r="BB45" s="3" t="b">
        <v>1</v>
      </c>
      <c r="BC45" t="s">
        <v>1387</v>
      </c>
    </row>
    <row r="46" spans="1:55">
      <c r="A46">
        <v>471</v>
      </c>
      <c r="B46">
        <v>1</v>
      </c>
      <c r="C46" t="s">
        <v>885</v>
      </c>
      <c r="D46" t="str">
        <f>HYPERLINK("http://www.uniprot.org/uniprot/HNRL2_MOUSE", "HNRL2_MOUSE")</f>
        <v>HNRL2_MOUSE</v>
      </c>
      <c r="F46">
        <v>39.200000000000003</v>
      </c>
      <c r="G46">
        <v>745</v>
      </c>
      <c r="H46">
        <v>85001</v>
      </c>
      <c r="I46" t="s">
        <v>886</v>
      </c>
      <c r="J46">
        <v>1414</v>
      </c>
      <c r="K46">
        <v>1414</v>
      </c>
      <c r="L46">
        <v>1</v>
      </c>
      <c r="M46">
        <v>243</v>
      </c>
      <c r="N46">
        <v>159</v>
      </c>
      <c r="O46">
        <v>164</v>
      </c>
      <c r="P46">
        <v>293</v>
      </c>
      <c r="Q46">
        <v>228</v>
      </c>
      <c r="R46">
        <v>157</v>
      </c>
      <c r="S46">
        <v>170</v>
      </c>
      <c r="T46">
        <v>243</v>
      </c>
      <c r="U46">
        <v>159</v>
      </c>
      <c r="V46">
        <v>164</v>
      </c>
      <c r="W46">
        <v>293</v>
      </c>
      <c r="X46">
        <v>228</v>
      </c>
      <c r="Y46">
        <v>157</v>
      </c>
      <c r="Z46">
        <v>170</v>
      </c>
      <c r="AA46">
        <v>243</v>
      </c>
      <c r="AB46">
        <v>159</v>
      </c>
      <c r="AC46">
        <v>164</v>
      </c>
      <c r="AD46">
        <v>293</v>
      </c>
      <c r="AE46">
        <v>228</v>
      </c>
      <c r="AF46">
        <v>157</v>
      </c>
      <c r="AG46">
        <v>170</v>
      </c>
      <c r="AH46" s="3">
        <v>217.85328571428573</v>
      </c>
      <c r="AI46" s="3">
        <v>174.47200000000001</v>
      </c>
      <c r="AJ46" s="3">
        <v>174.47200000000001</v>
      </c>
      <c r="AK46" s="3">
        <v>263.13200000000001</v>
      </c>
      <c r="AL46" s="3">
        <v>180.34714285714284</v>
      </c>
      <c r="AM46" s="3">
        <v>193.23942857142856</v>
      </c>
      <c r="AN46" s="3">
        <v>159.77742857142857</v>
      </c>
      <c r="AO46" s="3">
        <f t="shared" si="0"/>
        <v>194.75618367346939</v>
      </c>
      <c r="AP46" s="3" t="b">
        <f t="shared" si="1"/>
        <v>1</v>
      </c>
      <c r="AQ46" s="3" t="b">
        <f t="shared" si="9"/>
        <v>1</v>
      </c>
      <c r="AR46">
        <f t="shared" si="2"/>
        <v>4</v>
      </c>
      <c r="AS46">
        <f t="shared" si="3"/>
        <v>3</v>
      </c>
      <c r="AT46" s="3" t="b">
        <f t="shared" si="4"/>
        <v>1</v>
      </c>
      <c r="AU46" s="3">
        <f t="shared" si="5"/>
        <v>207.48232142857142</v>
      </c>
      <c r="AV46" s="3">
        <f t="shared" si="6"/>
        <v>177.78800000000001</v>
      </c>
      <c r="AW46" s="3">
        <f t="shared" si="7"/>
        <v>0.22283046544781826</v>
      </c>
      <c r="AX46" s="3">
        <f t="shared" si="13"/>
        <v>0.72523580785642816</v>
      </c>
      <c r="AY46" s="3" t="b">
        <f t="shared" si="11"/>
        <v>0</v>
      </c>
      <c r="AZ46" s="6">
        <f t="shared" si="8"/>
        <v>0.31101349285414764</v>
      </c>
      <c r="BA46" s="3" t="b">
        <f t="shared" si="12"/>
        <v>0</v>
      </c>
      <c r="BB46" s="3"/>
      <c r="BC46" t="s">
        <v>537</v>
      </c>
    </row>
    <row r="47" spans="1:55">
      <c r="A47">
        <v>658</v>
      </c>
      <c r="B47">
        <v>1</v>
      </c>
      <c r="C47" t="s">
        <v>446</v>
      </c>
      <c r="D47" t="str">
        <f>HYPERLINK("http://www.uniprot.org/uniprot/NOP58_MOUSE", "NOP58_MOUSE")</f>
        <v>NOP58_MOUSE</v>
      </c>
      <c r="F47">
        <v>51.7</v>
      </c>
      <c r="G47">
        <v>536</v>
      </c>
      <c r="H47">
        <v>60344</v>
      </c>
      <c r="I47" t="s">
        <v>447</v>
      </c>
      <c r="J47">
        <v>1251</v>
      </c>
      <c r="K47">
        <v>1251</v>
      </c>
      <c r="L47">
        <v>1</v>
      </c>
      <c r="M47">
        <v>91</v>
      </c>
      <c r="N47">
        <v>207</v>
      </c>
      <c r="O47">
        <v>234</v>
      </c>
      <c r="P47">
        <v>141</v>
      </c>
      <c r="Q47">
        <v>179</v>
      </c>
      <c r="R47">
        <v>158</v>
      </c>
      <c r="S47">
        <v>241</v>
      </c>
      <c r="T47">
        <v>91</v>
      </c>
      <c r="U47">
        <v>207</v>
      </c>
      <c r="V47">
        <v>234</v>
      </c>
      <c r="W47">
        <v>141</v>
      </c>
      <c r="X47">
        <v>179</v>
      </c>
      <c r="Y47">
        <v>158</v>
      </c>
      <c r="Z47">
        <v>241</v>
      </c>
      <c r="AA47">
        <v>91</v>
      </c>
      <c r="AB47">
        <v>207</v>
      </c>
      <c r="AC47">
        <v>234</v>
      </c>
      <c r="AD47">
        <v>141</v>
      </c>
      <c r="AE47">
        <v>179</v>
      </c>
      <c r="AF47">
        <v>158</v>
      </c>
      <c r="AG47">
        <v>241</v>
      </c>
      <c r="AH47" s="3">
        <v>101</v>
      </c>
      <c r="AI47" s="3">
        <v>242.99542857142859</v>
      </c>
      <c r="AJ47" s="3">
        <v>282.178</v>
      </c>
      <c r="AK47" s="3">
        <v>143.57599999999999</v>
      </c>
      <c r="AL47" s="3">
        <v>151.90342857142858</v>
      </c>
      <c r="AM47" s="3">
        <v>196.59685714285712</v>
      </c>
      <c r="AN47" s="3">
        <v>229.79814285714286</v>
      </c>
      <c r="AO47" s="3">
        <f t="shared" si="0"/>
        <v>192.57826530612243</v>
      </c>
      <c r="AP47" s="3" t="b">
        <f t="shared" si="1"/>
        <v>1</v>
      </c>
      <c r="AQ47" s="3" t="b">
        <f t="shared" si="9"/>
        <v>1</v>
      </c>
      <c r="AR47">
        <f t="shared" si="2"/>
        <v>4</v>
      </c>
      <c r="AS47">
        <f t="shared" si="3"/>
        <v>3</v>
      </c>
      <c r="AT47" s="3" t="b">
        <f t="shared" si="4"/>
        <v>1</v>
      </c>
      <c r="AU47" s="3">
        <f t="shared" si="5"/>
        <v>192.43735714285714</v>
      </c>
      <c r="AV47" s="3">
        <f t="shared" si="6"/>
        <v>192.76614285714285</v>
      </c>
      <c r="AW47" s="3">
        <f t="shared" si="7"/>
        <v>-2.462789848505263E-3</v>
      </c>
      <c r="AX47" s="3">
        <f t="shared" si="13"/>
        <v>0.10367642379917087</v>
      </c>
      <c r="AY47" s="3" t="b">
        <f t="shared" si="11"/>
        <v>0</v>
      </c>
      <c r="AZ47" s="6">
        <f t="shared" si="8"/>
        <v>0.99532281206084772</v>
      </c>
      <c r="BA47" s="3" t="b">
        <f t="shared" si="12"/>
        <v>0</v>
      </c>
      <c r="BB47" s="3"/>
      <c r="BC47" t="s">
        <v>537</v>
      </c>
    </row>
    <row r="48" spans="1:55">
      <c r="A48">
        <v>1375</v>
      </c>
      <c r="B48">
        <v>1</v>
      </c>
      <c r="C48" t="s">
        <v>2684</v>
      </c>
      <c r="D48" t="str">
        <f>HYPERLINK("http://www.uniprot.org/uniprot/UAP56_MOUSE", "UAP56_MOUSE")</f>
        <v>UAP56_MOUSE</v>
      </c>
      <c r="F48">
        <v>47.9</v>
      </c>
      <c r="G48">
        <v>428</v>
      </c>
      <c r="H48">
        <v>49036</v>
      </c>
      <c r="I48" t="s">
        <v>2607</v>
      </c>
      <c r="J48">
        <v>1421</v>
      </c>
      <c r="K48">
        <v>658</v>
      </c>
      <c r="L48">
        <v>0.46300000000000002</v>
      </c>
      <c r="M48">
        <v>210</v>
      </c>
      <c r="N48">
        <v>161</v>
      </c>
      <c r="O48">
        <v>187</v>
      </c>
      <c r="P48">
        <v>258</v>
      </c>
      <c r="Q48">
        <v>251</v>
      </c>
      <c r="R48">
        <v>144</v>
      </c>
      <c r="S48">
        <v>210</v>
      </c>
      <c r="T48">
        <v>70</v>
      </c>
      <c r="U48">
        <v>80</v>
      </c>
      <c r="V48">
        <v>76</v>
      </c>
      <c r="W48">
        <v>125</v>
      </c>
      <c r="X48">
        <v>144</v>
      </c>
      <c r="Y48">
        <v>68</v>
      </c>
      <c r="Z48">
        <v>95</v>
      </c>
      <c r="AA48">
        <v>189.512</v>
      </c>
      <c r="AB48">
        <v>137.857</v>
      </c>
      <c r="AC48">
        <v>154.11099999999999</v>
      </c>
      <c r="AD48">
        <v>238.095</v>
      </c>
      <c r="AE48">
        <v>240.3</v>
      </c>
      <c r="AF48">
        <v>126.727</v>
      </c>
      <c r="AG48">
        <v>186.80699999999999</v>
      </c>
      <c r="AH48" s="3">
        <v>180.34714285714284</v>
      </c>
      <c r="AI48" s="3">
        <v>145.89542857142857</v>
      </c>
      <c r="AJ48" s="3">
        <v>155.50357142857143</v>
      </c>
      <c r="AK48" s="3">
        <v>213.29399999999995</v>
      </c>
      <c r="AL48" s="3">
        <v>193.23942857142856</v>
      </c>
      <c r="AM48" s="3">
        <v>149.8197142857143</v>
      </c>
      <c r="AN48" s="3">
        <v>184.79128571428572</v>
      </c>
      <c r="AO48" s="3">
        <f t="shared" si="0"/>
        <v>174.69865306122446</v>
      </c>
      <c r="AP48" s="3" t="b">
        <f t="shared" si="1"/>
        <v>1</v>
      </c>
      <c r="AQ48" s="3" t="b">
        <f t="shared" si="9"/>
        <v>1</v>
      </c>
      <c r="AR48">
        <f t="shared" si="2"/>
        <v>4</v>
      </c>
      <c r="AS48">
        <f t="shared" si="3"/>
        <v>3</v>
      </c>
      <c r="AT48" s="3" t="b">
        <f t="shared" si="4"/>
        <v>1</v>
      </c>
      <c r="AU48" s="3">
        <f t="shared" si="5"/>
        <v>173.76003571428569</v>
      </c>
      <c r="AV48" s="3">
        <f t="shared" si="6"/>
        <v>175.95014285714288</v>
      </c>
      <c r="AW48" s="3">
        <f t="shared" si="7"/>
        <v>-1.807038065501626E-2</v>
      </c>
      <c r="AX48" s="3">
        <f t="shared" si="13"/>
        <v>-1.530493022003474E-2</v>
      </c>
      <c r="AY48" s="3" t="b">
        <f t="shared" si="11"/>
        <v>0</v>
      </c>
      <c r="AZ48" s="6">
        <f t="shared" si="8"/>
        <v>0.92095056588033652</v>
      </c>
      <c r="BA48" s="3" t="b">
        <f t="shared" si="12"/>
        <v>0</v>
      </c>
      <c r="BB48" s="3"/>
      <c r="BC48" t="s">
        <v>1290</v>
      </c>
    </row>
    <row r="49" spans="1:55">
      <c r="A49">
        <v>179</v>
      </c>
      <c r="B49">
        <v>1</v>
      </c>
      <c r="C49" t="s">
        <v>192</v>
      </c>
      <c r="D49" t="str">
        <f>HYPERLINK("http://www.uniprot.org/uniprot/K2C8_MOUSE", "K2C8_MOUSE")</f>
        <v>K2C8_MOUSE</v>
      </c>
      <c r="F49">
        <v>75.099999999999994</v>
      </c>
      <c r="G49">
        <v>490</v>
      </c>
      <c r="H49">
        <v>54566</v>
      </c>
      <c r="I49" t="s">
        <v>193</v>
      </c>
      <c r="J49">
        <v>1220</v>
      </c>
      <c r="K49">
        <v>1036</v>
      </c>
      <c r="L49">
        <v>0.84899999999999998</v>
      </c>
      <c r="M49">
        <v>201</v>
      </c>
      <c r="N49">
        <v>175</v>
      </c>
      <c r="O49">
        <v>225</v>
      </c>
      <c r="P49">
        <v>184</v>
      </c>
      <c r="Q49">
        <v>197</v>
      </c>
      <c r="R49">
        <v>109</v>
      </c>
      <c r="S49">
        <v>129</v>
      </c>
      <c r="T49">
        <v>181</v>
      </c>
      <c r="U49">
        <v>144</v>
      </c>
      <c r="V49">
        <v>184</v>
      </c>
      <c r="W49">
        <v>168</v>
      </c>
      <c r="X49">
        <v>168</v>
      </c>
      <c r="Y49">
        <v>83</v>
      </c>
      <c r="Z49">
        <v>108</v>
      </c>
      <c r="AA49">
        <v>200.81399999999999</v>
      </c>
      <c r="AB49">
        <v>174.34700000000001</v>
      </c>
      <c r="AC49">
        <v>224.36199999999999</v>
      </c>
      <c r="AD49">
        <v>183.91800000000001</v>
      </c>
      <c r="AE49">
        <v>195.44900000000001</v>
      </c>
      <c r="AF49">
        <v>108.009</v>
      </c>
      <c r="AG49">
        <v>128.14599999999999</v>
      </c>
      <c r="AH49" s="3">
        <v>187.38371428571432</v>
      </c>
      <c r="AI49" s="3">
        <v>200.85528571428571</v>
      </c>
      <c r="AJ49" s="3">
        <v>247.76600000000002</v>
      </c>
      <c r="AK49" s="3">
        <v>180.34714285714284</v>
      </c>
      <c r="AL49" s="3">
        <v>168.68057142857145</v>
      </c>
      <c r="AM49" s="3">
        <v>120.28485714285715</v>
      </c>
      <c r="AN49" s="3">
        <v>117.44942857142857</v>
      </c>
      <c r="AO49" s="3">
        <f t="shared" si="0"/>
        <v>174.68100000000004</v>
      </c>
      <c r="AP49" s="3" t="b">
        <f t="shared" si="1"/>
        <v>1</v>
      </c>
      <c r="AQ49" s="3" t="b">
        <f t="shared" si="9"/>
        <v>1</v>
      </c>
      <c r="AR49">
        <f t="shared" si="2"/>
        <v>4</v>
      </c>
      <c r="AS49">
        <f t="shared" si="3"/>
        <v>3</v>
      </c>
      <c r="AT49" s="3" t="b">
        <f t="shared" si="4"/>
        <v>1</v>
      </c>
      <c r="AU49" s="3">
        <f t="shared" si="5"/>
        <v>204.08803571428575</v>
      </c>
      <c r="AV49" s="3">
        <f t="shared" si="6"/>
        <v>135.47161904761904</v>
      </c>
      <c r="AW49" s="3">
        <f t="shared" si="7"/>
        <v>0.59120096713678449</v>
      </c>
      <c r="AX49" s="3">
        <f t="shared" si="13"/>
        <v>1.5419773042722127</v>
      </c>
      <c r="AY49" s="3" t="b">
        <f t="shared" si="11"/>
        <v>0</v>
      </c>
      <c r="AZ49" s="6">
        <f t="shared" si="8"/>
        <v>2.9351191487044719E-2</v>
      </c>
      <c r="BA49" s="3" t="b">
        <f t="shared" si="12"/>
        <v>1</v>
      </c>
      <c r="BB49" s="3"/>
      <c r="BC49" t="s">
        <v>427</v>
      </c>
    </row>
    <row r="50" spans="1:55">
      <c r="A50">
        <v>231</v>
      </c>
      <c r="B50">
        <v>1</v>
      </c>
      <c r="C50" t="s">
        <v>71</v>
      </c>
      <c r="D50" t="str">
        <f>HYPERLINK("http://www.uniprot.org/uniprot/U2AF2_MOUSE", "U2AF2_MOUSE")</f>
        <v>U2AF2_MOUSE</v>
      </c>
      <c r="F50">
        <v>44.8</v>
      </c>
      <c r="G50">
        <v>475</v>
      </c>
      <c r="H50">
        <v>53518</v>
      </c>
      <c r="I50" t="s">
        <v>72</v>
      </c>
      <c r="J50">
        <v>1227</v>
      </c>
      <c r="K50">
        <v>1227</v>
      </c>
      <c r="L50">
        <v>1</v>
      </c>
      <c r="M50">
        <v>246</v>
      </c>
      <c r="N50">
        <v>110</v>
      </c>
      <c r="O50">
        <v>129</v>
      </c>
      <c r="P50">
        <v>262</v>
      </c>
      <c r="Q50">
        <v>246</v>
      </c>
      <c r="R50">
        <v>111</v>
      </c>
      <c r="S50">
        <v>123</v>
      </c>
      <c r="T50">
        <v>246</v>
      </c>
      <c r="U50">
        <v>110</v>
      </c>
      <c r="V50">
        <v>129</v>
      </c>
      <c r="W50">
        <v>262</v>
      </c>
      <c r="X50">
        <v>246</v>
      </c>
      <c r="Y50">
        <v>111</v>
      </c>
      <c r="Z50">
        <v>123</v>
      </c>
      <c r="AA50">
        <v>246</v>
      </c>
      <c r="AB50">
        <v>110</v>
      </c>
      <c r="AC50">
        <v>129</v>
      </c>
      <c r="AD50">
        <v>262</v>
      </c>
      <c r="AE50">
        <v>246</v>
      </c>
      <c r="AF50">
        <v>111</v>
      </c>
      <c r="AG50">
        <v>123</v>
      </c>
      <c r="AH50" s="3">
        <v>226.02471428571425</v>
      </c>
      <c r="AI50" s="3">
        <v>114.04528571428571</v>
      </c>
      <c r="AJ50" s="3">
        <v>123.57571428571428</v>
      </c>
      <c r="AK50" s="3">
        <v>242.99542857142859</v>
      </c>
      <c r="AL50" s="3">
        <v>200.85528571428571</v>
      </c>
      <c r="AM50" s="3">
        <v>127.73271428571427</v>
      </c>
      <c r="AN50" s="3">
        <v>110.224</v>
      </c>
      <c r="AO50" s="3">
        <f t="shared" si="0"/>
        <v>163.6361632653061</v>
      </c>
      <c r="AP50" s="3" t="b">
        <f t="shared" si="1"/>
        <v>1</v>
      </c>
      <c r="AQ50" s="3" t="b">
        <f t="shared" si="9"/>
        <v>1</v>
      </c>
      <c r="AR50">
        <f t="shared" si="2"/>
        <v>4</v>
      </c>
      <c r="AS50">
        <f t="shared" si="3"/>
        <v>3</v>
      </c>
      <c r="AT50" s="3" t="b">
        <f t="shared" si="4"/>
        <v>1</v>
      </c>
      <c r="AU50" s="3">
        <f t="shared" si="5"/>
        <v>176.66028571428569</v>
      </c>
      <c r="AV50" s="3">
        <f t="shared" si="6"/>
        <v>146.27066666666664</v>
      </c>
      <c r="AW50" s="3">
        <f t="shared" si="7"/>
        <v>0.27233727158062809</v>
      </c>
      <c r="AX50" s="3">
        <f t="shared" si="13"/>
        <v>0.67100173544503938</v>
      </c>
      <c r="AY50" s="3" t="b">
        <f t="shared" si="11"/>
        <v>0</v>
      </c>
      <c r="AZ50" s="6">
        <f t="shared" si="8"/>
        <v>0.53871529003847596</v>
      </c>
      <c r="BA50" s="3" t="b">
        <f t="shared" si="12"/>
        <v>0</v>
      </c>
      <c r="BB50" s="3"/>
      <c r="BC50" t="s">
        <v>537</v>
      </c>
    </row>
    <row r="51" spans="1:55">
      <c r="A51">
        <v>1387</v>
      </c>
      <c r="B51">
        <v>1</v>
      </c>
      <c r="C51" t="s">
        <v>2710</v>
      </c>
      <c r="D51" t="str">
        <f>HYPERLINK("http://www.uniprot.org/uniprot/HNRPF_MOUSE", "HNRPF_MOUSE")</f>
        <v>HNRPF_MOUSE</v>
      </c>
      <c r="F51">
        <v>43.6</v>
      </c>
      <c r="G51">
        <v>415</v>
      </c>
      <c r="H51">
        <v>45731</v>
      </c>
      <c r="I51" t="s">
        <v>2711</v>
      </c>
      <c r="J51">
        <v>1455</v>
      </c>
      <c r="K51">
        <v>669</v>
      </c>
      <c r="L51">
        <v>0.46</v>
      </c>
      <c r="M51">
        <v>280</v>
      </c>
      <c r="N51">
        <v>153</v>
      </c>
      <c r="O51">
        <v>164</v>
      </c>
      <c r="P51">
        <v>239</v>
      </c>
      <c r="Q51">
        <v>335</v>
      </c>
      <c r="R51">
        <v>114</v>
      </c>
      <c r="S51">
        <v>170</v>
      </c>
      <c r="T51">
        <v>97</v>
      </c>
      <c r="U51">
        <v>97</v>
      </c>
      <c r="V51">
        <v>107</v>
      </c>
      <c r="W51">
        <v>87</v>
      </c>
      <c r="X51">
        <v>123</v>
      </c>
      <c r="Y51">
        <v>57</v>
      </c>
      <c r="Z51">
        <v>101</v>
      </c>
      <c r="AA51">
        <v>216.85400000000001</v>
      </c>
      <c r="AB51">
        <v>132.86000000000001</v>
      </c>
      <c r="AC51">
        <v>143.11099999999999</v>
      </c>
      <c r="AD51">
        <v>193.148</v>
      </c>
      <c r="AE51">
        <v>258.476</v>
      </c>
      <c r="AF51">
        <v>83.135999999999996</v>
      </c>
      <c r="AG51">
        <v>138.47200000000001</v>
      </c>
      <c r="AH51" s="3">
        <v>196.59685714285712</v>
      </c>
      <c r="AI51" s="3">
        <v>140.70700000000002</v>
      </c>
      <c r="AJ51" s="3">
        <v>140.70700000000002</v>
      </c>
      <c r="AK51" s="3">
        <v>187.38371428571432</v>
      </c>
      <c r="AL51" s="3">
        <v>217.85328571428573</v>
      </c>
      <c r="AM51" s="3">
        <v>85.030857142857144</v>
      </c>
      <c r="AN51" s="3">
        <v>129.13457142857143</v>
      </c>
      <c r="AO51" s="3">
        <f t="shared" si="0"/>
        <v>156.77332653061222</v>
      </c>
      <c r="AP51" s="3" t="b">
        <f t="shared" si="1"/>
        <v>1</v>
      </c>
      <c r="AQ51" s="3" t="b">
        <f t="shared" si="9"/>
        <v>1</v>
      </c>
      <c r="AR51">
        <f t="shared" si="2"/>
        <v>4</v>
      </c>
      <c r="AS51">
        <f t="shared" si="3"/>
        <v>3</v>
      </c>
      <c r="AT51" s="3" t="b">
        <f t="shared" si="4"/>
        <v>1</v>
      </c>
      <c r="AU51" s="3">
        <f t="shared" si="5"/>
        <v>166.34864285714286</v>
      </c>
      <c r="AV51" s="3">
        <f t="shared" si="6"/>
        <v>144.0062380952381</v>
      </c>
      <c r="AW51" s="3">
        <f t="shared" si="7"/>
        <v>0.20807878813434433</v>
      </c>
      <c r="AX51" s="3">
        <f t="shared" si="13"/>
        <v>0.40698049757069671</v>
      </c>
      <c r="AY51" s="3" t="b">
        <f t="shared" si="11"/>
        <v>0</v>
      </c>
      <c r="AZ51" s="6">
        <f t="shared" si="8"/>
        <v>0.57372002389254884</v>
      </c>
      <c r="BA51" s="3" t="b">
        <f t="shared" si="12"/>
        <v>0</v>
      </c>
      <c r="BB51" s="3"/>
      <c r="BC51" t="s">
        <v>367</v>
      </c>
    </row>
    <row r="52" spans="1:55">
      <c r="A52">
        <v>543</v>
      </c>
      <c r="B52">
        <v>1</v>
      </c>
      <c r="C52" t="s">
        <v>776</v>
      </c>
      <c r="D52" t="str">
        <f>HYPERLINK("http://www.uniprot.org/uniprot/DDX17_MOUSE", "DDX17_MOUSE")</f>
        <v>DDX17_MOUSE</v>
      </c>
      <c r="F52">
        <v>45.1</v>
      </c>
      <c r="G52">
        <v>650</v>
      </c>
      <c r="H52">
        <v>72400</v>
      </c>
      <c r="I52" t="s">
        <v>777</v>
      </c>
      <c r="J52">
        <v>1843</v>
      </c>
      <c r="K52">
        <v>739</v>
      </c>
      <c r="L52">
        <v>0.40100000000000002</v>
      </c>
      <c r="M52">
        <v>272</v>
      </c>
      <c r="N52">
        <v>227</v>
      </c>
      <c r="O52">
        <v>248</v>
      </c>
      <c r="P52">
        <v>290</v>
      </c>
      <c r="Q52">
        <v>334</v>
      </c>
      <c r="R52">
        <v>222</v>
      </c>
      <c r="S52">
        <v>250</v>
      </c>
      <c r="T52">
        <v>74</v>
      </c>
      <c r="U52">
        <v>116</v>
      </c>
      <c r="V52">
        <v>120</v>
      </c>
      <c r="W52">
        <v>97</v>
      </c>
      <c r="X52">
        <v>96</v>
      </c>
      <c r="Y52">
        <v>100</v>
      </c>
      <c r="Z52">
        <v>136</v>
      </c>
      <c r="AA52">
        <v>118.934</v>
      </c>
      <c r="AB52">
        <v>154.22300000000001</v>
      </c>
      <c r="AC52">
        <v>160.17400000000001</v>
      </c>
      <c r="AD52">
        <v>145.197</v>
      </c>
      <c r="AE52">
        <v>157.751</v>
      </c>
      <c r="AF52">
        <v>137.797</v>
      </c>
      <c r="AG52">
        <v>175.14099999999999</v>
      </c>
      <c r="AH52" s="3">
        <v>120.28485714285715</v>
      </c>
      <c r="AI52" s="3">
        <v>164.47657142857142</v>
      </c>
      <c r="AJ52" s="3">
        <v>168.68057142857145</v>
      </c>
      <c r="AK52" s="3">
        <v>151.90342857142858</v>
      </c>
      <c r="AL52" s="3">
        <v>136.13800000000001</v>
      </c>
      <c r="AM52" s="3">
        <v>174.47200000000001</v>
      </c>
      <c r="AN52" s="3">
        <v>168.68057142857145</v>
      </c>
      <c r="AO52" s="3">
        <f t="shared" si="0"/>
        <v>154.94800000000001</v>
      </c>
      <c r="AP52" s="3" t="b">
        <f t="shared" si="1"/>
        <v>1</v>
      </c>
      <c r="AQ52" s="3" t="b">
        <f t="shared" si="9"/>
        <v>1</v>
      </c>
      <c r="AR52">
        <f t="shared" si="2"/>
        <v>4</v>
      </c>
      <c r="AS52">
        <f t="shared" si="3"/>
        <v>3</v>
      </c>
      <c r="AT52" s="3" t="b">
        <f t="shared" si="4"/>
        <v>1</v>
      </c>
      <c r="AU52" s="3">
        <f t="shared" si="5"/>
        <v>151.33635714285714</v>
      </c>
      <c r="AV52" s="3">
        <f t="shared" si="6"/>
        <v>159.76352380952383</v>
      </c>
      <c r="AW52" s="3">
        <f t="shared" si="7"/>
        <v>-7.8179435746359605E-2</v>
      </c>
      <c r="AX52" s="3">
        <f t="shared" si="13"/>
        <v>-0.45005536332328883</v>
      </c>
      <c r="AY52" s="3" t="b">
        <f t="shared" si="11"/>
        <v>0</v>
      </c>
      <c r="AZ52" s="6">
        <f t="shared" si="8"/>
        <v>0.62827893153743597</v>
      </c>
      <c r="BA52" s="3" t="b">
        <f t="shared" si="12"/>
        <v>0</v>
      </c>
      <c r="BB52" s="3"/>
      <c r="BC52" t="s">
        <v>778</v>
      </c>
    </row>
    <row r="53" spans="1:55">
      <c r="A53">
        <v>923</v>
      </c>
      <c r="B53">
        <v>1</v>
      </c>
      <c r="C53" t="s">
        <v>1432</v>
      </c>
      <c r="D53" t="str">
        <f>HYPERLINK("http://www.uniprot.org/uniprot/SF3A1_MOUSE", "SF3A1_MOUSE")</f>
        <v>SF3A1_MOUSE</v>
      </c>
      <c r="F53">
        <v>43.1</v>
      </c>
      <c r="G53">
        <v>791</v>
      </c>
      <c r="H53">
        <v>88546</v>
      </c>
      <c r="I53" t="s">
        <v>1433</v>
      </c>
      <c r="J53">
        <v>1105</v>
      </c>
      <c r="K53">
        <v>1105</v>
      </c>
      <c r="L53">
        <v>1</v>
      </c>
      <c r="M53">
        <v>236</v>
      </c>
      <c r="N53">
        <v>124</v>
      </c>
      <c r="O53">
        <v>139</v>
      </c>
      <c r="P53">
        <v>115</v>
      </c>
      <c r="Q53">
        <v>215</v>
      </c>
      <c r="R53">
        <v>140</v>
      </c>
      <c r="S53">
        <v>136</v>
      </c>
      <c r="T53">
        <v>236</v>
      </c>
      <c r="U53">
        <v>124</v>
      </c>
      <c r="V53">
        <v>139</v>
      </c>
      <c r="W53">
        <v>115</v>
      </c>
      <c r="X53">
        <v>215</v>
      </c>
      <c r="Y53">
        <v>140</v>
      </c>
      <c r="Z53">
        <v>136</v>
      </c>
      <c r="AA53">
        <v>236</v>
      </c>
      <c r="AB53">
        <v>124</v>
      </c>
      <c r="AC53">
        <v>139</v>
      </c>
      <c r="AD53">
        <v>115</v>
      </c>
      <c r="AE53">
        <v>215</v>
      </c>
      <c r="AF53">
        <v>140</v>
      </c>
      <c r="AG53">
        <v>136</v>
      </c>
      <c r="AH53" s="3">
        <v>213.29399999999995</v>
      </c>
      <c r="AI53" s="3">
        <v>127.73271428571427</v>
      </c>
      <c r="AJ53" s="3">
        <v>129.13457142857143</v>
      </c>
      <c r="AK53" s="3">
        <v>118.89414285714285</v>
      </c>
      <c r="AL53" s="3">
        <v>174.47200000000001</v>
      </c>
      <c r="AM53" s="3">
        <v>180.34714285714284</v>
      </c>
      <c r="AN53" s="3">
        <v>121.93357142857143</v>
      </c>
      <c r="AO53" s="3">
        <f t="shared" si="0"/>
        <v>152.25830612244894</v>
      </c>
      <c r="AP53" s="3" t="b">
        <f t="shared" si="1"/>
        <v>1</v>
      </c>
      <c r="AQ53" s="3" t="b">
        <f t="shared" si="9"/>
        <v>1</v>
      </c>
      <c r="AR53">
        <f t="shared" si="2"/>
        <v>4</v>
      </c>
      <c r="AS53">
        <f t="shared" si="3"/>
        <v>3</v>
      </c>
      <c r="AT53" s="3" t="b">
        <f t="shared" si="4"/>
        <v>1</v>
      </c>
      <c r="AU53" s="3">
        <f t="shared" si="5"/>
        <v>147.26385714285712</v>
      </c>
      <c r="AV53" s="3">
        <f t="shared" si="6"/>
        <v>158.91757142857145</v>
      </c>
      <c r="AW53" s="3">
        <f t="shared" si="7"/>
        <v>-0.10987525724008701</v>
      </c>
      <c r="AX53" s="3">
        <f t="shared" si="13"/>
        <v>-0.43824423052156386</v>
      </c>
      <c r="AY53" s="3" t="b">
        <f t="shared" si="11"/>
        <v>0</v>
      </c>
      <c r="AZ53" s="6">
        <f t="shared" si="8"/>
        <v>0.71760047477730904</v>
      </c>
      <c r="BA53" s="3" t="b">
        <f t="shared" si="12"/>
        <v>0</v>
      </c>
      <c r="BB53" s="3"/>
      <c r="BC53" t="s">
        <v>537</v>
      </c>
    </row>
    <row r="54" spans="1:55">
      <c r="A54">
        <v>451</v>
      </c>
      <c r="B54">
        <v>1</v>
      </c>
      <c r="C54" t="s">
        <v>930</v>
      </c>
      <c r="D54" t="str">
        <f>HYPERLINK("http://www.uniprot.org/uniprot/SFRS3_MOUSE", "SFRS3_MOUSE")</f>
        <v>SFRS3_MOUSE</v>
      </c>
      <c r="F54">
        <v>34.1</v>
      </c>
      <c r="G54">
        <v>164</v>
      </c>
      <c r="H54">
        <v>19331</v>
      </c>
      <c r="I54" t="s">
        <v>931</v>
      </c>
      <c r="J54">
        <v>1268</v>
      </c>
      <c r="K54">
        <v>755</v>
      </c>
      <c r="L54">
        <v>0.59499999999999997</v>
      </c>
      <c r="M54">
        <v>270</v>
      </c>
      <c r="N54">
        <v>125</v>
      </c>
      <c r="O54">
        <v>142</v>
      </c>
      <c r="P54">
        <v>227</v>
      </c>
      <c r="Q54">
        <v>227</v>
      </c>
      <c r="R54">
        <v>135</v>
      </c>
      <c r="S54">
        <v>142</v>
      </c>
      <c r="T54">
        <v>154</v>
      </c>
      <c r="U54">
        <v>82</v>
      </c>
      <c r="V54">
        <v>92</v>
      </c>
      <c r="W54">
        <v>140</v>
      </c>
      <c r="X54">
        <v>101</v>
      </c>
      <c r="Y54">
        <v>87</v>
      </c>
      <c r="Z54">
        <v>99</v>
      </c>
      <c r="AA54">
        <v>221.411</v>
      </c>
      <c r="AB54">
        <v>108.313</v>
      </c>
      <c r="AC54">
        <v>123.29300000000001</v>
      </c>
      <c r="AD54">
        <v>193.42099999999999</v>
      </c>
      <c r="AE54">
        <v>174.13800000000001</v>
      </c>
      <c r="AF54">
        <v>114.84</v>
      </c>
      <c r="AG54">
        <v>126.288</v>
      </c>
      <c r="AH54" s="3">
        <v>203.04128571428569</v>
      </c>
      <c r="AI54" s="3">
        <v>111.88300000000001</v>
      </c>
      <c r="AJ54" s="3">
        <v>121.93357142857143</v>
      </c>
      <c r="AK54" s="3">
        <v>193.23942857142856</v>
      </c>
      <c r="AL54" s="3">
        <v>149.8197142857143</v>
      </c>
      <c r="AM54" s="3">
        <v>136.13800000000001</v>
      </c>
      <c r="AN54" s="3">
        <v>115.05014285714284</v>
      </c>
      <c r="AO54" s="3">
        <f t="shared" si="0"/>
        <v>147.30073469387756</v>
      </c>
      <c r="AP54" s="3" t="b">
        <f t="shared" si="1"/>
        <v>1</v>
      </c>
      <c r="AQ54" s="3" t="b">
        <f t="shared" si="9"/>
        <v>1</v>
      </c>
      <c r="AR54">
        <f t="shared" si="2"/>
        <v>4</v>
      </c>
      <c r="AS54">
        <f t="shared" si="3"/>
        <v>3</v>
      </c>
      <c r="AT54" s="3" t="b">
        <f t="shared" si="4"/>
        <v>1</v>
      </c>
      <c r="AU54" s="3">
        <f t="shared" si="5"/>
        <v>157.52432142857143</v>
      </c>
      <c r="AV54" s="3">
        <f t="shared" si="6"/>
        <v>133.66928571428571</v>
      </c>
      <c r="AW54" s="3">
        <f t="shared" si="7"/>
        <v>0.23690659126819599</v>
      </c>
      <c r="AX54" s="3">
        <f t="shared" si="13"/>
        <v>0.57878532695308471</v>
      </c>
      <c r="AY54" s="3" t="b">
        <f t="shared" si="11"/>
        <v>0</v>
      </c>
      <c r="AZ54" s="6">
        <f t="shared" si="8"/>
        <v>0.45118243693822524</v>
      </c>
      <c r="BA54" s="3" t="b">
        <f t="shared" si="12"/>
        <v>0</v>
      </c>
      <c r="BB54" s="3"/>
      <c r="BC54" t="s">
        <v>932</v>
      </c>
    </row>
    <row r="55" spans="1:55">
      <c r="A55">
        <v>1287</v>
      </c>
      <c r="B55">
        <v>1</v>
      </c>
      <c r="C55" t="s">
        <v>2803</v>
      </c>
      <c r="D55" t="str">
        <f>HYPERLINK("http://www.uniprot.org/uniprot/DDX21_MOUSE", "DDX21_MOUSE")</f>
        <v>DDX21_MOUSE</v>
      </c>
      <c r="F55">
        <v>49.8</v>
      </c>
      <c r="G55">
        <v>851</v>
      </c>
      <c r="H55">
        <v>93583</v>
      </c>
      <c r="I55" t="s">
        <v>2804</v>
      </c>
      <c r="J55">
        <v>965</v>
      </c>
      <c r="K55">
        <v>965</v>
      </c>
      <c r="L55">
        <v>1</v>
      </c>
      <c r="M55">
        <v>98</v>
      </c>
      <c r="N55">
        <v>125</v>
      </c>
      <c r="O55">
        <v>154</v>
      </c>
      <c r="P55">
        <v>92</v>
      </c>
      <c r="Q55">
        <v>180</v>
      </c>
      <c r="R55">
        <v>143</v>
      </c>
      <c r="S55">
        <v>173</v>
      </c>
      <c r="T55">
        <v>98</v>
      </c>
      <c r="U55">
        <v>125</v>
      </c>
      <c r="V55">
        <v>154</v>
      </c>
      <c r="W55">
        <v>92</v>
      </c>
      <c r="X55">
        <v>180</v>
      </c>
      <c r="Y55">
        <v>143</v>
      </c>
      <c r="Z55">
        <v>173</v>
      </c>
      <c r="AA55">
        <v>98</v>
      </c>
      <c r="AB55">
        <v>125</v>
      </c>
      <c r="AC55">
        <v>154</v>
      </c>
      <c r="AD55">
        <v>92</v>
      </c>
      <c r="AE55">
        <v>180</v>
      </c>
      <c r="AF55">
        <v>143</v>
      </c>
      <c r="AG55">
        <v>173</v>
      </c>
      <c r="AH55" s="3">
        <v>104.51514285714286</v>
      </c>
      <c r="AI55" s="3">
        <v>133.42185714285714</v>
      </c>
      <c r="AJ55" s="3">
        <v>151.90342857142858</v>
      </c>
      <c r="AK55" s="3">
        <v>101.53014285714286</v>
      </c>
      <c r="AL55" s="3">
        <v>155.50357142857143</v>
      </c>
      <c r="AM55" s="3">
        <v>184.79128571428572</v>
      </c>
      <c r="AN55" s="3">
        <v>164.47657142857142</v>
      </c>
      <c r="AO55" s="3">
        <f t="shared" si="0"/>
        <v>142.30600000000001</v>
      </c>
      <c r="AP55" s="3" t="b">
        <f t="shared" si="1"/>
        <v>1</v>
      </c>
      <c r="AQ55" s="3" t="b">
        <f t="shared" si="9"/>
        <v>1</v>
      </c>
      <c r="AR55">
        <f t="shared" si="2"/>
        <v>4</v>
      </c>
      <c r="AS55">
        <f t="shared" si="3"/>
        <v>3</v>
      </c>
      <c r="AT55" s="3" t="b">
        <f t="shared" si="4"/>
        <v>1</v>
      </c>
      <c r="AU55" s="3">
        <f t="shared" si="5"/>
        <v>122.84264285714286</v>
      </c>
      <c r="AV55" s="3">
        <f t="shared" si="6"/>
        <v>168.25714285714287</v>
      </c>
      <c r="AW55" s="3">
        <f t="shared" si="7"/>
        <v>-0.45385629532517002</v>
      </c>
      <c r="AX55" s="3">
        <f t="shared" si="13"/>
        <v>-1.4851882976591624</v>
      </c>
      <c r="AY55" s="3" t="b">
        <f t="shared" si="11"/>
        <v>0</v>
      </c>
      <c r="AZ55" s="6">
        <f t="shared" si="8"/>
        <v>3.6386252977416947E-2</v>
      </c>
      <c r="BA55" s="3" t="b">
        <f t="shared" si="12"/>
        <v>1</v>
      </c>
      <c r="BB55" s="3"/>
      <c r="BC55" t="s">
        <v>537</v>
      </c>
    </row>
    <row r="56" spans="1:55">
      <c r="A56">
        <v>438</v>
      </c>
      <c r="B56">
        <v>1</v>
      </c>
      <c r="C56" t="s">
        <v>902</v>
      </c>
      <c r="D56" t="str">
        <f>HYPERLINK("http://www.uniprot.org/uniprot/ELAV1_MOUSE", "ELAV1_MOUSE")</f>
        <v>ELAV1_MOUSE</v>
      </c>
      <c r="F56">
        <v>49.1</v>
      </c>
      <c r="G56">
        <v>326</v>
      </c>
      <c r="H56">
        <v>36070</v>
      </c>
      <c r="I56" t="s">
        <v>989</v>
      </c>
      <c r="J56">
        <v>962</v>
      </c>
      <c r="K56">
        <v>962</v>
      </c>
      <c r="L56">
        <v>1</v>
      </c>
      <c r="M56">
        <v>116</v>
      </c>
      <c r="N56">
        <v>163</v>
      </c>
      <c r="O56">
        <v>174</v>
      </c>
      <c r="P56">
        <v>122</v>
      </c>
      <c r="Q56">
        <v>128</v>
      </c>
      <c r="R56">
        <v>75</v>
      </c>
      <c r="S56">
        <v>184</v>
      </c>
      <c r="T56">
        <v>116</v>
      </c>
      <c r="U56">
        <v>163</v>
      </c>
      <c r="V56">
        <v>174</v>
      </c>
      <c r="W56">
        <v>122</v>
      </c>
      <c r="X56">
        <v>128</v>
      </c>
      <c r="Y56">
        <v>75</v>
      </c>
      <c r="Z56">
        <v>184</v>
      </c>
      <c r="AA56">
        <v>116</v>
      </c>
      <c r="AB56">
        <v>163</v>
      </c>
      <c r="AC56">
        <v>174</v>
      </c>
      <c r="AD56">
        <v>122</v>
      </c>
      <c r="AE56">
        <v>128</v>
      </c>
      <c r="AF56">
        <v>75</v>
      </c>
      <c r="AG56">
        <v>184</v>
      </c>
      <c r="AH56" s="3">
        <v>117.44942857142857</v>
      </c>
      <c r="AI56" s="3">
        <v>180.34714285714284</v>
      </c>
      <c r="AJ56" s="3">
        <v>180.34714285714284</v>
      </c>
      <c r="AK56" s="3">
        <v>127.73271428571427</v>
      </c>
      <c r="AL56" s="3">
        <v>115.05014285714284</v>
      </c>
      <c r="AM56" s="3">
        <v>74.428571428571431</v>
      </c>
      <c r="AN56" s="3">
        <v>180.34714285714284</v>
      </c>
      <c r="AO56" s="3">
        <f t="shared" si="0"/>
        <v>139.38604081632653</v>
      </c>
      <c r="AP56" s="3" t="b">
        <f t="shared" si="1"/>
        <v>1</v>
      </c>
      <c r="AQ56" s="3" t="b">
        <f t="shared" si="9"/>
        <v>1</v>
      </c>
      <c r="AR56">
        <f t="shared" si="2"/>
        <v>4</v>
      </c>
      <c r="AS56">
        <f t="shared" si="3"/>
        <v>3</v>
      </c>
      <c r="AT56" s="3" t="b">
        <f t="shared" si="4"/>
        <v>1</v>
      </c>
      <c r="AU56" s="3">
        <f t="shared" si="5"/>
        <v>151.46910714285713</v>
      </c>
      <c r="AV56" s="3">
        <f t="shared" si="6"/>
        <v>123.2752857142857</v>
      </c>
      <c r="AW56" s="3">
        <f t="shared" si="7"/>
        <v>0.29713998250041418</v>
      </c>
      <c r="AX56" s="3">
        <f t="shared" si="13"/>
        <v>0.74451038922930324</v>
      </c>
      <c r="AY56" s="3" t="b">
        <f t="shared" si="11"/>
        <v>0</v>
      </c>
      <c r="AZ56" s="6">
        <f t="shared" si="8"/>
        <v>0.42642790319517027</v>
      </c>
      <c r="BA56" s="3" t="b">
        <f t="shared" si="12"/>
        <v>0</v>
      </c>
      <c r="BB56" s="3"/>
      <c r="BC56" t="s">
        <v>537</v>
      </c>
    </row>
    <row r="57" spans="1:55">
      <c r="A57">
        <v>484</v>
      </c>
      <c r="B57">
        <v>1</v>
      </c>
      <c r="C57" t="s">
        <v>911</v>
      </c>
      <c r="D57" t="str">
        <f>HYPERLINK("http://www.uniprot.org/uniprot/TOP1_MOUSE", "TOP1_MOUSE")</f>
        <v>TOP1_MOUSE</v>
      </c>
      <c r="F57">
        <v>36</v>
      </c>
      <c r="G57">
        <v>767</v>
      </c>
      <c r="H57">
        <v>90877</v>
      </c>
      <c r="I57" t="s">
        <v>912</v>
      </c>
      <c r="J57">
        <v>937</v>
      </c>
      <c r="K57">
        <v>937</v>
      </c>
      <c r="L57">
        <v>1</v>
      </c>
      <c r="M57">
        <v>117</v>
      </c>
      <c r="N57">
        <v>114</v>
      </c>
      <c r="O57">
        <v>152</v>
      </c>
      <c r="P57">
        <v>100</v>
      </c>
      <c r="Q57">
        <v>145</v>
      </c>
      <c r="R57">
        <v>145</v>
      </c>
      <c r="S57">
        <v>164</v>
      </c>
      <c r="T57">
        <v>117</v>
      </c>
      <c r="U57">
        <v>114</v>
      </c>
      <c r="V57">
        <v>152</v>
      </c>
      <c r="W57">
        <v>100</v>
      </c>
      <c r="X57">
        <v>145</v>
      </c>
      <c r="Y57">
        <v>145</v>
      </c>
      <c r="Z57">
        <v>164</v>
      </c>
      <c r="AA57">
        <v>117</v>
      </c>
      <c r="AB57">
        <v>114</v>
      </c>
      <c r="AC57">
        <v>152</v>
      </c>
      <c r="AD57">
        <v>100</v>
      </c>
      <c r="AE57">
        <v>145</v>
      </c>
      <c r="AF57">
        <v>145</v>
      </c>
      <c r="AG57">
        <v>164</v>
      </c>
      <c r="AH57" s="3">
        <v>118.89414285714285</v>
      </c>
      <c r="AI57" s="3">
        <v>118.89414285714285</v>
      </c>
      <c r="AJ57" s="3">
        <v>149.8197142857143</v>
      </c>
      <c r="AK57" s="3">
        <v>110.224</v>
      </c>
      <c r="AL57" s="3">
        <v>127.73271428571427</v>
      </c>
      <c r="AM57" s="3">
        <v>187.38371428571432</v>
      </c>
      <c r="AN57" s="3">
        <v>149.8197142857143</v>
      </c>
      <c r="AO57" s="3">
        <f t="shared" si="0"/>
        <v>137.53830612244897</v>
      </c>
      <c r="AP57" s="3" t="b">
        <f t="shared" si="1"/>
        <v>1</v>
      </c>
      <c r="AQ57" s="3" t="b">
        <f t="shared" si="9"/>
        <v>1</v>
      </c>
      <c r="AR57">
        <f t="shared" si="2"/>
        <v>4</v>
      </c>
      <c r="AS57">
        <f t="shared" si="3"/>
        <v>3</v>
      </c>
      <c r="AT57" s="3" t="b">
        <f t="shared" si="4"/>
        <v>1</v>
      </c>
      <c r="AU57" s="3">
        <f t="shared" si="5"/>
        <v>124.458</v>
      </c>
      <c r="AV57" s="3">
        <f t="shared" si="6"/>
        <v>154.97871428571429</v>
      </c>
      <c r="AW57" s="3">
        <f t="shared" si="7"/>
        <v>-0.31641111276082595</v>
      </c>
      <c r="AX57" s="3">
        <f t="shared" si="13"/>
        <v>-1.1877904856127006</v>
      </c>
      <c r="AY57" s="3" t="b">
        <f t="shared" si="11"/>
        <v>0</v>
      </c>
      <c r="AZ57" s="6">
        <f t="shared" si="8"/>
        <v>0.14773177137336022</v>
      </c>
      <c r="BA57" s="3" t="b">
        <f t="shared" si="12"/>
        <v>0</v>
      </c>
      <c r="BB57" s="3"/>
      <c r="BC57" t="s">
        <v>537</v>
      </c>
    </row>
    <row r="58" spans="1:55">
      <c r="A58">
        <v>154</v>
      </c>
      <c r="B58">
        <v>1</v>
      </c>
      <c r="C58" t="s">
        <v>131</v>
      </c>
      <c r="D58" t="str">
        <f>HYPERLINK("http://www.uniprot.org/uniprot/K1C18_MOUSE", "K1C18_MOUSE")</f>
        <v>K1C18_MOUSE</v>
      </c>
      <c r="F58">
        <v>66.900000000000006</v>
      </c>
      <c r="G58">
        <v>423</v>
      </c>
      <c r="H58">
        <v>47539</v>
      </c>
      <c r="I58" t="s">
        <v>132</v>
      </c>
      <c r="J58">
        <v>922</v>
      </c>
      <c r="K58">
        <v>888</v>
      </c>
      <c r="L58">
        <v>0.96299999999999997</v>
      </c>
      <c r="M58">
        <v>121</v>
      </c>
      <c r="N58">
        <v>142</v>
      </c>
      <c r="O58">
        <v>209</v>
      </c>
      <c r="P58">
        <v>109</v>
      </c>
      <c r="Q58">
        <v>129</v>
      </c>
      <c r="R58">
        <v>102</v>
      </c>
      <c r="S58">
        <v>110</v>
      </c>
      <c r="T58">
        <v>113</v>
      </c>
      <c r="U58">
        <v>135</v>
      </c>
      <c r="V58">
        <v>198</v>
      </c>
      <c r="W58">
        <v>109</v>
      </c>
      <c r="X58">
        <v>126</v>
      </c>
      <c r="Y58">
        <v>98</v>
      </c>
      <c r="Z58">
        <v>109</v>
      </c>
      <c r="AA58">
        <v>119.642</v>
      </c>
      <c r="AB58">
        <v>141.71</v>
      </c>
      <c r="AC58">
        <v>208.33799999999999</v>
      </c>
      <c r="AD58">
        <v>109</v>
      </c>
      <c r="AE58">
        <v>128.25899999999999</v>
      </c>
      <c r="AF58">
        <v>101.941</v>
      </c>
      <c r="AG58">
        <v>110</v>
      </c>
      <c r="AH58" s="3">
        <v>121.93357142857143</v>
      </c>
      <c r="AI58" s="3">
        <v>151.90342857142858</v>
      </c>
      <c r="AJ58" s="3">
        <v>213.29399999999995</v>
      </c>
      <c r="AK58" s="3">
        <v>114.04528571428571</v>
      </c>
      <c r="AL58" s="3">
        <v>118.89414285714285</v>
      </c>
      <c r="AM58" s="3">
        <v>108.59157142857144</v>
      </c>
      <c r="AN58" s="3">
        <v>91.569857142857146</v>
      </c>
      <c r="AO58" s="3">
        <f t="shared" si="0"/>
        <v>131.461693877551</v>
      </c>
      <c r="AP58" s="3" t="b">
        <f t="shared" si="1"/>
        <v>1</v>
      </c>
      <c r="AQ58" s="3" t="b">
        <f t="shared" si="9"/>
        <v>1</v>
      </c>
      <c r="AR58">
        <f t="shared" si="2"/>
        <v>4</v>
      </c>
      <c r="AS58">
        <f t="shared" si="3"/>
        <v>3</v>
      </c>
      <c r="AT58" s="3" t="b">
        <f t="shared" si="4"/>
        <v>1</v>
      </c>
      <c r="AU58" s="3">
        <f t="shared" si="5"/>
        <v>150.29407142857141</v>
      </c>
      <c r="AV58" s="3">
        <f t="shared" si="6"/>
        <v>106.35185714285716</v>
      </c>
      <c r="AW58" s="3">
        <f t="shared" si="7"/>
        <v>0.49894287491996286</v>
      </c>
      <c r="AX58" s="3">
        <f t="shared" si="13"/>
        <v>1.3859593068707239</v>
      </c>
      <c r="AY58" s="3" t="b">
        <f t="shared" si="11"/>
        <v>0</v>
      </c>
      <c r="AZ58" s="6">
        <f t="shared" si="8"/>
        <v>0.17064680968285542</v>
      </c>
      <c r="BA58" s="3" t="b">
        <f t="shared" si="12"/>
        <v>0</v>
      </c>
      <c r="BB58" s="3"/>
      <c r="BC58" t="s">
        <v>495</v>
      </c>
    </row>
    <row r="59" spans="1:55">
      <c r="A59">
        <v>1237</v>
      </c>
      <c r="B59">
        <v>1</v>
      </c>
      <c r="C59" t="s">
        <v>2107</v>
      </c>
      <c r="D59" t="str">
        <f>HYPERLINK("http://www.uniprot.org/uniprot/ECHP_MOUSE", "ECHP_MOUSE")</f>
        <v>ECHP_MOUSE</v>
      </c>
      <c r="F59">
        <v>48.1</v>
      </c>
      <c r="G59">
        <v>718</v>
      </c>
      <c r="H59">
        <v>78244</v>
      </c>
      <c r="I59" t="s">
        <v>2108</v>
      </c>
      <c r="J59">
        <v>864</v>
      </c>
      <c r="K59">
        <v>864</v>
      </c>
      <c r="L59">
        <v>1</v>
      </c>
      <c r="M59">
        <v>110</v>
      </c>
      <c r="N59">
        <v>175</v>
      </c>
      <c r="O59">
        <v>180</v>
      </c>
      <c r="P59">
        <v>83</v>
      </c>
      <c r="Q59">
        <v>81</v>
      </c>
      <c r="R59">
        <v>108</v>
      </c>
      <c r="S59">
        <v>127</v>
      </c>
      <c r="T59">
        <v>110</v>
      </c>
      <c r="U59">
        <v>175</v>
      </c>
      <c r="V59">
        <v>180</v>
      </c>
      <c r="W59">
        <v>83</v>
      </c>
      <c r="X59">
        <v>81</v>
      </c>
      <c r="Y59">
        <v>108</v>
      </c>
      <c r="Z59">
        <v>127</v>
      </c>
      <c r="AA59">
        <v>110</v>
      </c>
      <c r="AB59">
        <v>175</v>
      </c>
      <c r="AC59">
        <v>180</v>
      </c>
      <c r="AD59">
        <v>83</v>
      </c>
      <c r="AE59">
        <v>81</v>
      </c>
      <c r="AF59">
        <v>108</v>
      </c>
      <c r="AG59">
        <v>127</v>
      </c>
      <c r="AH59" s="3">
        <v>112.90257142857142</v>
      </c>
      <c r="AI59" s="3">
        <v>203.04128571428569</v>
      </c>
      <c r="AJ59" s="3">
        <v>187.38371428571432</v>
      </c>
      <c r="AK59" s="3">
        <v>91.569857142857146</v>
      </c>
      <c r="AL59" s="3">
        <v>82.296714285714287</v>
      </c>
      <c r="AM59" s="3">
        <v>118.89414285714285</v>
      </c>
      <c r="AN59" s="3">
        <v>115.72014285714285</v>
      </c>
      <c r="AO59" s="3">
        <f t="shared" si="0"/>
        <v>130.2583469387755</v>
      </c>
      <c r="AP59" s="3" t="b">
        <f t="shared" si="1"/>
        <v>1</v>
      </c>
      <c r="AQ59" s="3" t="b">
        <f t="shared" si="9"/>
        <v>1</v>
      </c>
      <c r="AR59">
        <f t="shared" si="2"/>
        <v>4</v>
      </c>
      <c r="AS59">
        <f t="shared" si="3"/>
        <v>3</v>
      </c>
      <c r="AT59" s="3" t="b">
        <f t="shared" si="4"/>
        <v>1</v>
      </c>
      <c r="AU59" s="3">
        <f t="shared" si="5"/>
        <v>148.72435714285714</v>
      </c>
      <c r="AV59" s="3">
        <f t="shared" si="6"/>
        <v>105.637</v>
      </c>
      <c r="AW59" s="3">
        <f t="shared" si="7"/>
        <v>0.49352570638951287</v>
      </c>
      <c r="AX59" s="3">
        <f t="shared" si="13"/>
        <v>1.2590129853710832</v>
      </c>
      <c r="AY59" s="3" t="b">
        <f t="shared" si="11"/>
        <v>0</v>
      </c>
      <c r="AZ59" s="6">
        <f t="shared" si="8"/>
        <v>0.25893572077803834</v>
      </c>
      <c r="BA59" s="3" t="b">
        <f t="shared" si="12"/>
        <v>0</v>
      </c>
      <c r="BB59" s="3"/>
      <c r="BC59" t="s">
        <v>537</v>
      </c>
    </row>
    <row r="60" spans="1:55">
      <c r="A60">
        <v>1323</v>
      </c>
      <c r="B60">
        <v>1</v>
      </c>
      <c r="C60" t="s">
        <v>1929</v>
      </c>
      <c r="D60" t="str">
        <f>HYPERLINK("http://www.uniprot.org/uniprot/PO210_MOUSE", "PO210_MOUSE")</f>
        <v>PO210_MOUSE</v>
      </c>
      <c r="F60">
        <v>33.1</v>
      </c>
      <c r="G60">
        <v>1886</v>
      </c>
      <c r="H60">
        <v>204102</v>
      </c>
      <c r="I60" t="s">
        <v>1930</v>
      </c>
      <c r="J60">
        <v>862</v>
      </c>
      <c r="K60">
        <v>862</v>
      </c>
      <c r="L60">
        <v>1</v>
      </c>
      <c r="M60">
        <v>100</v>
      </c>
      <c r="N60">
        <v>126</v>
      </c>
      <c r="O60">
        <v>141</v>
      </c>
      <c r="P60">
        <v>118</v>
      </c>
      <c r="Q60">
        <v>105</v>
      </c>
      <c r="R60">
        <v>135</v>
      </c>
      <c r="S60">
        <v>137</v>
      </c>
      <c r="T60">
        <v>100</v>
      </c>
      <c r="U60">
        <v>126</v>
      </c>
      <c r="V60">
        <v>141</v>
      </c>
      <c r="W60">
        <v>118</v>
      </c>
      <c r="X60">
        <v>105</v>
      </c>
      <c r="Y60">
        <v>135</v>
      </c>
      <c r="Z60">
        <v>137</v>
      </c>
      <c r="AA60">
        <v>100</v>
      </c>
      <c r="AB60">
        <v>126</v>
      </c>
      <c r="AC60">
        <v>141</v>
      </c>
      <c r="AD60">
        <v>118</v>
      </c>
      <c r="AE60">
        <v>105</v>
      </c>
      <c r="AF60">
        <v>135</v>
      </c>
      <c r="AG60">
        <v>137</v>
      </c>
      <c r="AH60" s="3">
        <v>106.80885714285714</v>
      </c>
      <c r="AI60" s="3">
        <v>136.13800000000001</v>
      </c>
      <c r="AJ60" s="3">
        <v>136.13800000000001</v>
      </c>
      <c r="AK60" s="3">
        <v>121.93357142857143</v>
      </c>
      <c r="AL60" s="3">
        <v>101.53014285714286</v>
      </c>
      <c r="AM60" s="3">
        <v>159.77742857142857</v>
      </c>
      <c r="AN60" s="3">
        <v>126.51685714285713</v>
      </c>
      <c r="AO60" s="3">
        <f t="shared" si="0"/>
        <v>126.97755102040817</v>
      </c>
      <c r="AP60" s="3" t="b">
        <f t="shared" si="1"/>
        <v>1</v>
      </c>
      <c r="AQ60" s="3" t="b">
        <f t="shared" si="9"/>
        <v>1</v>
      </c>
      <c r="AR60">
        <f t="shared" si="2"/>
        <v>4</v>
      </c>
      <c r="AS60">
        <f t="shared" si="3"/>
        <v>3</v>
      </c>
      <c r="AT60" s="3" t="b">
        <f t="shared" si="4"/>
        <v>1</v>
      </c>
      <c r="AU60" s="3">
        <f t="shared" si="5"/>
        <v>125.25460714285714</v>
      </c>
      <c r="AV60" s="3">
        <f t="shared" si="6"/>
        <v>129.27480952380952</v>
      </c>
      <c r="AW60" s="3">
        <f t="shared" si="7"/>
        <v>-4.5577509199259292E-2</v>
      </c>
      <c r="AX60" s="3">
        <f t="shared" si="13"/>
        <v>-0.41476660596192821</v>
      </c>
      <c r="AY60" s="3" t="b">
        <f t="shared" si="11"/>
        <v>0</v>
      </c>
      <c r="AZ60" s="6">
        <f t="shared" si="8"/>
        <v>0.81572781159631769</v>
      </c>
      <c r="BA60" s="3" t="b">
        <f t="shared" si="12"/>
        <v>0</v>
      </c>
      <c r="BB60" s="3"/>
      <c r="BC60" t="s">
        <v>537</v>
      </c>
    </row>
    <row r="61" spans="1:55">
      <c r="A61" s="1">
        <v>343</v>
      </c>
      <c r="B61">
        <v>1</v>
      </c>
      <c r="C61" t="s">
        <v>1208</v>
      </c>
      <c r="D61" t="str">
        <f>HYPERLINK("http://www.uniprot.org/uniprot/ACTB_MOUSE", "ACTB_MOUSE")</f>
        <v>ACTB_MOUSE</v>
      </c>
      <c r="F61">
        <v>50.4</v>
      </c>
      <c r="G61">
        <v>375</v>
      </c>
      <c r="H61">
        <v>41738</v>
      </c>
      <c r="I61" t="s">
        <v>1209</v>
      </c>
      <c r="J61">
        <v>983</v>
      </c>
      <c r="K61">
        <v>563</v>
      </c>
      <c r="L61">
        <v>0.57299999999999995</v>
      </c>
      <c r="M61">
        <v>152</v>
      </c>
      <c r="N61">
        <v>137</v>
      </c>
      <c r="O61">
        <v>135</v>
      </c>
      <c r="P61">
        <v>166</v>
      </c>
      <c r="Q61">
        <v>128</v>
      </c>
      <c r="R61">
        <v>110</v>
      </c>
      <c r="S61">
        <v>155</v>
      </c>
      <c r="T61">
        <v>95</v>
      </c>
      <c r="U61">
        <v>74</v>
      </c>
      <c r="V61">
        <v>78</v>
      </c>
      <c r="W61">
        <v>85</v>
      </c>
      <c r="X61">
        <v>77</v>
      </c>
      <c r="Y61">
        <v>47</v>
      </c>
      <c r="Z61">
        <v>107</v>
      </c>
      <c r="AA61">
        <v>142</v>
      </c>
      <c r="AB61">
        <v>117.714</v>
      </c>
      <c r="AC61">
        <v>113.11</v>
      </c>
      <c r="AD61">
        <v>164.02500000000001</v>
      </c>
      <c r="AE61">
        <v>117.776</v>
      </c>
      <c r="AF61">
        <v>102.86799999999999</v>
      </c>
      <c r="AG61">
        <v>136.34899999999999</v>
      </c>
      <c r="AH61" s="3">
        <v>140.70700000000002</v>
      </c>
      <c r="AI61" s="3">
        <v>121.93357142857143</v>
      </c>
      <c r="AJ61" s="3">
        <v>114.04528571428571</v>
      </c>
      <c r="AK61" s="3">
        <v>164.47657142857142</v>
      </c>
      <c r="AL61" s="3">
        <v>106.80885714285714</v>
      </c>
      <c r="AM61" s="3">
        <v>111.88300000000001</v>
      </c>
      <c r="AN61" s="3">
        <v>123.57571428571428</v>
      </c>
      <c r="AO61" s="3">
        <f t="shared" si="0"/>
        <v>126.20428571428572</v>
      </c>
      <c r="AP61" s="3" t="b">
        <f t="shared" si="1"/>
        <v>1</v>
      </c>
      <c r="AQ61" s="3" t="b">
        <f t="shared" si="9"/>
        <v>1</v>
      </c>
      <c r="AR61">
        <f t="shared" si="2"/>
        <v>4</v>
      </c>
      <c r="AS61">
        <f t="shared" si="3"/>
        <v>3</v>
      </c>
      <c r="AT61" s="3" t="b">
        <f t="shared" si="4"/>
        <v>1</v>
      </c>
      <c r="AU61" s="3">
        <f t="shared" si="5"/>
        <v>135.29060714285714</v>
      </c>
      <c r="AV61" s="3">
        <f t="shared" si="6"/>
        <v>114.08919047619048</v>
      </c>
      <c r="AW61" s="3">
        <f t="shared" si="7"/>
        <v>0.24589957227118261</v>
      </c>
      <c r="AX61" s="3">
        <f t="shared" si="13"/>
        <v>0.46399512513769037</v>
      </c>
      <c r="AY61" s="3" t="b">
        <f t="shared" si="11"/>
        <v>0</v>
      </c>
      <c r="AZ61" s="6">
        <f t="shared" si="8"/>
        <v>0.18800673513286081</v>
      </c>
      <c r="BA61" s="3" t="b">
        <f t="shared" si="12"/>
        <v>0</v>
      </c>
      <c r="BB61" s="3"/>
      <c r="BC61" t="s">
        <v>1210</v>
      </c>
    </row>
    <row r="62" spans="1:55">
      <c r="A62">
        <v>645</v>
      </c>
      <c r="B62">
        <v>1</v>
      </c>
      <c r="C62" t="s">
        <v>577</v>
      </c>
      <c r="D62" t="str">
        <f>HYPERLINK("http://www.uniprot.org/uniprot/TOP2B_MOUSE", "TOP2B_MOUSE")</f>
        <v>TOP2B_MOUSE</v>
      </c>
      <c r="F62">
        <v>38.799999999999997</v>
      </c>
      <c r="G62">
        <v>1612</v>
      </c>
      <c r="H62">
        <v>181910</v>
      </c>
      <c r="I62" t="s">
        <v>578</v>
      </c>
      <c r="J62">
        <v>821</v>
      </c>
      <c r="K62">
        <v>646</v>
      </c>
      <c r="L62">
        <v>0.78700000000000003</v>
      </c>
      <c r="M62">
        <v>60</v>
      </c>
      <c r="N62">
        <v>155</v>
      </c>
      <c r="O62">
        <v>145</v>
      </c>
      <c r="P62">
        <v>86</v>
      </c>
      <c r="Q62">
        <v>77</v>
      </c>
      <c r="R62">
        <v>118</v>
      </c>
      <c r="S62">
        <v>180</v>
      </c>
      <c r="T62">
        <v>52</v>
      </c>
      <c r="U62">
        <v>122</v>
      </c>
      <c r="V62">
        <v>112</v>
      </c>
      <c r="W62">
        <v>67</v>
      </c>
      <c r="X62">
        <v>63</v>
      </c>
      <c r="Y62">
        <v>86</v>
      </c>
      <c r="Z62">
        <v>144</v>
      </c>
      <c r="AA62">
        <v>59.848999999999997</v>
      </c>
      <c r="AB62">
        <v>155</v>
      </c>
      <c r="AC62">
        <v>145</v>
      </c>
      <c r="AD62">
        <v>86</v>
      </c>
      <c r="AE62">
        <v>77</v>
      </c>
      <c r="AF62">
        <v>118</v>
      </c>
      <c r="AG62">
        <v>179.50700000000001</v>
      </c>
      <c r="AH62" s="3">
        <v>70.832714285714289</v>
      </c>
      <c r="AI62" s="3">
        <v>168.68057142857145</v>
      </c>
      <c r="AJ62" s="3">
        <v>143.57599999999999</v>
      </c>
      <c r="AK62" s="3">
        <v>94.627857142857138</v>
      </c>
      <c r="AL62" s="3">
        <v>76.898857142857125</v>
      </c>
      <c r="AM62" s="3">
        <v>140.70700000000002</v>
      </c>
      <c r="AN62" s="3">
        <v>174.47200000000001</v>
      </c>
      <c r="AO62" s="3">
        <f t="shared" si="0"/>
        <v>124.25642857142857</v>
      </c>
      <c r="AP62" s="3" t="b">
        <f t="shared" si="1"/>
        <v>1</v>
      </c>
      <c r="AQ62" s="3" t="b">
        <f t="shared" si="9"/>
        <v>1</v>
      </c>
      <c r="AR62">
        <f t="shared" si="2"/>
        <v>4</v>
      </c>
      <c r="AS62">
        <f t="shared" si="3"/>
        <v>3</v>
      </c>
      <c r="AT62" s="3" t="b">
        <f t="shared" si="4"/>
        <v>1</v>
      </c>
      <c r="AU62" s="3">
        <f t="shared" si="5"/>
        <v>119.42928571428573</v>
      </c>
      <c r="AV62" s="3">
        <f t="shared" si="6"/>
        <v>130.69261904761905</v>
      </c>
      <c r="AW62" s="3">
        <f t="shared" si="7"/>
        <v>-0.1300210174926647</v>
      </c>
      <c r="AX62" s="3">
        <f t="shared" si="13"/>
        <v>-0.65340559624305805</v>
      </c>
      <c r="AY62" s="3" t="b">
        <f t="shared" si="11"/>
        <v>0</v>
      </c>
      <c r="AZ62" s="6">
        <f t="shared" si="8"/>
        <v>0.76483576764832506</v>
      </c>
      <c r="BA62" s="3" t="b">
        <f t="shared" si="12"/>
        <v>0</v>
      </c>
      <c r="BB62" s="3"/>
      <c r="BC62" t="s">
        <v>807</v>
      </c>
    </row>
    <row r="63" spans="1:55">
      <c r="A63">
        <v>1315</v>
      </c>
      <c r="B63">
        <v>1</v>
      </c>
      <c r="C63" t="s">
        <v>2859</v>
      </c>
      <c r="D63" t="str">
        <f>HYPERLINK("http://www.uniprot.org/uniprot/SON_MOUSE", "SON_MOUSE")</f>
        <v>SON_MOUSE</v>
      </c>
      <c r="F63">
        <v>24.8</v>
      </c>
      <c r="G63">
        <v>2404</v>
      </c>
      <c r="H63">
        <v>261432</v>
      </c>
      <c r="I63" t="s">
        <v>2860</v>
      </c>
      <c r="J63">
        <v>795</v>
      </c>
      <c r="K63">
        <v>795</v>
      </c>
      <c r="L63">
        <v>1</v>
      </c>
      <c r="M63">
        <v>90</v>
      </c>
      <c r="N63">
        <v>127</v>
      </c>
      <c r="O63">
        <v>112</v>
      </c>
      <c r="P63">
        <v>61</v>
      </c>
      <c r="Q63">
        <v>129</v>
      </c>
      <c r="R63">
        <v>137</v>
      </c>
      <c r="S63">
        <v>139</v>
      </c>
      <c r="T63">
        <v>90</v>
      </c>
      <c r="U63">
        <v>127</v>
      </c>
      <c r="V63">
        <v>112</v>
      </c>
      <c r="W63">
        <v>61</v>
      </c>
      <c r="X63">
        <v>129</v>
      </c>
      <c r="Y63">
        <v>137</v>
      </c>
      <c r="Z63">
        <v>139</v>
      </c>
      <c r="AA63">
        <v>90</v>
      </c>
      <c r="AB63">
        <v>127</v>
      </c>
      <c r="AC63">
        <v>112</v>
      </c>
      <c r="AD63">
        <v>61</v>
      </c>
      <c r="AE63">
        <v>129</v>
      </c>
      <c r="AF63">
        <v>137</v>
      </c>
      <c r="AG63">
        <v>139</v>
      </c>
      <c r="AH63" s="3">
        <v>98.320999999999998</v>
      </c>
      <c r="AI63" s="3">
        <v>137.92714285714285</v>
      </c>
      <c r="AJ63" s="3">
        <v>111.88300000000001</v>
      </c>
      <c r="AK63" s="3">
        <v>72.744285714285709</v>
      </c>
      <c r="AL63" s="3">
        <v>120.28485714285715</v>
      </c>
      <c r="AM63" s="3">
        <v>168.68057142857145</v>
      </c>
      <c r="AN63" s="3">
        <v>133.42185714285714</v>
      </c>
      <c r="AO63" s="3">
        <f t="shared" si="0"/>
        <v>120.46610204081632</v>
      </c>
      <c r="AP63" s="3" t="b">
        <f t="shared" si="1"/>
        <v>1</v>
      </c>
      <c r="AQ63" s="3" t="b">
        <f t="shared" si="9"/>
        <v>1</v>
      </c>
      <c r="AR63">
        <f t="shared" si="2"/>
        <v>4</v>
      </c>
      <c r="AS63">
        <f t="shared" si="3"/>
        <v>3</v>
      </c>
      <c r="AT63" s="3" t="b">
        <f t="shared" si="4"/>
        <v>1</v>
      </c>
      <c r="AU63" s="3">
        <f t="shared" si="5"/>
        <v>105.21885714285715</v>
      </c>
      <c r="AV63" s="3">
        <f t="shared" si="6"/>
        <v>140.79576190476192</v>
      </c>
      <c r="AW63" s="3">
        <f t="shared" si="7"/>
        <v>-0.42021062291538508</v>
      </c>
      <c r="AX63" s="3">
        <f t="shared" si="13"/>
        <v>-1.5162166110248212</v>
      </c>
      <c r="AY63" s="3" t="b">
        <f t="shared" si="11"/>
        <v>0</v>
      </c>
      <c r="AZ63" s="6">
        <f t="shared" si="8"/>
        <v>0.13722393987100892</v>
      </c>
      <c r="BA63" s="3" t="b">
        <f t="shared" si="12"/>
        <v>0</v>
      </c>
      <c r="BB63" s="3"/>
      <c r="BC63" t="s">
        <v>537</v>
      </c>
    </row>
    <row r="64" spans="1:55">
      <c r="A64">
        <v>502</v>
      </c>
      <c r="B64">
        <v>1</v>
      </c>
      <c r="C64" t="s">
        <v>865</v>
      </c>
      <c r="D64" t="str">
        <f>HYPERLINK("http://www.uniprot.org/uniprot/HP1B3_MOUSE", "HP1B3_MOUSE")</f>
        <v>HP1B3_MOUSE</v>
      </c>
      <c r="F64">
        <v>50.9</v>
      </c>
      <c r="G64">
        <v>554</v>
      </c>
      <c r="H64">
        <v>60868</v>
      </c>
      <c r="I64" t="s">
        <v>866</v>
      </c>
      <c r="J64">
        <v>840</v>
      </c>
      <c r="K64">
        <v>840</v>
      </c>
      <c r="L64">
        <v>1</v>
      </c>
      <c r="M64">
        <v>122</v>
      </c>
      <c r="N64">
        <v>117</v>
      </c>
      <c r="O64">
        <v>104</v>
      </c>
      <c r="P64">
        <v>145</v>
      </c>
      <c r="Q64">
        <v>127</v>
      </c>
      <c r="R64">
        <v>103</v>
      </c>
      <c r="S64">
        <v>122</v>
      </c>
      <c r="T64">
        <v>122</v>
      </c>
      <c r="U64">
        <v>117</v>
      </c>
      <c r="V64">
        <v>104</v>
      </c>
      <c r="W64">
        <v>145</v>
      </c>
      <c r="X64">
        <v>127</v>
      </c>
      <c r="Y64">
        <v>103</v>
      </c>
      <c r="Z64">
        <v>122</v>
      </c>
      <c r="AA64">
        <v>122</v>
      </c>
      <c r="AB64">
        <v>117</v>
      </c>
      <c r="AC64">
        <v>104</v>
      </c>
      <c r="AD64">
        <v>145</v>
      </c>
      <c r="AE64">
        <v>127</v>
      </c>
      <c r="AF64">
        <v>103</v>
      </c>
      <c r="AG64">
        <v>122</v>
      </c>
      <c r="AH64" s="3">
        <v>129.13457142857143</v>
      </c>
      <c r="AI64" s="3">
        <v>120.28485714285715</v>
      </c>
      <c r="AJ64" s="3">
        <v>101</v>
      </c>
      <c r="AK64" s="3">
        <v>149.8197142857143</v>
      </c>
      <c r="AL64" s="3">
        <v>114.04528571428571</v>
      </c>
      <c r="AM64" s="3">
        <v>112.90257142857142</v>
      </c>
      <c r="AN64" s="3">
        <v>108.59157142857144</v>
      </c>
      <c r="AO64" s="3">
        <f t="shared" si="0"/>
        <v>119.39693877551019</v>
      </c>
      <c r="AP64" s="3" t="b">
        <f t="shared" si="1"/>
        <v>1</v>
      </c>
      <c r="AQ64" s="3" t="b">
        <f t="shared" si="9"/>
        <v>1</v>
      </c>
      <c r="AR64">
        <f t="shared" si="2"/>
        <v>4</v>
      </c>
      <c r="AS64">
        <f t="shared" si="3"/>
        <v>3</v>
      </c>
      <c r="AT64" s="3" t="b">
        <f t="shared" si="4"/>
        <v>1</v>
      </c>
      <c r="AU64" s="3">
        <f t="shared" si="5"/>
        <v>125.05978571428571</v>
      </c>
      <c r="AV64" s="3">
        <f t="shared" si="6"/>
        <v>111.8464761904762</v>
      </c>
      <c r="AW64" s="3">
        <f t="shared" si="7"/>
        <v>0.16109814646192094</v>
      </c>
      <c r="AX64" s="3">
        <f t="shared" si="13"/>
        <v>0.18839156166213364</v>
      </c>
      <c r="AY64" s="3" t="b">
        <f t="shared" si="11"/>
        <v>0</v>
      </c>
      <c r="AZ64" s="6">
        <f t="shared" si="8"/>
        <v>0.3233988702611531</v>
      </c>
      <c r="BA64" s="3" t="b">
        <f t="shared" si="12"/>
        <v>0</v>
      </c>
      <c r="BB64" s="3"/>
      <c r="BC64" t="s">
        <v>537</v>
      </c>
    </row>
    <row r="65" spans="1:55">
      <c r="A65">
        <v>1278</v>
      </c>
      <c r="B65">
        <v>1</v>
      </c>
      <c r="C65" t="s">
        <v>2874</v>
      </c>
      <c r="D65" t="str">
        <f>HYPERLINK("http://www.uniprot.org/uniprot/DKC1_MOUSE", "DKC1_MOUSE")</f>
        <v>DKC1_MOUSE</v>
      </c>
      <c r="F65">
        <v>36.9</v>
      </c>
      <c r="G65">
        <v>509</v>
      </c>
      <c r="H65">
        <v>57503</v>
      </c>
      <c r="I65" t="s">
        <v>2875</v>
      </c>
      <c r="J65">
        <v>837</v>
      </c>
      <c r="K65">
        <v>837</v>
      </c>
      <c r="L65">
        <v>1</v>
      </c>
      <c r="M65">
        <v>110</v>
      </c>
      <c r="N65">
        <v>110</v>
      </c>
      <c r="O65">
        <v>145</v>
      </c>
      <c r="P65">
        <v>94</v>
      </c>
      <c r="Q65">
        <v>153</v>
      </c>
      <c r="R65">
        <v>77</v>
      </c>
      <c r="S65">
        <v>148</v>
      </c>
      <c r="T65">
        <v>110</v>
      </c>
      <c r="U65">
        <v>110</v>
      </c>
      <c r="V65">
        <v>145</v>
      </c>
      <c r="W65">
        <v>94</v>
      </c>
      <c r="X65">
        <v>153</v>
      </c>
      <c r="Y65">
        <v>77</v>
      </c>
      <c r="Z65">
        <v>148</v>
      </c>
      <c r="AA65">
        <v>110</v>
      </c>
      <c r="AB65">
        <v>110</v>
      </c>
      <c r="AC65">
        <v>145</v>
      </c>
      <c r="AD65">
        <v>94</v>
      </c>
      <c r="AE65">
        <v>153</v>
      </c>
      <c r="AF65">
        <v>77</v>
      </c>
      <c r="AG65">
        <v>148</v>
      </c>
      <c r="AH65" s="3">
        <v>114.04528571428571</v>
      </c>
      <c r="AI65" s="3">
        <v>115.05014285714284</v>
      </c>
      <c r="AJ65" s="3">
        <v>145.89542857142857</v>
      </c>
      <c r="AK65" s="3">
        <v>104.51514285714286</v>
      </c>
      <c r="AL65" s="3">
        <v>133.42185714285714</v>
      </c>
      <c r="AM65" s="3">
        <v>75.386571428571429</v>
      </c>
      <c r="AN65" s="3">
        <v>143.57599999999999</v>
      </c>
      <c r="AO65" s="3">
        <f t="shared" si="0"/>
        <v>118.84148979591836</v>
      </c>
      <c r="AP65" s="3" t="b">
        <f t="shared" si="1"/>
        <v>1</v>
      </c>
      <c r="AQ65" s="3" t="b">
        <f t="shared" si="9"/>
        <v>1</v>
      </c>
      <c r="AR65">
        <f t="shared" si="2"/>
        <v>4</v>
      </c>
      <c r="AS65">
        <f t="shared" si="3"/>
        <v>3</v>
      </c>
      <c r="AT65" s="3" t="b">
        <f t="shared" si="4"/>
        <v>1</v>
      </c>
      <c r="AU65" s="3">
        <f t="shared" si="5"/>
        <v>119.87649999999999</v>
      </c>
      <c r="AV65" s="3">
        <f t="shared" si="6"/>
        <v>117.46147619047618</v>
      </c>
      <c r="AW65" s="3">
        <f t="shared" si="7"/>
        <v>2.9361193572697297E-2</v>
      </c>
      <c r="AX65" s="3">
        <f t="shared" si="13"/>
        <v>-0.16928526632931504</v>
      </c>
      <c r="AY65" s="3" t="b">
        <f t="shared" si="11"/>
        <v>0</v>
      </c>
      <c r="AZ65" s="6">
        <f t="shared" si="8"/>
        <v>0.91171812140628994</v>
      </c>
      <c r="BA65" s="3" t="b">
        <f t="shared" si="12"/>
        <v>0</v>
      </c>
      <c r="BB65" s="3"/>
      <c r="BC65" t="s">
        <v>537</v>
      </c>
    </row>
    <row r="66" spans="1:55">
      <c r="A66">
        <v>378</v>
      </c>
      <c r="B66">
        <v>1</v>
      </c>
      <c r="C66" t="s">
        <v>1032</v>
      </c>
      <c r="D66" t="str">
        <f>HYPERLINK("http://www.uniprot.org/uniprot/SMD2_MOUSE", "SMD2_MOUSE")</f>
        <v>SMD2_MOUSE</v>
      </c>
      <c r="F66">
        <v>54.2</v>
      </c>
      <c r="G66">
        <v>118</v>
      </c>
      <c r="H66">
        <v>13528</v>
      </c>
      <c r="I66" t="s">
        <v>1118</v>
      </c>
      <c r="J66">
        <v>864</v>
      </c>
      <c r="K66">
        <v>864</v>
      </c>
      <c r="L66">
        <v>1</v>
      </c>
      <c r="M66">
        <v>150</v>
      </c>
      <c r="N66">
        <v>92</v>
      </c>
      <c r="O66">
        <v>75</v>
      </c>
      <c r="P66">
        <v>176</v>
      </c>
      <c r="Q66">
        <v>189</v>
      </c>
      <c r="R66">
        <v>102</v>
      </c>
      <c r="S66">
        <v>80</v>
      </c>
      <c r="T66">
        <v>150</v>
      </c>
      <c r="U66">
        <v>92</v>
      </c>
      <c r="V66">
        <v>75</v>
      </c>
      <c r="W66">
        <v>176</v>
      </c>
      <c r="X66">
        <v>189</v>
      </c>
      <c r="Y66">
        <v>102</v>
      </c>
      <c r="Z66">
        <v>80</v>
      </c>
      <c r="AA66">
        <v>150</v>
      </c>
      <c r="AB66">
        <v>92</v>
      </c>
      <c r="AC66">
        <v>75</v>
      </c>
      <c r="AD66">
        <v>176</v>
      </c>
      <c r="AE66">
        <v>189</v>
      </c>
      <c r="AF66">
        <v>102</v>
      </c>
      <c r="AG66">
        <v>80</v>
      </c>
      <c r="AH66" s="3">
        <v>151.90342857142858</v>
      </c>
      <c r="AI66" s="3">
        <v>90.528999999999996</v>
      </c>
      <c r="AJ66" s="3">
        <v>69.559714285714293</v>
      </c>
      <c r="AK66" s="3">
        <v>168.68057142857145</v>
      </c>
      <c r="AL66" s="3">
        <v>164.47657142857142</v>
      </c>
      <c r="AM66" s="3">
        <v>109.22785714285715</v>
      </c>
      <c r="AN66" s="3">
        <v>60.893571428571427</v>
      </c>
      <c r="AO66" s="3">
        <f t="shared" si="0"/>
        <v>116.46724489795919</v>
      </c>
      <c r="AP66" s="3" t="b">
        <f t="shared" si="1"/>
        <v>1</v>
      </c>
      <c r="AQ66" s="3" t="b">
        <f t="shared" si="9"/>
        <v>1</v>
      </c>
      <c r="AR66">
        <f t="shared" si="2"/>
        <v>4</v>
      </c>
      <c r="AS66">
        <f t="shared" si="3"/>
        <v>3</v>
      </c>
      <c r="AT66" s="3" t="b">
        <f t="shared" si="4"/>
        <v>1</v>
      </c>
      <c r="AU66" s="3">
        <f t="shared" si="5"/>
        <v>120.16817857142858</v>
      </c>
      <c r="AV66" s="3">
        <f t="shared" si="6"/>
        <v>111.53266666666667</v>
      </c>
      <c r="AW66" s="3">
        <f t="shared" si="7"/>
        <v>0.1075885890046975</v>
      </c>
      <c r="AX66" s="3">
        <f t="shared" si="13"/>
        <v>3.513011453375113E-3</v>
      </c>
      <c r="AY66" s="3" t="b">
        <f t="shared" si="11"/>
        <v>0</v>
      </c>
      <c r="AZ66" s="6">
        <f t="shared" si="8"/>
        <v>0.8278318653553437</v>
      </c>
      <c r="BA66" s="3" t="b">
        <f t="shared" si="12"/>
        <v>0</v>
      </c>
      <c r="BB66" s="3"/>
      <c r="BC66" t="s">
        <v>537</v>
      </c>
    </row>
    <row r="67" spans="1:55">
      <c r="A67">
        <v>616</v>
      </c>
      <c r="B67">
        <v>1</v>
      </c>
      <c r="C67" t="s">
        <v>2083</v>
      </c>
      <c r="D67" t="str">
        <f>HYPERLINK("http://www.uniprot.org/uniprot/SNRPA_MOUSE", "SNRPA_MOUSE")</f>
        <v>SNRPA_MOUSE</v>
      </c>
      <c r="F67">
        <v>27.9</v>
      </c>
      <c r="G67">
        <v>287</v>
      </c>
      <c r="H67">
        <v>31836</v>
      </c>
      <c r="I67" t="s">
        <v>2084</v>
      </c>
      <c r="J67">
        <v>801</v>
      </c>
      <c r="K67">
        <v>706</v>
      </c>
      <c r="L67">
        <v>0.88100000000000001</v>
      </c>
      <c r="M67">
        <v>132</v>
      </c>
      <c r="N67">
        <v>98</v>
      </c>
      <c r="O67">
        <v>99</v>
      </c>
      <c r="P67">
        <v>66</v>
      </c>
      <c r="Q67">
        <v>130</v>
      </c>
      <c r="R67">
        <v>163</v>
      </c>
      <c r="S67">
        <v>113</v>
      </c>
      <c r="T67">
        <v>126</v>
      </c>
      <c r="U67">
        <v>82</v>
      </c>
      <c r="V67">
        <v>79</v>
      </c>
      <c r="W67">
        <v>51</v>
      </c>
      <c r="X67">
        <v>127</v>
      </c>
      <c r="Y67">
        <v>145</v>
      </c>
      <c r="Z67">
        <v>96</v>
      </c>
      <c r="AA67">
        <v>131.953</v>
      </c>
      <c r="AB67">
        <v>95.253</v>
      </c>
      <c r="AC67">
        <v>95.989000000000004</v>
      </c>
      <c r="AD67">
        <v>65.167000000000002</v>
      </c>
      <c r="AE67">
        <v>129.886</v>
      </c>
      <c r="AF67">
        <v>161.11099999999999</v>
      </c>
      <c r="AG67">
        <v>110.44199999999999</v>
      </c>
      <c r="AH67" s="3">
        <v>133.42185714285714</v>
      </c>
      <c r="AI67" s="3">
        <v>94.627857142857138</v>
      </c>
      <c r="AJ67" s="3">
        <v>91.569857142857146</v>
      </c>
      <c r="AK67" s="3">
        <v>75.386571428571429</v>
      </c>
      <c r="AL67" s="3">
        <v>121.93357142857143</v>
      </c>
      <c r="AM67" s="3">
        <v>203.04128571428569</v>
      </c>
      <c r="AN67" s="3">
        <v>92.745571428571438</v>
      </c>
      <c r="AO67" s="3">
        <f t="shared" si="0"/>
        <v>116.10379591836734</v>
      </c>
      <c r="AP67" s="3" t="b">
        <f t="shared" si="1"/>
        <v>1</v>
      </c>
      <c r="AQ67" s="3" t="b">
        <f t="shared" si="9"/>
        <v>1</v>
      </c>
      <c r="AR67">
        <f t="shared" si="2"/>
        <v>4</v>
      </c>
      <c r="AS67">
        <f t="shared" si="3"/>
        <v>3</v>
      </c>
      <c r="AT67" s="3" t="b">
        <f t="shared" si="4"/>
        <v>1</v>
      </c>
      <c r="AU67" s="3">
        <f t="shared" si="5"/>
        <v>98.751535714285708</v>
      </c>
      <c r="AV67" s="3">
        <f t="shared" si="6"/>
        <v>139.24014285714284</v>
      </c>
      <c r="AW67" s="3">
        <f t="shared" si="7"/>
        <v>-0.49570011010580139</v>
      </c>
      <c r="AX67" s="3">
        <f t="shared" si="13"/>
        <v>-1.921357216491276</v>
      </c>
      <c r="AY67" s="3" t="b">
        <f t="shared" si="11"/>
        <v>1</v>
      </c>
      <c r="AZ67" s="6">
        <f t="shared" si="8"/>
        <v>0.25114079649796356</v>
      </c>
      <c r="BA67" s="3" t="b">
        <f t="shared" si="12"/>
        <v>0</v>
      </c>
      <c r="BB67" s="3"/>
      <c r="BC67" t="s">
        <v>2085</v>
      </c>
    </row>
    <row r="68" spans="1:55">
      <c r="A68">
        <v>846</v>
      </c>
      <c r="B68">
        <v>1</v>
      </c>
      <c r="C68" t="s">
        <v>1531</v>
      </c>
      <c r="D68" t="str">
        <f>HYPERLINK("http://www.uniprot.org/uniprot/RBM14_MOUSE", "RBM14_MOUSE")</f>
        <v>RBM14_MOUSE</v>
      </c>
      <c r="F68">
        <v>42.2</v>
      </c>
      <c r="G68">
        <v>669</v>
      </c>
      <c r="H68">
        <v>69450</v>
      </c>
      <c r="I68" t="s">
        <v>1532</v>
      </c>
      <c r="J68">
        <v>807</v>
      </c>
      <c r="K68">
        <v>807</v>
      </c>
      <c r="L68">
        <v>1</v>
      </c>
      <c r="M68">
        <v>121</v>
      </c>
      <c r="N68">
        <v>111</v>
      </c>
      <c r="O68">
        <v>121</v>
      </c>
      <c r="P68">
        <v>131</v>
      </c>
      <c r="Q68">
        <v>128</v>
      </c>
      <c r="R68">
        <v>97</v>
      </c>
      <c r="S68">
        <v>98</v>
      </c>
      <c r="T68">
        <v>121</v>
      </c>
      <c r="U68">
        <v>111</v>
      </c>
      <c r="V68">
        <v>121</v>
      </c>
      <c r="W68">
        <v>131</v>
      </c>
      <c r="X68">
        <v>128</v>
      </c>
      <c r="Y68">
        <v>97</v>
      </c>
      <c r="Z68">
        <v>98</v>
      </c>
      <c r="AA68">
        <v>121</v>
      </c>
      <c r="AB68">
        <v>111</v>
      </c>
      <c r="AC68">
        <v>121</v>
      </c>
      <c r="AD68">
        <v>131</v>
      </c>
      <c r="AE68">
        <v>128</v>
      </c>
      <c r="AF68">
        <v>97</v>
      </c>
      <c r="AG68">
        <v>98</v>
      </c>
      <c r="AH68" s="3">
        <v>127.73271428571427</v>
      </c>
      <c r="AI68" s="3">
        <v>115.72014285714285</v>
      </c>
      <c r="AJ68" s="3">
        <v>118.89414285714285</v>
      </c>
      <c r="AK68" s="3">
        <v>133.42185714285714</v>
      </c>
      <c r="AL68" s="3">
        <v>117.44942857142857</v>
      </c>
      <c r="AM68" s="3">
        <v>102.39885714285712</v>
      </c>
      <c r="AN68" s="3">
        <v>85.030857142857144</v>
      </c>
      <c r="AO68" s="3">
        <f t="shared" si="0"/>
        <v>114.3782857142857</v>
      </c>
      <c r="AP68" s="3" t="b">
        <f t="shared" si="1"/>
        <v>1</v>
      </c>
      <c r="AQ68" s="3" t="b">
        <f t="shared" si="9"/>
        <v>1</v>
      </c>
      <c r="AR68">
        <f t="shared" si="2"/>
        <v>4</v>
      </c>
      <c r="AS68">
        <f t="shared" si="3"/>
        <v>3</v>
      </c>
      <c r="AT68" s="3" t="b">
        <f t="shared" si="4"/>
        <v>1</v>
      </c>
      <c r="AU68" s="3">
        <f t="shared" si="5"/>
        <v>123.94221428571427</v>
      </c>
      <c r="AV68" s="3">
        <f t="shared" si="6"/>
        <v>101.62638095238094</v>
      </c>
      <c r="AW68" s="3">
        <f t="shared" si="7"/>
        <v>0.28639269154731933</v>
      </c>
      <c r="AX68" s="3">
        <f t="shared" si="13"/>
        <v>0.57965788682371067</v>
      </c>
      <c r="AY68" s="3" t="b">
        <f t="shared" si="11"/>
        <v>0</v>
      </c>
      <c r="AZ68" s="6">
        <f t="shared" si="8"/>
        <v>5.9480658299448923E-2</v>
      </c>
      <c r="BA68" s="3" t="b">
        <f t="shared" si="12"/>
        <v>1</v>
      </c>
      <c r="BB68" s="3"/>
      <c r="BC68" t="s">
        <v>537</v>
      </c>
    </row>
    <row r="69" spans="1:55">
      <c r="A69">
        <v>273</v>
      </c>
      <c r="B69">
        <v>1</v>
      </c>
      <c r="C69" t="s">
        <v>1243</v>
      </c>
      <c r="D69" t="str">
        <f>HYPERLINK("http://www.uniprot.org/uniprot/H15_MOUSE", "H15_MOUSE")</f>
        <v>H15_MOUSE</v>
      </c>
      <c r="F69">
        <v>30</v>
      </c>
      <c r="G69">
        <v>223</v>
      </c>
      <c r="H69">
        <v>22577</v>
      </c>
      <c r="I69" t="s">
        <v>1244</v>
      </c>
      <c r="J69">
        <v>910</v>
      </c>
      <c r="K69">
        <v>809</v>
      </c>
      <c r="L69">
        <v>0.88900000000000001</v>
      </c>
      <c r="M69">
        <v>155</v>
      </c>
      <c r="N69">
        <v>105</v>
      </c>
      <c r="O69">
        <v>73</v>
      </c>
      <c r="P69">
        <v>238</v>
      </c>
      <c r="Q69">
        <v>172</v>
      </c>
      <c r="R69">
        <v>85</v>
      </c>
      <c r="S69">
        <v>82</v>
      </c>
      <c r="T69">
        <v>137</v>
      </c>
      <c r="U69">
        <v>85</v>
      </c>
      <c r="V69">
        <v>66</v>
      </c>
      <c r="W69">
        <v>218</v>
      </c>
      <c r="X69">
        <v>159</v>
      </c>
      <c r="Y69">
        <v>70</v>
      </c>
      <c r="Z69">
        <v>74</v>
      </c>
      <c r="AA69">
        <v>143.227</v>
      </c>
      <c r="AB69">
        <v>92.915000000000006</v>
      </c>
      <c r="AC69">
        <v>69.164000000000001</v>
      </c>
      <c r="AD69">
        <v>226.685</v>
      </c>
      <c r="AE69">
        <v>164.97800000000001</v>
      </c>
      <c r="AF69">
        <v>75.988</v>
      </c>
      <c r="AG69">
        <v>77.846999999999994</v>
      </c>
      <c r="AH69" s="3">
        <v>143.57599999999999</v>
      </c>
      <c r="AI69" s="3">
        <v>92.745571428571438</v>
      </c>
      <c r="AJ69" s="3">
        <v>59.166285714285713</v>
      </c>
      <c r="AK69" s="3">
        <v>203.04128571428569</v>
      </c>
      <c r="AL69" s="3">
        <v>140.70700000000002</v>
      </c>
      <c r="AM69" s="3">
        <v>74.938714285714283</v>
      </c>
      <c r="AN69" s="3">
        <v>59.517285714285713</v>
      </c>
      <c r="AO69" s="3">
        <f t="shared" ref="AO69:AO132" si="14">AVERAGE(AH69:AN69)</f>
        <v>110.52744897959181</v>
      </c>
      <c r="AP69" s="3" t="b">
        <f t="shared" ref="AP69:AP132" si="15">IF(AO69&gt;=$AO$1,TRUE,FALSE)</f>
        <v>1</v>
      </c>
      <c r="AQ69" s="3" t="b">
        <f t="shared" si="9"/>
        <v>1</v>
      </c>
      <c r="AR69">
        <f t="shared" ref="AR69:AR132" si="16">COUNTIF(M69:P69,"&gt;0")</f>
        <v>4</v>
      </c>
      <c r="AS69">
        <f t="shared" ref="AS69:AS132" si="17">COUNTIF(Q69:S69,"&gt;0")</f>
        <v>3</v>
      </c>
      <c r="AT69" s="3" t="b">
        <f t="shared" ref="AT69:AT132" si="18">IF(OR(AR69&gt;=$AR$1,AS69&gt;=$AS$1),TRUE,FALSE)</f>
        <v>1</v>
      </c>
      <c r="AU69" s="3">
        <f t="shared" ref="AU69:AU132" si="19">AVERAGE(AH69:AK69)</f>
        <v>124.6322857142857</v>
      </c>
      <c r="AV69" s="3">
        <f t="shared" ref="AV69:AV132" si="20">AVERAGE(AL69:AN69)</f>
        <v>91.721000000000004</v>
      </c>
      <c r="AW69" s="3">
        <f t="shared" ref="AW69:AW132" si="21">LOG(AU69/AV69,2)</f>
        <v>0.4423538544084416</v>
      </c>
      <c r="AX69" s="3">
        <f t="shared" si="13"/>
        <v>1.2456906215718753</v>
      </c>
      <c r="AY69" s="3" t="b">
        <f t="shared" si="11"/>
        <v>0</v>
      </c>
      <c r="AZ69" s="6">
        <f t="shared" ref="AZ69:AZ132" si="22">TTEST(AH69:AK69,AL69:AN69,2,2)</f>
        <v>0.47432768313004786</v>
      </c>
      <c r="BA69" s="3" t="b">
        <f t="shared" si="12"/>
        <v>0</v>
      </c>
      <c r="BB69" s="3"/>
      <c r="BC69" t="s">
        <v>1245</v>
      </c>
    </row>
    <row r="70" spans="1:55">
      <c r="A70">
        <v>513</v>
      </c>
      <c r="B70">
        <v>1</v>
      </c>
      <c r="C70" t="s">
        <v>798</v>
      </c>
      <c r="D70" t="str">
        <f>HYPERLINK("http://www.uniprot.org/uniprot/FUBP2_MOUSE", "FUBP2_MOUSE")</f>
        <v>FUBP2_MOUSE</v>
      </c>
      <c r="F70">
        <v>49.2</v>
      </c>
      <c r="G70">
        <v>748</v>
      </c>
      <c r="H70">
        <v>76811</v>
      </c>
      <c r="I70" t="s">
        <v>799</v>
      </c>
      <c r="J70">
        <v>758</v>
      </c>
      <c r="K70">
        <v>749</v>
      </c>
      <c r="L70">
        <v>0.98799999999999999</v>
      </c>
      <c r="M70">
        <v>85</v>
      </c>
      <c r="N70">
        <v>138</v>
      </c>
      <c r="O70">
        <v>133</v>
      </c>
      <c r="P70">
        <v>159</v>
      </c>
      <c r="Q70">
        <v>59</v>
      </c>
      <c r="R70">
        <v>88</v>
      </c>
      <c r="S70">
        <v>96</v>
      </c>
      <c r="T70">
        <v>85</v>
      </c>
      <c r="U70">
        <v>135</v>
      </c>
      <c r="V70">
        <v>132</v>
      </c>
      <c r="W70">
        <v>158</v>
      </c>
      <c r="X70">
        <v>58</v>
      </c>
      <c r="Y70">
        <v>88</v>
      </c>
      <c r="Z70">
        <v>93</v>
      </c>
      <c r="AA70">
        <v>85</v>
      </c>
      <c r="AB70">
        <v>137.87299999999999</v>
      </c>
      <c r="AC70">
        <v>132.97399999999999</v>
      </c>
      <c r="AD70">
        <v>158.97200000000001</v>
      </c>
      <c r="AE70">
        <v>58.927999999999997</v>
      </c>
      <c r="AF70">
        <v>88</v>
      </c>
      <c r="AG70">
        <v>95.846999999999994</v>
      </c>
      <c r="AH70" s="3">
        <v>96.166714285714278</v>
      </c>
      <c r="AI70" s="3">
        <v>149.8197142857143</v>
      </c>
      <c r="AJ70" s="3">
        <v>127.73271428571427</v>
      </c>
      <c r="AK70" s="3">
        <v>159.77742857142857</v>
      </c>
      <c r="AL70" s="3">
        <v>62.992428571428569</v>
      </c>
      <c r="AM70" s="3">
        <v>91.569857142857146</v>
      </c>
      <c r="AN70" s="3">
        <v>84.393000000000001</v>
      </c>
      <c r="AO70" s="3">
        <f t="shared" si="14"/>
        <v>110.35026530612245</v>
      </c>
      <c r="AP70" s="3" t="b">
        <f t="shared" si="15"/>
        <v>1</v>
      </c>
      <c r="AQ70" s="3" t="b">
        <f t="shared" ref="AQ70:AQ133" si="23">IF(L70&gt;=$AQ$1,TRUE,FALSE)</f>
        <v>1</v>
      </c>
      <c r="AR70">
        <f t="shared" si="16"/>
        <v>4</v>
      </c>
      <c r="AS70">
        <f t="shared" si="17"/>
        <v>3</v>
      </c>
      <c r="AT70" s="3" t="b">
        <f t="shared" si="18"/>
        <v>1</v>
      </c>
      <c r="AU70" s="3">
        <f t="shared" si="19"/>
        <v>133.37414285714286</v>
      </c>
      <c r="AV70" s="3">
        <f t="shared" si="20"/>
        <v>79.651761904761898</v>
      </c>
      <c r="AW70" s="3">
        <f t="shared" si="21"/>
        <v>0.74370081967759616</v>
      </c>
      <c r="AX70" s="3">
        <f t="shared" si="13"/>
        <v>2.4597408327586225</v>
      </c>
      <c r="AY70" s="3" t="b">
        <f t="shared" ref="AY70:AY133" si="24">IF(OR(AX70&lt;=$AX$1,AX70&gt;=$AX$2),TRUE,FALSE)</f>
        <v>1</v>
      </c>
      <c r="AZ70" s="6">
        <f t="shared" si="22"/>
        <v>3.1564924623194927E-2</v>
      </c>
      <c r="BA70" s="3" t="b">
        <f t="shared" ref="BA70:BA133" si="25">IF(AZ70&lt;=$AZ$1,TRUE,FALSE)</f>
        <v>1</v>
      </c>
      <c r="BB70" s="3" t="b">
        <v>1</v>
      </c>
      <c r="BC70" t="s">
        <v>800</v>
      </c>
    </row>
    <row r="71" spans="1:55">
      <c r="A71">
        <v>295</v>
      </c>
      <c r="B71">
        <v>1</v>
      </c>
      <c r="C71" t="s">
        <v>635</v>
      </c>
      <c r="D71" t="str">
        <f>HYPERLINK("http://www.uniprot.org/uniprot/ROA1_MOUSE", "ROA1_MOUSE")</f>
        <v>ROA1_MOUSE</v>
      </c>
      <c r="F71">
        <v>55.6</v>
      </c>
      <c r="G71">
        <v>320</v>
      </c>
      <c r="H71">
        <v>34197</v>
      </c>
      <c r="I71" t="s">
        <v>555</v>
      </c>
      <c r="J71">
        <v>957</v>
      </c>
      <c r="K71">
        <v>756</v>
      </c>
      <c r="L71">
        <v>0.79</v>
      </c>
      <c r="M71">
        <v>155</v>
      </c>
      <c r="N71">
        <v>121</v>
      </c>
      <c r="O71">
        <v>124</v>
      </c>
      <c r="P71">
        <v>157</v>
      </c>
      <c r="Q71">
        <v>171</v>
      </c>
      <c r="R71">
        <v>91</v>
      </c>
      <c r="S71">
        <v>138</v>
      </c>
      <c r="T71">
        <v>113</v>
      </c>
      <c r="U71">
        <v>99</v>
      </c>
      <c r="V71">
        <v>93</v>
      </c>
      <c r="W71">
        <v>128</v>
      </c>
      <c r="X71">
        <v>141</v>
      </c>
      <c r="Y71">
        <v>68</v>
      </c>
      <c r="Z71">
        <v>114</v>
      </c>
      <c r="AA71">
        <v>119.681</v>
      </c>
      <c r="AB71">
        <v>103.2</v>
      </c>
      <c r="AC71">
        <v>99.165000000000006</v>
      </c>
      <c r="AD71">
        <v>133.375</v>
      </c>
      <c r="AE71">
        <v>146.078</v>
      </c>
      <c r="AF71">
        <v>72.150999999999996</v>
      </c>
      <c r="AG71">
        <v>118.944</v>
      </c>
      <c r="AH71" s="3">
        <v>123.57571428571428</v>
      </c>
      <c r="AI71" s="3">
        <v>108.59157142857144</v>
      </c>
      <c r="AJ71" s="3">
        <v>94.627857142857138</v>
      </c>
      <c r="AK71" s="3">
        <v>136.13800000000001</v>
      </c>
      <c r="AL71" s="3">
        <v>129.13457142857143</v>
      </c>
      <c r="AM71" s="3">
        <v>70.832714285714289</v>
      </c>
      <c r="AN71" s="3">
        <v>102.39885714285712</v>
      </c>
      <c r="AO71" s="3">
        <f t="shared" si="14"/>
        <v>109.32846938775511</v>
      </c>
      <c r="AP71" s="3" t="b">
        <f t="shared" si="15"/>
        <v>1</v>
      </c>
      <c r="AQ71" s="3" t="b">
        <f t="shared" si="23"/>
        <v>1</v>
      </c>
      <c r="AR71">
        <f t="shared" si="16"/>
        <v>4</v>
      </c>
      <c r="AS71">
        <f t="shared" si="17"/>
        <v>3</v>
      </c>
      <c r="AT71" s="3" t="b">
        <f t="shared" si="18"/>
        <v>1</v>
      </c>
      <c r="AU71" s="3">
        <f t="shared" si="19"/>
        <v>115.73328571428573</v>
      </c>
      <c r="AV71" s="3">
        <f t="shared" si="20"/>
        <v>100.78871428571428</v>
      </c>
      <c r="AW71" s="3">
        <f t="shared" si="21"/>
        <v>0.19946974989285002</v>
      </c>
      <c r="AX71" s="3">
        <f t="shared" si="13"/>
        <v>0.41483207749189871</v>
      </c>
      <c r="AY71" s="3" t="b">
        <f t="shared" si="24"/>
        <v>0</v>
      </c>
      <c r="AZ71" s="6">
        <f t="shared" si="22"/>
        <v>0.43640021521686767</v>
      </c>
      <c r="BA71" s="3" t="b">
        <f t="shared" si="25"/>
        <v>0</v>
      </c>
      <c r="BB71" s="3"/>
      <c r="BC71" t="s">
        <v>171</v>
      </c>
    </row>
    <row r="72" spans="1:55">
      <c r="A72">
        <v>520</v>
      </c>
      <c r="B72">
        <v>1</v>
      </c>
      <c r="C72" t="s">
        <v>727</v>
      </c>
      <c r="D72" t="str">
        <f>HYPERLINK("http://www.uniprot.org/uniprot/PUF60_MOUSE", "PUF60_MOUSE")</f>
        <v>PUF60_MOUSE</v>
      </c>
      <c r="F72">
        <v>39</v>
      </c>
      <c r="G72">
        <v>564</v>
      </c>
      <c r="H72">
        <v>60250</v>
      </c>
      <c r="I72" t="s">
        <v>728</v>
      </c>
      <c r="J72">
        <v>772</v>
      </c>
      <c r="K72">
        <v>772</v>
      </c>
      <c r="L72">
        <v>1</v>
      </c>
      <c r="M72">
        <v>111</v>
      </c>
      <c r="N72">
        <v>103</v>
      </c>
      <c r="O72">
        <v>111</v>
      </c>
      <c r="P72">
        <v>119</v>
      </c>
      <c r="Q72">
        <v>124</v>
      </c>
      <c r="R72">
        <v>85</v>
      </c>
      <c r="S72">
        <v>119</v>
      </c>
      <c r="T72">
        <v>111</v>
      </c>
      <c r="U72">
        <v>103</v>
      </c>
      <c r="V72">
        <v>111</v>
      </c>
      <c r="W72">
        <v>119</v>
      </c>
      <c r="X72">
        <v>124</v>
      </c>
      <c r="Y72">
        <v>85</v>
      </c>
      <c r="Z72">
        <v>119</v>
      </c>
      <c r="AA72">
        <v>111</v>
      </c>
      <c r="AB72">
        <v>103</v>
      </c>
      <c r="AC72">
        <v>111</v>
      </c>
      <c r="AD72">
        <v>119</v>
      </c>
      <c r="AE72">
        <v>124</v>
      </c>
      <c r="AF72">
        <v>85</v>
      </c>
      <c r="AG72">
        <v>119</v>
      </c>
      <c r="AH72" s="3">
        <v>115.05014285714284</v>
      </c>
      <c r="AI72" s="3">
        <v>106.80885714285714</v>
      </c>
      <c r="AJ72" s="3">
        <v>109.22785714285715</v>
      </c>
      <c r="AK72" s="3">
        <v>123.57571428571428</v>
      </c>
      <c r="AL72" s="3">
        <v>111.88300000000001</v>
      </c>
      <c r="AM72" s="3">
        <v>89.020428571428582</v>
      </c>
      <c r="AN72" s="3">
        <v>103.53657142857142</v>
      </c>
      <c r="AO72" s="3">
        <f t="shared" si="14"/>
        <v>108.44322448979592</v>
      </c>
      <c r="AP72" s="3" t="b">
        <f t="shared" si="15"/>
        <v>1</v>
      </c>
      <c r="AQ72" s="3" t="b">
        <f t="shared" si="23"/>
        <v>1</v>
      </c>
      <c r="AR72">
        <f t="shared" si="16"/>
        <v>4</v>
      </c>
      <c r="AS72">
        <f t="shared" si="17"/>
        <v>3</v>
      </c>
      <c r="AT72" s="3" t="b">
        <f t="shared" si="18"/>
        <v>1</v>
      </c>
      <c r="AU72" s="3">
        <f t="shared" si="19"/>
        <v>113.66564285714286</v>
      </c>
      <c r="AV72" s="3">
        <f t="shared" si="20"/>
        <v>101.48000000000002</v>
      </c>
      <c r="AW72" s="3">
        <f t="shared" si="21"/>
        <v>0.16360081942516674</v>
      </c>
      <c r="AX72" s="3">
        <f t="shared" si="13"/>
        <v>0.30683697060359594</v>
      </c>
      <c r="AY72" s="3" t="b">
        <f t="shared" si="24"/>
        <v>0</v>
      </c>
      <c r="AZ72" s="6">
        <f t="shared" si="22"/>
        <v>0.14767953736748735</v>
      </c>
      <c r="BA72" s="3" t="b">
        <f t="shared" si="25"/>
        <v>0</v>
      </c>
      <c r="BB72" s="3"/>
      <c r="BC72" t="s">
        <v>537</v>
      </c>
    </row>
    <row r="73" spans="1:55">
      <c r="A73">
        <v>1289</v>
      </c>
      <c r="B73">
        <v>1</v>
      </c>
      <c r="C73" t="s">
        <v>2807</v>
      </c>
      <c r="D73" t="str">
        <f>HYPERLINK("http://www.uniprot.org/uniprot/ACINU_MOUSE", "ACINU_MOUSE")</f>
        <v>ACINU_MOUSE</v>
      </c>
      <c r="F73">
        <v>25.8</v>
      </c>
      <c r="G73">
        <v>1338</v>
      </c>
      <c r="H73">
        <v>150692</v>
      </c>
      <c r="I73" t="s">
        <v>2836</v>
      </c>
      <c r="J73">
        <v>733</v>
      </c>
      <c r="K73">
        <v>733</v>
      </c>
      <c r="L73">
        <v>1</v>
      </c>
      <c r="M73">
        <v>82</v>
      </c>
      <c r="N73">
        <v>102</v>
      </c>
      <c r="O73">
        <v>109</v>
      </c>
      <c r="P73">
        <v>99</v>
      </c>
      <c r="Q73">
        <v>108</v>
      </c>
      <c r="R73">
        <v>102</v>
      </c>
      <c r="S73">
        <v>131</v>
      </c>
      <c r="T73">
        <v>82</v>
      </c>
      <c r="U73">
        <v>102</v>
      </c>
      <c r="V73">
        <v>109</v>
      </c>
      <c r="W73">
        <v>99</v>
      </c>
      <c r="X73">
        <v>108</v>
      </c>
      <c r="Y73">
        <v>102</v>
      </c>
      <c r="Z73">
        <v>131</v>
      </c>
      <c r="AA73">
        <v>82</v>
      </c>
      <c r="AB73">
        <v>102</v>
      </c>
      <c r="AC73">
        <v>109</v>
      </c>
      <c r="AD73">
        <v>99</v>
      </c>
      <c r="AE73">
        <v>108</v>
      </c>
      <c r="AF73">
        <v>102</v>
      </c>
      <c r="AG73">
        <v>131</v>
      </c>
      <c r="AH73" s="3">
        <v>94.627857142857138</v>
      </c>
      <c r="AI73" s="3">
        <v>103.53657142857142</v>
      </c>
      <c r="AJ73" s="3">
        <v>108.59157142857144</v>
      </c>
      <c r="AK73" s="3">
        <v>109.22785714285715</v>
      </c>
      <c r="AL73" s="3">
        <v>103.53657142857142</v>
      </c>
      <c r="AM73" s="3">
        <v>110.224</v>
      </c>
      <c r="AN73" s="3">
        <v>120.28485714285715</v>
      </c>
      <c r="AO73" s="3">
        <f t="shared" si="14"/>
        <v>107.14704081632655</v>
      </c>
      <c r="AP73" s="3" t="b">
        <f t="shared" si="15"/>
        <v>1</v>
      </c>
      <c r="AQ73" s="3" t="b">
        <f t="shared" si="23"/>
        <v>1</v>
      </c>
      <c r="AR73">
        <f t="shared" si="16"/>
        <v>4</v>
      </c>
      <c r="AS73">
        <f t="shared" si="17"/>
        <v>3</v>
      </c>
      <c r="AT73" s="3" t="b">
        <f t="shared" si="18"/>
        <v>1</v>
      </c>
      <c r="AU73" s="3">
        <f t="shared" si="19"/>
        <v>103.99596428571429</v>
      </c>
      <c r="AV73" s="3">
        <f t="shared" si="20"/>
        <v>111.34847619047621</v>
      </c>
      <c r="AW73" s="3">
        <f t="shared" si="21"/>
        <v>-9.8554271327928475E-2</v>
      </c>
      <c r="AX73" s="3">
        <f t="shared" si="13"/>
        <v>-0.71968735560666575</v>
      </c>
      <c r="AY73" s="3" t="b">
        <f t="shared" si="24"/>
        <v>0</v>
      </c>
      <c r="AZ73" s="6">
        <f t="shared" si="22"/>
        <v>0.25361140851257413</v>
      </c>
      <c r="BA73" s="3" t="b">
        <f t="shared" si="25"/>
        <v>0</v>
      </c>
      <c r="BB73" s="3"/>
      <c r="BC73" t="s">
        <v>537</v>
      </c>
    </row>
    <row r="74" spans="1:55">
      <c r="A74">
        <v>90</v>
      </c>
      <c r="B74">
        <v>1</v>
      </c>
      <c r="C74" t="s">
        <v>348</v>
      </c>
      <c r="D74" t="str">
        <f>HYPERLINK("http://www.uniprot.org/uniprot/HNRPG_MOUSE", "HNRPG_MOUSE")</f>
        <v>HNRPG_MOUSE</v>
      </c>
      <c r="F74">
        <v>36.299999999999997</v>
      </c>
      <c r="G74">
        <v>388</v>
      </c>
      <c r="H74">
        <v>42235</v>
      </c>
      <c r="I74" t="s">
        <v>349</v>
      </c>
      <c r="J74">
        <v>732</v>
      </c>
      <c r="K74">
        <v>725</v>
      </c>
      <c r="L74">
        <v>0.99</v>
      </c>
      <c r="M74">
        <v>106</v>
      </c>
      <c r="N74">
        <v>102</v>
      </c>
      <c r="O74">
        <v>105</v>
      </c>
      <c r="P74">
        <v>112</v>
      </c>
      <c r="Q74">
        <v>107</v>
      </c>
      <c r="R74">
        <v>99</v>
      </c>
      <c r="S74">
        <v>101</v>
      </c>
      <c r="T74">
        <v>105</v>
      </c>
      <c r="U74">
        <v>101</v>
      </c>
      <c r="V74">
        <v>104</v>
      </c>
      <c r="W74">
        <v>111</v>
      </c>
      <c r="X74">
        <v>106</v>
      </c>
      <c r="Y74">
        <v>98</v>
      </c>
      <c r="Z74">
        <v>100</v>
      </c>
      <c r="AA74">
        <v>105.86799999999999</v>
      </c>
      <c r="AB74">
        <v>101.711</v>
      </c>
      <c r="AC74">
        <v>105</v>
      </c>
      <c r="AD74">
        <v>112</v>
      </c>
      <c r="AE74">
        <v>106.848</v>
      </c>
      <c r="AF74">
        <v>98.730999999999995</v>
      </c>
      <c r="AG74">
        <v>100.685</v>
      </c>
      <c r="AH74" s="3">
        <v>109.22785714285715</v>
      </c>
      <c r="AI74" s="3">
        <v>101.53014285714286</v>
      </c>
      <c r="AJ74" s="3">
        <v>101.53014285714286</v>
      </c>
      <c r="AK74" s="3">
        <v>115.05014285714284</v>
      </c>
      <c r="AL74" s="3">
        <v>102.39885714285712</v>
      </c>
      <c r="AM74" s="3">
        <v>103.53657142857142</v>
      </c>
      <c r="AN74" s="3">
        <v>88.011571428571415</v>
      </c>
      <c r="AO74" s="3">
        <f t="shared" si="14"/>
        <v>103.04075510204079</v>
      </c>
      <c r="AP74" s="3" t="b">
        <f t="shared" si="15"/>
        <v>1</v>
      </c>
      <c r="AQ74" s="3" t="b">
        <f t="shared" si="23"/>
        <v>1</v>
      </c>
      <c r="AR74">
        <f t="shared" si="16"/>
        <v>4</v>
      </c>
      <c r="AS74">
        <f t="shared" si="17"/>
        <v>3</v>
      </c>
      <c r="AT74" s="3" t="b">
        <f t="shared" si="18"/>
        <v>1</v>
      </c>
      <c r="AU74" s="3">
        <f t="shared" si="19"/>
        <v>106.83457142857142</v>
      </c>
      <c r="AV74" s="3">
        <f t="shared" si="20"/>
        <v>97.982333333333315</v>
      </c>
      <c r="AW74" s="3">
        <f t="shared" si="21"/>
        <v>0.12478502225143763</v>
      </c>
      <c r="AX74" s="3">
        <f t="shared" si="13"/>
        <v>1.1687837023542225E-2</v>
      </c>
      <c r="AY74" s="3" t="b">
        <f t="shared" si="24"/>
        <v>0</v>
      </c>
      <c r="AZ74" s="6">
        <f t="shared" si="22"/>
        <v>0.18163429026471106</v>
      </c>
      <c r="BA74" s="3" t="b">
        <f t="shared" si="25"/>
        <v>0</v>
      </c>
      <c r="BB74" s="3"/>
      <c r="BC74" t="s">
        <v>263</v>
      </c>
    </row>
    <row r="75" spans="1:55">
      <c r="A75">
        <v>1047</v>
      </c>
      <c r="B75">
        <v>1</v>
      </c>
      <c r="C75" t="s">
        <v>2482</v>
      </c>
      <c r="D75" t="str">
        <f>HYPERLINK("http://www.uniprot.org/uniprot/TOIP1_MOUSE", "TOIP1_MOUSE")</f>
        <v>TOIP1_MOUSE</v>
      </c>
      <c r="F75">
        <v>52.5</v>
      </c>
      <c r="G75">
        <v>520</v>
      </c>
      <c r="H75">
        <v>58416</v>
      </c>
      <c r="I75" t="s">
        <v>2483</v>
      </c>
      <c r="J75">
        <v>688</v>
      </c>
      <c r="K75">
        <v>688</v>
      </c>
      <c r="L75">
        <v>1</v>
      </c>
      <c r="M75">
        <v>134</v>
      </c>
      <c r="N75">
        <v>121</v>
      </c>
      <c r="O75">
        <v>91</v>
      </c>
      <c r="P75">
        <v>42</v>
      </c>
      <c r="Q75">
        <v>87</v>
      </c>
      <c r="R75">
        <v>115</v>
      </c>
      <c r="S75">
        <v>98</v>
      </c>
      <c r="T75">
        <v>134</v>
      </c>
      <c r="U75">
        <v>121</v>
      </c>
      <c r="V75">
        <v>91</v>
      </c>
      <c r="W75">
        <v>42</v>
      </c>
      <c r="X75">
        <v>87</v>
      </c>
      <c r="Y75">
        <v>115</v>
      </c>
      <c r="Z75">
        <v>98</v>
      </c>
      <c r="AA75">
        <v>134</v>
      </c>
      <c r="AB75">
        <v>121</v>
      </c>
      <c r="AC75">
        <v>91</v>
      </c>
      <c r="AD75">
        <v>42</v>
      </c>
      <c r="AE75">
        <v>87</v>
      </c>
      <c r="AF75">
        <v>115</v>
      </c>
      <c r="AG75">
        <v>98</v>
      </c>
      <c r="AH75" s="3">
        <v>136.13800000000001</v>
      </c>
      <c r="AI75" s="3">
        <v>126.51685714285713</v>
      </c>
      <c r="AJ75" s="3">
        <v>86.715000000000003</v>
      </c>
      <c r="AK75" s="3">
        <v>54.841285714285718</v>
      </c>
      <c r="AL75" s="3">
        <v>86.715000000000003</v>
      </c>
      <c r="AM75" s="3">
        <v>137.92714285714285</v>
      </c>
      <c r="AN75" s="3">
        <v>86.715000000000003</v>
      </c>
      <c r="AO75" s="3">
        <f t="shared" si="14"/>
        <v>102.22404081632655</v>
      </c>
      <c r="AP75" s="3" t="b">
        <f t="shared" si="15"/>
        <v>1</v>
      </c>
      <c r="AQ75" s="3" t="b">
        <f t="shared" si="23"/>
        <v>1</v>
      </c>
      <c r="AR75">
        <f t="shared" si="16"/>
        <v>4</v>
      </c>
      <c r="AS75">
        <f t="shared" si="17"/>
        <v>3</v>
      </c>
      <c r="AT75" s="3" t="b">
        <f t="shared" si="18"/>
        <v>1</v>
      </c>
      <c r="AU75" s="3">
        <f t="shared" si="19"/>
        <v>101.05278571428573</v>
      </c>
      <c r="AV75" s="3">
        <f t="shared" si="20"/>
        <v>103.78571428571429</v>
      </c>
      <c r="AW75" s="3">
        <f t="shared" si="21"/>
        <v>-3.8498782872671354E-2</v>
      </c>
      <c r="AX75" s="3">
        <f t="shared" si="13"/>
        <v>-0.44879829957724515</v>
      </c>
      <c r="AY75" s="3" t="b">
        <f t="shared" si="24"/>
        <v>0</v>
      </c>
      <c r="AZ75" s="6">
        <f t="shared" si="22"/>
        <v>0.92154139249815525</v>
      </c>
      <c r="BA75" s="3" t="b">
        <f t="shared" si="25"/>
        <v>0</v>
      </c>
      <c r="BB75" s="3"/>
      <c r="BC75" t="s">
        <v>537</v>
      </c>
    </row>
    <row r="76" spans="1:55">
      <c r="A76">
        <v>546</v>
      </c>
      <c r="B76">
        <v>1</v>
      </c>
      <c r="C76" t="s">
        <v>783</v>
      </c>
      <c r="D76" t="str">
        <f>HYPERLINK("http://www.uniprot.org/uniprot/TR150_MOUSE", "TR150_MOUSE")</f>
        <v>TR150_MOUSE</v>
      </c>
      <c r="F76">
        <v>26.9</v>
      </c>
      <c r="G76">
        <v>951</v>
      </c>
      <c r="H76">
        <v>108179</v>
      </c>
      <c r="I76" t="s">
        <v>784</v>
      </c>
      <c r="J76">
        <v>683</v>
      </c>
      <c r="K76">
        <v>674</v>
      </c>
      <c r="L76">
        <v>0.98699999999999999</v>
      </c>
      <c r="M76">
        <v>65</v>
      </c>
      <c r="N76">
        <v>109</v>
      </c>
      <c r="O76">
        <v>114</v>
      </c>
      <c r="P76">
        <v>92</v>
      </c>
      <c r="Q76">
        <v>60</v>
      </c>
      <c r="R76">
        <v>126</v>
      </c>
      <c r="S76">
        <v>117</v>
      </c>
      <c r="T76">
        <v>65</v>
      </c>
      <c r="U76">
        <v>107</v>
      </c>
      <c r="V76">
        <v>113</v>
      </c>
      <c r="W76">
        <v>92</v>
      </c>
      <c r="X76">
        <v>60</v>
      </c>
      <c r="Y76">
        <v>121</v>
      </c>
      <c r="Z76">
        <v>116</v>
      </c>
      <c r="AA76">
        <v>65</v>
      </c>
      <c r="AB76">
        <v>108.456</v>
      </c>
      <c r="AC76">
        <v>113.753</v>
      </c>
      <c r="AD76">
        <v>92</v>
      </c>
      <c r="AE76">
        <v>60</v>
      </c>
      <c r="AF76">
        <v>124.80500000000001</v>
      </c>
      <c r="AG76">
        <v>116.71599999999999</v>
      </c>
      <c r="AH76" s="3">
        <v>75.386571428571429</v>
      </c>
      <c r="AI76" s="3">
        <v>112.90257142857142</v>
      </c>
      <c r="AJ76" s="3">
        <v>115.05014285714284</v>
      </c>
      <c r="AK76" s="3">
        <v>101</v>
      </c>
      <c r="AL76" s="3">
        <v>63.955285714285715</v>
      </c>
      <c r="AM76" s="3">
        <v>143.57599999999999</v>
      </c>
      <c r="AN76" s="3">
        <v>98.320999999999998</v>
      </c>
      <c r="AO76" s="3">
        <f t="shared" si="14"/>
        <v>101.45593877551019</v>
      </c>
      <c r="AP76" s="3" t="b">
        <f t="shared" si="15"/>
        <v>1</v>
      </c>
      <c r="AQ76" s="3" t="b">
        <f t="shared" si="23"/>
        <v>1</v>
      </c>
      <c r="AR76">
        <f t="shared" si="16"/>
        <v>4</v>
      </c>
      <c r="AS76">
        <f t="shared" si="17"/>
        <v>3</v>
      </c>
      <c r="AT76" s="3" t="b">
        <f t="shared" si="18"/>
        <v>1</v>
      </c>
      <c r="AU76" s="3">
        <f t="shared" si="19"/>
        <v>101.08482142857142</v>
      </c>
      <c r="AV76" s="3">
        <f t="shared" si="20"/>
        <v>101.9507619047619</v>
      </c>
      <c r="AW76" s="3">
        <f t="shared" si="21"/>
        <v>-1.2306173973161739E-2</v>
      </c>
      <c r="AX76" s="3">
        <f t="shared" si="13"/>
        <v>-0.2313231663362019</v>
      </c>
      <c r="AY76" s="3" t="b">
        <f t="shared" si="24"/>
        <v>0</v>
      </c>
      <c r="AZ76" s="6">
        <f t="shared" si="22"/>
        <v>0.97025467365995643</v>
      </c>
      <c r="BA76" s="3" t="b">
        <f t="shared" si="25"/>
        <v>0</v>
      </c>
      <c r="BB76" s="3"/>
      <c r="BC76" t="s">
        <v>785</v>
      </c>
    </row>
    <row r="77" spans="1:55">
      <c r="A77">
        <v>1081</v>
      </c>
      <c r="B77">
        <v>1</v>
      </c>
      <c r="C77" t="s">
        <v>2472</v>
      </c>
      <c r="D77" t="str">
        <f>HYPERLINK("http://www.uniprot.org/uniprot/PRP19_MOUSE", "PRP19_MOUSE")</f>
        <v>PRP19_MOUSE</v>
      </c>
      <c r="F77">
        <v>46.2</v>
      </c>
      <c r="G77">
        <v>504</v>
      </c>
      <c r="H77">
        <v>55240</v>
      </c>
      <c r="I77" t="s">
        <v>2473</v>
      </c>
      <c r="J77">
        <v>714</v>
      </c>
      <c r="K77">
        <v>714</v>
      </c>
      <c r="L77">
        <v>1</v>
      </c>
      <c r="M77">
        <v>97</v>
      </c>
      <c r="N77">
        <v>91</v>
      </c>
      <c r="O77">
        <v>103</v>
      </c>
      <c r="P77">
        <v>103</v>
      </c>
      <c r="Q77">
        <v>111</v>
      </c>
      <c r="R77">
        <v>92</v>
      </c>
      <c r="S77">
        <v>117</v>
      </c>
      <c r="T77">
        <v>97</v>
      </c>
      <c r="U77">
        <v>91</v>
      </c>
      <c r="V77">
        <v>103</v>
      </c>
      <c r="W77">
        <v>103</v>
      </c>
      <c r="X77">
        <v>111</v>
      </c>
      <c r="Y77">
        <v>92</v>
      </c>
      <c r="Z77">
        <v>117</v>
      </c>
      <c r="AA77">
        <v>97</v>
      </c>
      <c r="AB77">
        <v>91</v>
      </c>
      <c r="AC77">
        <v>103</v>
      </c>
      <c r="AD77">
        <v>103</v>
      </c>
      <c r="AE77">
        <v>111</v>
      </c>
      <c r="AF77">
        <v>92</v>
      </c>
      <c r="AG77">
        <v>117</v>
      </c>
      <c r="AH77" s="3">
        <v>103.53657142857142</v>
      </c>
      <c r="AI77" s="3">
        <v>89.020428571428582</v>
      </c>
      <c r="AJ77" s="3">
        <v>98.320999999999998</v>
      </c>
      <c r="AK77" s="3">
        <v>111.88300000000001</v>
      </c>
      <c r="AL77" s="3">
        <v>104.51514285714286</v>
      </c>
      <c r="AM77" s="3">
        <v>94.627857142857138</v>
      </c>
      <c r="AN77" s="3">
        <v>101</v>
      </c>
      <c r="AO77" s="3">
        <f t="shared" si="14"/>
        <v>100.41485714285716</v>
      </c>
      <c r="AP77" s="3" t="b">
        <f t="shared" si="15"/>
        <v>1</v>
      </c>
      <c r="AQ77" s="3" t="b">
        <f t="shared" si="23"/>
        <v>1</v>
      </c>
      <c r="AR77">
        <f t="shared" si="16"/>
        <v>4</v>
      </c>
      <c r="AS77">
        <f t="shared" si="17"/>
        <v>3</v>
      </c>
      <c r="AT77" s="3" t="b">
        <f t="shared" si="18"/>
        <v>1</v>
      </c>
      <c r="AU77" s="3">
        <f t="shared" si="19"/>
        <v>100.69025000000002</v>
      </c>
      <c r="AV77" s="3">
        <f t="shared" si="20"/>
        <v>100.04766666666667</v>
      </c>
      <c r="AW77" s="3">
        <f t="shared" si="21"/>
        <v>9.2364708202201697E-3</v>
      </c>
      <c r="AX77" s="3">
        <f t="shared" si="13"/>
        <v>-0.16832954360496438</v>
      </c>
      <c r="AY77" s="3" t="b">
        <f t="shared" si="24"/>
        <v>0</v>
      </c>
      <c r="AZ77" s="6">
        <f t="shared" si="22"/>
        <v>0.92099462837232537</v>
      </c>
      <c r="BA77" s="3" t="b">
        <f t="shared" si="25"/>
        <v>0</v>
      </c>
      <c r="BB77" s="3"/>
      <c r="BC77" t="s">
        <v>537</v>
      </c>
    </row>
    <row r="78" spans="1:55">
      <c r="A78">
        <v>757</v>
      </c>
      <c r="B78">
        <v>1</v>
      </c>
      <c r="C78" t="s">
        <v>1777</v>
      </c>
      <c r="D78" t="str">
        <f>HYPERLINK("http://www.uniprot.org/uniprot/SAFB2_MOUSE", "SAFB2_MOUSE")</f>
        <v>SAFB2_MOUSE</v>
      </c>
      <c r="F78">
        <v>30.6</v>
      </c>
      <c r="G78">
        <v>991</v>
      </c>
      <c r="H78">
        <v>111839</v>
      </c>
      <c r="I78" t="s">
        <v>1778</v>
      </c>
      <c r="J78">
        <v>751</v>
      </c>
      <c r="K78">
        <v>751</v>
      </c>
      <c r="L78">
        <v>1</v>
      </c>
      <c r="M78">
        <v>175</v>
      </c>
      <c r="N78">
        <v>73</v>
      </c>
      <c r="O78">
        <v>77</v>
      </c>
      <c r="P78">
        <v>112</v>
      </c>
      <c r="Q78">
        <v>160</v>
      </c>
      <c r="R78">
        <v>84</v>
      </c>
      <c r="S78">
        <v>70</v>
      </c>
      <c r="T78">
        <v>175</v>
      </c>
      <c r="U78">
        <v>73</v>
      </c>
      <c r="V78">
        <v>77</v>
      </c>
      <c r="W78">
        <v>112</v>
      </c>
      <c r="X78">
        <v>160</v>
      </c>
      <c r="Y78">
        <v>84</v>
      </c>
      <c r="Z78">
        <v>70</v>
      </c>
      <c r="AA78">
        <v>175</v>
      </c>
      <c r="AB78">
        <v>73</v>
      </c>
      <c r="AC78">
        <v>77</v>
      </c>
      <c r="AD78">
        <v>112</v>
      </c>
      <c r="AE78">
        <v>160</v>
      </c>
      <c r="AF78">
        <v>84</v>
      </c>
      <c r="AG78">
        <v>70</v>
      </c>
      <c r="AH78" s="3">
        <v>164.47657142857142</v>
      </c>
      <c r="AI78" s="3">
        <v>69.559714285714293</v>
      </c>
      <c r="AJ78" s="3">
        <v>74.428571428571431</v>
      </c>
      <c r="AK78" s="3">
        <v>115.72014285714285</v>
      </c>
      <c r="AL78" s="3">
        <v>137.92714285714285</v>
      </c>
      <c r="AM78" s="3">
        <v>88.011571428571415</v>
      </c>
      <c r="AN78" s="3">
        <v>52.296285714285716</v>
      </c>
      <c r="AO78" s="3">
        <f t="shared" si="14"/>
        <v>100.34571428571429</v>
      </c>
      <c r="AP78" s="3" t="b">
        <f t="shared" si="15"/>
        <v>1</v>
      </c>
      <c r="AQ78" s="3" t="b">
        <f t="shared" si="23"/>
        <v>1</v>
      </c>
      <c r="AR78">
        <f t="shared" si="16"/>
        <v>4</v>
      </c>
      <c r="AS78">
        <f t="shared" si="17"/>
        <v>3</v>
      </c>
      <c r="AT78" s="3" t="b">
        <f t="shared" si="18"/>
        <v>1</v>
      </c>
      <c r="AU78" s="3">
        <f t="shared" si="19"/>
        <v>106.04625</v>
      </c>
      <c r="AV78" s="3">
        <f t="shared" si="20"/>
        <v>92.745000000000005</v>
      </c>
      <c r="AW78" s="3">
        <f t="shared" si="21"/>
        <v>0.19335219385824309</v>
      </c>
      <c r="AX78" s="3">
        <f t="shared" si="13"/>
        <v>0.40994137981021439</v>
      </c>
      <c r="AY78" s="3" t="b">
        <f t="shared" si="24"/>
        <v>0</v>
      </c>
      <c r="AZ78" s="6">
        <f t="shared" si="22"/>
        <v>0.70655145361863347</v>
      </c>
      <c r="BA78" s="3" t="b">
        <f t="shared" si="25"/>
        <v>0</v>
      </c>
      <c r="BB78" s="3"/>
      <c r="BC78" t="s">
        <v>537</v>
      </c>
    </row>
    <row r="79" spans="1:55">
      <c r="A79">
        <v>429</v>
      </c>
      <c r="B79">
        <v>1</v>
      </c>
      <c r="C79" t="s">
        <v>970</v>
      </c>
      <c r="D79" t="str">
        <f>HYPERLINK("http://www.uniprot.org/uniprot/IMB1_MOUSE", "IMB1_MOUSE")</f>
        <v>IMB1_MOUSE</v>
      </c>
      <c r="F79">
        <v>39.6</v>
      </c>
      <c r="G79">
        <v>876</v>
      </c>
      <c r="H79">
        <v>97153</v>
      </c>
      <c r="I79" t="s">
        <v>971</v>
      </c>
      <c r="J79">
        <v>698</v>
      </c>
      <c r="K79">
        <v>698</v>
      </c>
      <c r="L79">
        <v>1</v>
      </c>
      <c r="M79">
        <v>92</v>
      </c>
      <c r="N79">
        <v>96</v>
      </c>
      <c r="O79">
        <v>141</v>
      </c>
      <c r="P79">
        <v>65</v>
      </c>
      <c r="Q79">
        <v>82</v>
      </c>
      <c r="R79">
        <v>97</v>
      </c>
      <c r="S79">
        <v>125</v>
      </c>
      <c r="T79">
        <v>92</v>
      </c>
      <c r="U79">
        <v>96</v>
      </c>
      <c r="V79">
        <v>141</v>
      </c>
      <c r="W79">
        <v>65</v>
      </c>
      <c r="X79">
        <v>82</v>
      </c>
      <c r="Y79">
        <v>97</v>
      </c>
      <c r="Z79">
        <v>125</v>
      </c>
      <c r="AA79">
        <v>92</v>
      </c>
      <c r="AB79">
        <v>96</v>
      </c>
      <c r="AC79">
        <v>141</v>
      </c>
      <c r="AD79">
        <v>65</v>
      </c>
      <c r="AE79">
        <v>82</v>
      </c>
      <c r="AF79">
        <v>97</v>
      </c>
      <c r="AG79">
        <v>125</v>
      </c>
      <c r="AH79" s="3">
        <v>101.53014285714286</v>
      </c>
      <c r="AI79" s="3">
        <v>95.271857142857144</v>
      </c>
      <c r="AJ79" s="3">
        <v>133.42185714285714</v>
      </c>
      <c r="AK79" s="3">
        <v>74.428571428571431</v>
      </c>
      <c r="AL79" s="3">
        <v>83.103857142857137</v>
      </c>
      <c r="AM79" s="3">
        <v>101.53014285714286</v>
      </c>
      <c r="AN79" s="3">
        <v>112.90257142857142</v>
      </c>
      <c r="AO79" s="3">
        <f t="shared" si="14"/>
        <v>100.31271428571428</v>
      </c>
      <c r="AP79" s="3" t="b">
        <f t="shared" si="15"/>
        <v>1</v>
      </c>
      <c r="AQ79" s="3" t="b">
        <f t="shared" si="23"/>
        <v>1</v>
      </c>
      <c r="AR79">
        <f t="shared" si="16"/>
        <v>4</v>
      </c>
      <c r="AS79">
        <f t="shared" si="17"/>
        <v>3</v>
      </c>
      <c r="AT79" s="3" t="b">
        <f t="shared" si="18"/>
        <v>1</v>
      </c>
      <c r="AU79" s="3">
        <f t="shared" si="19"/>
        <v>101.16310714285714</v>
      </c>
      <c r="AV79" s="3">
        <f t="shared" si="20"/>
        <v>99.178857142857154</v>
      </c>
      <c r="AW79" s="3">
        <f t="shared" si="21"/>
        <v>2.8578747897406151E-2</v>
      </c>
      <c r="AX79" s="3">
        <f t="shared" si="13"/>
        <v>-1.7588125297112744E-2</v>
      </c>
      <c r="AY79" s="3" t="b">
        <f t="shared" si="24"/>
        <v>0</v>
      </c>
      <c r="AZ79" s="6">
        <f t="shared" si="22"/>
        <v>0.90714222120794363</v>
      </c>
      <c r="BA79" s="3" t="b">
        <f t="shared" si="25"/>
        <v>0</v>
      </c>
      <c r="BB79" s="3"/>
      <c r="BC79" t="s">
        <v>537</v>
      </c>
    </row>
    <row r="80" spans="1:55">
      <c r="A80">
        <v>402</v>
      </c>
      <c r="B80">
        <v>1</v>
      </c>
      <c r="C80" t="s">
        <v>1080</v>
      </c>
      <c r="D80" t="str">
        <f>HYPERLINK("http://www.uniprot.org/uniprot/UBIQ_MOUSE", "UBIQ_MOUSE")</f>
        <v>UBIQ_MOUSE</v>
      </c>
      <c r="F80">
        <v>61.8</v>
      </c>
      <c r="G80">
        <v>76</v>
      </c>
      <c r="H80">
        <v>8566</v>
      </c>
      <c r="I80" t="s">
        <v>1081</v>
      </c>
      <c r="J80">
        <v>740</v>
      </c>
      <c r="K80">
        <v>740</v>
      </c>
      <c r="L80">
        <v>1</v>
      </c>
      <c r="M80">
        <v>138</v>
      </c>
      <c r="N80">
        <v>84</v>
      </c>
      <c r="O80">
        <v>79</v>
      </c>
      <c r="P80">
        <v>137</v>
      </c>
      <c r="Q80">
        <v>144</v>
      </c>
      <c r="R80">
        <v>81</v>
      </c>
      <c r="S80">
        <v>77</v>
      </c>
      <c r="T80">
        <v>138</v>
      </c>
      <c r="U80">
        <v>84</v>
      </c>
      <c r="V80">
        <v>79</v>
      </c>
      <c r="W80">
        <v>137</v>
      </c>
      <c r="X80">
        <v>144</v>
      </c>
      <c r="Y80">
        <v>81</v>
      </c>
      <c r="Z80">
        <v>77</v>
      </c>
      <c r="AA80">
        <v>138</v>
      </c>
      <c r="AB80">
        <v>84</v>
      </c>
      <c r="AC80">
        <v>79</v>
      </c>
      <c r="AD80">
        <v>137</v>
      </c>
      <c r="AE80">
        <v>144</v>
      </c>
      <c r="AF80">
        <v>81</v>
      </c>
      <c r="AG80">
        <v>77</v>
      </c>
      <c r="AH80" s="3">
        <v>137.92714285714285</v>
      </c>
      <c r="AI80" s="3">
        <v>78.571428571428569</v>
      </c>
      <c r="AJ80" s="3">
        <v>77.497571428571419</v>
      </c>
      <c r="AK80" s="3">
        <v>140.70700000000002</v>
      </c>
      <c r="AL80" s="3">
        <v>126.51685714285713</v>
      </c>
      <c r="AM80" s="3">
        <v>81.66157142857142</v>
      </c>
      <c r="AN80" s="3">
        <v>58.714285714285715</v>
      </c>
      <c r="AO80" s="3">
        <f t="shared" si="14"/>
        <v>100.22797959183673</v>
      </c>
      <c r="AP80" s="3" t="b">
        <f t="shared" si="15"/>
        <v>1</v>
      </c>
      <c r="AQ80" s="3" t="b">
        <f t="shared" si="23"/>
        <v>1</v>
      </c>
      <c r="AR80">
        <f t="shared" si="16"/>
        <v>4</v>
      </c>
      <c r="AS80">
        <f t="shared" si="17"/>
        <v>3</v>
      </c>
      <c r="AT80" s="3" t="b">
        <f t="shared" si="18"/>
        <v>1</v>
      </c>
      <c r="AU80" s="3">
        <f t="shared" si="19"/>
        <v>108.67578571428572</v>
      </c>
      <c r="AV80" s="3">
        <f t="shared" si="20"/>
        <v>88.964238095238088</v>
      </c>
      <c r="AW80" s="3">
        <f t="shared" si="21"/>
        <v>0.28873310399329677</v>
      </c>
      <c r="AX80" s="3">
        <f t="shared" ref="AX80:AX143" si="26">(AW80-AVERAGE(AW70:AW90))/STDEV(AW70:AW90)</f>
        <v>0.82072661833079508</v>
      </c>
      <c r="AY80" s="3" t="b">
        <f t="shared" si="24"/>
        <v>0</v>
      </c>
      <c r="AZ80" s="6">
        <f t="shared" si="22"/>
        <v>0.49447035859723087</v>
      </c>
      <c r="BA80" s="3" t="b">
        <f t="shared" si="25"/>
        <v>0</v>
      </c>
      <c r="BB80" s="3"/>
      <c r="BC80" t="s">
        <v>537</v>
      </c>
    </row>
    <row r="81" spans="1:55">
      <c r="A81">
        <v>1100</v>
      </c>
      <c r="B81">
        <v>1</v>
      </c>
      <c r="C81" t="s">
        <v>2510</v>
      </c>
      <c r="D81" t="str">
        <f>HYPERLINK("http://www.uniprot.org/uniprot/SRRT_MOUSE", "SRRT_MOUSE")</f>
        <v>SRRT_MOUSE</v>
      </c>
      <c r="F81">
        <v>31</v>
      </c>
      <c r="G81">
        <v>875</v>
      </c>
      <c r="H81">
        <v>100453</v>
      </c>
      <c r="I81" t="s">
        <v>2511</v>
      </c>
      <c r="J81">
        <v>677</v>
      </c>
      <c r="K81">
        <v>677</v>
      </c>
      <c r="L81">
        <v>1</v>
      </c>
      <c r="M81">
        <v>73</v>
      </c>
      <c r="N81">
        <v>124</v>
      </c>
      <c r="O81">
        <v>113</v>
      </c>
      <c r="P81">
        <v>70</v>
      </c>
      <c r="Q81">
        <v>77</v>
      </c>
      <c r="R81">
        <v>109</v>
      </c>
      <c r="S81">
        <v>111</v>
      </c>
      <c r="T81">
        <v>73</v>
      </c>
      <c r="U81">
        <v>124</v>
      </c>
      <c r="V81">
        <v>113</v>
      </c>
      <c r="W81">
        <v>70</v>
      </c>
      <c r="X81">
        <v>77</v>
      </c>
      <c r="Y81">
        <v>109</v>
      </c>
      <c r="Z81">
        <v>111</v>
      </c>
      <c r="AA81">
        <v>73</v>
      </c>
      <c r="AB81">
        <v>124</v>
      </c>
      <c r="AC81">
        <v>113</v>
      </c>
      <c r="AD81">
        <v>70</v>
      </c>
      <c r="AE81">
        <v>77</v>
      </c>
      <c r="AF81">
        <v>109</v>
      </c>
      <c r="AG81">
        <v>111</v>
      </c>
      <c r="AH81" s="3">
        <v>83.103857142857137</v>
      </c>
      <c r="AI81" s="3">
        <v>129.13457142857143</v>
      </c>
      <c r="AJ81" s="3">
        <v>112.90257142857142</v>
      </c>
      <c r="AK81" s="3">
        <v>78.571428571428569</v>
      </c>
      <c r="AL81" s="3">
        <v>77.497571428571419</v>
      </c>
      <c r="AM81" s="3">
        <v>123.57571428571428</v>
      </c>
      <c r="AN81" s="3">
        <v>93.571428571428569</v>
      </c>
      <c r="AO81" s="3">
        <f t="shared" si="14"/>
        <v>99.765306122448962</v>
      </c>
      <c r="AP81" s="3" t="b">
        <f t="shared" si="15"/>
        <v>1</v>
      </c>
      <c r="AQ81" s="3" t="b">
        <f t="shared" si="23"/>
        <v>1</v>
      </c>
      <c r="AR81">
        <f t="shared" si="16"/>
        <v>4</v>
      </c>
      <c r="AS81">
        <f t="shared" si="17"/>
        <v>3</v>
      </c>
      <c r="AT81" s="3" t="b">
        <f t="shared" si="18"/>
        <v>1</v>
      </c>
      <c r="AU81" s="3">
        <f t="shared" si="19"/>
        <v>100.92810714285714</v>
      </c>
      <c r="AV81" s="3">
        <f t="shared" si="20"/>
        <v>98.214904761904748</v>
      </c>
      <c r="AW81" s="3">
        <f t="shared" si="21"/>
        <v>3.9314117095996338E-2</v>
      </c>
      <c r="AX81" s="3">
        <f t="shared" si="26"/>
        <v>8.0896316845597338E-2</v>
      </c>
      <c r="AY81" s="3" t="b">
        <f t="shared" si="24"/>
        <v>0</v>
      </c>
      <c r="AZ81" s="6">
        <f t="shared" si="22"/>
        <v>0.88753987793995459</v>
      </c>
      <c r="BA81" s="3" t="b">
        <f t="shared" si="25"/>
        <v>0</v>
      </c>
      <c r="BB81" s="3"/>
      <c r="BC81" t="s">
        <v>537</v>
      </c>
    </row>
    <row r="82" spans="1:55">
      <c r="A82">
        <v>657</v>
      </c>
      <c r="B82">
        <v>1</v>
      </c>
      <c r="C82" t="s">
        <v>444</v>
      </c>
      <c r="D82" t="str">
        <f>HYPERLINK("http://www.uniprot.org/uniprot/CDC5L_MOUSE", "CDC5L_MOUSE")</f>
        <v>CDC5L_MOUSE</v>
      </c>
      <c r="F82">
        <v>41.5</v>
      </c>
      <c r="G82">
        <v>802</v>
      </c>
      <c r="H82">
        <v>92191</v>
      </c>
      <c r="I82" t="s">
        <v>445</v>
      </c>
      <c r="J82">
        <v>693</v>
      </c>
      <c r="K82">
        <v>693</v>
      </c>
      <c r="L82">
        <v>1</v>
      </c>
      <c r="M82">
        <v>105</v>
      </c>
      <c r="N82">
        <v>92</v>
      </c>
      <c r="O82">
        <v>99</v>
      </c>
      <c r="P82">
        <v>97</v>
      </c>
      <c r="Q82">
        <v>128</v>
      </c>
      <c r="R82">
        <v>82</v>
      </c>
      <c r="S82">
        <v>90</v>
      </c>
      <c r="T82">
        <v>105</v>
      </c>
      <c r="U82">
        <v>92</v>
      </c>
      <c r="V82">
        <v>99</v>
      </c>
      <c r="W82">
        <v>97</v>
      </c>
      <c r="X82">
        <v>128</v>
      </c>
      <c r="Y82">
        <v>82</v>
      </c>
      <c r="Z82">
        <v>90</v>
      </c>
      <c r="AA82">
        <v>105</v>
      </c>
      <c r="AB82">
        <v>92</v>
      </c>
      <c r="AC82">
        <v>99</v>
      </c>
      <c r="AD82">
        <v>97</v>
      </c>
      <c r="AE82">
        <v>128</v>
      </c>
      <c r="AF82">
        <v>82</v>
      </c>
      <c r="AG82">
        <v>90</v>
      </c>
      <c r="AH82" s="3">
        <v>108.59157142857144</v>
      </c>
      <c r="AI82" s="3">
        <v>91.569857142857146</v>
      </c>
      <c r="AJ82" s="3">
        <v>93.571428571428569</v>
      </c>
      <c r="AK82" s="3">
        <v>106.80885714285714</v>
      </c>
      <c r="AL82" s="3">
        <v>115.72014285714285</v>
      </c>
      <c r="AM82" s="3">
        <v>83.682428571428574</v>
      </c>
      <c r="AN82" s="3">
        <v>78.571428571428569</v>
      </c>
      <c r="AO82" s="3">
        <f t="shared" si="14"/>
        <v>96.930816326530604</v>
      </c>
      <c r="AP82" s="3" t="b">
        <f t="shared" si="15"/>
        <v>1</v>
      </c>
      <c r="AQ82" s="3" t="b">
        <f t="shared" si="23"/>
        <v>1</v>
      </c>
      <c r="AR82">
        <f t="shared" si="16"/>
        <v>4</v>
      </c>
      <c r="AS82">
        <f t="shared" si="17"/>
        <v>3</v>
      </c>
      <c r="AT82" s="3" t="b">
        <f t="shared" si="18"/>
        <v>1</v>
      </c>
      <c r="AU82" s="3">
        <f t="shared" si="19"/>
        <v>100.13542857142858</v>
      </c>
      <c r="AV82" s="3">
        <f t="shared" si="20"/>
        <v>92.658000000000001</v>
      </c>
      <c r="AW82" s="3">
        <f t="shared" si="21"/>
        <v>0.1119650518566439</v>
      </c>
      <c r="AX82" s="3">
        <f t="shared" si="26"/>
        <v>0.41982485775254663</v>
      </c>
      <c r="AY82" s="3" t="b">
        <f t="shared" si="24"/>
        <v>0</v>
      </c>
      <c r="AZ82" s="6">
        <f t="shared" si="22"/>
        <v>0.52802360130715331</v>
      </c>
      <c r="BA82" s="3" t="b">
        <f t="shared" si="25"/>
        <v>0</v>
      </c>
      <c r="BB82" s="3"/>
      <c r="BC82" t="s">
        <v>537</v>
      </c>
    </row>
    <row r="83" spans="1:55">
      <c r="A83">
        <v>1001</v>
      </c>
      <c r="B83">
        <v>1</v>
      </c>
      <c r="C83" t="s">
        <v>1155</v>
      </c>
      <c r="D83" t="str">
        <f>HYPERLINK("http://www.uniprot.org/uniprot/IF4A3_MOUSE", "IF4A3_MOUSE")</f>
        <v>IF4A3_MOUSE</v>
      </c>
      <c r="F83">
        <v>60.3</v>
      </c>
      <c r="G83">
        <v>411</v>
      </c>
      <c r="H83">
        <v>46841</v>
      </c>
      <c r="I83" t="s">
        <v>1156</v>
      </c>
      <c r="J83">
        <v>663</v>
      </c>
      <c r="K83">
        <v>544</v>
      </c>
      <c r="L83">
        <v>0.82099999999999995</v>
      </c>
      <c r="M83">
        <v>61</v>
      </c>
      <c r="N83">
        <v>102</v>
      </c>
      <c r="O83">
        <v>109</v>
      </c>
      <c r="P83">
        <v>94</v>
      </c>
      <c r="Q83">
        <v>77</v>
      </c>
      <c r="R83">
        <v>99</v>
      </c>
      <c r="S83">
        <v>121</v>
      </c>
      <c r="T83">
        <v>54</v>
      </c>
      <c r="U83">
        <v>77</v>
      </c>
      <c r="V83">
        <v>85</v>
      </c>
      <c r="W83">
        <v>89</v>
      </c>
      <c r="X83">
        <v>75</v>
      </c>
      <c r="Y83">
        <v>70</v>
      </c>
      <c r="Z83">
        <v>94</v>
      </c>
      <c r="AA83">
        <v>61</v>
      </c>
      <c r="AB83">
        <v>102</v>
      </c>
      <c r="AC83">
        <v>108.44799999999999</v>
      </c>
      <c r="AD83">
        <v>94</v>
      </c>
      <c r="AE83">
        <v>77</v>
      </c>
      <c r="AF83">
        <v>99</v>
      </c>
      <c r="AG83">
        <v>120.438</v>
      </c>
      <c r="AH83" s="3">
        <v>72.114285714285714</v>
      </c>
      <c r="AI83" s="3">
        <v>102.39885714285712</v>
      </c>
      <c r="AJ83" s="3">
        <v>106.80885714285714</v>
      </c>
      <c r="AK83" s="3">
        <v>103.53657142857142</v>
      </c>
      <c r="AL83" s="3">
        <v>77.285714285714292</v>
      </c>
      <c r="AM83" s="3">
        <v>104.51514285714286</v>
      </c>
      <c r="AN83" s="3">
        <v>106.80885714285714</v>
      </c>
      <c r="AO83" s="3">
        <f t="shared" si="14"/>
        <v>96.209755102040816</v>
      </c>
      <c r="AP83" s="3" t="b">
        <f t="shared" si="15"/>
        <v>1</v>
      </c>
      <c r="AQ83" s="3" t="b">
        <f t="shared" si="23"/>
        <v>1</v>
      </c>
      <c r="AR83">
        <f t="shared" si="16"/>
        <v>4</v>
      </c>
      <c r="AS83">
        <f t="shared" si="17"/>
        <v>3</v>
      </c>
      <c r="AT83" s="3" t="b">
        <f t="shared" si="18"/>
        <v>1</v>
      </c>
      <c r="AU83" s="3">
        <f t="shared" si="19"/>
        <v>96.214642857142849</v>
      </c>
      <c r="AV83" s="3">
        <f t="shared" si="20"/>
        <v>96.203238095238092</v>
      </c>
      <c r="AW83" s="3">
        <f t="shared" si="21"/>
        <v>1.7101938115471647E-4</v>
      </c>
      <c r="AX83" s="3">
        <f t="shared" si="26"/>
        <v>0.1362154454816448</v>
      </c>
      <c r="AY83" s="3" t="b">
        <f t="shared" si="24"/>
        <v>0</v>
      </c>
      <c r="AZ83" s="6">
        <f t="shared" si="22"/>
        <v>0.9993034156938998</v>
      </c>
      <c r="BA83" s="3" t="b">
        <f t="shared" si="25"/>
        <v>0</v>
      </c>
      <c r="BB83" s="3"/>
      <c r="BC83" t="s">
        <v>1132</v>
      </c>
    </row>
    <row r="84" spans="1:55">
      <c r="A84">
        <v>805</v>
      </c>
      <c r="B84">
        <v>1</v>
      </c>
      <c r="C84" t="s">
        <v>1618</v>
      </c>
      <c r="D84" t="str">
        <f>HYPERLINK("http://www.uniprot.org/uniprot/SFRS7_MOUSE", "SFRS7_MOUSE")</f>
        <v>SFRS7_MOUSE</v>
      </c>
      <c r="F84">
        <v>21.7</v>
      </c>
      <c r="G84">
        <v>267</v>
      </c>
      <c r="H84">
        <v>30819</v>
      </c>
      <c r="I84" t="s">
        <v>1619</v>
      </c>
      <c r="J84">
        <v>1012</v>
      </c>
      <c r="K84">
        <v>499</v>
      </c>
      <c r="L84">
        <v>0.49299999999999999</v>
      </c>
      <c r="M84">
        <v>227</v>
      </c>
      <c r="N84">
        <v>95</v>
      </c>
      <c r="O84">
        <v>105</v>
      </c>
      <c r="P84">
        <v>175</v>
      </c>
      <c r="Q84">
        <v>199</v>
      </c>
      <c r="R84">
        <v>111</v>
      </c>
      <c r="S84">
        <v>100</v>
      </c>
      <c r="T84">
        <v>111</v>
      </c>
      <c r="U84">
        <v>52</v>
      </c>
      <c r="V84">
        <v>55</v>
      </c>
      <c r="W84">
        <v>88</v>
      </c>
      <c r="X84">
        <v>73</v>
      </c>
      <c r="Y84">
        <v>63</v>
      </c>
      <c r="Z84">
        <v>57</v>
      </c>
      <c r="AA84">
        <v>159.589</v>
      </c>
      <c r="AB84">
        <v>68.686999999999998</v>
      </c>
      <c r="AC84">
        <v>73.706999999999994</v>
      </c>
      <c r="AD84">
        <v>121.57899999999999</v>
      </c>
      <c r="AE84">
        <v>125.86199999999999</v>
      </c>
      <c r="AF84">
        <v>83.16</v>
      </c>
      <c r="AG84">
        <v>72.712000000000003</v>
      </c>
      <c r="AH84" s="3">
        <v>155.50357142857143</v>
      </c>
      <c r="AI84" s="3">
        <v>63.955285714285715</v>
      </c>
      <c r="AJ84" s="3">
        <v>66.974428571428575</v>
      </c>
      <c r="AK84" s="3">
        <v>126.51685714285713</v>
      </c>
      <c r="AL84" s="3">
        <v>112.90257142857142</v>
      </c>
      <c r="AM84" s="3">
        <v>86.715000000000003</v>
      </c>
      <c r="AN84" s="3">
        <v>55.803142857142852</v>
      </c>
      <c r="AO84" s="3">
        <f t="shared" si="14"/>
        <v>95.481551020408148</v>
      </c>
      <c r="AP84" s="3" t="b">
        <f t="shared" si="15"/>
        <v>1</v>
      </c>
      <c r="AQ84" s="3" t="b">
        <f t="shared" si="23"/>
        <v>1</v>
      </c>
      <c r="AR84">
        <f t="shared" si="16"/>
        <v>4</v>
      </c>
      <c r="AS84">
        <f t="shared" si="17"/>
        <v>3</v>
      </c>
      <c r="AT84" s="3" t="b">
        <f t="shared" si="18"/>
        <v>1</v>
      </c>
      <c r="AU84" s="3">
        <f t="shared" si="19"/>
        <v>103.23753571428571</v>
      </c>
      <c r="AV84" s="3">
        <f t="shared" si="20"/>
        <v>85.140238095238089</v>
      </c>
      <c r="AW84" s="3">
        <f t="shared" si="21"/>
        <v>0.27805458000061956</v>
      </c>
      <c r="AX84" s="3">
        <f t="shared" si="26"/>
        <v>1.0540165839690734</v>
      </c>
      <c r="AY84" s="3" t="b">
        <f t="shared" si="24"/>
        <v>0</v>
      </c>
      <c r="AZ84" s="6">
        <f t="shared" si="22"/>
        <v>0.57389375160594391</v>
      </c>
      <c r="BA84" s="3" t="b">
        <f t="shared" si="25"/>
        <v>0</v>
      </c>
      <c r="BB84" s="3"/>
      <c r="BC84" t="s">
        <v>932</v>
      </c>
    </row>
    <row r="85" spans="1:55">
      <c r="A85">
        <v>202</v>
      </c>
      <c r="B85">
        <v>1</v>
      </c>
      <c r="C85" t="s">
        <v>85</v>
      </c>
      <c r="D85" t="str">
        <f>HYPERLINK("http://www.uniprot.org/uniprot/UDB17_MOUSE", "UDB17_MOUSE")</f>
        <v>UDB17_MOUSE</v>
      </c>
      <c r="F85">
        <v>33.4</v>
      </c>
      <c r="G85">
        <v>530</v>
      </c>
      <c r="H85">
        <v>60857</v>
      </c>
      <c r="I85" t="s">
        <v>86</v>
      </c>
      <c r="J85">
        <v>688</v>
      </c>
      <c r="K85">
        <v>545</v>
      </c>
      <c r="L85">
        <v>0.79200000000000004</v>
      </c>
      <c r="M85">
        <v>36</v>
      </c>
      <c r="N85">
        <v>92</v>
      </c>
      <c r="O85">
        <v>138</v>
      </c>
      <c r="P85">
        <v>54</v>
      </c>
      <c r="Q85">
        <v>96</v>
      </c>
      <c r="R85">
        <v>112</v>
      </c>
      <c r="S85">
        <v>160</v>
      </c>
      <c r="T85">
        <v>36</v>
      </c>
      <c r="U85">
        <v>61</v>
      </c>
      <c r="V85">
        <v>102</v>
      </c>
      <c r="W85">
        <v>53</v>
      </c>
      <c r="X85">
        <v>89</v>
      </c>
      <c r="Y85">
        <v>88</v>
      </c>
      <c r="Z85">
        <v>116</v>
      </c>
      <c r="AA85">
        <v>36</v>
      </c>
      <c r="AB85">
        <v>77.209999999999994</v>
      </c>
      <c r="AC85">
        <v>123.051</v>
      </c>
      <c r="AD85">
        <v>53.869</v>
      </c>
      <c r="AE85">
        <v>94.465000000000003</v>
      </c>
      <c r="AF85">
        <v>105.041</v>
      </c>
      <c r="AG85">
        <v>146.49</v>
      </c>
      <c r="AH85" s="3">
        <v>51.549857142857142</v>
      </c>
      <c r="AI85" s="3">
        <v>72.744285714285709</v>
      </c>
      <c r="AJ85" s="3">
        <v>120.28485714285715</v>
      </c>
      <c r="AK85" s="3">
        <v>67.471142857142851</v>
      </c>
      <c r="AL85" s="3">
        <v>94.627857142857138</v>
      </c>
      <c r="AM85" s="3">
        <v>115.72014285714285</v>
      </c>
      <c r="AN85" s="3">
        <v>137.92714285714285</v>
      </c>
      <c r="AO85" s="3">
        <f t="shared" si="14"/>
        <v>94.332183673469373</v>
      </c>
      <c r="AP85" s="3" t="b">
        <f t="shared" si="15"/>
        <v>1</v>
      </c>
      <c r="AQ85" s="3" t="b">
        <f t="shared" si="23"/>
        <v>1</v>
      </c>
      <c r="AR85">
        <f t="shared" si="16"/>
        <v>4</v>
      </c>
      <c r="AS85">
        <f t="shared" si="17"/>
        <v>3</v>
      </c>
      <c r="AT85" s="3" t="b">
        <f t="shared" si="18"/>
        <v>1</v>
      </c>
      <c r="AU85" s="3">
        <f t="shared" si="19"/>
        <v>78.012535714285718</v>
      </c>
      <c r="AV85" s="3">
        <f t="shared" si="20"/>
        <v>116.09171428571427</v>
      </c>
      <c r="AW85" s="3">
        <f t="shared" si="21"/>
        <v>-0.57348713548212849</v>
      </c>
      <c r="AX85" s="3">
        <f t="shared" si="26"/>
        <v>-1.6775042148232233</v>
      </c>
      <c r="AY85" s="3" t="b">
        <f t="shared" si="24"/>
        <v>1</v>
      </c>
      <c r="AZ85" s="6">
        <f t="shared" si="22"/>
        <v>0.12079968693367037</v>
      </c>
      <c r="BA85" s="3" t="b">
        <f t="shared" si="25"/>
        <v>0</v>
      </c>
      <c r="BB85" s="3"/>
      <c r="BC85" t="s">
        <v>87</v>
      </c>
    </row>
    <row r="86" spans="1:55">
      <c r="A86">
        <v>689</v>
      </c>
      <c r="B86">
        <v>1</v>
      </c>
      <c r="C86" t="s">
        <v>1809</v>
      </c>
      <c r="D86" t="str">
        <f>HYPERLINK("http://www.uniprot.org/uniprot/CHD4_MOUSE", "CHD4_MOUSE")</f>
        <v>CHD4_MOUSE</v>
      </c>
      <c r="F86">
        <v>37</v>
      </c>
      <c r="G86">
        <v>1915</v>
      </c>
      <c r="H86">
        <v>217752</v>
      </c>
      <c r="I86" t="s">
        <v>1810</v>
      </c>
      <c r="J86">
        <v>625</v>
      </c>
      <c r="K86">
        <v>625</v>
      </c>
      <c r="L86">
        <v>1</v>
      </c>
      <c r="M86">
        <v>22</v>
      </c>
      <c r="N86">
        <v>119</v>
      </c>
      <c r="O86">
        <v>131</v>
      </c>
      <c r="P86">
        <v>20</v>
      </c>
      <c r="Q86">
        <v>54</v>
      </c>
      <c r="R86">
        <v>113</v>
      </c>
      <c r="S86">
        <v>166</v>
      </c>
      <c r="T86">
        <v>22</v>
      </c>
      <c r="U86">
        <v>119</v>
      </c>
      <c r="V86">
        <v>131</v>
      </c>
      <c r="W86">
        <v>20</v>
      </c>
      <c r="X86">
        <v>54</v>
      </c>
      <c r="Y86">
        <v>113</v>
      </c>
      <c r="Z86">
        <v>166</v>
      </c>
      <c r="AA86">
        <v>22</v>
      </c>
      <c r="AB86">
        <v>119</v>
      </c>
      <c r="AC86">
        <v>131</v>
      </c>
      <c r="AD86">
        <v>20</v>
      </c>
      <c r="AE86">
        <v>54</v>
      </c>
      <c r="AF86">
        <v>113</v>
      </c>
      <c r="AG86">
        <v>166</v>
      </c>
      <c r="AH86" s="3">
        <v>32.714285714285715</v>
      </c>
      <c r="AI86" s="3">
        <v>123.57571428571428</v>
      </c>
      <c r="AJ86" s="3">
        <v>126.51685714285713</v>
      </c>
      <c r="AK86" s="3">
        <v>32.450571428571429</v>
      </c>
      <c r="AL86" s="3">
        <v>59.166285714285713</v>
      </c>
      <c r="AM86" s="3">
        <v>133.42185714285714</v>
      </c>
      <c r="AN86" s="3">
        <v>151.90342857142858</v>
      </c>
      <c r="AO86" s="3">
        <f t="shared" si="14"/>
        <v>94.249857142857124</v>
      </c>
      <c r="AP86" s="3" t="b">
        <f t="shared" si="15"/>
        <v>1</v>
      </c>
      <c r="AQ86" s="3" t="b">
        <f t="shared" si="23"/>
        <v>1</v>
      </c>
      <c r="AR86">
        <f t="shared" si="16"/>
        <v>4</v>
      </c>
      <c r="AS86">
        <f t="shared" si="17"/>
        <v>3</v>
      </c>
      <c r="AT86" s="3" t="b">
        <f t="shared" si="18"/>
        <v>1</v>
      </c>
      <c r="AU86" s="3">
        <f t="shared" si="19"/>
        <v>78.814357142857133</v>
      </c>
      <c r="AV86" s="3">
        <f t="shared" si="20"/>
        <v>114.83052380952381</v>
      </c>
      <c r="AW86" s="3">
        <f t="shared" si="21"/>
        <v>-0.54297581874316792</v>
      </c>
      <c r="AX86" s="3">
        <f t="shared" si="26"/>
        <v>-1.4287789497802756</v>
      </c>
      <c r="AY86" s="3" t="b">
        <f t="shared" si="24"/>
        <v>0</v>
      </c>
      <c r="AZ86" s="6">
        <f t="shared" si="22"/>
        <v>0.4036738326760671</v>
      </c>
      <c r="BA86" s="3" t="b">
        <f t="shared" si="25"/>
        <v>0</v>
      </c>
      <c r="BB86" s="3"/>
      <c r="BC86" t="s">
        <v>537</v>
      </c>
    </row>
    <row r="87" spans="1:55">
      <c r="A87">
        <v>991</v>
      </c>
      <c r="B87">
        <v>1</v>
      </c>
      <c r="C87" t="s">
        <v>1220</v>
      </c>
      <c r="D87" t="str">
        <f>HYPERLINK("http://www.uniprot.org/uniprot/RBM39_MOUSE", "RBM39_MOUSE")</f>
        <v>RBM39_MOUSE</v>
      </c>
      <c r="F87">
        <v>35.299999999999997</v>
      </c>
      <c r="G87">
        <v>530</v>
      </c>
      <c r="H87">
        <v>59495</v>
      </c>
      <c r="I87" t="s">
        <v>1221</v>
      </c>
      <c r="J87">
        <v>661</v>
      </c>
      <c r="K87">
        <v>661</v>
      </c>
      <c r="L87">
        <v>1</v>
      </c>
      <c r="M87">
        <v>82</v>
      </c>
      <c r="N87">
        <v>91</v>
      </c>
      <c r="O87">
        <v>93</v>
      </c>
      <c r="P87">
        <v>115</v>
      </c>
      <c r="Q87">
        <v>95</v>
      </c>
      <c r="R87">
        <v>65</v>
      </c>
      <c r="S87">
        <v>120</v>
      </c>
      <c r="T87">
        <v>82</v>
      </c>
      <c r="U87">
        <v>91</v>
      </c>
      <c r="V87">
        <v>93</v>
      </c>
      <c r="W87">
        <v>115</v>
      </c>
      <c r="X87">
        <v>95</v>
      </c>
      <c r="Y87">
        <v>65</v>
      </c>
      <c r="Z87">
        <v>120</v>
      </c>
      <c r="AA87">
        <v>82</v>
      </c>
      <c r="AB87">
        <v>91</v>
      </c>
      <c r="AC87">
        <v>93</v>
      </c>
      <c r="AD87">
        <v>115</v>
      </c>
      <c r="AE87">
        <v>95</v>
      </c>
      <c r="AF87">
        <v>65</v>
      </c>
      <c r="AG87">
        <v>120</v>
      </c>
      <c r="AH87" s="3">
        <v>93.571428571428569</v>
      </c>
      <c r="AI87" s="3">
        <v>88.011571428571415</v>
      </c>
      <c r="AJ87" s="3">
        <v>88.011571428571415</v>
      </c>
      <c r="AK87" s="3">
        <v>120.28485714285715</v>
      </c>
      <c r="AL87" s="3">
        <v>96.166714285714278</v>
      </c>
      <c r="AM87" s="3">
        <v>62.992428571428569</v>
      </c>
      <c r="AN87" s="3">
        <v>104.51514285714286</v>
      </c>
      <c r="AO87" s="3">
        <f t="shared" si="14"/>
        <v>93.364816326530629</v>
      </c>
      <c r="AP87" s="3" t="b">
        <f t="shared" si="15"/>
        <v>1</v>
      </c>
      <c r="AQ87" s="3" t="b">
        <f t="shared" si="23"/>
        <v>1</v>
      </c>
      <c r="AR87">
        <f t="shared" si="16"/>
        <v>4</v>
      </c>
      <c r="AS87">
        <f t="shared" si="17"/>
        <v>3</v>
      </c>
      <c r="AT87" s="3" t="b">
        <f t="shared" si="18"/>
        <v>1</v>
      </c>
      <c r="AU87" s="3">
        <f t="shared" si="19"/>
        <v>97.469857142857137</v>
      </c>
      <c r="AV87" s="3">
        <f t="shared" si="20"/>
        <v>87.891428571428563</v>
      </c>
      <c r="AW87" s="3">
        <f t="shared" si="21"/>
        <v>0.14923365349874268</v>
      </c>
      <c r="AX87" s="3">
        <f t="shared" si="26"/>
        <v>0.72486274830874065</v>
      </c>
      <c r="AY87" s="3" t="b">
        <f t="shared" si="24"/>
        <v>0</v>
      </c>
      <c r="AZ87" s="6">
        <f t="shared" si="22"/>
        <v>0.52421324835259675</v>
      </c>
      <c r="BA87" s="3" t="b">
        <f t="shared" si="25"/>
        <v>0</v>
      </c>
      <c r="BB87" s="3"/>
      <c r="BC87" t="s">
        <v>537</v>
      </c>
    </row>
    <row r="88" spans="1:55">
      <c r="A88">
        <v>624</v>
      </c>
      <c r="B88">
        <v>1</v>
      </c>
      <c r="C88" t="s">
        <v>614</v>
      </c>
      <c r="D88" t="str">
        <f>HYPERLINK("http://www.uniprot.org/uniprot/RU17_MOUSE", "RU17_MOUSE")</f>
        <v>RU17_MOUSE</v>
      </c>
      <c r="F88">
        <v>42</v>
      </c>
      <c r="G88">
        <v>448</v>
      </c>
      <c r="H88">
        <v>51993</v>
      </c>
      <c r="I88" t="s">
        <v>615</v>
      </c>
      <c r="J88">
        <v>648</v>
      </c>
      <c r="K88">
        <v>648</v>
      </c>
      <c r="L88">
        <v>1</v>
      </c>
      <c r="M88">
        <v>72</v>
      </c>
      <c r="N88">
        <v>97</v>
      </c>
      <c r="O88">
        <v>77</v>
      </c>
      <c r="P88">
        <v>81</v>
      </c>
      <c r="Q88">
        <v>121</v>
      </c>
      <c r="R88">
        <v>109</v>
      </c>
      <c r="S88">
        <v>91</v>
      </c>
      <c r="T88">
        <v>72</v>
      </c>
      <c r="U88">
        <v>97</v>
      </c>
      <c r="V88">
        <v>77</v>
      </c>
      <c r="W88">
        <v>81</v>
      </c>
      <c r="X88">
        <v>121</v>
      </c>
      <c r="Y88">
        <v>109</v>
      </c>
      <c r="Z88">
        <v>91</v>
      </c>
      <c r="AA88">
        <v>72</v>
      </c>
      <c r="AB88">
        <v>97</v>
      </c>
      <c r="AC88">
        <v>77</v>
      </c>
      <c r="AD88">
        <v>81</v>
      </c>
      <c r="AE88">
        <v>121</v>
      </c>
      <c r="AF88">
        <v>109</v>
      </c>
      <c r="AG88">
        <v>91</v>
      </c>
      <c r="AH88" s="3">
        <v>81.66157142857142</v>
      </c>
      <c r="AI88" s="3">
        <v>96.166714285714278</v>
      </c>
      <c r="AJ88" s="3">
        <v>73.590285714285727</v>
      </c>
      <c r="AK88" s="3">
        <v>89.020428571428582</v>
      </c>
      <c r="AL88" s="3">
        <v>108.59157142857144</v>
      </c>
      <c r="AM88" s="3">
        <v>121.93357142857143</v>
      </c>
      <c r="AN88" s="3">
        <v>80.011714285714291</v>
      </c>
      <c r="AO88" s="3">
        <f t="shared" si="14"/>
        <v>92.996551020408177</v>
      </c>
      <c r="AP88" s="3" t="b">
        <f t="shared" si="15"/>
        <v>1</v>
      </c>
      <c r="AQ88" s="3" t="b">
        <f t="shared" si="23"/>
        <v>1</v>
      </c>
      <c r="AR88">
        <f t="shared" si="16"/>
        <v>4</v>
      </c>
      <c r="AS88">
        <f t="shared" si="17"/>
        <v>3</v>
      </c>
      <c r="AT88" s="3" t="b">
        <f t="shared" si="18"/>
        <v>1</v>
      </c>
      <c r="AU88" s="3">
        <f t="shared" si="19"/>
        <v>85.109750000000005</v>
      </c>
      <c r="AV88" s="3">
        <f t="shared" si="20"/>
        <v>103.51228571428572</v>
      </c>
      <c r="AW88" s="3">
        <f t="shared" si="21"/>
        <v>-0.28240569044339559</v>
      </c>
      <c r="AX88" s="3">
        <f t="shared" si="26"/>
        <v>-0.62322622323312127</v>
      </c>
      <c r="AY88" s="3" t="b">
        <f t="shared" si="24"/>
        <v>0</v>
      </c>
      <c r="AZ88" s="6">
        <f t="shared" si="22"/>
        <v>0.18052996712035738</v>
      </c>
      <c r="BA88" s="3" t="b">
        <f t="shared" si="25"/>
        <v>0</v>
      </c>
      <c r="BB88" s="3"/>
      <c r="BC88" t="s">
        <v>537</v>
      </c>
    </row>
    <row r="89" spans="1:55">
      <c r="A89">
        <v>379</v>
      </c>
      <c r="B89">
        <v>1</v>
      </c>
      <c r="C89" t="s">
        <v>1119</v>
      </c>
      <c r="D89" t="str">
        <f>HYPERLINK("http://www.uniprot.org/uniprot/SMD3_MOUSE", "SMD3_MOUSE")</f>
        <v>SMD3_MOUSE</v>
      </c>
      <c r="F89">
        <v>47.6</v>
      </c>
      <c r="G89">
        <v>126</v>
      </c>
      <c r="H89">
        <v>13917</v>
      </c>
      <c r="I89" t="s">
        <v>1120</v>
      </c>
      <c r="J89">
        <v>626</v>
      </c>
      <c r="K89">
        <v>626</v>
      </c>
      <c r="L89">
        <v>1</v>
      </c>
      <c r="M89">
        <v>69</v>
      </c>
      <c r="N89">
        <v>63</v>
      </c>
      <c r="O89">
        <v>80</v>
      </c>
      <c r="P89">
        <v>88</v>
      </c>
      <c r="Q89">
        <v>61</v>
      </c>
      <c r="R89">
        <v>71</v>
      </c>
      <c r="S89">
        <v>194</v>
      </c>
      <c r="T89">
        <v>69</v>
      </c>
      <c r="U89">
        <v>63</v>
      </c>
      <c r="V89">
        <v>80</v>
      </c>
      <c r="W89">
        <v>88</v>
      </c>
      <c r="X89">
        <v>61</v>
      </c>
      <c r="Y89">
        <v>71</v>
      </c>
      <c r="Z89">
        <v>194</v>
      </c>
      <c r="AA89">
        <v>69</v>
      </c>
      <c r="AB89">
        <v>63</v>
      </c>
      <c r="AC89">
        <v>80</v>
      </c>
      <c r="AD89">
        <v>88</v>
      </c>
      <c r="AE89">
        <v>61</v>
      </c>
      <c r="AF89">
        <v>71</v>
      </c>
      <c r="AG89">
        <v>194</v>
      </c>
      <c r="AH89" s="3">
        <v>78.571428571428569</v>
      </c>
      <c r="AI89" s="3">
        <v>58.714285714285715</v>
      </c>
      <c r="AJ89" s="3">
        <v>78.571428571428569</v>
      </c>
      <c r="AK89" s="3">
        <v>98.320999999999998</v>
      </c>
      <c r="AL89" s="3">
        <v>64.830857142857141</v>
      </c>
      <c r="AM89" s="3">
        <v>69.164857142857144</v>
      </c>
      <c r="AN89" s="3">
        <v>200.85528571428571</v>
      </c>
      <c r="AO89" s="3">
        <f t="shared" si="14"/>
        <v>92.718448979591827</v>
      </c>
      <c r="AP89" s="3" t="b">
        <f t="shared" si="15"/>
        <v>1</v>
      </c>
      <c r="AQ89" s="3" t="b">
        <f t="shared" si="23"/>
        <v>1</v>
      </c>
      <c r="AR89">
        <f t="shared" si="16"/>
        <v>4</v>
      </c>
      <c r="AS89">
        <f t="shared" si="17"/>
        <v>3</v>
      </c>
      <c r="AT89" s="3" t="b">
        <f t="shared" si="18"/>
        <v>1</v>
      </c>
      <c r="AU89" s="3">
        <f t="shared" si="19"/>
        <v>78.544535714285701</v>
      </c>
      <c r="AV89" s="3">
        <f t="shared" si="20"/>
        <v>111.617</v>
      </c>
      <c r="AW89" s="3">
        <f t="shared" si="21"/>
        <v>-0.50697395891618202</v>
      </c>
      <c r="AX89" s="3">
        <f t="shared" si="26"/>
        <v>-1.3000098764707999</v>
      </c>
      <c r="AY89" s="3" t="b">
        <f t="shared" si="24"/>
        <v>0</v>
      </c>
      <c r="AZ89" s="6">
        <f t="shared" si="22"/>
        <v>0.43015228259450816</v>
      </c>
      <c r="BA89" s="3" t="b">
        <f t="shared" si="25"/>
        <v>0</v>
      </c>
      <c r="BB89" s="3"/>
      <c r="BC89" t="s">
        <v>537</v>
      </c>
    </row>
    <row r="90" spans="1:55">
      <c r="A90">
        <v>167</v>
      </c>
      <c r="B90">
        <v>1</v>
      </c>
      <c r="C90" t="s">
        <v>159</v>
      </c>
      <c r="D90" t="str">
        <f>HYPERLINK("http://www.uniprot.org/uniprot/EF1A1_MOUSE", "EF1A1_MOUSE")</f>
        <v>EF1A1_MOUSE</v>
      </c>
      <c r="F90">
        <v>39.799999999999997</v>
      </c>
      <c r="G90">
        <v>462</v>
      </c>
      <c r="H90">
        <v>50115</v>
      </c>
      <c r="I90" t="s">
        <v>160</v>
      </c>
      <c r="J90">
        <v>627</v>
      </c>
      <c r="K90">
        <v>627</v>
      </c>
      <c r="L90">
        <v>1</v>
      </c>
      <c r="M90">
        <v>32</v>
      </c>
      <c r="N90">
        <v>137</v>
      </c>
      <c r="O90">
        <v>118</v>
      </c>
      <c r="P90">
        <v>94</v>
      </c>
      <c r="Q90">
        <v>57</v>
      </c>
      <c r="R90">
        <v>65</v>
      </c>
      <c r="S90">
        <v>124</v>
      </c>
      <c r="T90">
        <v>32</v>
      </c>
      <c r="U90">
        <v>137</v>
      </c>
      <c r="V90">
        <v>118</v>
      </c>
      <c r="W90">
        <v>94</v>
      </c>
      <c r="X90">
        <v>57</v>
      </c>
      <c r="Y90">
        <v>65</v>
      </c>
      <c r="Z90">
        <v>124</v>
      </c>
      <c r="AA90">
        <v>32</v>
      </c>
      <c r="AB90">
        <v>137</v>
      </c>
      <c r="AC90">
        <v>118</v>
      </c>
      <c r="AD90">
        <v>94</v>
      </c>
      <c r="AE90">
        <v>57</v>
      </c>
      <c r="AF90">
        <v>65</v>
      </c>
      <c r="AG90">
        <v>124</v>
      </c>
      <c r="AH90" s="3">
        <v>46.22042857142857</v>
      </c>
      <c r="AI90" s="3">
        <v>143.57599999999999</v>
      </c>
      <c r="AJ90" s="3">
        <v>117.44942857142857</v>
      </c>
      <c r="AK90" s="3">
        <v>102.39885714285712</v>
      </c>
      <c r="AL90" s="3">
        <v>61.285714285714285</v>
      </c>
      <c r="AM90" s="3">
        <v>62.571428571428569</v>
      </c>
      <c r="AN90" s="3">
        <v>111.88300000000001</v>
      </c>
      <c r="AO90" s="3">
        <f t="shared" si="14"/>
        <v>92.19783673469388</v>
      </c>
      <c r="AP90" s="3" t="b">
        <f t="shared" si="15"/>
        <v>1</v>
      </c>
      <c r="AQ90" s="3" t="b">
        <f t="shared" si="23"/>
        <v>1</v>
      </c>
      <c r="AR90">
        <f t="shared" si="16"/>
        <v>4</v>
      </c>
      <c r="AS90">
        <f t="shared" si="17"/>
        <v>3</v>
      </c>
      <c r="AT90" s="3" t="b">
        <f t="shared" si="18"/>
        <v>1</v>
      </c>
      <c r="AU90" s="3">
        <f t="shared" si="19"/>
        <v>102.41117857142858</v>
      </c>
      <c r="AV90" s="3">
        <f t="shared" si="20"/>
        <v>78.580047619047619</v>
      </c>
      <c r="AW90" s="3">
        <f t="shared" si="21"/>
        <v>0.38213825243473548</v>
      </c>
      <c r="AX90" s="3">
        <f t="shared" si="26"/>
        <v>1.4552308256181843</v>
      </c>
      <c r="AY90" s="3" t="b">
        <f t="shared" si="24"/>
        <v>0</v>
      </c>
      <c r="AZ90" s="6">
        <f t="shared" si="22"/>
        <v>0.4342870389954524</v>
      </c>
      <c r="BA90" s="3" t="b">
        <f t="shared" si="25"/>
        <v>0</v>
      </c>
      <c r="BB90" s="3"/>
      <c r="BC90" t="s">
        <v>537</v>
      </c>
    </row>
    <row r="91" spans="1:55">
      <c r="A91" s="1">
        <v>233</v>
      </c>
      <c r="B91">
        <v>1</v>
      </c>
      <c r="C91" t="s">
        <v>75</v>
      </c>
      <c r="D91" t="str">
        <f>HYPERLINK("http://www.uniprot.org/uniprot/RSMB_MOUSE", "RSMB_MOUSE")</f>
        <v>RSMB_MOUSE</v>
      </c>
      <c r="F91">
        <v>19.5</v>
      </c>
      <c r="G91">
        <v>231</v>
      </c>
      <c r="H91">
        <v>23657</v>
      </c>
      <c r="I91" t="s">
        <v>76</v>
      </c>
      <c r="J91">
        <v>677</v>
      </c>
      <c r="K91">
        <v>677</v>
      </c>
      <c r="L91">
        <v>1</v>
      </c>
      <c r="M91">
        <v>165</v>
      </c>
      <c r="N91">
        <v>57</v>
      </c>
      <c r="O91">
        <v>76</v>
      </c>
      <c r="P91">
        <v>123</v>
      </c>
      <c r="Q91">
        <v>133</v>
      </c>
      <c r="R91">
        <v>58</v>
      </c>
      <c r="S91">
        <v>65</v>
      </c>
      <c r="T91">
        <v>165</v>
      </c>
      <c r="U91">
        <v>57</v>
      </c>
      <c r="V91">
        <v>76</v>
      </c>
      <c r="W91">
        <v>123</v>
      </c>
      <c r="X91">
        <v>133</v>
      </c>
      <c r="Y91">
        <v>58</v>
      </c>
      <c r="Z91">
        <v>65</v>
      </c>
      <c r="AA91">
        <v>165</v>
      </c>
      <c r="AB91">
        <v>57</v>
      </c>
      <c r="AC91">
        <v>76</v>
      </c>
      <c r="AD91">
        <v>123</v>
      </c>
      <c r="AE91">
        <v>133</v>
      </c>
      <c r="AF91">
        <v>58</v>
      </c>
      <c r="AG91">
        <v>65</v>
      </c>
      <c r="AH91" s="3">
        <v>159.77742857142857</v>
      </c>
      <c r="AI91" s="3">
        <v>50.039285714285711</v>
      </c>
      <c r="AJ91" s="3">
        <v>71.295714285714283</v>
      </c>
      <c r="AK91" s="3">
        <v>129.13457142857143</v>
      </c>
      <c r="AL91" s="3">
        <v>123.57571428571428</v>
      </c>
      <c r="AM91" s="3">
        <v>54.841285714285718</v>
      </c>
      <c r="AN91" s="3">
        <v>50.039285714285711</v>
      </c>
      <c r="AO91" s="3">
        <f t="shared" si="14"/>
        <v>91.243326530612237</v>
      </c>
      <c r="AP91" s="3" t="b">
        <f t="shared" si="15"/>
        <v>1</v>
      </c>
      <c r="AQ91" s="3" t="b">
        <f t="shared" si="23"/>
        <v>1</v>
      </c>
      <c r="AR91">
        <f t="shared" si="16"/>
        <v>4</v>
      </c>
      <c r="AS91">
        <f t="shared" si="17"/>
        <v>3</v>
      </c>
      <c r="AT91" s="3" t="b">
        <f t="shared" si="18"/>
        <v>1</v>
      </c>
      <c r="AU91" s="3">
        <f t="shared" si="19"/>
        <v>102.56174999999999</v>
      </c>
      <c r="AV91" s="3">
        <f t="shared" si="20"/>
        <v>76.152095238095242</v>
      </c>
      <c r="AW91" s="3">
        <f t="shared" si="21"/>
        <v>0.42953714734726939</v>
      </c>
      <c r="AX91" s="3">
        <f t="shared" si="26"/>
        <v>1.7322630865270896</v>
      </c>
      <c r="AY91" s="3" t="b">
        <f t="shared" si="24"/>
        <v>1</v>
      </c>
      <c r="AZ91" s="6">
        <f t="shared" si="22"/>
        <v>0.49598557673425347</v>
      </c>
      <c r="BA91" s="3" t="b">
        <f t="shared" si="25"/>
        <v>0</v>
      </c>
      <c r="BB91" s="3"/>
      <c r="BC91" t="s">
        <v>537</v>
      </c>
    </row>
    <row r="92" spans="1:55">
      <c r="A92">
        <v>795</v>
      </c>
      <c r="B92">
        <v>1</v>
      </c>
      <c r="C92" t="s">
        <v>1597</v>
      </c>
      <c r="D92" t="str">
        <f>HYPERLINK("http://www.uniprot.org/uniprot/NUP93_MOUSE", "NUP93_MOUSE")</f>
        <v>NUP93_MOUSE</v>
      </c>
      <c r="F92">
        <v>50.7</v>
      </c>
      <c r="G92">
        <v>819</v>
      </c>
      <c r="H92">
        <v>93282</v>
      </c>
      <c r="I92" t="s">
        <v>1685</v>
      </c>
      <c r="J92">
        <v>570</v>
      </c>
      <c r="K92">
        <v>570</v>
      </c>
      <c r="L92">
        <v>1</v>
      </c>
      <c r="M92">
        <v>40</v>
      </c>
      <c r="N92">
        <v>112</v>
      </c>
      <c r="O92">
        <v>86</v>
      </c>
      <c r="P92">
        <v>34</v>
      </c>
      <c r="Q92">
        <v>56</v>
      </c>
      <c r="R92">
        <v>96</v>
      </c>
      <c r="S92">
        <v>146</v>
      </c>
      <c r="T92">
        <v>40</v>
      </c>
      <c r="U92">
        <v>112</v>
      </c>
      <c r="V92">
        <v>86</v>
      </c>
      <c r="W92">
        <v>34</v>
      </c>
      <c r="X92">
        <v>56</v>
      </c>
      <c r="Y92">
        <v>96</v>
      </c>
      <c r="Z92">
        <v>146</v>
      </c>
      <c r="AA92">
        <v>40</v>
      </c>
      <c r="AB92">
        <v>112</v>
      </c>
      <c r="AC92">
        <v>86</v>
      </c>
      <c r="AD92">
        <v>34</v>
      </c>
      <c r="AE92">
        <v>56</v>
      </c>
      <c r="AF92">
        <v>96</v>
      </c>
      <c r="AG92">
        <v>146</v>
      </c>
      <c r="AH92" s="3">
        <v>54.841285714285718</v>
      </c>
      <c r="AI92" s="3">
        <v>117.44942857142857</v>
      </c>
      <c r="AJ92" s="3">
        <v>84.393000000000001</v>
      </c>
      <c r="AK92" s="3">
        <v>45.714285714285715</v>
      </c>
      <c r="AL92" s="3">
        <v>60.229428571428571</v>
      </c>
      <c r="AM92" s="3">
        <v>98.320999999999998</v>
      </c>
      <c r="AN92" s="3">
        <v>136.13800000000001</v>
      </c>
      <c r="AO92" s="3">
        <f t="shared" si="14"/>
        <v>85.298061224489786</v>
      </c>
      <c r="AP92" s="3" t="b">
        <f t="shared" si="15"/>
        <v>1</v>
      </c>
      <c r="AQ92" s="3" t="b">
        <f t="shared" si="23"/>
        <v>1</v>
      </c>
      <c r="AR92">
        <f t="shared" si="16"/>
        <v>4</v>
      </c>
      <c r="AS92">
        <f t="shared" si="17"/>
        <v>3</v>
      </c>
      <c r="AT92" s="3" t="b">
        <f t="shared" si="18"/>
        <v>1</v>
      </c>
      <c r="AU92" s="3">
        <f t="shared" si="19"/>
        <v>75.599499999999992</v>
      </c>
      <c r="AV92" s="3">
        <f t="shared" si="20"/>
        <v>98.229476190476191</v>
      </c>
      <c r="AW92" s="3">
        <f t="shared" si="21"/>
        <v>-0.37777931315234631</v>
      </c>
      <c r="AX92" s="3">
        <f t="shared" si="26"/>
        <v>-0.69894921018217682</v>
      </c>
      <c r="AY92" s="3" t="b">
        <f t="shared" si="24"/>
        <v>0</v>
      </c>
      <c r="AZ92" s="6">
        <f t="shared" si="22"/>
        <v>0.43264643547218573</v>
      </c>
      <c r="BA92" s="3" t="b">
        <f t="shared" si="25"/>
        <v>0</v>
      </c>
      <c r="BB92" s="3"/>
      <c r="BC92" t="s">
        <v>537</v>
      </c>
    </row>
    <row r="93" spans="1:55">
      <c r="A93">
        <v>362</v>
      </c>
      <c r="B93">
        <v>1</v>
      </c>
      <c r="C93" t="s">
        <v>1166</v>
      </c>
      <c r="D93" t="str">
        <f>HYPERLINK("http://www.uniprot.org/uniprot/PP1A_MOUSE", "PP1A_MOUSE")</f>
        <v>PP1A_MOUSE</v>
      </c>
      <c r="F93">
        <v>56.7</v>
      </c>
      <c r="G93">
        <v>330</v>
      </c>
      <c r="H93">
        <v>37541</v>
      </c>
      <c r="I93" t="s">
        <v>1167</v>
      </c>
      <c r="J93">
        <v>662</v>
      </c>
      <c r="K93">
        <v>105</v>
      </c>
      <c r="L93">
        <v>0.159</v>
      </c>
      <c r="M93">
        <v>44</v>
      </c>
      <c r="N93">
        <v>115</v>
      </c>
      <c r="O93">
        <v>99</v>
      </c>
      <c r="P93">
        <v>53</v>
      </c>
      <c r="Q93">
        <v>60</v>
      </c>
      <c r="R93">
        <v>146</v>
      </c>
      <c r="S93">
        <v>145</v>
      </c>
      <c r="T93">
        <v>10</v>
      </c>
      <c r="U93">
        <v>21</v>
      </c>
      <c r="V93">
        <v>15</v>
      </c>
      <c r="W93">
        <v>8</v>
      </c>
      <c r="X93">
        <v>13</v>
      </c>
      <c r="Y93">
        <v>22</v>
      </c>
      <c r="Z93">
        <v>16</v>
      </c>
      <c r="AA93">
        <v>40.908999999999999</v>
      </c>
      <c r="AB93">
        <v>103.727</v>
      </c>
      <c r="AC93">
        <v>71.400000000000006</v>
      </c>
      <c r="AD93">
        <v>48</v>
      </c>
      <c r="AE93">
        <v>49.411999999999999</v>
      </c>
      <c r="AF93">
        <v>127.417</v>
      </c>
      <c r="AG93">
        <v>116.333</v>
      </c>
      <c r="AH93" s="3">
        <v>56.617285714285707</v>
      </c>
      <c r="AI93" s="3">
        <v>109.22785714285715</v>
      </c>
      <c r="AJ93" s="3">
        <v>62.992428571428569</v>
      </c>
      <c r="AK93" s="3">
        <v>62.992428571428569</v>
      </c>
      <c r="AL93" s="3">
        <v>56.617285714285707</v>
      </c>
      <c r="AM93" s="3">
        <v>151.90342857142858</v>
      </c>
      <c r="AN93" s="3">
        <v>96.166714285714278</v>
      </c>
      <c r="AO93" s="3">
        <f t="shared" si="14"/>
        <v>85.216775510204087</v>
      </c>
      <c r="AP93" s="3" t="b">
        <f t="shared" si="15"/>
        <v>1</v>
      </c>
      <c r="AQ93" s="3" t="b">
        <f t="shared" si="23"/>
        <v>0</v>
      </c>
      <c r="AR93">
        <f t="shared" si="16"/>
        <v>4</v>
      </c>
      <c r="AS93">
        <f t="shared" si="17"/>
        <v>3</v>
      </c>
      <c r="AT93" s="3" t="b">
        <f t="shared" si="18"/>
        <v>1</v>
      </c>
      <c r="AU93" s="3">
        <f t="shared" si="19"/>
        <v>72.957499999999996</v>
      </c>
      <c r="AV93" s="3">
        <f t="shared" si="20"/>
        <v>101.56247619047618</v>
      </c>
      <c r="AW93" s="3">
        <f t="shared" si="21"/>
        <v>-0.477239275497649</v>
      </c>
      <c r="AX93" s="3">
        <f t="shared" si="26"/>
        <v>-0.33015357332737388</v>
      </c>
      <c r="AY93" s="3" t="b">
        <f t="shared" si="24"/>
        <v>0</v>
      </c>
      <c r="AZ93" s="6">
        <f t="shared" si="22"/>
        <v>0.34190114787347153</v>
      </c>
      <c r="BA93" s="3" t="b">
        <f t="shared" si="25"/>
        <v>0</v>
      </c>
      <c r="BB93" s="3"/>
      <c r="BC93" t="s">
        <v>1168</v>
      </c>
    </row>
    <row r="94" spans="1:55">
      <c r="A94">
        <v>97</v>
      </c>
      <c r="B94">
        <v>1</v>
      </c>
      <c r="C94" t="s">
        <v>365</v>
      </c>
      <c r="D94" t="str">
        <f>HYPERLINK("http://www.uniprot.org/uniprot/HNRH1_MOUSE", "HNRH1_MOUSE")</f>
        <v>HNRH1_MOUSE</v>
      </c>
      <c r="F94">
        <v>41.6</v>
      </c>
      <c r="G94">
        <v>449</v>
      </c>
      <c r="H94">
        <v>49200</v>
      </c>
      <c r="I94" t="s">
        <v>366</v>
      </c>
      <c r="J94">
        <v>1836</v>
      </c>
      <c r="K94">
        <v>253</v>
      </c>
      <c r="L94">
        <v>0.13800000000000001</v>
      </c>
      <c r="M94">
        <v>370</v>
      </c>
      <c r="N94">
        <v>172</v>
      </c>
      <c r="O94">
        <v>180</v>
      </c>
      <c r="P94">
        <v>312</v>
      </c>
      <c r="Q94">
        <v>409</v>
      </c>
      <c r="R94">
        <v>183</v>
      </c>
      <c r="S94">
        <v>210</v>
      </c>
      <c r="T94">
        <v>25</v>
      </c>
      <c r="U94">
        <v>35</v>
      </c>
      <c r="V94">
        <v>36</v>
      </c>
      <c r="W94">
        <v>24</v>
      </c>
      <c r="X94">
        <v>29</v>
      </c>
      <c r="Y94">
        <v>47</v>
      </c>
      <c r="Z94">
        <v>57</v>
      </c>
      <c r="AA94">
        <v>82.361000000000004</v>
      </c>
      <c r="AB94">
        <v>69.415999999999997</v>
      </c>
      <c r="AC94">
        <v>69.454999999999998</v>
      </c>
      <c r="AD94">
        <v>84.075000000000003</v>
      </c>
      <c r="AE94">
        <v>94.542000000000002</v>
      </c>
      <c r="AF94">
        <v>93.808999999999997</v>
      </c>
      <c r="AG94">
        <v>107.703</v>
      </c>
      <c r="AH94" s="3">
        <v>95.271857142857144</v>
      </c>
      <c r="AI94" s="3">
        <v>64.830857142857141</v>
      </c>
      <c r="AJ94" s="3">
        <v>60.207857142857144</v>
      </c>
      <c r="AK94" s="3">
        <v>92.745571428571438</v>
      </c>
      <c r="AL94" s="3">
        <v>95.271857142857144</v>
      </c>
      <c r="AM94" s="3">
        <v>96.166714285714278</v>
      </c>
      <c r="AN94" s="3">
        <v>90.528999999999996</v>
      </c>
      <c r="AO94" s="3">
        <f t="shared" si="14"/>
        <v>85.00338775510204</v>
      </c>
      <c r="AP94" s="3" t="b">
        <f t="shared" si="15"/>
        <v>1</v>
      </c>
      <c r="AQ94" s="3" t="b">
        <f t="shared" si="23"/>
        <v>0</v>
      </c>
      <c r="AR94">
        <f t="shared" si="16"/>
        <v>4</v>
      </c>
      <c r="AS94">
        <f t="shared" si="17"/>
        <v>3</v>
      </c>
      <c r="AT94" s="3" t="b">
        <f t="shared" si="18"/>
        <v>1</v>
      </c>
      <c r="AU94" s="3">
        <f t="shared" si="19"/>
        <v>78.264035714285711</v>
      </c>
      <c r="AV94" s="3">
        <f t="shared" si="20"/>
        <v>93.989190476190473</v>
      </c>
      <c r="AW94" s="3">
        <f t="shared" si="21"/>
        <v>-0.26414533936292156</v>
      </c>
      <c r="AX94" s="3">
        <f t="shared" si="26"/>
        <v>-7.2597541651262139E-4</v>
      </c>
      <c r="AY94" s="3" t="b">
        <f t="shared" si="24"/>
        <v>0</v>
      </c>
      <c r="AZ94" s="6">
        <f t="shared" si="22"/>
        <v>0.20972630286790384</v>
      </c>
      <c r="BA94" s="3" t="b">
        <f t="shared" si="25"/>
        <v>0</v>
      </c>
      <c r="BB94" s="3"/>
      <c r="BC94" t="s">
        <v>367</v>
      </c>
    </row>
    <row r="95" spans="1:55">
      <c r="A95">
        <v>1201</v>
      </c>
      <c r="B95">
        <v>1</v>
      </c>
      <c r="C95" t="s">
        <v>2293</v>
      </c>
      <c r="D95" t="str">
        <f>HYPERLINK("http://www.uniprot.org/uniprot/SF3A3_MOUSE", "SF3A3_MOUSE")</f>
        <v>SF3A3_MOUSE</v>
      </c>
      <c r="F95">
        <v>37.9</v>
      </c>
      <c r="G95">
        <v>501</v>
      </c>
      <c r="H95">
        <v>58843</v>
      </c>
      <c r="I95" t="s">
        <v>2294</v>
      </c>
      <c r="J95">
        <v>586</v>
      </c>
      <c r="K95">
        <v>586</v>
      </c>
      <c r="L95">
        <v>1</v>
      </c>
      <c r="M95">
        <v>75</v>
      </c>
      <c r="N95">
        <v>86</v>
      </c>
      <c r="O95">
        <v>100</v>
      </c>
      <c r="P95">
        <v>63</v>
      </c>
      <c r="Q95">
        <v>58</v>
      </c>
      <c r="R95">
        <v>78</v>
      </c>
      <c r="S95">
        <v>126</v>
      </c>
      <c r="T95">
        <v>75</v>
      </c>
      <c r="U95">
        <v>86</v>
      </c>
      <c r="V95">
        <v>100</v>
      </c>
      <c r="W95">
        <v>63</v>
      </c>
      <c r="X95">
        <v>58</v>
      </c>
      <c r="Y95">
        <v>78</v>
      </c>
      <c r="Z95">
        <v>126</v>
      </c>
      <c r="AA95">
        <v>75</v>
      </c>
      <c r="AB95">
        <v>86</v>
      </c>
      <c r="AC95">
        <v>100</v>
      </c>
      <c r="AD95">
        <v>63</v>
      </c>
      <c r="AE95">
        <v>58</v>
      </c>
      <c r="AF95">
        <v>78</v>
      </c>
      <c r="AG95">
        <v>126</v>
      </c>
      <c r="AH95" s="3">
        <v>85.030857142857144</v>
      </c>
      <c r="AI95" s="3">
        <v>80.58042857142857</v>
      </c>
      <c r="AJ95" s="3">
        <v>96.166714285714278</v>
      </c>
      <c r="AK95" s="3">
        <v>73.590285714285727</v>
      </c>
      <c r="AL95" s="3">
        <v>62.571428571428569</v>
      </c>
      <c r="AM95" s="3">
        <v>77.285714285714292</v>
      </c>
      <c r="AN95" s="3">
        <v>114.04528571428571</v>
      </c>
      <c r="AO95" s="3">
        <f t="shared" si="14"/>
        <v>84.181530612244913</v>
      </c>
      <c r="AP95" s="3" t="b">
        <f t="shared" si="15"/>
        <v>1</v>
      </c>
      <c r="AQ95" s="3" t="b">
        <f t="shared" si="23"/>
        <v>1</v>
      </c>
      <c r="AR95">
        <f t="shared" si="16"/>
        <v>4</v>
      </c>
      <c r="AS95">
        <f t="shared" si="17"/>
        <v>3</v>
      </c>
      <c r="AT95" s="3" t="b">
        <f t="shared" si="18"/>
        <v>1</v>
      </c>
      <c r="AU95" s="3">
        <f t="shared" si="19"/>
        <v>83.842071428571444</v>
      </c>
      <c r="AV95" s="3">
        <f t="shared" si="20"/>
        <v>84.634142857142862</v>
      </c>
      <c r="AW95" s="3">
        <f t="shared" si="21"/>
        <v>-1.356542757271142E-2</v>
      </c>
      <c r="AX95" s="3">
        <f t="shared" si="26"/>
        <v>0.42330321462569337</v>
      </c>
      <c r="AY95" s="3" t="b">
        <f t="shared" si="24"/>
        <v>0</v>
      </c>
      <c r="AZ95" s="6">
        <f t="shared" si="22"/>
        <v>0.95700764282528383</v>
      </c>
      <c r="BA95" s="3" t="b">
        <f t="shared" si="25"/>
        <v>0</v>
      </c>
      <c r="BB95" s="3"/>
      <c r="BC95" t="s">
        <v>537</v>
      </c>
    </row>
    <row r="96" spans="1:55">
      <c r="A96">
        <v>1103</v>
      </c>
      <c r="B96">
        <v>1</v>
      </c>
      <c r="C96" t="s">
        <v>2434</v>
      </c>
      <c r="D96" t="str">
        <f>HYPERLINK("http://www.uniprot.org/uniprot/NU155_MOUSE", "NU155_MOUSE")</f>
        <v>NU155_MOUSE</v>
      </c>
      <c r="F96">
        <v>30.2</v>
      </c>
      <c r="G96">
        <v>1391</v>
      </c>
      <c r="H96">
        <v>155119</v>
      </c>
      <c r="I96" t="s">
        <v>2435</v>
      </c>
      <c r="J96">
        <v>556</v>
      </c>
      <c r="K96">
        <v>556</v>
      </c>
      <c r="L96">
        <v>1</v>
      </c>
      <c r="M96">
        <v>30</v>
      </c>
      <c r="N96">
        <v>95</v>
      </c>
      <c r="O96">
        <v>105</v>
      </c>
      <c r="P96">
        <v>28</v>
      </c>
      <c r="Q96">
        <v>31</v>
      </c>
      <c r="R96">
        <v>106</v>
      </c>
      <c r="S96">
        <v>161</v>
      </c>
      <c r="T96">
        <v>30</v>
      </c>
      <c r="U96">
        <v>95</v>
      </c>
      <c r="V96">
        <v>105</v>
      </c>
      <c r="W96">
        <v>28</v>
      </c>
      <c r="X96">
        <v>31</v>
      </c>
      <c r="Y96">
        <v>106</v>
      </c>
      <c r="Z96">
        <v>161</v>
      </c>
      <c r="AA96">
        <v>30</v>
      </c>
      <c r="AB96">
        <v>95</v>
      </c>
      <c r="AC96">
        <v>105</v>
      </c>
      <c r="AD96">
        <v>28</v>
      </c>
      <c r="AE96">
        <v>31</v>
      </c>
      <c r="AF96">
        <v>106</v>
      </c>
      <c r="AG96">
        <v>161</v>
      </c>
      <c r="AH96" s="3">
        <v>44.511000000000003</v>
      </c>
      <c r="AI96" s="3">
        <v>93.571428571428569</v>
      </c>
      <c r="AJ96" s="3">
        <v>102.39885714285712</v>
      </c>
      <c r="AK96" s="3">
        <v>40.118428571428574</v>
      </c>
      <c r="AL96" s="3">
        <v>38.80885714285715</v>
      </c>
      <c r="AM96" s="3">
        <v>117.44942857142857</v>
      </c>
      <c r="AN96" s="3">
        <v>145.89542857142857</v>
      </c>
      <c r="AO96" s="3">
        <f t="shared" si="14"/>
        <v>83.250489795918384</v>
      </c>
      <c r="AP96" s="3" t="b">
        <f t="shared" si="15"/>
        <v>1</v>
      </c>
      <c r="AQ96" s="3" t="b">
        <f t="shared" si="23"/>
        <v>1</v>
      </c>
      <c r="AR96">
        <f t="shared" si="16"/>
        <v>4</v>
      </c>
      <c r="AS96">
        <f t="shared" si="17"/>
        <v>3</v>
      </c>
      <c r="AT96" s="3" t="b">
        <f t="shared" si="18"/>
        <v>1</v>
      </c>
      <c r="AU96" s="3">
        <f t="shared" si="19"/>
        <v>70.149928571428575</v>
      </c>
      <c r="AV96" s="3">
        <f t="shared" si="20"/>
        <v>100.71790476190476</v>
      </c>
      <c r="AW96" s="3">
        <f t="shared" si="21"/>
        <v>-0.52180663607924271</v>
      </c>
      <c r="AX96" s="3">
        <f t="shared" si="26"/>
        <v>-0.31253402230455846</v>
      </c>
      <c r="AY96" s="3" t="b">
        <f t="shared" si="24"/>
        <v>0</v>
      </c>
      <c r="AZ96" s="6">
        <f t="shared" si="22"/>
        <v>0.39602950951729737</v>
      </c>
      <c r="BA96" s="3" t="b">
        <f t="shared" si="25"/>
        <v>0</v>
      </c>
      <c r="BB96" s="3"/>
      <c r="BC96" t="s">
        <v>537</v>
      </c>
    </row>
    <row r="97" spans="1:55">
      <c r="A97">
        <v>1186</v>
      </c>
      <c r="B97">
        <v>1</v>
      </c>
      <c r="C97" t="s">
        <v>2264</v>
      </c>
      <c r="D97" t="str">
        <f>HYPERLINK("http://www.uniprot.org/uniprot/NH2L1_MOUSE", "NH2L1_MOUSE")</f>
        <v>NH2L1_MOUSE</v>
      </c>
      <c r="F97">
        <v>46.9</v>
      </c>
      <c r="G97">
        <v>128</v>
      </c>
      <c r="H97">
        <v>14175</v>
      </c>
      <c r="I97" t="s">
        <v>2265</v>
      </c>
      <c r="J97">
        <v>590</v>
      </c>
      <c r="K97">
        <v>590</v>
      </c>
      <c r="L97">
        <v>1</v>
      </c>
      <c r="M97">
        <v>55</v>
      </c>
      <c r="N97">
        <v>77</v>
      </c>
      <c r="O97">
        <v>85</v>
      </c>
      <c r="P97">
        <v>85</v>
      </c>
      <c r="Q97">
        <v>121</v>
      </c>
      <c r="R97">
        <v>78</v>
      </c>
      <c r="S97">
        <v>89</v>
      </c>
      <c r="T97">
        <v>55</v>
      </c>
      <c r="U97">
        <v>77</v>
      </c>
      <c r="V97">
        <v>85</v>
      </c>
      <c r="W97">
        <v>85</v>
      </c>
      <c r="X97">
        <v>121</v>
      </c>
      <c r="Y97">
        <v>78</v>
      </c>
      <c r="Z97">
        <v>89</v>
      </c>
      <c r="AA97">
        <v>55</v>
      </c>
      <c r="AB97">
        <v>77</v>
      </c>
      <c r="AC97">
        <v>85</v>
      </c>
      <c r="AD97">
        <v>85</v>
      </c>
      <c r="AE97">
        <v>121</v>
      </c>
      <c r="AF97">
        <v>78</v>
      </c>
      <c r="AG97">
        <v>89</v>
      </c>
      <c r="AH97" s="3">
        <v>66.155571428571434</v>
      </c>
      <c r="AI97" s="3">
        <v>72.114285714285714</v>
      </c>
      <c r="AJ97" s="3">
        <v>83.103857142857137</v>
      </c>
      <c r="AK97" s="3">
        <v>93.571428571428569</v>
      </c>
      <c r="AL97" s="3">
        <v>109.22785714285715</v>
      </c>
      <c r="AM97" s="3">
        <v>76.898857142857125</v>
      </c>
      <c r="AN97" s="3">
        <v>77.497571428571419</v>
      </c>
      <c r="AO97" s="3">
        <f t="shared" si="14"/>
        <v>82.65277551020408</v>
      </c>
      <c r="AP97" s="3" t="b">
        <f t="shared" si="15"/>
        <v>1</v>
      </c>
      <c r="AQ97" s="3" t="b">
        <f t="shared" si="23"/>
        <v>1</v>
      </c>
      <c r="AR97">
        <f t="shared" si="16"/>
        <v>4</v>
      </c>
      <c r="AS97">
        <f t="shared" si="17"/>
        <v>3</v>
      </c>
      <c r="AT97" s="3" t="b">
        <f t="shared" si="18"/>
        <v>1</v>
      </c>
      <c r="AU97" s="3">
        <f t="shared" si="19"/>
        <v>78.736285714285714</v>
      </c>
      <c r="AV97" s="3">
        <f t="shared" si="20"/>
        <v>87.874761904761897</v>
      </c>
      <c r="AW97" s="3">
        <f t="shared" si="21"/>
        <v>-0.15842021846210519</v>
      </c>
      <c r="AX97" s="3">
        <f t="shared" si="26"/>
        <v>0.17423019596389325</v>
      </c>
      <c r="AY97" s="3" t="b">
        <f t="shared" si="24"/>
        <v>0</v>
      </c>
      <c r="AZ97" s="6">
        <f t="shared" si="22"/>
        <v>0.46132091020148236</v>
      </c>
      <c r="BA97" s="3" t="b">
        <f t="shared" si="25"/>
        <v>0</v>
      </c>
      <c r="BB97" s="3"/>
      <c r="BC97" t="s">
        <v>537</v>
      </c>
    </row>
    <row r="98" spans="1:55">
      <c r="A98">
        <v>1376</v>
      </c>
      <c r="B98">
        <v>1</v>
      </c>
      <c r="C98" t="s">
        <v>2608</v>
      </c>
      <c r="D98" t="str">
        <f>HYPERLINK("http://www.uniprot.org/uniprot/ILF3_MOUSE", "ILF3_MOUSE")</f>
        <v>ILF3_MOUSE</v>
      </c>
      <c r="F98">
        <v>44.9</v>
      </c>
      <c r="G98">
        <v>898</v>
      </c>
      <c r="H98">
        <v>96022</v>
      </c>
      <c r="I98" t="s">
        <v>2609</v>
      </c>
      <c r="J98">
        <v>583</v>
      </c>
      <c r="K98">
        <v>431</v>
      </c>
      <c r="L98">
        <v>0.73899999999999999</v>
      </c>
      <c r="M98">
        <v>74</v>
      </c>
      <c r="N98">
        <v>91</v>
      </c>
      <c r="O98">
        <v>108</v>
      </c>
      <c r="P98">
        <v>68</v>
      </c>
      <c r="Q98">
        <v>71</v>
      </c>
      <c r="R98">
        <v>82</v>
      </c>
      <c r="S98">
        <v>89</v>
      </c>
      <c r="T98">
        <v>56</v>
      </c>
      <c r="U98">
        <v>67</v>
      </c>
      <c r="V98">
        <v>76</v>
      </c>
      <c r="W98">
        <v>53</v>
      </c>
      <c r="X98">
        <v>51</v>
      </c>
      <c r="Y98">
        <v>65</v>
      </c>
      <c r="Z98">
        <v>63</v>
      </c>
      <c r="AA98">
        <v>73.683999999999997</v>
      </c>
      <c r="AB98">
        <v>90.304000000000002</v>
      </c>
      <c r="AC98">
        <v>106.02500000000001</v>
      </c>
      <c r="AD98">
        <v>68</v>
      </c>
      <c r="AE98">
        <v>71</v>
      </c>
      <c r="AF98">
        <v>81.013999999999996</v>
      </c>
      <c r="AG98">
        <v>86.07</v>
      </c>
      <c r="AH98" s="3">
        <v>83.682428571428574</v>
      </c>
      <c r="AI98" s="3">
        <v>86.715000000000003</v>
      </c>
      <c r="AJ98" s="3">
        <v>103.53657142857142</v>
      </c>
      <c r="AK98" s="3">
        <v>77.285714285714292</v>
      </c>
      <c r="AL98" s="3">
        <v>72.966714285714289</v>
      </c>
      <c r="AM98" s="3">
        <v>82.296714285714287</v>
      </c>
      <c r="AN98" s="3">
        <v>71.295714285714283</v>
      </c>
      <c r="AO98" s="3">
        <f t="shared" si="14"/>
        <v>82.539836734693878</v>
      </c>
      <c r="AP98" s="3" t="b">
        <f t="shared" si="15"/>
        <v>1</v>
      </c>
      <c r="AQ98" s="3" t="b">
        <f t="shared" si="23"/>
        <v>1</v>
      </c>
      <c r="AR98">
        <f t="shared" si="16"/>
        <v>4</v>
      </c>
      <c r="AS98">
        <f t="shared" si="17"/>
        <v>3</v>
      </c>
      <c r="AT98" s="3" t="b">
        <f t="shared" si="18"/>
        <v>1</v>
      </c>
      <c r="AU98" s="3">
        <f t="shared" si="19"/>
        <v>87.804928571428562</v>
      </c>
      <c r="AV98" s="3">
        <f t="shared" si="20"/>
        <v>75.519714285714272</v>
      </c>
      <c r="AW98" s="3">
        <f t="shared" si="21"/>
        <v>0.21744861528208734</v>
      </c>
      <c r="AX98" s="3">
        <f t="shared" si="26"/>
        <v>0.72466225734487499</v>
      </c>
      <c r="AY98" s="3" t="b">
        <f t="shared" si="24"/>
        <v>0</v>
      </c>
      <c r="AZ98" s="6">
        <f t="shared" si="22"/>
        <v>0.14950143446992684</v>
      </c>
      <c r="BA98" s="3" t="b">
        <f t="shared" si="25"/>
        <v>0</v>
      </c>
      <c r="BB98" s="3"/>
      <c r="BC98" t="s">
        <v>2668</v>
      </c>
    </row>
    <row r="99" spans="1:55">
      <c r="A99">
        <v>1007</v>
      </c>
      <c r="B99">
        <v>1</v>
      </c>
      <c r="C99" t="s">
        <v>1255</v>
      </c>
      <c r="D99" t="str">
        <f>HYPERLINK("http://www.uniprot.org/uniprot/MGST1_MOUSE", "MGST1_MOUSE")</f>
        <v>MGST1_MOUSE</v>
      </c>
      <c r="F99">
        <v>26.5</v>
      </c>
      <c r="G99">
        <v>155</v>
      </c>
      <c r="H99">
        <v>17553</v>
      </c>
      <c r="I99" t="s">
        <v>1256</v>
      </c>
      <c r="J99">
        <v>582</v>
      </c>
      <c r="K99">
        <v>582</v>
      </c>
      <c r="L99">
        <v>1</v>
      </c>
      <c r="M99">
        <v>72</v>
      </c>
      <c r="N99">
        <v>62</v>
      </c>
      <c r="O99">
        <v>114</v>
      </c>
      <c r="P99">
        <v>76</v>
      </c>
      <c r="Q99">
        <v>79</v>
      </c>
      <c r="R99">
        <v>61</v>
      </c>
      <c r="S99">
        <v>118</v>
      </c>
      <c r="T99">
        <v>72</v>
      </c>
      <c r="U99">
        <v>62</v>
      </c>
      <c r="V99">
        <v>114</v>
      </c>
      <c r="W99">
        <v>76</v>
      </c>
      <c r="X99">
        <v>79</v>
      </c>
      <c r="Y99">
        <v>61</v>
      </c>
      <c r="Z99">
        <v>118</v>
      </c>
      <c r="AA99">
        <v>72</v>
      </c>
      <c r="AB99">
        <v>62</v>
      </c>
      <c r="AC99">
        <v>114</v>
      </c>
      <c r="AD99">
        <v>76</v>
      </c>
      <c r="AE99">
        <v>79</v>
      </c>
      <c r="AF99">
        <v>61</v>
      </c>
      <c r="AG99">
        <v>118</v>
      </c>
      <c r="AH99" s="3">
        <v>82.296714285714287</v>
      </c>
      <c r="AI99" s="3">
        <v>57.177999999999997</v>
      </c>
      <c r="AJ99" s="3">
        <v>115.72014285714285</v>
      </c>
      <c r="AK99" s="3">
        <v>82.296714285714287</v>
      </c>
      <c r="AL99" s="3">
        <v>80.011714285714291</v>
      </c>
      <c r="AM99" s="3">
        <v>58.714285714285715</v>
      </c>
      <c r="AN99" s="3">
        <v>101.53014285714286</v>
      </c>
      <c r="AO99" s="3">
        <f t="shared" si="14"/>
        <v>82.53538775510205</v>
      </c>
      <c r="AP99" s="3" t="b">
        <f t="shared" si="15"/>
        <v>1</v>
      </c>
      <c r="AQ99" s="3" t="b">
        <f t="shared" si="23"/>
        <v>1</v>
      </c>
      <c r="AR99">
        <f t="shared" si="16"/>
        <v>4</v>
      </c>
      <c r="AS99">
        <f t="shared" si="17"/>
        <v>3</v>
      </c>
      <c r="AT99" s="3" t="b">
        <f t="shared" si="18"/>
        <v>1</v>
      </c>
      <c r="AU99" s="3">
        <f t="shared" si="19"/>
        <v>84.372892857142858</v>
      </c>
      <c r="AV99" s="3">
        <f t="shared" si="20"/>
        <v>80.085380952380959</v>
      </c>
      <c r="AW99" s="3">
        <f t="shared" si="21"/>
        <v>7.5240654999407061E-2</v>
      </c>
      <c r="AX99" s="3">
        <f t="shared" si="26"/>
        <v>0.43832788111458482</v>
      </c>
      <c r="AY99" s="3" t="b">
        <f t="shared" si="24"/>
        <v>0</v>
      </c>
      <c r="AZ99" s="6">
        <f t="shared" si="22"/>
        <v>0.81695585683229632</v>
      </c>
      <c r="BA99" s="3" t="b">
        <f t="shared" si="25"/>
        <v>0</v>
      </c>
      <c r="BB99" s="3"/>
      <c r="BC99" t="s">
        <v>537</v>
      </c>
    </row>
    <row r="100" spans="1:55">
      <c r="A100">
        <v>686</v>
      </c>
      <c r="B100">
        <v>1</v>
      </c>
      <c r="C100" t="s">
        <v>1803</v>
      </c>
      <c r="D100" t="str">
        <f>HYPERLINK("http://www.uniprot.org/uniprot/SMRC2_MOUSE", "SMRC2_MOUSE")</f>
        <v>SMRC2_MOUSE</v>
      </c>
      <c r="F100">
        <v>27.8</v>
      </c>
      <c r="G100">
        <v>1213</v>
      </c>
      <c r="H100">
        <v>132605</v>
      </c>
      <c r="I100" t="s">
        <v>1804</v>
      </c>
      <c r="J100">
        <v>568</v>
      </c>
      <c r="K100">
        <v>424</v>
      </c>
      <c r="L100">
        <v>0.746</v>
      </c>
      <c r="M100">
        <v>49</v>
      </c>
      <c r="N100">
        <v>91</v>
      </c>
      <c r="O100">
        <v>88</v>
      </c>
      <c r="P100">
        <v>62</v>
      </c>
      <c r="Q100">
        <v>75</v>
      </c>
      <c r="R100">
        <v>109</v>
      </c>
      <c r="S100">
        <v>94</v>
      </c>
      <c r="T100">
        <v>42</v>
      </c>
      <c r="U100">
        <v>61</v>
      </c>
      <c r="V100">
        <v>64</v>
      </c>
      <c r="W100">
        <v>54</v>
      </c>
      <c r="X100">
        <v>60</v>
      </c>
      <c r="Y100">
        <v>75</v>
      </c>
      <c r="Z100">
        <v>68</v>
      </c>
      <c r="AA100">
        <v>48.255000000000003</v>
      </c>
      <c r="AB100">
        <v>88.727000000000004</v>
      </c>
      <c r="AC100">
        <v>85.942999999999998</v>
      </c>
      <c r="AD100">
        <v>61.713999999999999</v>
      </c>
      <c r="AE100">
        <v>74.286000000000001</v>
      </c>
      <c r="AF100">
        <v>104.31</v>
      </c>
      <c r="AG100">
        <v>90.667000000000002</v>
      </c>
      <c r="AH100" s="3">
        <v>60.893571428571427</v>
      </c>
      <c r="AI100" s="3">
        <v>83.103857142857137</v>
      </c>
      <c r="AJ100" s="3">
        <v>83.682428571428574</v>
      </c>
      <c r="AK100" s="3">
        <v>72.966714285714289</v>
      </c>
      <c r="AL100" s="3">
        <v>74.938714285714283</v>
      </c>
      <c r="AM100" s="3">
        <v>115.05014285714284</v>
      </c>
      <c r="AN100" s="3">
        <v>78.942428571428565</v>
      </c>
      <c r="AO100" s="3">
        <f t="shared" si="14"/>
        <v>81.368265306122439</v>
      </c>
      <c r="AP100" s="3" t="b">
        <f t="shared" si="15"/>
        <v>1</v>
      </c>
      <c r="AQ100" s="3" t="b">
        <f t="shared" si="23"/>
        <v>1</v>
      </c>
      <c r="AR100">
        <f t="shared" si="16"/>
        <v>4</v>
      </c>
      <c r="AS100">
        <f t="shared" si="17"/>
        <v>3</v>
      </c>
      <c r="AT100" s="3" t="b">
        <f t="shared" si="18"/>
        <v>1</v>
      </c>
      <c r="AU100" s="3">
        <f t="shared" si="19"/>
        <v>75.161642857142851</v>
      </c>
      <c r="AV100" s="3">
        <f t="shared" si="20"/>
        <v>89.643761904761888</v>
      </c>
      <c r="AW100" s="3">
        <f t="shared" si="21"/>
        <v>-0.25420659185432104</v>
      </c>
      <c r="AX100" s="3">
        <f t="shared" si="26"/>
        <v>-6.8642095314741566E-2</v>
      </c>
      <c r="AY100" s="3" t="b">
        <f t="shared" si="24"/>
        <v>0</v>
      </c>
      <c r="AZ100" s="6">
        <f t="shared" si="22"/>
        <v>0.29588549738479686</v>
      </c>
      <c r="BA100" s="3" t="b">
        <f t="shared" si="25"/>
        <v>0</v>
      </c>
      <c r="BB100" s="3"/>
      <c r="BC100" t="s">
        <v>862</v>
      </c>
    </row>
    <row r="101" spans="1:55">
      <c r="A101">
        <v>1030</v>
      </c>
      <c r="B101">
        <v>1</v>
      </c>
      <c r="C101" t="s">
        <v>2532</v>
      </c>
      <c r="D101" t="str">
        <f>HYPERLINK("http://www.uniprot.org/uniprot/PRP6_MOUSE", "PRP6_MOUSE")</f>
        <v>PRP6_MOUSE</v>
      </c>
      <c r="F101">
        <v>39.700000000000003</v>
      </c>
      <c r="G101">
        <v>941</v>
      </c>
      <c r="H101">
        <v>106723</v>
      </c>
      <c r="I101" t="s">
        <v>2533</v>
      </c>
      <c r="J101">
        <v>548</v>
      </c>
      <c r="K101">
        <v>548</v>
      </c>
      <c r="L101">
        <v>1</v>
      </c>
      <c r="M101">
        <v>32</v>
      </c>
      <c r="N101">
        <v>97</v>
      </c>
      <c r="O101">
        <v>112</v>
      </c>
      <c r="P101">
        <v>37</v>
      </c>
      <c r="Q101">
        <v>62</v>
      </c>
      <c r="R101">
        <v>79</v>
      </c>
      <c r="S101">
        <v>129</v>
      </c>
      <c r="T101">
        <v>32</v>
      </c>
      <c r="U101">
        <v>97</v>
      </c>
      <c r="V101">
        <v>112</v>
      </c>
      <c r="W101">
        <v>37</v>
      </c>
      <c r="X101">
        <v>62</v>
      </c>
      <c r="Y101">
        <v>79</v>
      </c>
      <c r="Z101">
        <v>129</v>
      </c>
      <c r="AA101">
        <v>32</v>
      </c>
      <c r="AB101">
        <v>97</v>
      </c>
      <c r="AC101">
        <v>112</v>
      </c>
      <c r="AD101">
        <v>37</v>
      </c>
      <c r="AE101">
        <v>62</v>
      </c>
      <c r="AF101">
        <v>79</v>
      </c>
      <c r="AG101">
        <v>129</v>
      </c>
      <c r="AH101" s="3">
        <v>47.625</v>
      </c>
      <c r="AI101" s="3">
        <v>98.320999999999998</v>
      </c>
      <c r="AJ101" s="3">
        <v>110.224</v>
      </c>
      <c r="AK101" s="3">
        <v>47.625</v>
      </c>
      <c r="AL101" s="3">
        <v>66.974428571428575</v>
      </c>
      <c r="AM101" s="3">
        <v>78.571428571428569</v>
      </c>
      <c r="AN101" s="3">
        <v>118.89414285714285</v>
      </c>
      <c r="AO101" s="3">
        <f t="shared" si="14"/>
        <v>81.176428571428573</v>
      </c>
      <c r="AP101" s="3" t="b">
        <f t="shared" si="15"/>
        <v>1</v>
      </c>
      <c r="AQ101" s="3" t="b">
        <f t="shared" si="23"/>
        <v>1</v>
      </c>
      <c r="AR101">
        <f t="shared" si="16"/>
        <v>4</v>
      </c>
      <c r="AS101">
        <f t="shared" si="17"/>
        <v>3</v>
      </c>
      <c r="AT101" s="3" t="b">
        <f t="shared" si="18"/>
        <v>1</v>
      </c>
      <c r="AU101" s="3">
        <f t="shared" si="19"/>
        <v>75.948750000000004</v>
      </c>
      <c r="AV101" s="3">
        <f t="shared" si="20"/>
        <v>88.146666666666661</v>
      </c>
      <c r="AW101" s="3">
        <f t="shared" si="21"/>
        <v>-0.21487979359128906</v>
      </c>
      <c r="AX101" s="3">
        <f t="shared" si="26"/>
        <v>2.7177934734045284E-2</v>
      </c>
      <c r="AY101" s="3" t="b">
        <f t="shared" si="24"/>
        <v>0</v>
      </c>
      <c r="AZ101" s="6">
        <f t="shared" si="22"/>
        <v>0.62698451455539561</v>
      </c>
      <c r="BA101" s="3" t="b">
        <f t="shared" si="25"/>
        <v>0</v>
      </c>
      <c r="BB101" s="3"/>
      <c r="BC101" t="s">
        <v>537</v>
      </c>
    </row>
    <row r="102" spans="1:55">
      <c r="A102">
        <v>1080</v>
      </c>
      <c r="B102">
        <v>1</v>
      </c>
      <c r="C102" t="s">
        <v>2551</v>
      </c>
      <c r="D102" t="str">
        <f>HYPERLINK("http://www.uniprot.org/uniprot/NEUA_MOUSE", "NEUA_MOUSE")</f>
        <v>NEUA_MOUSE</v>
      </c>
      <c r="F102">
        <v>41</v>
      </c>
      <c r="G102">
        <v>432</v>
      </c>
      <c r="H102">
        <v>48059</v>
      </c>
      <c r="I102" t="s">
        <v>2471</v>
      </c>
      <c r="J102">
        <v>569</v>
      </c>
      <c r="K102">
        <v>569</v>
      </c>
      <c r="L102">
        <v>1</v>
      </c>
      <c r="M102">
        <v>49</v>
      </c>
      <c r="N102">
        <v>62</v>
      </c>
      <c r="O102">
        <v>73</v>
      </c>
      <c r="P102">
        <v>76</v>
      </c>
      <c r="Q102">
        <v>94</v>
      </c>
      <c r="R102">
        <v>93</v>
      </c>
      <c r="S102">
        <v>122</v>
      </c>
      <c r="T102">
        <v>49</v>
      </c>
      <c r="U102">
        <v>62</v>
      </c>
      <c r="V102">
        <v>73</v>
      </c>
      <c r="W102">
        <v>76</v>
      </c>
      <c r="X102">
        <v>94</v>
      </c>
      <c r="Y102">
        <v>93</v>
      </c>
      <c r="Z102">
        <v>122</v>
      </c>
      <c r="AA102">
        <v>49</v>
      </c>
      <c r="AB102">
        <v>62</v>
      </c>
      <c r="AC102">
        <v>73</v>
      </c>
      <c r="AD102">
        <v>76</v>
      </c>
      <c r="AE102">
        <v>94</v>
      </c>
      <c r="AF102">
        <v>93</v>
      </c>
      <c r="AG102">
        <v>122</v>
      </c>
      <c r="AH102" s="3">
        <v>62.142857142857146</v>
      </c>
      <c r="AI102" s="3">
        <v>57.571428571428569</v>
      </c>
      <c r="AJ102" s="3">
        <v>66.155571428571434</v>
      </c>
      <c r="AK102" s="3">
        <v>83.103857142857137</v>
      </c>
      <c r="AL102" s="3">
        <v>93.571428571428569</v>
      </c>
      <c r="AM102" s="3">
        <v>95.271857142857144</v>
      </c>
      <c r="AN102" s="3">
        <v>109.22785714285715</v>
      </c>
      <c r="AO102" s="3">
        <f t="shared" si="14"/>
        <v>81.006408163265306</v>
      </c>
      <c r="AP102" s="3" t="b">
        <f t="shared" si="15"/>
        <v>1</v>
      </c>
      <c r="AQ102" s="3" t="b">
        <f t="shared" si="23"/>
        <v>1</v>
      </c>
      <c r="AR102">
        <f t="shared" si="16"/>
        <v>4</v>
      </c>
      <c r="AS102">
        <f t="shared" si="17"/>
        <v>3</v>
      </c>
      <c r="AT102" s="3" t="b">
        <f t="shared" si="18"/>
        <v>1</v>
      </c>
      <c r="AU102" s="3">
        <f t="shared" si="19"/>
        <v>67.243428571428566</v>
      </c>
      <c r="AV102" s="3">
        <f t="shared" si="20"/>
        <v>99.357047619047606</v>
      </c>
      <c r="AW102" s="3">
        <f t="shared" si="21"/>
        <v>-0.56322901891042498</v>
      </c>
      <c r="AX102" s="3">
        <f t="shared" si="26"/>
        <v>-0.46650547673116777</v>
      </c>
      <c r="AY102" s="3" t="b">
        <f t="shared" si="24"/>
        <v>0</v>
      </c>
      <c r="AZ102" s="6">
        <f t="shared" si="22"/>
        <v>9.143353430027373E-3</v>
      </c>
      <c r="BA102" s="3" t="b">
        <f t="shared" si="25"/>
        <v>1</v>
      </c>
      <c r="BB102" s="3"/>
      <c r="BC102" t="s">
        <v>537</v>
      </c>
    </row>
    <row r="103" spans="1:55">
      <c r="A103">
        <v>194</v>
      </c>
      <c r="B103">
        <v>1</v>
      </c>
      <c r="C103" t="s">
        <v>67</v>
      </c>
      <c r="D103" t="str">
        <f>HYPERLINK("http://www.uniprot.org/uniprot/H12_MOUSE", "H12_MOUSE")</f>
        <v>H12_MOUSE</v>
      </c>
      <c r="F103">
        <v>43.9</v>
      </c>
      <c r="G103">
        <v>212</v>
      </c>
      <c r="H103">
        <v>21268</v>
      </c>
      <c r="I103" t="s">
        <v>146</v>
      </c>
      <c r="J103">
        <v>2950</v>
      </c>
      <c r="K103">
        <v>12</v>
      </c>
      <c r="L103">
        <v>4.0000000000000001E-3</v>
      </c>
      <c r="M103">
        <v>659</v>
      </c>
      <c r="N103">
        <v>328</v>
      </c>
      <c r="O103">
        <v>213</v>
      </c>
      <c r="P103">
        <v>636</v>
      </c>
      <c r="Q103">
        <v>608</v>
      </c>
      <c r="R103">
        <v>286</v>
      </c>
      <c r="S103">
        <v>220</v>
      </c>
      <c r="T103">
        <v>0</v>
      </c>
      <c r="U103">
        <v>4</v>
      </c>
      <c r="V103">
        <v>0</v>
      </c>
      <c r="W103">
        <v>0</v>
      </c>
      <c r="X103">
        <v>1</v>
      </c>
      <c r="Y103">
        <v>6</v>
      </c>
      <c r="Z103">
        <v>1</v>
      </c>
      <c r="AA103">
        <v>0</v>
      </c>
      <c r="AB103">
        <v>102.495</v>
      </c>
      <c r="AC103">
        <v>0</v>
      </c>
      <c r="AD103">
        <v>0</v>
      </c>
      <c r="AE103">
        <v>401.05799999999999</v>
      </c>
      <c r="AF103">
        <v>103.20699999999999</v>
      </c>
      <c r="AG103">
        <v>56.945</v>
      </c>
      <c r="AH103" s="3">
        <v>0</v>
      </c>
      <c r="AI103" s="3">
        <v>104.51514285714286</v>
      </c>
      <c r="AJ103" s="3">
        <v>0</v>
      </c>
      <c r="AK103" s="3">
        <v>0</v>
      </c>
      <c r="AL103" s="3">
        <v>303.82514285714285</v>
      </c>
      <c r="AM103" s="3">
        <v>114.04528571428571</v>
      </c>
      <c r="AN103" s="3">
        <v>41.105285714285721</v>
      </c>
      <c r="AO103" s="3">
        <f t="shared" si="14"/>
        <v>80.49869387755102</v>
      </c>
      <c r="AP103" s="3" t="b">
        <f t="shared" si="15"/>
        <v>1</v>
      </c>
      <c r="AQ103" s="3" t="b">
        <f t="shared" si="23"/>
        <v>0</v>
      </c>
      <c r="AR103">
        <f t="shared" si="16"/>
        <v>4</v>
      </c>
      <c r="AS103">
        <f t="shared" si="17"/>
        <v>3</v>
      </c>
      <c r="AT103" s="3" t="b">
        <f t="shared" si="18"/>
        <v>1</v>
      </c>
      <c r="AU103" s="3">
        <f t="shared" si="19"/>
        <v>26.128785714285716</v>
      </c>
      <c r="AV103" s="3">
        <f t="shared" si="20"/>
        <v>152.99190476190475</v>
      </c>
      <c r="AW103" s="3">
        <f t="shared" si="21"/>
        <v>-2.5497433330123371</v>
      </c>
      <c r="AX103" s="3">
        <f t="shared" si="26"/>
        <v>-3.4360561471599591</v>
      </c>
      <c r="AY103" s="3" t="b">
        <f t="shared" si="24"/>
        <v>1</v>
      </c>
      <c r="AZ103" s="6">
        <f t="shared" si="22"/>
        <v>0.14028855609650975</v>
      </c>
      <c r="BA103" s="3" t="b">
        <f t="shared" si="25"/>
        <v>0</v>
      </c>
      <c r="BB103" s="3"/>
      <c r="BC103" t="s">
        <v>147</v>
      </c>
    </row>
    <row r="104" spans="1:55">
      <c r="A104">
        <v>126</v>
      </c>
      <c r="B104">
        <v>1</v>
      </c>
      <c r="C104" t="s">
        <v>251</v>
      </c>
      <c r="D104" t="str">
        <f>HYPERLINK("http://www.uniprot.org/uniprot/ZN326_MOUSE", "ZN326_MOUSE")</f>
        <v>ZN326_MOUSE</v>
      </c>
      <c r="F104">
        <v>33.799999999999997</v>
      </c>
      <c r="G104">
        <v>580</v>
      </c>
      <c r="H104">
        <v>65226</v>
      </c>
      <c r="I104" t="s">
        <v>252</v>
      </c>
      <c r="J104">
        <v>570</v>
      </c>
      <c r="K104">
        <v>570</v>
      </c>
      <c r="L104">
        <v>1</v>
      </c>
      <c r="M104">
        <v>66</v>
      </c>
      <c r="N104">
        <v>90</v>
      </c>
      <c r="O104">
        <v>100</v>
      </c>
      <c r="P104">
        <v>80</v>
      </c>
      <c r="Q104">
        <v>67</v>
      </c>
      <c r="R104">
        <v>82</v>
      </c>
      <c r="S104">
        <v>85</v>
      </c>
      <c r="T104">
        <v>66</v>
      </c>
      <c r="U104">
        <v>90</v>
      </c>
      <c r="V104">
        <v>100</v>
      </c>
      <c r="W104">
        <v>80</v>
      </c>
      <c r="X104">
        <v>67</v>
      </c>
      <c r="Y104">
        <v>82</v>
      </c>
      <c r="Z104">
        <v>85</v>
      </c>
      <c r="AA104">
        <v>66</v>
      </c>
      <c r="AB104">
        <v>90</v>
      </c>
      <c r="AC104">
        <v>100</v>
      </c>
      <c r="AD104">
        <v>80</v>
      </c>
      <c r="AE104">
        <v>67</v>
      </c>
      <c r="AF104">
        <v>82</v>
      </c>
      <c r="AG104">
        <v>85</v>
      </c>
      <c r="AH104" s="3">
        <v>76.898857142857125</v>
      </c>
      <c r="AI104" s="3">
        <v>83.682428571428574</v>
      </c>
      <c r="AJ104" s="3">
        <v>95.271857142857144</v>
      </c>
      <c r="AK104" s="3">
        <v>86.715000000000003</v>
      </c>
      <c r="AL104" s="3">
        <v>69.559714285714293</v>
      </c>
      <c r="AM104" s="3">
        <v>83.103857142857137</v>
      </c>
      <c r="AN104" s="3">
        <v>66.155571428571434</v>
      </c>
      <c r="AO104" s="3">
        <f t="shared" si="14"/>
        <v>80.198183673469387</v>
      </c>
      <c r="AP104" s="3" t="b">
        <f t="shared" si="15"/>
        <v>1</v>
      </c>
      <c r="AQ104" s="3" t="b">
        <f t="shared" si="23"/>
        <v>1</v>
      </c>
      <c r="AR104">
        <f t="shared" si="16"/>
        <v>4</v>
      </c>
      <c r="AS104">
        <f t="shared" si="17"/>
        <v>3</v>
      </c>
      <c r="AT104" s="3" t="b">
        <f t="shared" si="18"/>
        <v>1</v>
      </c>
      <c r="AU104" s="3">
        <f t="shared" si="19"/>
        <v>85.642035714285697</v>
      </c>
      <c r="AV104" s="3">
        <f t="shared" si="20"/>
        <v>72.939714285714288</v>
      </c>
      <c r="AW104" s="3">
        <f t="shared" si="21"/>
        <v>0.2316145405820883</v>
      </c>
      <c r="AX104" s="3">
        <f t="shared" si="26"/>
        <v>0.62971643514815445</v>
      </c>
      <c r="AY104" s="3" t="b">
        <f t="shared" si="24"/>
        <v>0</v>
      </c>
      <c r="AZ104" s="6">
        <f t="shared" si="22"/>
        <v>9.785489549735478E-2</v>
      </c>
      <c r="BA104" s="3" t="b">
        <f t="shared" si="25"/>
        <v>1</v>
      </c>
      <c r="BB104" s="3"/>
      <c r="BC104" t="s">
        <v>537</v>
      </c>
    </row>
    <row r="105" spans="1:55">
      <c r="A105">
        <v>109</v>
      </c>
      <c r="B105">
        <v>1</v>
      </c>
      <c r="C105" t="s">
        <v>306</v>
      </c>
      <c r="D105" t="str">
        <f>HYPERLINK("http://www.uniprot.org/uniprot/BAF_MOUSE", "BAF_MOUSE")</f>
        <v>BAF_MOUSE</v>
      </c>
      <c r="F105">
        <v>56.2</v>
      </c>
      <c r="G105">
        <v>89</v>
      </c>
      <c r="H105">
        <v>10104</v>
      </c>
      <c r="I105" t="s">
        <v>216</v>
      </c>
      <c r="J105">
        <v>580</v>
      </c>
      <c r="K105">
        <v>580</v>
      </c>
      <c r="L105">
        <v>1</v>
      </c>
      <c r="M105">
        <v>189</v>
      </c>
      <c r="N105">
        <v>66</v>
      </c>
      <c r="O105">
        <v>38</v>
      </c>
      <c r="P105">
        <v>43</v>
      </c>
      <c r="Q105">
        <v>92</v>
      </c>
      <c r="R105">
        <v>97</v>
      </c>
      <c r="S105">
        <v>55</v>
      </c>
      <c r="T105">
        <v>189</v>
      </c>
      <c r="U105">
        <v>66</v>
      </c>
      <c r="V105">
        <v>38</v>
      </c>
      <c r="W105">
        <v>43</v>
      </c>
      <c r="X105">
        <v>92</v>
      </c>
      <c r="Y105">
        <v>97</v>
      </c>
      <c r="Z105">
        <v>55</v>
      </c>
      <c r="AA105">
        <v>189</v>
      </c>
      <c r="AB105">
        <v>66</v>
      </c>
      <c r="AC105">
        <v>38</v>
      </c>
      <c r="AD105">
        <v>43</v>
      </c>
      <c r="AE105">
        <v>92</v>
      </c>
      <c r="AF105">
        <v>97</v>
      </c>
      <c r="AG105">
        <v>55</v>
      </c>
      <c r="AH105" s="3">
        <v>174.47200000000001</v>
      </c>
      <c r="AI105" s="3">
        <v>62.142857142857146</v>
      </c>
      <c r="AJ105" s="3">
        <v>30.65</v>
      </c>
      <c r="AK105" s="3">
        <v>56.617285714285707</v>
      </c>
      <c r="AL105" s="3">
        <v>90.528999999999996</v>
      </c>
      <c r="AM105" s="3">
        <v>101</v>
      </c>
      <c r="AN105" s="3">
        <v>38.600857142857144</v>
      </c>
      <c r="AO105" s="3">
        <f t="shared" si="14"/>
        <v>79.144571428571425</v>
      </c>
      <c r="AP105" s="3" t="b">
        <f t="shared" si="15"/>
        <v>1</v>
      </c>
      <c r="AQ105" s="3" t="b">
        <f t="shared" si="23"/>
        <v>1</v>
      </c>
      <c r="AR105">
        <f t="shared" si="16"/>
        <v>4</v>
      </c>
      <c r="AS105">
        <f t="shared" si="17"/>
        <v>3</v>
      </c>
      <c r="AT105" s="3" t="b">
        <f t="shared" si="18"/>
        <v>1</v>
      </c>
      <c r="AU105" s="3">
        <f t="shared" si="19"/>
        <v>80.970535714285703</v>
      </c>
      <c r="AV105" s="3">
        <f t="shared" si="20"/>
        <v>76.709952380952373</v>
      </c>
      <c r="AW105" s="3">
        <f t="shared" si="21"/>
        <v>7.7983256940700671E-2</v>
      </c>
      <c r="AX105" s="3">
        <f t="shared" si="26"/>
        <v>0.3918943546647416</v>
      </c>
      <c r="AY105" s="3" t="b">
        <f t="shared" si="24"/>
        <v>0</v>
      </c>
      <c r="AZ105" s="6">
        <f t="shared" si="22"/>
        <v>0.92140241823401947</v>
      </c>
      <c r="BA105" s="3" t="b">
        <f t="shared" si="25"/>
        <v>0</v>
      </c>
      <c r="BB105" s="3"/>
      <c r="BC105" t="s">
        <v>537</v>
      </c>
    </row>
    <row r="106" spans="1:55">
      <c r="A106">
        <v>410</v>
      </c>
      <c r="B106">
        <v>1</v>
      </c>
      <c r="C106" t="s">
        <v>1014</v>
      </c>
      <c r="D106" t="str">
        <f>HYPERLINK("http://www.uniprot.org/uniprot/HMGB1_MOUSE", "HMGB1_MOUSE")</f>
        <v>HMGB1_MOUSE</v>
      </c>
      <c r="F106">
        <v>31.2</v>
      </c>
      <c r="G106">
        <v>215</v>
      </c>
      <c r="H106">
        <v>24895</v>
      </c>
      <c r="I106" t="s">
        <v>1015</v>
      </c>
      <c r="J106">
        <v>541</v>
      </c>
      <c r="K106">
        <v>442</v>
      </c>
      <c r="L106">
        <v>0.81699999999999995</v>
      </c>
      <c r="M106">
        <v>9</v>
      </c>
      <c r="N106">
        <v>47</v>
      </c>
      <c r="O106">
        <v>72</v>
      </c>
      <c r="P106">
        <v>50</v>
      </c>
      <c r="Q106">
        <v>98</v>
      </c>
      <c r="R106">
        <v>70</v>
      </c>
      <c r="S106">
        <v>195</v>
      </c>
      <c r="T106">
        <v>8</v>
      </c>
      <c r="U106">
        <v>34</v>
      </c>
      <c r="V106">
        <v>55</v>
      </c>
      <c r="W106">
        <v>38</v>
      </c>
      <c r="X106">
        <v>79</v>
      </c>
      <c r="Y106">
        <v>57</v>
      </c>
      <c r="Z106">
        <v>171</v>
      </c>
      <c r="AA106">
        <v>8.8889999999999993</v>
      </c>
      <c r="AB106">
        <v>44.78</v>
      </c>
      <c r="AC106">
        <v>69.385000000000005</v>
      </c>
      <c r="AD106">
        <v>49.4</v>
      </c>
      <c r="AE106">
        <v>97.531000000000006</v>
      </c>
      <c r="AF106">
        <v>68.400000000000006</v>
      </c>
      <c r="AG106">
        <v>193.67400000000001</v>
      </c>
      <c r="AH106" s="3">
        <v>14.459</v>
      </c>
      <c r="AI106" s="3">
        <v>37.850999999999999</v>
      </c>
      <c r="AJ106" s="3">
        <v>59.517285714285713</v>
      </c>
      <c r="AK106" s="3">
        <v>64.830857142857141</v>
      </c>
      <c r="AL106" s="3">
        <v>98.320999999999998</v>
      </c>
      <c r="AM106" s="3">
        <v>66.155571428571434</v>
      </c>
      <c r="AN106" s="3">
        <v>196.59685714285712</v>
      </c>
      <c r="AO106" s="3">
        <f t="shared" si="14"/>
        <v>76.818795918367343</v>
      </c>
      <c r="AP106" s="3" t="b">
        <f t="shared" si="15"/>
        <v>1</v>
      </c>
      <c r="AQ106" s="3" t="b">
        <f t="shared" si="23"/>
        <v>1</v>
      </c>
      <c r="AR106">
        <f t="shared" si="16"/>
        <v>4</v>
      </c>
      <c r="AS106">
        <f t="shared" si="17"/>
        <v>3</v>
      </c>
      <c r="AT106" s="3" t="b">
        <f t="shared" si="18"/>
        <v>1</v>
      </c>
      <c r="AU106" s="3">
        <f t="shared" si="19"/>
        <v>44.164535714285719</v>
      </c>
      <c r="AV106" s="3">
        <f t="shared" si="20"/>
        <v>120.35780952380952</v>
      </c>
      <c r="AW106" s="3">
        <f t="shared" si="21"/>
        <v>-1.4463695052477068</v>
      </c>
      <c r="AX106" s="3">
        <f t="shared" si="26"/>
        <v>-1.8459474273924772</v>
      </c>
      <c r="AY106" s="3" t="b">
        <f t="shared" si="24"/>
        <v>1</v>
      </c>
      <c r="AZ106" s="6">
        <f t="shared" si="22"/>
        <v>8.4841549565116511E-2</v>
      </c>
      <c r="BA106" s="3" t="b">
        <f t="shared" si="25"/>
        <v>1</v>
      </c>
      <c r="BB106" s="3" t="b">
        <v>1</v>
      </c>
      <c r="BC106" t="s">
        <v>1276</v>
      </c>
    </row>
    <row r="107" spans="1:55">
      <c r="A107">
        <v>65</v>
      </c>
      <c r="B107">
        <v>1</v>
      </c>
      <c r="C107" t="s">
        <v>440</v>
      </c>
      <c r="D107" t="str">
        <f>HYPERLINK("http://www.uniprot.org/uniprot/THOC4_MOUSE", "THOC4_MOUSE")</f>
        <v>THOC4_MOUSE</v>
      </c>
      <c r="F107">
        <v>50.6</v>
      </c>
      <c r="G107">
        <v>255</v>
      </c>
      <c r="H107">
        <v>26941</v>
      </c>
      <c r="I107" t="s">
        <v>377</v>
      </c>
      <c r="J107">
        <v>544</v>
      </c>
      <c r="K107">
        <v>264</v>
      </c>
      <c r="L107">
        <v>0.48499999999999999</v>
      </c>
      <c r="M107">
        <v>63</v>
      </c>
      <c r="N107">
        <v>69</v>
      </c>
      <c r="O107">
        <v>79</v>
      </c>
      <c r="P107">
        <v>114</v>
      </c>
      <c r="Q107">
        <v>61</v>
      </c>
      <c r="R107">
        <v>63</v>
      </c>
      <c r="S107">
        <v>95</v>
      </c>
      <c r="T107">
        <v>23</v>
      </c>
      <c r="U107">
        <v>40</v>
      </c>
      <c r="V107">
        <v>48</v>
      </c>
      <c r="W107">
        <v>45</v>
      </c>
      <c r="X107">
        <v>14</v>
      </c>
      <c r="Y107">
        <v>34</v>
      </c>
      <c r="Z107">
        <v>60</v>
      </c>
      <c r="AA107">
        <v>63</v>
      </c>
      <c r="AB107">
        <v>67.619</v>
      </c>
      <c r="AC107">
        <v>77.760000000000005</v>
      </c>
      <c r="AD107">
        <v>114</v>
      </c>
      <c r="AE107">
        <v>61</v>
      </c>
      <c r="AF107">
        <v>61.389000000000003</v>
      </c>
      <c r="AG107">
        <v>92.813000000000002</v>
      </c>
      <c r="AH107" s="3">
        <v>73.590285714285727</v>
      </c>
      <c r="AI107" s="3">
        <v>62.992428571428569</v>
      </c>
      <c r="AJ107" s="3">
        <v>76.898857142857125</v>
      </c>
      <c r="AK107" s="3">
        <v>117.44942857142857</v>
      </c>
      <c r="AL107" s="3">
        <v>64.285714285714292</v>
      </c>
      <c r="AM107" s="3">
        <v>59.517285714285713</v>
      </c>
      <c r="AN107" s="3">
        <v>80.58042857142857</v>
      </c>
      <c r="AO107" s="3">
        <f t="shared" si="14"/>
        <v>76.473489795918368</v>
      </c>
      <c r="AP107" s="3" t="b">
        <f t="shared" si="15"/>
        <v>1</v>
      </c>
      <c r="AQ107" s="3" t="b">
        <f t="shared" si="23"/>
        <v>1</v>
      </c>
      <c r="AR107">
        <f t="shared" si="16"/>
        <v>4</v>
      </c>
      <c r="AS107">
        <f t="shared" si="17"/>
        <v>3</v>
      </c>
      <c r="AT107" s="3" t="b">
        <f t="shared" si="18"/>
        <v>1</v>
      </c>
      <c r="AU107" s="3">
        <f t="shared" si="19"/>
        <v>82.73275000000001</v>
      </c>
      <c r="AV107" s="3">
        <f t="shared" si="20"/>
        <v>68.127809523809518</v>
      </c>
      <c r="AW107" s="3">
        <f t="shared" si="21"/>
        <v>0.28021471616694837</v>
      </c>
      <c r="AX107" s="3">
        <f t="shared" si="26"/>
        <v>0.59334425220060805</v>
      </c>
      <c r="AY107" s="3" t="b">
        <f t="shared" si="24"/>
        <v>0</v>
      </c>
      <c r="AZ107" s="6">
        <f t="shared" si="22"/>
        <v>0.37809987740764806</v>
      </c>
      <c r="BA107" s="3" t="b">
        <f t="shared" si="25"/>
        <v>0</v>
      </c>
      <c r="BB107" s="3"/>
      <c r="BC107" t="s">
        <v>378</v>
      </c>
    </row>
    <row r="108" spans="1:55">
      <c r="A108">
        <v>251</v>
      </c>
      <c r="B108">
        <v>1</v>
      </c>
      <c r="C108" t="s">
        <v>1283</v>
      </c>
      <c r="D108" t="str">
        <f>HYPERLINK("http://www.uniprot.org/uniprot/LA_MOUSE", "LA_MOUSE")</f>
        <v>LA_MOUSE</v>
      </c>
      <c r="F108">
        <v>39.799999999999997</v>
      </c>
      <c r="G108">
        <v>415</v>
      </c>
      <c r="H108">
        <v>47757</v>
      </c>
      <c r="I108" t="s">
        <v>1284</v>
      </c>
      <c r="J108">
        <v>537</v>
      </c>
      <c r="K108">
        <v>537</v>
      </c>
      <c r="L108">
        <v>1</v>
      </c>
      <c r="M108">
        <v>60</v>
      </c>
      <c r="N108">
        <v>72</v>
      </c>
      <c r="O108">
        <v>75</v>
      </c>
      <c r="P108">
        <v>105</v>
      </c>
      <c r="Q108">
        <v>78</v>
      </c>
      <c r="R108">
        <v>62</v>
      </c>
      <c r="S108">
        <v>85</v>
      </c>
      <c r="T108">
        <v>60</v>
      </c>
      <c r="U108">
        <v>72</v>
      </c>
      <c r="V108">
        <v>75</v>
      </c>
      <c r="W108">
        <v>105</v>
      </c>
      <c r="X108">
        <v>78</v>
      </c>
      <c r="Y108">
        <v>62</v>
      </c>
      <c r="Z108">
        <v>85</v>
      </c>
      <c r="AA108">
        <v>60</v>
      </c>
      <c r="AB108">
        <v>72</v>
      </c>
      <c r="AC108">
        <v>75</v>
      </c>
      <c r="AD108">
        <v>105</v>
      </c>
      <c r="AE108">
        <v>78</v>
      </c>
      <c r="AF108">
        <v>62</v>
      </c>
      <c r="AG108">
        <v>85</v>
      </c>
      <c r="AH108" s="3">
        <v>71.295714285714283</v>
      </c>
      <c r="AI108" s="3">
        <v>67.944571428571436</v>
      </c>
      <c r="AJ108" s="3">
        <v>69.164857142857144</v>
      </c>
      <c r="AK108" s="3">
        <v>112.90257142857142</v>
      </c>
      <c r="AL108" s="3">
        <v>78.571428571428569</v>
      </c>
      <c r="AM108" s="3">
        <v>60.207857142857144</v>
      </c>
      <c r="AN108" s="3">
        <v>66.974428571428575</v>
      </c>
      <c r="AO108" s="3">
        <f t="shared" si="14"/>
        <v>75.294489795918381</v>
      </c>
      <c r="AP108" s="3" t="b">
        <f t="shared" si="15"/>
        <v>1</v>
      </c>
      <c r="AQ108" s="3" t="b">
        <f t="shared" si="23"/>
        <v>1</v>
      </c>
      <c r="AR108">
        <f t="shared" si="16"/>
        <v>4</v>
      </c>
      <c r="AS108">
        <f t="shared" si="17"/>
        <v>3</v>
      </c>
      <c r="AT108" s="3" t="b">
        <f t="shared" si="18"/>
        <v>1</v>
      </c>
      <c r="AU108" s="3">
        <f t="shared" si="19"/>
        <v>80.326928571428581</v>
      </c>
      <c r="AV108" s="3">
        <f t="shared" si="20"/>
        <v>68.584571428571437</v>
      </c>
      <c r="AW108" s="3">
        <f t="shared" si="21"/>
        <v>0.22799964510032242</v>
      </c>
      <c r="AX108" s="3">
        <f t="shared" si="26"/>
        <v>0.52497135348601609</v>
      </c>
      <c r="AY108" s="3" t="b">
        <f t="shared" si="24"/>
        <v>0</v>
      </c>
      <c r="AZ108" s="6">
        <f t="shared" si="22"/>
        <v>0.42843571381004136</v>
      </c>
      <c r="BA108" s="3" t="b">
        <f t="shared" si="25"/>
        <v>0</v>
      </c>
      <c r="BB108" s="3"/>
      <c r="BC108" t="s">
        <v>537</v>
      </c>
    </row>
    <row r="109" spans="1:55">
      <c r="A109">
        <v>1156</v>
      </c>
      <c r="B109">
        <v>1</v>
      </c>
      <c r="C109" t="s">
        <v>2372</v>
      </c>
      <c r="D109" t="str">
        <f>HYPERLINK("http://www.uniprot.org/uniprot/ILF2_MOUSE", "ILF2_MOUSE")</f>
        <v>ILF2_MOUSE</v>
      </c>
      <c r="F109">
        <v>46.4</v>
      </c>
      <c r="G109">
        <v>390</v>
      </c>
      <c r="H109">
        <v>43063</v>
      </c>
      <c r="I109" t="s">
        <v>2373</v>
      </c>
      <c r="J109">
        <v>539</v>
      </c>
      <c r="K109">
        <v>539</v>
      </c>
      <c r="L109">
        <v>1</v>
      </c>
      <c r="M109">
        <v>109</v>
      </c>
      <c r="N109">
        <v>63</v>
      </c>
      <c r="O109">
        <v>85</v>
      </c>
      <c r="P109">
        <v>86</v>
      </c>
      <c r="Q109">
        <v>75</v>
      </c>
      <c r="R109">
        <v>51</v>
      </c>
      <c r="S109">
        <v>70</v>
      </c>
      <c r="T109">
        <v>109</v>
      </c>
      <c r="U109">
        <v>63</v>
      </c>
      <c r="V109">
        <v>85</v>
      </c>
      <c r="W109">
        <v>86</v>
      </c>
      <c r="X109">
        <v>75</v>
      </c>
      <c r="Y109">
        <v>51</v>
      </c>
      <c r="Z109">
        <v>70</v>
      </c>
      <c r="AA109">
        <v>109</v>
      </c>
      <c r="AB109">
        <v>63</v>
      </c>
      <c r="AC109">
        <v>85</v>
      </c>
      <c r="AD109">
        <v>86</v>
      </c>
      <c r="AE109">
        <v>75</v>
      </c>
      <c r="AF109">
        <v>51</v>
      </c>
      <c r="AG109">
        <v>70</v>
      </c>
      <c r="AH109" s="3">
        <v>110.224</v>
      </c>
      <c r="AI109" s="3">
        <v>59.517285714285713</v>
      </c>
      <c r="AJ109" s="3">
        <v>82.296714285714287</v>
      </c>
      <c r="AK109" s="3">
        <v>95.271857142857144</v>
      </c>
      <c r="AL109" s="3">
        <v>75.386571428571429</v>
      </c>
      <c r="AM109" s="3">
        <v>47.857142857142854</v>
      </c>
      <c r="AN109" s="3">
        <v>52.576000000000008</v>
      </c>
      <c r="AO109" s="3">
        <f t="shared" si="14"/>
        <v>74.73279591836733</v>
      </c>
      <c r="AP109" s="3" t="b">
        <f t="shared" si="15"/>
        <v>1</v>
      </c>
      <c r="AQ109" s="3" t="b">
        <f t="shared" si="23"/>
        <v>1</v>
      </c>
      <c r="AR109">
        <f t="shared" si="16"/>
        <v>4</v>
      </c>
      <c r="AS109">
        <f t="shared" si="17"/>
        <v>3</v>
      </c>
      <c r="AT109" s="3" t="b">
        <f t="shared" si="18"/>
        <v>1</v>
      </c>
      <c r="AU109" s="3">
        <f t="shared" si="19"/>
        <v>86.827464285714285</v>
      </c>
      <c r="AV109" s="3">
        <f t="shared" si="20"/>
        <v>58.606571428571421</v>
      </c>
      <c r="AW109" s="3">
        <f t="shared" si="21"/>
        <v>0.56708901190168093</v>
      </c>
      <c r="AX109" s="3">
        <f t="shared" si="26"/>
        <v>0.97645446876389086</v>
      </c>
      <c r="AY109" s="3" t="b">
        <f t="shared" si="24"/>
        <v>0</v>
      </c>
      <c r="AZ109" s="6">
        <f t="shared" si="22"/>
        <v>0.11042952723471149</v>
      </c>
      <c r="BA109" s="3" t="b">
        <f t="shared" si="25"/>
        <v>0</v>
      </c>
      <c r="BB109" s="3"/>
      <c r="BC109" t="s">
        <v>537</v>
      </c>
    </row>
    <row r="110" spans="1:55">
      <c r="A110">
        <v>646</v>
      </c>
      <c r="B110">
        <v>1</v>
      </c>
      <c r="C110" t="s">
        <v>579</v>
      </c>
      <c r="D110" t="str">
        <f>HYPERLINK("http://www.uniprot.org/uniprot/H2A2B_MOUSE", "H2A2B_MOUSE")</f>
        <v>H2A2B_MOUSE</v>
      </c>
      <c r="F110">
        <v>63.1</v>
      </c>
      <c r="G110">
        <v>130</v>
      </c>
      <c r="H110">
        <v>14014</v>
      </c>
      <c r="I110" t="s">
        <v>580</v>
      </c>
      <c r="J110">
        <v>3655</v>
      </c>
      <c r="K110">
        <v>38</v>
      </c>
      <c r="L110">
        <v>0.01</v>
      </c>
      <c r="M110">
        <v>764</v>
      </c>
      <c r="N110">
        <v>417</v>
      </c>
      <c r="O110">
        <v>403</v>
      </c>
      <c r="P110">
        <v>594</v>
      </c>
      <c r="Q110">
        <v>647</v>
      </c>
      <c r="R110">
        <v>424</v>
      </c>
      <c r="S110">
        <v>406</v>
      </c>
      <c r="T110">
        <v>0</v>
      </c>
      <c r="U110">
        <v>16</v>
      </c>
      <c r="V110">
        <v>6</v>
      </c>
      <c r="W110">
        <v>0</v>
      </c>
      <c r="X110">
        <v>0</v>
      </c>
      <c r="Y110">
        <v>6</v>
      </c>
      <c r="Z110">
        <v>10</v>
      </c>
      <c r="AA110">
        <v>0</v>
      </c>
      <c r="AB110">
        <v>168.08</v>
      </c>
      <c r="AC110">
        <v>107.111</v>
      </c>
      <c r="AD110">
        <v>0</v>
      </c>
      <c r="AE110">
        <v>0</v>
      </c>
      <c r="AF110">
        <v>88.787000000000006</v>
      </c>
      <c r="AG110">
        <v>138.155</v>
      </c>
      <c r="AH110" s="3">
        <v>0.42857142857142855</v>
      </c>
      <c r="AI110" s="3">
        <v>193.23942857142856</v>
      </c>
      <c r="AJ110" s="3">
        <v>104.51514285714286</v>
      </c>
      <c r="AK110" s="3">
        <v>0.6428571428571429</v>
      </c>
      <c r="AL110" s="3">
        <v>0.42857142857142855</v>
      </c>
      <c r="AM110" s="3">
        <v>92.745571428571438</v>
      </c>
      <c r="AN110" s="3">
        <v>127.73271428571427</v>
      </c>
      <c r="AO110" s="3">
        <f t="shared" si="14"/>
        <v>74.247551020408167</v>
      </c>
      <c r="AP110" s="3" t="b">
        <f t="shared" si="15"/>
        <v>1</v>
      </c>
      <c r="AQ110" s="3" t="b">
        <f t="shared" si="23"/>
        <v>0</v>
      </c>
      <c r="AR110">
        <f t="shared" si="16"/>
        <v>4</v>
      </c>
      <c r="AS110">
        <f t="shared" si="17"/>
        <v>3</v>
      </c>
      <c r="AT110" s="3" t="b">
        <f t="shared" si="18"/>
        <v>1</v>
      </c>
      <c r="AU110" s="3">
        <f t="shared" si="19"/>
        <v>74.706500000000005</v>
      </c>
      <c r="AV110" s="3">
        <f t="shared" si="20"/>
        <v>73.635619047619045</v>
      </c>
      <c r="AW110" s="3">
        <f t="shared" si="21"/>
        <v>2.0829977190595542E-2</v>
      </c>
      <c r="AX110" s="3">
        <f t="shared" si="26"/>
        <v>0.20898460714884315</v>
      </c>
      <c r="AY110" s="3" t="b">
        <f t="shared" si="24"/>
        <v>0</v>
      </c>
      <c r="AZ110" s="6">
        <f t="shared" si="22"/>
        <v>0.98720271425269168</v>
      </c>
      <c r="BA110" s="3" t="b">
        <f t="shared" si="25"/>
        <v>0</v>
      </c>
      <c r="BB110" s="3"/>
      <c r="BC110" t="s">
        <v>158</v>
      </c>
    </row>
    <row r="111" spans="1:55">
      <c r="A111">
        <v>596</v>
      </c>
      <c r="B111">
        <v>1</v>
      </c>
      <c r="C111" t="s">
        <v>2131</v>
      </c>
      <c r="D111" t="str">
        <f>HYPERLINK("http://www.uniprot.org/uniprot/EWS_MOUSE", "EWS_MOUSE")</f>
        <v>EWS_MOUSE</v>
      </c>
      <c r="F111">
        <v>15.1</v>
      </c>
      <c r="G111">
        <v>655</v>
      </c>
      <c r="H111">
        <v>68419</v>
      </c>
      <c r="I111" t="s">
        <v>2043</v>
      </c>
      <c r="J111">
        <v>517</v>
      </c>
      <c r="K111">
        <v>517</v>
      </c>
      <c r="L111">
        <v>1</v>
      </c>
      <c r="M111">
        <v>59</v>
      </c>
      <c r="N111">
        <v>78</v>
      </c>
      <c r="O111">
        <v>74</v>
      </c>
      <c r="P111">
        <v>56</v>
      </c>
      <c r="Q111">
        <v>69</v>
      </c>
      <c r="R111">
        <v>101</v>
      </c>
      <c r="S111">
        <v>80</v>
      </c>
      <c r="T111">
        <v>59</v>
      </c>
      <c r="U111">
        <v>78</v>
      </c>
      <c r="V111">
        <v>74</v>
      </c>
      <c r="W111">
        <v>56</v>
      </c>
      <c r="X111">
        <v>69</v>
      </c>
      <c r="Y111">
        <v>101</v>
      </c>
      <c r="Z111">
        <v>80</v>
      </c>
      <c r="AA111">
        <v>59</v>
      </c>
      <c r="AB111">
        <v>78</v>
      </c>
      <c r="AC111">
        <v>74</v>
      </c>
      <c r="AD111">
        <v>56</v>
      </c>
      <c r="AE111">
        <v>69</v>
      </c>
      <c r="AF111">
        <v>101</v>
      </c>
      <c r="AG111">
        <v>80</v>
      </c>
      <c r="AH111" s="3">
        <v>70.282428571428568</v>
      </c>
      <c r="AI111" s="3">
        <v>72.966714285714289</v>
      </c>
      <c r="AJ111" s="3">
        <v>67.471142857142851</v>
      </c>
      <c r="AK111" s="3">
        <v>68.665714285714287</v>
      </c>
      <c r="AL111" s="3">
        <v>70.832714285714289</v>
      </c>
      <c r="AM111" s="3">
        <v>106.80885714285714</v>
      </c>
      <c r="AN111" s="3">
        <v>61.447000000000003</v>
      </c>
      <c r="AO111" s="3">
        <f t="shared" si="14"/>
        <v>74.067795918367338</v>
      </c>
      <c r="AP111" s="3" t="b">
        <f t="shared" si="15"/>
        <v>1</v>
      </c>
      <c r="AQ111" s="3" t="b">
        <f t="shared" si="23"/>
        <v>1</v>
      </c>
      <c r="AR111">
        <f t="shared" si="16"/>
        <v>4</v>
      </c>
      <c r="AS111">
        <f t="shared" si="17"/>
        <v>3</v>
      </c>
      <c r="AT111" s="3" t="b">
        <f t="shared" si="18"/>
        <v>1</v>
      </c>
      <c r="AU111" s="3">
        <f t="shared" si="19"/>
        <v>69.846499999999992</v>
      </c>
      <c r="AV111" s="3">
        <f t="shared" si="20"/>
        <v>79.696190476190466</v>
      </c>
      <c r="AW111" s="3">
        <f t="shared" si="21"/>
        <v>-0.19032294004485545</v>
      </c>
      <c r="AX111" s="3">
        <f t="shared" si="26"/>
        <v>-8.9006805472910983E-2</v>
      </c>
      <c r="AY111" s="3" t="b">
        <f t="shared" si="24"/>
        <v>0</v>
      </c>
      <c r="AZ111" s="6">
        <f t="shared" si="22"/>
        <v>0.43648767311679554</v>
      </c>
      <c r="BA111" s="3" t="b">
        <f t="shared" si="25"/>
        <v>0</v>
      </c>
      <c r="BB111" s="3"/>
      <c r="BC111" t="s">
        <v>537</v>
      </c>
    </row>
    <row r="112" spans="1:55">
      <c r="A112">
        <v>1140</v>
      </c>
      <c r="B112">
        <v>1</v>
      </c>
      <c r="C112" t="s">
        <v>2424</v>
      </c>
      <c r="D112" t="str">
        <f>HYPERLINK("http://www.uniprot.org/uniprot/SMC1A_MOUSE", "SMC1A_MOUSE")</f>
        <v>SMC1A_MOUSE</v>
      </c>
      <c r="F112">
        <v>39.700000000000003</v>
      </c>
      <c r="G112">
        <v>1233</v>
      </c>
      <c r="H112">
        <v>143217</v>
      </c>
      <c r="I112" t="s">
        <v>2425</v>
      </c>
      <c r="J112">
        <v>488</v>
      </c>
      <c r="K112">
        <v>488</v>
      </c>
      <c r="L112">
        <v>1</v>
      </c>
      <c r="M112">
        <v>32</v>
      </c>
      <c r="N112">
        <v>104</v>
      </c>
      <c r="O112">
        <v>94</v>
      </c>
      <c r="P112">
        <v>42</v>
      </c>
      <c r="Q112">
        <v>41</v>
      </c>
      <c r="R112">
        <v>80</v>
      </c>
      <c r="S112">
        <v>95</v>
      </c>
      <c r="T112">
        <v>32</v>
      </c>
      <c r="U112">
        <v>104</v>
      </c>
      <c r="V112">
        <v>94</v>
      </c>
      <c r="W112">
        <v>42</v>
      </c>
      <c r="X112">
        <v>41</v>
      </c>
      <c r="Y112">
        <v>80</v>
      </c>
      <c r="Z112">
        <v>95</v>
      </c>
      <c r="AA112">
        <v>32</v>
      </c>
      <c r="AB112">
        <v>104</v>
      </c>
      <c r="AC112">
        <v>94</v>
      </c>
      <c r="AD112">
        <v>42</v>
      </c>
      <c r="AE112">
        <v>41</v>
      </c>
      <c r="AF112">
        <v>80</v>
      </c>
      <c r="AG112">
        <v>95</v>
      </c>
      <c r="AH112" s="3">
        <v>48.285714285714285</v>
      </c>
      <c r="AI112" s="3">
        <v>110.224</v>
      </c>
      <c r="AJ112" s="3">
        <v>90.528999999999996</v>
      </c>
      <c r="AK112" s="3">
        <v>55.428571428571431</v>
      </c>
      <c r="AL112" s="3">
        <v>48.518714285714282</v>
      </c>
      <c r="AM112" s="3">
        <v>80.58042857142857</v>
      </c>
      <c r="AN112" s="3">
        <v>83.682428571428574</v>
      </c>
      <c r="AO112" s="3">
        <f t="shared" si="14"/>
        <v>73.892693877551011</v>
      </c>
      <c r="AP112" s="3" t="b">
        <f t="shared" si="15"/>
        <v>1</v>
      </c>
      <c r="AQ112" s="3" t="b">
        <f t="shared" si="23"/>
        <v>1</v>
      </c>
      <c r="AR112">
        <f t="shared" si="16"/>
        <v>4</v>
      </c>
      <c r="AS112">
        <f t="shared" si="17"/>
        <v>3</v>
      </c>
      <c r="AT112" s="3" t="b">
        <f t="shared" si="18"/>
        <v>1</v>
      </c>
      <c r="AU112" s="3">
        <f t="shared" si="19"/>
        <v>76.116821428571427</v>
      </c>
      <c r="AV112" s="3">
        <f t="shared" si="20"/>
        <v>70.927190476190475</v>
      </c>
      <c r="AW112" s="3">
        <f t="shared" si="21"/>
        <v>0.10187651561067761</v>
      </c>
      <c r="AX112" s="3">
        <f t="shared" si="26"/>
        <v>0.31498852006549033</v>
      </c>
      <c r="AY112" s="3" t="b">
        <f t="shared" si="24"/>
        <v>0</v>
      </c>
      <c r="AZ112" s="6">
        <f t="shared" si="22"/>
        <v>0.80287604720965589</v>
      </c>
      <c r="BA112" s="3" t="b">
        <f t="shared" si="25"/>
        <v>0</v>
      </c>
      <c r="BB112" s="3"/>
      <c r="BC112" t="s">
        <v>537</v>
      </c>
    </row>
    <row r="113" spans="1:55">
      <c r="A113">
        <v>1037</v>
      </c>
      <c r="B113">
        <v>1</v>
      </c>
      <c r="C113" t="s">
        <v>2633</v>
      </c>
      <c r="D113" t="str">
        <f>HYPERLINK("http://www.uniprot.org/uniprot/SP16H_MOUSE", "SP16H_MOUSE")</f>
        <v>SP16H_MOUSE</v>
      </c>
      <c r="F113">
        <v>29.9</v>
      </c>
      <c r="G113">
        <v>1047</v>
      </c>
      <c r="H113">
        <v>119826</v>
      </c>
      <c r="I113" t="s">
        <v>2634</v>
      </c>
      <c r="J113">
        <v>508</v>
      </c>
      <c r="K113">
        <v>508</v>
      </c>
      <c r="L113">
        <v>1</v>
      </c>
      <c r="M113">
        <v>56</v>
      </c>
      <c r="N113">
        <v>79</v>
      </c>
      <c r="O113">
        <v>97</v>
      </c>
      <c r="P113">
        <v>40</v>
      </c>
      <c r="Q113">
        <v>66</v>
      </c>
      <c r="R113">
        <v>85</v>
      </c>
      <c r="S113">
        <v>85</v>
      </c>
      <c r="T113">
        <v>56</v>
      </c>
      <c r="U113">
        <v>79</v>
      </c>
      <c r="V113">
        <v>97</v>
      </c>
      <c r="W113">
        <v>40</v>
      </c>
      <c r="X113">
        <v>66</v>
      </c>
      <c r="Y113">
        <v>85</v>
      </c>
      <c r="Z113">
        <v>85</v>
      </c>
      <c r="AA113">
        <v>56</v>
      </c>
      <c r="AB113">
        <v>79</v>
      </c>
      <c r="AC113">
        <v>97</v>
      </c>
      <c r="AD113">
        <v>40</v>
      </c>
      <c r="AE113">
        <v>66</v>
      </c>
      <c r="AF113">
        <v>85</v>
      </c>
      <c r="AG113">
        <v>85</v>
      </c>
      <c r="AH113" s="3">
        <v>67.944571428571436</v>
      </c>
      <c r="AI113" s="3">
        <v>73.590285714285727</v>
      </c>
      <c r="AJ113" s="3">
        <v>92.745571428571438</v>
      </c>
      <c r="AK113" s="3">
        <v>50.039285714285711</v>
      </c>
      <c r="AL113" s="3">
        <v>68.665714285714287</v>
      </c>
      <c r="AM113" s="3">
        <v>90.528999999999996</v>
      </c>
      <c r="AN113" s="3">
        <v>69.164857142857144</v>
      </c>
      <c r="AO113" s="3">
        <f t="shared" si="14"/>
        <v>73.239897959183665</v>
      </c>
      <c r="AP113" s="3" t="b">
        <f t="shared" si="15"/>
        <v>1</v>
      </c>
      <c r="AQ113" s="3" t="b">
        <f t="shared" si="23"/>
        <v>1</v>
      </c>
      <c r="AR113">
        <f t="shared" si="16"/>
        <v>4</v>
      </c>
      <c r="AS113">
        <f t="shared" si="17"/>
        <v>3</v>
      </c>
      <c r="AT113" s="3" t="b">
        <f t="shared" si="18"/>
        <v>1</v>
      </c>
      <c r="AU113" s="3">
        <f t="shared" si="19"/>
        <v>71.079928571428582</v>
      </c>
      <c r="AV113" s="3">
        <f t="shared" si="20"/>
        <v>76.119857142857143</v>
      </c>
      <c r="AW113" s="3">
        <f t="shared" si="21"/>
        <v>-9.88306224557568E-2</v>
      </c>
      <c r="AX113" s="3">
        <f t="shared" si="26"/>
        <v>-7.3092771299824956E-3</v>
      </c>
      <c r="AY113" s="3" t="b">
        <f t="shared" si="24"/>
        <v>0</v>
      </c>
      <c r="AZ113" s="6">
        <f t="shared" si="22"/>
        <v>0.69256712376275631</v>
      </c>
      <c r="BA113" s="3" t="b">
        <f t="shared" si="25"/>
        <v>0</v>
      </c>
      <c r="BB113" s="3"/>
      <c r="BC113" t="s">
        <v>537</v>
      </c>
    </row>
    <row r="114" spans="1:55">
      <c r="A114">
        <v>333</v>
      </c>
      <c r="B114">
        <v>1</v>
      </c>
      <c r="C114" t="s">
        <v>1104</v>
      </c>
      <c r="D114" t="str">
        <f>HYPERLINK("http://www.uniprot.org/uniprot/RU2A_MOUSE", "RU2A_MOUSE")</f>
        <v>RU2A_MOUSE</v>
      </c>
      <c r="F114">
        <v>54.9</v>
      </c>
      <c r="G114">
        <v>255</v>
      </c>
      <c r="H114">
        <v>28358</v>
      </c>
      <c r="I114" t="s">
        <v>1105</v>
      </c>
      <c r="J114">
        <v>518</v>
      </c>
      <c r="K114">
        <v>518</v>
      </c>
      <c r="L114">
        <v>1</v>
      </c>
      <c r="M114">
        <v>72</v>
      </c>
      <c r="N114">
        <v>80</v>
      </c>
      <c r="O114">
        <v>82</v>
      </c>
      <c r="P114">
        <v>77</v>
      </c>
      <c r="Q114">
        <v>58</v>
      </c>
      <c r="R114">
        <v>66</v>
      </c>
      <c r="S114">
        <v>83</v>
      </c>
      <c r="T114">
        <v>72</v>
      </c>
      <c r="U114">
        <v>80</v>
      </c>
      <c r="V114">
        <v>82</v>
      </c>
      <c r="W114">
        <v>77</v>
      </c>
      <c r="X114">
        <v>58</v>
      </c>
      <c r="Y114">
        <v>66</v>
      </c>
      <c r="Z114">
        <v>83</v>
      </c>
      <c r="AA114">
        <v>72</v>
      </c>
      <c r="AB114">
        <v>80</v>
      </c>
      <c r="AC114">
        <v>82</v>
      </c>
      <c r="AD114">
        <v>77</v>
      </c>
      <c r="AE114">
        <v>58</v>
      </c>
      <c r="AF114">
        <v>66</v>
      </c>
      <c r="AG114">
        <v>83</v>
      </c>
      <c r="AH114" s="3">
        <v>80.58042857142857</v>
      </c>
      <c r="AI114" s="3">
        <v>74.428571428571431</v>
      </c>
      <c r="AJ114" s="3">
        <v>80.011714285714291</v>
      </c>
      <c r="AK114" s="3">
        <v>83.682428571428574</v>
      </c>
      <c r="AL114" s="3">
        <v>62.142857142857146</v>
      </c>
      <c r="AM114" s="3">
        <v>63.955285714285715</v>
      </c>
      <c r="AN114" s="3">
        <v>64.830857142857141</v>
      </c>
      <c r="AO114" s="3">
        <f t="shared" si="14"/>
        <v>72.804591836734701</v>
      </c>
      <c r="AP114" s="3" t="b">
        <f t="shared" si="15"/>
        <v>1</v>
      </c>
      <c r="AQ114" s="3" t="b">
        <f t="shared" si="23"/>
        <v>1</v>
      </c>
      <c r="AR114">
        <f t="shared" si="16"/>
        <v>4</v>
      </c>
      <c r="AS114">
        <f t="shared" si="17"/>
        <v>3</v>
      </c>
      <c r="AT114" s="3" t="b">
        <f t="shared" si="18"/>
        <v>1</v>
      </c>
      <c r="AU114" s="3">
        <f t="shared" si="19"/>
        <v>79.675785714285723</v>
      </c>
      <c r="AV114" s="3">
        <f t="shared" si="20"/>
        <v>63.643000000000001</v>
      </c>
      <c r="AW114" s="3">
        <f t="shared" si="21"/>
        <v>0.32413949811093645</v>
      </c>
      <c r="AX114" s="3">
        <f t="shared" si="26"/>
        <v>0.73075071353199994</v>
      </c>
      <c r="AY114" s="3" t="b">
        <f t="shared" si="24"/>
        <v>0</v>
      </c>
      <c r="AZ114" s="6">
        <f t="shared" si="22"/>
        <v>1.0790939012317688E-3</v>
      </c>
      <c r="BA114" s="3" t="b">
        <f t="shared" si="25"/>
        <v>1</v>
      </c>
      <c r="BB114" s="3"/>
      <c r="BC114" t="s">
        <v>537</v>
      </c>
    </row>
    <row r="115" spans="1:55">
      <c r="A115">
        <v>619</v>
      </c>
      <c r="B115">
        <v>1</v>
      </c>
      <c r="C115" t="s">
        <v>2000</v>
      </c>
      <c r="D115" t="str">
        <f>HYPERLINK("http://www.uniprot.org/uniprot/RU1C_MOUSE", "RU1C_MOUSE")</f>
        <v>RU1C_MOUSE</v>
      </c>
      <c r="F115">
        <v>24.5</v>
      </c>
      <c r="G115">
        <v>159</v>
      </c>
      <c r="H115">
        <v>17365</v>
      </c>
      <c r="I115" t="s">
        <v>2001</v>
      </c>
      <c r="J115">
        <v>519</v>
      </c>
      <c r="K115">
        <v>519</v>
      </c>
      <c r="L115">
        <v>1</v>
      </c>
      <c r="M115">
        <v>82</v>
      </c>
      <c r="N115">
        <v>65</v>
      </c>
      <c r="O115">
        <v>58</v>
      </c>
      <c r="P115">
        <v>71</v>
      </c>
      <c r="Q115">
        <v>94</v>
      </c>
      <c r="R115">
        <v>61</v>
      </c>
      <c r="S115">
        <v>88</v>
      </c>
      <c r="T115">
        <v>82</v>
      </c>
      <c r="U115">
        <v>65</v>
      </c>
      <c r="V115">
        <v>58</v>
      </c>
      <c r="W115">
        <v>71</v>
      </c>
      <c r="X115">
        <v>94</v>
      </c>
      <c r="Y115">
        <v>61</v>
      </c>
      <c r="Z115">
        <v>88</v>
      </c>
      <c r="AA115">
        <v>82</v>
      </c>
      <c r="AB115">
        <v>65</v>
      </c>
      <c r="AC115">
        <v>58</v>
      </c>
      <c r="AD115">
        <v>71</v>
      </c>
      <c r="AE115">
        <v>94</v>
      </c>
      <c r="AF115">
        <v>61</v>
      </c>
      <c r="AG115">
        <v>88</v>
      </c>
      <c r="AH115" s="3">
        <v>92.745571428571438</v>
      </c>
      <c r="AI115" s="3">
        <v>60.893571428571427</v>
      </c>
      <c r="AJ115" s="3">
        <v>47.857142857142854</v>
      </c>
      <c r="AK115" s="3">
        <v>80.011714285714291</v>
      </c>
      <c r="AL115" s="3">
        <v>92.745571428571438</v>
      </c>
      <c r="AM115" s="3">
        <v>57.177999999999997</v>
      </c>
      <c r="AN115" s="3">
        <v>74.428571428571431</v>
      </c>
      <c r="AO115" s="3">
        <f t="shared" si="14"/>
        <v>72.265734693877562</v>
      </c>
      <c r="AP115" s="3" t="b">
        <f t="shared" si="15"/>
        <v>1</v>
      </c>
      <c r="AQ115" s="3" t="b">
        <f t="shared" si="23"/>
        <v>1</v>
      </c>
      <c r="AR115">
        <f t="shared" si="16"/>
        <v>4</v>
      </c>
      <c r="AS115">
        <f t="shared" si="17"/>
        <v>3</v>
      </c>
      <c r="AT115" s="3" t="b">
        <f t="shared" si="18"/>
        <v>1</v>
      </c>
      <c r="AU115" s="3">
        <f t="shared" si="19"/>
        <v>70.37700000000001</v>
      </c>
      <c r="AV115" s="3">
        <f t="shared" si="20"/>
        <v>74.784047619047627</v>
      </c>
      <c r="AW115" s="3">
        <f t="shared" si="21"/>
        <v>-8.7626541051037482E-2</v>
      </c>
      <c r="AX115" s="3">
        <f t="shared" si="26"/>
        <v>-0.27635974699234911</v>
      </c>
      <c r="AY115" s="3" t="b">
        <f t="shared" si="24"/>
        <v>0</v>
      </c>
      <c r="AZ115" s="6">
        <f t="shared" si="22"/>
        <v>0.77467171219396436</v>
      </c>
      <c r="BA115" s="3" t="b">
        <f t="shared" si="25"/>
        <v>0</v>
      </c>
      <c r="BB115" s="3"/>
      <c r="BC115" t="s">
        <v>537</v>
      </c>
    </row>
    <row r="116" spans="1:55">
      <c r="A116">
        <v>77</v>
      </c>
      <c r="B116">
        <v>1</v>
      </c>
      <c r="C116" t="s">
        <v>316</v>
      </c>
      <c r="D116" t="str">
        <f>HYPERLINK("http://www.uniprot.org/uniprot/HDAC1_MOUSE", "HDAC1_MOUSE")</f>
        <v>HDAC1_MOUSE</v>
      </c>
      <c r="F116">
        <v>32.6</v>
      </c>
      <c r="G116">
        <v>482</v>
      </c>
      <c r="H116">
        <v>55076</v>
      </c>
      <c r="I116" t="s">
        <v>317</v>
      </c>
      <c r="J116">
        <v>560</v>
      </c>
      <c r="K116">
        <v>364</v>
      </c>
      <c r="L116">
        <v>0.65</v>
      </c>
      <c r="M116">
        <v>80</v>
      </c>
      <c r="N116">
        <v>68</v>
      </c>
      <c r="O116">
        <v>95</v>
      </c>
      <c r="P116">
        <v>62</v>
      </c>
      <c r="Q116">
        <v>88</v>
      </c>
      <c r="R116">
        <v>87</v>
      </c>
      <c r="S116">
        <v>80</v>
      </c>
      <c r="T116">
        <v>55</v>
      </c>
      <c r="U116">
        <v>44</v>
      </c>
      <c r="V116">
        <v>61</v>
      </c>
      <c r="W116">
        <v>36</v>
      </c>
      <c r="X116">
        <v>62</v>
      </c>
      <c r="Y116">
        <v>54</v>
      </c>
      <c r="Z116">
        <v>52</v>
      </c>
      <c r="AA116">
        <v>77.540999999999997</v>
      </c>
      <c r="AB116">
        <v>59.529000000000003</v>
      </c>
      <c r="AC116">
        <v>84.567999999999998</v>
      </c>
      <c r="AD116">
        <v>58.829000000000001</v>
      </c>
      <c r="AE116">
        <v>82.15</v>
      </c>
      <c r="AF116">
        <v>73.161000000000001</v>
      </c>
      <c r="AG116">
        <v>69.756</v>
      </c>
      <c r="AH116" s="3">
        <v>86.715000000000003</v>
      </c>
      <c r="AI116" s="3">
        <v>54.450571428571429</v>
      </c>
      <c r="AJ116" s="3">
        <v>81.66157142857142</v>
      </c>
      <c r="AK116" s="3">
        <v>70.832714285714289</v>
      </c>
      <c r="AL116" s="3">
        <v>83.682428571428574</v>
      </c>
      <c r="AM116" s="3">
        <v>72.114285714285714</v>
      </c>
      <c r="AN116" s="3">
        <v>51.939142857142848</v>
      </c>
      <c r="AO116" s="3">
        <f t="shared" si="14"/>
        <v>71.627959183673468</v>
      </c>
      <c r="AP116" s="3" t="b">
        <f t="shared" si="15"/>
        <v>1</v>
      </c>
      <c r="AQ116" s="3" t="b">
        <f t="shared" si="23"/>
        <v>1</v>
      </c>
      <c r="AR116">
        <f t="shared" si="16"/>
        <v>4</v>
      </c>
      <c r="AS116">
        <f t="shared" si="17"/>
        <v>3</v>
      </c>
      <c r="AT116" s="3" t="b">
        <f t="shared" si="18"/>
        <v>1</v>
      </c>
      <c r="AU116" s="3">
        <f t="shared" si="19"/>
        <v>73.414964285714291</v>
      </c>
      <c r="AV116" s="3">
        <f t="shared" si="20"/>
        <v>69.245285714285714</v>
      </c>
      <c r="AW116" s="3">
        <f t="shared" si="21"/>
        <v>8.4358305366208336E-2</v>
      </c>
      <c r="AX116" s="3">
        <f t="shared" si="26"/>
        <v>0.14747555721499553</v>
      </c>
      <c r="AY116" s="3" t="b">
        <f t="shared" si="24"/>
        <v>0</v>
      </c>
      <c r="AZ116" s="6">
        <f t="shared" si="22"/>
        <v>0.73104190986698514</v>
      </c>
      <c r="BA116" s="3" t="b">
        <f t="shared" si="25"/>
        <v>0</v>
      </c>
      <c r="BB116" s="3"/>
      <c r="BC116" t="s">
        <v>318</v>
      </c>
    </row>
    <row r="117" spans="1:55">
      <c r="A117">
        <v>373</v>
      </c>
      <c r="B117">
        <v>1</v>
      </c>
      <c r="C117" t="s">
        <v>1022</v>
      </c>
      <c r="D117" t="str">
        <f>HYPERLINK("http://www.uniprot.org/uniprot/RUXE_MOUSE", "RUXE_MOUSE")</f>
        <v>RUXE_MOUSE</v>
      </c>
      <c r="F117">
        <v>52.2</v>
      </c>
      <c r="G117">
        <v>92</v>
      </c>
      <c r="H117">
        <v>10805</v>
      </c>
      <c r="I117" t="s">
        <v>1023</v>
      </c>
      <c r="J117">
        <v>517</v>
      </c>
      <c r="K117">
        <v>517</v>
      </c>
      <c r="L117">
        <v>1</v>
      </c>
      <c r="M117">
        <v>144</v>
      </c>
      <c r="N117">
        <v>43</v>
      </c>
      <c r="O117">
        <v>44</v>
      </c>
      <c r="P117">
        <v>98</v>
      </c>
      <c r="Q117">
        <v>105</v>
      </c>
      <c r="R117">
        <v>40</v>
      </c>
      <c r="S117">
        <v>43</v>
      </c>
      <c r="T117">
        <v>144</v>
      </c>
      <c r="U117">
        <v>43</v>
      </c>
      <c r="V117">
        <v>44</v>
      </c>
      <c r="W117">
        <v>98</v>
      </c>
      <c r="X117">
        <v>105</v>
      </c>
      <c r="Y117">
        <v>40</v>
      </c>
      <c r="Z117">
        <v>43</v>
      </c>
      <c r="AA117">
        <v>144</v>
      </c>
      <c r="AB117">
        <v>43</v>
      </c>
      <c r="AC117">
        <v>44</v>
      </c>
      <c r="AD117">
        <v>98</v>
      </c>
      <c r="AE117">
        <v>105</v>
      </c>
      <c r="AF117">
        <v>40</v>
      </c>
      <c r="AG117">
        <v>43</v>
      </c>
      <c r="AH117" s="3">
        <v>145.89542857142857</v>
      </c>
      <c r="AI117" s="3">
        <v>36.627000000000002</v>
      </c>
      <c r="AJ117" s="3">
        <v>36.378</v>
      </c>
      <c r="AK117" s="3">
        <v>108.59157142857144</v>
      </c>
      <c r="AL117" s="3">
        <v>101</v>
      </c>
      <c r="AM117" s="3">
        <v>36.853571428571435</v>
      </c>
      <c r="AN117" s="3">
        <v>29.561714285714288</v>
      </c>
      <c r="AO117" s="3">
        <f t="shared" si="14"/>
        <v>70.70104081632654</v>
      </c>
      <c r="AP117" s="3" t="b">
        <f t="shared" si="15"/>
        <v>1</v>
      </c>
      <c r="AQ117" s="3" t="b">
        <f t="shared" si="23"/>
        <v>1</v>
      </c>
      <c r="AR117">
        <f t="shared" si="16"/>
        <v>4</v>
      </c>
      <c r="AS117">
        <f t="shared" si="17"/>
        <v>3</v>
      </c>
      <c r="AT117" s="3" t="b">
        <f t="shared" si="18"/>
        <v>1</v>
      </c>
      <c r="AU117" s="3">
        <f t="shared" si="19"/>
        <v>81.873000000000005</v>
      </c>
      <c r="AV117" s="3">
        <f t="shared" si="20"/>
        <v>55.805095238095241</v>
      </c>
      <c r="AW117" s="3">
        <f t="shared" si="21"/>
        <v>0.55299090755487246</v>
      </c>
      <c r="AX117" s="3">
        <f t="shared" si="26"/>
        <v>1.6556995719172865</v>
      </c>
      <c r="AY117" s="3" t="b">
        <f t="shared" si="24"/>
        <v>1</v>
      </c>
      <c r="AZ117" s="6">
        <f t="shared" si="22"/>
        <v>0.51738427440052481</v>
      </c>
      <c r="BA117" s="3" t="b">
        <f t="shared" si="25"/>
        <v>0</v>
      </c>
      <c r="BB117" s="3"/>
      <c r="BC117" t="s">
        <v>537</v>
      </c>
    </row>
    <row r="118" spans="1:55">
      <c r="A118">
        <v>1343</v>
      </c>
      <c r="B118">
        <v>1</v>
      </c>
      <c r="C118" t="s">
        <v>1885</v>
      </c>
      <c r="D118" t="str">
        <f>HYPERLINK("http://www.uniprot.org/uniprot/PR40A_MOUSE", "PR40A_MOUSE")</f>
        <v>PR40A_MOUSE</v>
      </c>
      <c r="F118">
        <v>24.2</v>
      </c>
      <c r="G118">
        <v>953</v>
      </c>
      <c r="H118">
        <v>108482</v>
      </c>
      <c r="I118" t="s">
        <v>1886</v>
      </c>
      <c r="J118">
        <v>488</v>
      </c>
      <c r="K118">
        <v>488</v>
      </c>
      <c r="L118">
        <v>1</v>
      </c>
      <c r="M118">
        <v>49</v>
      </c>
      <c r="N118">
        <v>64</v>
      </c>
      <c r="O118">
        <v>74</v>
      </c>
      <c r="P118">
        <v>50</v>
      </c>
      <c r="Q118">
        <v>89</v>
      </c>
      <c r="R118">
        <v>78</v>
      </c>
      <c r="S118">
        <v>84</v>
      </c>
      <c r="T118">
        <v>49</v>
      </c>
      <c r="U118">
        <v>64</v>
      </c>
      <c r="V118">
        <v>74</v>
      </c>
      <c r="W118">
        <v>50</v>
      </c>
      <c r="X118">
        <v>89</v>
      </c>
      <c r="Y118">
        <v>78</v>
      </c>
      <c r="Z118">
        <v>84</v>
      </c>
      <c r="AA118">
        <v>49</v>
      </c>
      <c r="AB118">
        <v>64</v>
      </c>
      <c r="AC118">
        <v>74</v>
      </c>
      <c r="AD118">
        <v>50</v>
      </c>
      <c r="AE118">
        <v>89</v>
      </c>
      <c r="AF118">
        <v>78</v>
      </c>
      <c r="AG118">
        <v>84</v>
      </c>
      <c r="AH118" s="3">
        <v>62.992428571428569</v>
      </c>
      <c r="AI118" s="3">
        <v>60.229428571428571</v>
      </c>
      <c r="AJ118" s="3">
        <v>67.944571428571436</v>
      </c>
      <c r="AK118" s="3">
        <v>66.155571428571434</v>
      </c>
      <c r="AL118" s="3">
        <v>88.011571428571415</v>
      </c>
      <c r="AM118" s="3">
        <v>77.497571428571419</v>
      </c>
      <c r="AN118" s="3">
        <v>65.571428571428569</v>
      </c>
      <c r="AO118" s="3">
        <f t="shared" si="14"/>
        <v>69.771795918367346</v>
      </c>
      <c r="AP118" s="3" t="b">
        <f t="shared" si="15"/>
        <v>1</v>
      </c>
      <c r="AQ118" s="3" t="b">
        <f t="shared" si="23"/>
        <v>1</v>
      </c>
      <c r="AR118">
        <f t="shared" si="16"/>
        <v>4</v>
      </c>
      <c r="AS118">
        <f t="shared" si="17"/>
        <v>3</v>
      </c>
      <c r="AT118" s="3" t="b">
        <f t="shared" si="18"/>
        <v>1</v>
      </c>
      <c r="AU118" s="3">
        <f t="shared" si="19"/>
        <v>64.330500000000001</v>
      </c>
      <c r="AV118" s="3">
        <f t="shared" si="20"/>
        <v>77.026857142857125</v>
      </c>
      <c r="AW118" s="3">
        <f t="shared" si="21"/>
        <v>-0.25985865965811589</v>
      </c>
      <c r="AX118" s="3">
        <f t="shared" si="26"/>
        <v>-1.147636101041567</v>
      </c>
      <c r="AY118" s="3" t="b">
        <f t="shared" si="24"/>
        <v>0</v>
      </c>
      <c r="AZ118" s="6">
        <f t="shared" si="22"/>
        <v>7.9723405480461348E-2</v>
      </c>
      <c r="BA118" s="3" t="b">
        <f t="shared" si="25"/>
        <v>1</v>
      </c>
      <c r="BB118" s="3"/>
      <c r="BC118" t="s">
        <v>537</v>
      </c>
    </row>
    <row r="119" spans="1:55">
      <c r="A119">
        <v>634</v>
      </c>
      <c r="B119">
        <v>1</v>
      </c>
      <c r="C119" t="s">
        <v>551</v>
      </c>
      <c r="D119" t="str">
        <f>HYPERLINK("http://www.uniprot.org/uniprot/RALY_MOUSE", "RALY_MOUSE")</f>
        <v>RALY_MOUSE</v>
      </c>
      <c r="F119">
        <v>60.9</v>
      </c>
      <c r="G119">
        <v>312</v>
      </c>
      <c r="H119">
        <v>33159</v>
      </c>
      <c r="I119" t="s">
        <v>552</v>
      </c>
      <c r="J119">
        <v>483</v>
      </c>
      <c r="K119">
        <v>483</v>
      </c>
      <c r="L119">
        <v>1</v>
      </c>
      <c r="M119">
        <v>80</v>
      </c>
      <c r="N119">
        <v>68</v>
      </c>
      <c r="O119">
        <v>78</v>
      </c>
      <c r="P119">
        <v>78</v>
      </c>
      <c r="Q119">
        <v>61</v>
      </c>
      <c r="R119">
        <v>66</v>
      </c>
      <c r="S119">
        <v>52</v>
      </c>
      <c r="T119">
        <v>80</v>
      </c>
      <c r="U119">
        <v>68</v>
      </c>
      <c r="V119">
        <v>78</v>
      </c>
      <c r="W119">
        <v>78</v>
      </c>
      <c r="X119">
        <v>61</v>
      </c>
      <c r="Y119">
        <v>66</v>
      </c>
      <c r="Z119">
        <v>52</v>
      </c>
      <c r="AA119">
        <v>80</v>
      </c>
      <c r="AB119">
        <v>68</v>
      </c>
      <c r="AC119">
        <v>78</v>
      </c>
      <c r="AD119">
        <v>78</v>
      </c>
      <c r="AE119">
        <v>61</v>
      </c>
      <c r="AF119">
        <v>66</v>
      </c>
      <c r="AG119">
        <v>52</v>
      </c>
      <c r="AH119" s="3">
        <v>91.569857142857146</v>
      </c>
      <c r="AI119" s="3">
        <v>63.571428571428569</v>
      </c>
      <c r="AJ119" s="3">
        <v>77.285714285714292</v>
      </c>
      <c r="AK119" s="3">
        <v>84.393000000000001</v>
      </c>
      <c r="AL119" s="3">
        <v>65.571428571428569</v>
      </c>
      <c r="AM119" s="3">
        <v>64.285714285714292</v>
      </c>
      <c r="AN119" s="3">
        <v>36.853571428571435</v>
      </c>
      <c r="AO119" s="3">
        <f t="shared" si="14"/>
        <v>69.075816326530614</v>
      </c>
      <c r="AP119" s="3" t="b">
        <f t="shared" si="15"/>
        <v>1</v>
      </c>
      <c r="AQ119" s="3" t="b">
        <f t="shared" si="23"/>
        <v>1</v>
      </c>
      <c r="AR119">
        <f t="shared" si="16"/>
        <v>4</v>
      </c>
      <c r="AS119">
        <f t="shared" si="17"/>
        <v>3</v>
      </c>
      <c r="AT119" s="3" t="b">
        <f t="shared" si="18"/>
        <v>1</v>
      </c>
      <c r="AU119" s="3">
        <f t="shared" si="19"/>
        <v>79.205000000000013</v>
      </c>
      <c r="AV119" s="3">
        <f t="shared" si="20"/>
        <v>55.570238095238096</v>
      </c>
      <c r="AW119" s="3">
        <f t="shared" si="21"/>
        <v>0.51127908501566022</v>
      </c>
      <c r="AX119" s="3">
        <f t="shared" si="26"/>
        <v>1.5790310930404414</v>
      </c>
      <c r="AY119" s="3" t="b">
        <f t="shared" si="24"/>
        <v>0</v>
      </c>
      <c r="AZ119" s="6">
        <f t="shared" si="22"/>
        <v>7.5209078778840088E-2</v>
      </c>
      <c r="BA119" s="3" t="b">
        <f t="shared" si="25"/>
        <v>1</v>
      </c>
      <c r="BB119" s="3"/>
      <c r="BC119" t="s">
        <v>537</v>
      </c>
    </row>
    <row r="120" spans="1:55">
      <c r="A120">
        <v>1052</v>
      </c>
      <c r="B120">
        <v>1</v>
      </c>
      <c r="C120" t="s">
        <v>2492</v>
      </c>
      <c r="D120" t="str">
        <f>HYPERLINK("http://www.uniprot.org/uniprot/GLYR1_MOUSE", "GLYR1_MOUSE")</f>
        <v>GLYR1_MOUSE</v>
      </c>
      <c r="F120">
        <v>44</v>
      </c>
      <c r="G120">
        <v>546</v>
      </c>
      <c r="H120">
        <v>59717</v>
      </c>
      <c r="I120" t="s">
        <v>2581</v>
      </c>
      <c r="J120">
        <v>471</v>
      </c>
      <c r="K120">
        <v>471</v>
      </c>
      <c r="L120">
        <v>1</v>
      </c>
      <c r="M120">
        <v>57</v>
      </c>
      <c r="N120">
        <v>83</v>
      </c>
      <c r="O120">
        <v>75</v>
      </c>
      <c r="P120">
        <v>44</v>
      </c>
      <c r="Q120">
        <v>50</v>
      </c>
      <c r="R120">
        <v>74</v>
      </c>
      <c r="S120">
        <v>88</v>
      </c>
      <c r="T120">
        <v>57</v>
      </c>
      <c r="U120">
        <v>83</v>
      </c>
      <c r="V120">
        <v>75</v>
      </c>
      <c r="W120">
        <v>44</v>
      </c>
      <c r="X120">
        <v>50</v>
      </c>
      <c r="Y120">
        <v>74</v>
      </c>
      <c r="Z120">
        <v>88</v>
      </c>
      <c r="AA120">
        <v>57</v>
      </c>
      <c r="AB120">
        <v>83</v>
      </c>
      <c r="AC120">
        <v>75</v>
      </c>
      <c r="AD120">
        <v>44</v>
      </c>
      <c r="AE120">
        <v>50</v>
      </c>
      <c r="AF120">
        <v>74</v>
      </c>
      <c r="AG120">
        <v>88</v>
      </c>
      <c r="AH120" s="3">
        <v>69.164857142857144</v>
      </c>
      <c r="AI120" s="3">
        <v>77.497571428571419</v>
      </c>
      <c r="AJ120" s="3">
        <v>70.832714285714289</v>
      </c>
      <c r="AK120" s="3">
        <v>60.207857142857144</v>
      </c>
      <c r="AL120" s="3">
        <v>57.177999999999997</v>
      </c>
      <c r="AM120" s="3">
        <v>73.590285714285727</v>
      </c>
      <c r="AN120" s="3">
        <v>74.938714285714283</v>
      </c>
      <c r="AO120" s="3">
        <f t="shared" si="14"/>
        <v>69.058571428571426</v>
      </c>
      <c r="AP120" s="3" t="b">
        <f t="shared" si="15"/>
        <v>1</v>
      </c>
      <c r="AQ120" s="3" t="b">
        <f t="shared" si="23"/>
        <v>1</v>
      </c>
      <c r="AR120">
        <f t="shared" si="16"/>
        <v>4</v>
      </c>
      <c r="AS120">
        <f t="shared" si="17"/>
        <v>3</v>
      </c>
      <c r="AT120" s="3" t="b">
        <f t="shared" si="18"/>
        <v>1</v>
      </c>
      <c r="AU120" s="3">
        <f t="shared" si="19"/>
        <v>69.425750000000008</v>
      </c>
      <c r="AV120" s="3">
        <f t="shared" si="20"/>
        <v>68.569000000000003</v>
      </c>
      <c r="AW120" s="3">
        <f t="shared" si="21"/>
        <v>1.7914375120959433E-2</v>
      </c>
      <c r="AX120" s="3">
        <f t="shared" si="26"/>
        <v>-1.9881799488676136E-2</v>
      </c>
      <c r="AY120" s="3" t="b">
        <f t="shared" si="24"/>
        <v>0</v>
      </c>
      <c r="AZ120" s="6">
        <f t="shared" si="22"/>
        <v>0.89824248710492971</v>
      </c>
      <c r="BA120" s="3" t="b">
        <f t="shared" si="25"/>
        <v>0</v>
      </c>
      <c r="BB120" s="3"/>
      <c r="BC120" t="s">
        <v>537</v>
      </c>
    </row>
    <row r="121" spans="1:55">
      <c r="A121">
        <v>690</v>
      </c>
      <c r="B121">
        <v>1</v>
      </c>
      <c r="C121" t="s">
        <v>1811</v>
      </c>
      <c r="D121" t="str">
        <f>HYPERLINK("http://www.uniprot.org/uniprot/SNR40_MOUSE", "SNR40_MOUSE")</f>
        <v>SNR40_MOUSE</v>
      </c>
      <c r="F121">
        <v>46.9</v>
      </c>
      <c r="G121">
        <v>358</v>
      </c>
      <c r="H121">
        <v>39277</v>
      </c>
      <c r="I121" t="s">
        <v>1812</v>
      </c>
      <c r="J121">
        <v>476</v>
      </c>
      <c r="K121">
        <v>476</v>
      </c>
      <c r="L121">
        <v>1</v>
      </c>
      <c r="M121">
        <v>68</v>
      </c>
      <c r="N121">
        <v>83</v>
      </c>
      <c r="O121">
        <v>68</v>
      </c>
      <c r="P121">
        <v>29</v>
      </c>
      <c r="Q121">
        <v>50</v>
      </c>
      <c r="R121">
        <v>89</v>
      </c>
      <c r="S121">
        <v>89</v>
      </c>
      <c r="T121">
        <v>68</v>
      </c>
      <c r="U121">
        <v>83</v>
      </c>
      <c r="V121">
        <v>68</v>
      </c>
      <c r="W121">
        <v>29</v>
      </c>
      <c r="X121">
        <v>50</v>
      </c>
      <c r="Y121">
        <v>89</v>
      </c>
      <c r="Z121">
        <v>89</v>
      </c>
      <c r="AA121">
        <v>68</v>
      </c>
      <c r="AB121">
        <v>83</v>
      </c>
      <c r="AC121">
        <v>68</v>
      </c>
      <c r="AD121">
        <v>29</v>
      </c>
      <c r="AE121">
        <v>50</v>
      </c>
      <c r="AF121">
        <v>89</v>
      </c>
      <c r="AG121">
        <v>89</v>
      </c>
      <c r="AH121" s="3">
        <v>77.285714285714292</v>
      </c>
      <c r="AI121" s="3">
        <v>77.285714285714292</v>
      </c>
      <c r="AJ121" s="3">
        <v>57.571428571428569</v>
      </c>
      <c r="AK121" s="3">
        <v>41</v>
      </c>
      <c r="AL121" s="3">
        <v>56.806714285714285</v>
      </c>
      <c r="AM121" s="3">
        <v>93.571428571428569</v>
      </c>
      <c r="AN121" s="3">
        <v>77.285714285714292</v>
      </c>
      <c r="AO121" s="3">
        <f t="shared" si="14"/>
        <v>68.686673469387756</v>
      </c>
      <c r="AP121" s="3" t="b">
        <f t="shared" si="15"/>
        <v>1</v>
      </c>
      <c r="AQ121" s="3" t="b">
        <f t="shared" si="23"/>
        <v>1</v>
      </c>
      <c r="AR121">
        <f t="shared" si="16"/>
        <v>4</v>
      </c>
      <c r="AS121">
        <f t="shared" si="17"/>
        <v>3</v>
      </c>
      <c r="AT121" s="3" t="b">
        <f t="shared" si="18"/>
        <v>1</v>
      </c>
      <c r="AU121" s="3">
        <f t="shared" si="19"/>
        <v>63.285714285714292</v>
      </c>
      <c r="AV121" s="3">
        <f t="shared" si="20"/>
        <v>75.88795238095237</v>
      </c>
      <c r="AW121" s="3">
        <f t="shared" si="21"/>
        <v>-0.2619909966413857</v>
      </c>
      <c r="AX121" s="3">
        <f t="shared" si="26"/>
        <v>-1.0672925263805988</v>
      </c>
      <c r="AY121" s="3" t="b">
        <f t="shared" si="24"/>
        <v>0</v>
      </c>
      <c r="AZ121" s="6">
        <f t="shared" si="22"/>
        <v>0.39865787446784395</v>
      </c>
      <c r="BA121" s="3" t="b">
        <f t="shared" si="25"/>
        <v>0</v>
      </c>
      <c r="BB121" s="3"/>
      <c r="BC121" t="s">
        <v>537</v>
      </c>
    </row>
    <row r="122" spans="1:55">
      <c r="A122">
        <v>985</v>
      </c>
      <c r="B122">
        <v>1</v>
      </c>
      <c r="C122" t="s">
        <v>1295</v>
      </c>
      <c r="D122" t="str">
        <f>HYPERLINK("http://www.uniprot.org/uniprot/RCC1_MOUSE", "RCC1_MOUSE")</f>
        <v>RCC1_MOUSE</v>
      </c>
      <c r="F122">
        <v>39.4</v>
      </c>
      <c r="G122">
        <v>421</v>
      </c>
      <c r="H122">
        <v>44932</v>
      </c>
      <c r="I122" t="s">
        <v>1296</v>
      </c>
      <c r="J122">
        <v>491</v>
      </c>
      <c r="K122">
        <v>491</v>
      </c>
      <c r="L122">
        <v>1</v>
      </c>
      <c r="M122">
        <v>93</v>
      </c>
      <c r="N122">
        <v>63</v>
      </c>
      <c r="O122">
        <v>53</v>
      </c>
      <c r="P122">
        <v>49</v>
      </c>
      <c r="Q122">
        <v>92</v>
      </c>
      <c r="R122">
        <v>61</v>
      </c>
      <c r="S122">
        <v>80</v>
      </c>
      <c r="T122">
        <v>93</v>
      </c>
      <c r="U122">
        <v>63</v>
      </c>
      <c r="V122">
        <v>53</v>
      </c>
      <c r="W122">
        <v>49</v>
      </c>
      <c r="X122">
        <v>92</v>
      </c>
      <c r="Y122">
        <v>61</v>
      </c>
      <c r="Z122">
        <v>80</v>
      </c>
      <c r="AA122">
        <v>93</v>
      </c>
      <c r="AB122">
        <v>63</v>
      </c>
      <c r="AC122">
        <v>53</v>
      </c>
      <c r="AD122">
        <v>49</v>
      </c>
      <c r="AE122">
        <v>92</v>
      </c>
      <c r="AF122">
        <v>61</v>
      </c>
      <c r="AG122">
        <v>80</v>
      </c>
      <c r="AH122" s="3">
        <v>102.39885714285712</v>
      </c>
      <c r="AI122" s="3">
        <v>59.166285714285713</v>
      </c>
      <c r="AJ122" s="3">
        <v>42.695428571428572</v>
      </c>
      <c r="AK122" s="3">
        <v>63.955285714285715</v>
      </c>
      <c r="AL122" s="3">
        <v>91.569857142857146</v>
      </c>
      <c r="AM122" s="3">
        <v>58.3</v>
      </c>
      <c r="AN122" s="3">
        <v>62.571428571428569</v>
      </c>
      <c r="AO122" s="3">
        <f t="shared" si="14"/>
        <v>68.665306122448982</v>
      </c>
      <c r="AP122" s="3" t="b">
        <f t="shared" si="15"/>
        <v>1</v>
      </c>
      <c r="AQ122" s="3" t="b">
        <f t="shared" si="23"/>
        <v>1</v>
      </c>
      <c r="AR122">
        <f t="shared" si="16"/>
        <v>4</v>
      </c>
      <c r="AS122">
        <f t="shared" si="17"/>
        <v>3</v>
      </c>
      <c r="AT122" s="3" t="b">
        <f t="shared" si="18"/>
        <v>1</v>
      </c>
      <c r="AU122" s="3">
        <f t="shared" si="19"/>
        <v>67.053964285714287</v>
      </c>
      <c r="AV122" s="3">
        <f t="shared" si="20"/>
        <v>70.813761904761904</v>
      </c>
      <c r="AW122" s="3">
        <f t="shared" si="21"/>
        <v>-7.8707132086903081E-2</v>
      </c>
      <c r="AX122" s="3">
        <f t="shared" si="26"/>
        <v>-0.45133745840146294</v>
      </c>
      <c r="AY122" s="3" t="b">
        <f t="shared" si="24"/>
        <v>0</v>
      </c>
      <c r="AZ122" s="6">
        <f t="shared" si="22"/>
        <v>0.83667984849658272</v>
      </c>
      <c r="BA122" s="3" t="b">
        <f t="shared" si="25"/>
        <v>0</v>
      </c>
      <c r="BB122" s="3"/>
      <c r="BC122" t="s">
        <v>537</v>
      </c>
    </row>
    <row r="123" spans="1:55">
      <c r="A123">
        <v>1388</v>
      </c>
      <c r="B123">
        <v>1</v>
      </c>
      <c r="C123" t="s">
        <v>2712</v>
      </c>
      <c r="D123" t="str">
        <f>HYPERLINK("http://www.uniprot.org/uniprot/SNUT1_MOUSE", "SNUT1_MOUSE")</f>
        <v>SNUT1_MOUSE</v>
      </c>
      <c r="F123">
        <v>46.5</v>
      </c>
      <c r="G123">
        <v>806</v>
      </c>
      <c r="H123">
        <v>90886</v>
      </c>
      <c r="I123" t="s">
        <v>2713</v>
      </c>
      <c r="J123">
        <v>465</v>
      </c>
      <c r="K123">
        <v>465</v>
      </c>
      <c r="L123">
        <v>1</v>
      </c>
      <c r="M123">
        <v>48</v>
      </c>
      <c r="N123">
        <v>75</v>
      </c>
      <c r="O123">
        <v>82</v>
      </c>
      <c r="P123">
        <v>46</v>
      </c>
      <c r="Q123">
        <v>56</v>
      </c>
      <c r="R123">
        <v>71</v>
      </c>
      <c r="S123">
        <v>87</v>
      </c>
      <c r="T123">
        <v>48</v>
      </c>
      <c r="U123">
        <v>75</v>
      </c>
      <c r="V123">
        <v>82</v>
      </c>
      <c r="W123">
        <v>46</v>
      </c>
      <c r="X123">
        <v>56</v>
      </c>
      <c r="Y123">
        <v>71</v>
      </c>
      <c r="Z123">
        <v>87</v>
      </c>
      <c r="AA123">
        <v>48</v>
      </c>
      <c r="AB123">
        <v>75</v>
      </c>
      <c r="AC123">
        <v>82</v>
      </c>
      <c r="AD123">
        <v>46</v>
      </c>
      <c r="AE123">
        <v>56</v>
      </c>
      <c r="AF123">
        <v>71</v>
      </c>
      <c r="AG123">
        <v>87</v>
      </c>
      <c r="AH123" s="3">
        <v>60.229428571428571</v>
      </c>
      <c r="AI123" s="3">
        <v>71.295714285714283</v>
      </c>
      <c r="AJ123" s="3">
        <v>80.58042857142857</v>
      </c>
      <c r="AK123" s="3">
        <v>61.447000000000003</v>
      </c>
      <c r="AL123" s="3">
        <v>60.893571428571427</v>
      </c>
      <c r="AM123" s="3">
        <v>70.282428571428568</v>
      </c>
      <c r="AN123" s="3">
        <v>72.966714285714289</v>
      </c>
      <c r="AO123" s="3">
        <f t="shared" si="14"/>
        <v>68.242183673469384</v>
      </c>
      <c r="AP123" s="3" t="b">
        <f t="shared" si="15"/>
        <v>1</v>
      </c>
      <c r="AQ123" s="3" t="b">
        <f t="shared" si="23"/>
        <v>1</v>
      </c>
      <c r="AR123">
        <f t="shared" si="16"/>
        <v>4</v>
      </c>
      <c r="AS123">
        <f t="shared" si="17"/>
        <v>3</v>
      </c>
      <c r="AT123" s="3" t="b">
        <f t="shared" si="18"/>
        <v>1</v>
      </c>
      <c r="AU123" s="3">
        <f t="shared" si="19"/>
        <v>68.388142857142853</v>
      </c>
      <c r="AV123" s="3">
        <f t="shared" si="20"/>
        <v>68.04757142857143</v>
      </c>
      <c r="AW123" s="3">
        <f t="shared" si="21"/>
        <v>7.2025383407156619E-3</v>
      </c>
      <c r="AX123" s="3">
        <f t="shared" si="26"/>
        <v>-0.17335100912703702</v>
      </c>
      <c r="AY123" s="3" t="b">
        <f t="shared" si="24"/>
        <v>0</v>
      </c>
      <c r="AZ123" s="6">
        <f t="shared" si="22"/>
        <v>0.95968698672071995</v>
      </c>
      <c r="BA123" s="3" t="b">
        <f t="shared" si="25"/>
        <v>0</v>
      </c>
      <c r="BB123" s="3"/>
      <c r="BC123" t="s">
        <v>537</v>
      </c>
    </row>
    <row r="124" spans="1:55">
      <c r="A124">
        <v>59</v>
      </c>
      <c r="B124">
        <v>1</v>
      </c>
      <c r="C124" t="s">
        <v>363</v>
      </c>
      <c r="D124" t="str">
        <f>HYPERLINK("http://www.uniprot.org/uniprot/RBM25_MOUSE", "RBM25_MOUSE")</f>
        <v>RBM25_MOUSE</v>
      </c>
      <c r="F124">
        <v>31.3</v>
      </c>
      <c r="G124">
        <v>841</v>
      </c>
      <c r="H124">
        <v>99927</v>
      </c>
      <c r="I124" t="s">
        <v>428</v>
      </c>
      <c r="J124">
        <v>485</v>
      </c>
      <c r="K124">
        <v>485</v>
      </c>
      <c r="L124">
        <v>1</v>
      </c>
      <c r="M124">
        <v>80</v>
      </c>
      <c r="N124">
        <v>61</v>
      </c>
      <c r="O124">
        <v>70</v>
      </c>
      <c r="P124">
        <v>38</v>
      </c>
      <c r="Q124">
        <v>80</v>
      </c>
      <c r="R124">
        <v>67</v>
      </c>
      <c r="S124">
        <v>89</v>
      </c>
      <c r="T124">
        <v>80</v>
      </c>
      <c r="U124">
        <v>61</v>
      </c>
      <c r="V124">
        <v>70</v>
      </c>
      <c r="W124">
        <v>38</v>
      </c>
      <c r="X124">
        <v>80</v>
      </c>
      <c r="Y124">
        <v>67</v>
      </c>
      <c r="Z124">
        <v>89</v>
      </c>
      <c r="AA124">
        <v>80</v>
      </c>
      <c r="AB124">
        <v>61</v>
      </c>
      <c r="AC124">
        <v>70</v>
      </c>
      <c r="AD124">
        <v>38</v>
      </c>
      <c r="AE124">
        <v>80</v>
      </c>
      <c r="AF124">
        <v>67</v>
      </c>
      <c r="AG124">
        <v>89</v>
      </c>
      <c r="AH124" s="3">
        <v>89.020428571428582</v>
      </c>
      <c r="AI124" s="3">
        <v>55.428571428571431</v>
      </c>
      <c r="AJ124" s="3">
        <v>60.893571428571427</v>
      </c>
      <c r="AK124" s="3">
        <v>48.518714285714282</v>
      </c>
      <c r="AL124" s="3">
        <v>80.58042857142857</v>
      </c>
      <c r="AM124" s="3">
        <v>65.451714285714289</v>
      </c>
      <c r="AN124" s="3">
        <v>76.898857142857125</v>
      </c>
      <c r="AO124" s="3">
        <f t="shared" si="14"/>
        <v>68.113183673469379</v>
      </c>
      <c r="AP124" s="3" t="b">
        <f t="shared" si="15"/>
        <v>1</v>
      </c>
      <c r="AQ124" s="3" t="b">
        <f t="shared" si="23"/>
        <v>1</v>
      </c>
      <c r="AR124">
        <f t="shared" si="16"/>
        <v>4</v>
      </c>
      <c r="AS124">
        <f t="shared" si="17"/>
        <v>3</v>
      </c>
      <c r="AT124" s="3" t="b">
        <f t="shared" si="18"/>
        <v>1</v>
      </c>
      <c r="AU124" s="3">
        <f t="shared" si="19"/>
        <v>63.465321428571428</v>
      </c>
      <c r="AV124" s="3">
        <f t="shared" si="20"/>
        <v>74.310333333333332</v>
      </c>
      <c r="AW124" s="3">
        <f t="shared" si="21"/>
        <v>-0.22759434765175682</v>
      </c>
      <c r="AX124" s="3">
        <f t="shared" si="26"/>
        <v>-1.0497595674417037</v>
      </c>
      <c r="AY124" s="3" t="b">
        <f t="shared" si="24"/>
        <v>0</v>
      </c>
      <c r="AZ124" s="6">
        <f t="shared" si="22"/>
        <v>0.37674256011779961</v>
      </c>
      <c r="BA124" s="3" t="b">
        <f t="shared" si="25"/>
        <v>0</v>
      </c>
      <c r="BB124" s="3"/>
      <c r="BC124" t="s">
        <v>537</v>
      </c>
    </row>
    <row r="125" spans="1:55">
      <c r="A125">
        <v>1286</v>
      </c>
      <c r="B125">
        <v>1</v>
      </c>
      <c r="C125" t="s">
        <v>2801</v>
      </c>
      <c r="D125" t="str">
        <f>HYPERLINK("http://www.uniprot.org/uniprot/DAZP1_MOUSE", "DAZP1_MOUSE")</f>
        <v>DAZP1_MOUSE</v>
      </c>
      <c r="F125">
        <v>26.6</v>
      </c>
      <c r="G125">
        <v>406</v>
      </c>
      <c r="H125">
        <v>43215</v>
      </c>
      <c r="I125" t="s">
        <v>2802</v>
      </c>
      <c r="J125">
        <v>463</v>
      </c>
      <c r="K125">
        <v>463</v>
      </c>
      <c r="L125">
        <v>1</v>
      </c>
      <c r="M125">
        <v>46</v>
      </c>
      <c r="N125">
        <v>101</v>
      </c>
      <c r="O125">
        <v>86</v>
      </c>
      <c r="P125">
        <v>58</v>
      </c>
      <c r="Q125">
        <v>42</v>
      </c>
      <c r="R125">
        <v>52</v>
      </c>
      <c r="S125">
        <v>78</v>
      </c>
      <c r="T125">
        <v>46</v>
      </c>
      <c r="U125">
        <v>101</v>
      </c>
      <c r="V125">
        <v>86</v>
      </c>
      <c r="W125">
        <v>58</v>
      </c>
      <c r="X125">
        <v>42</v>
      </c>
      <c r="Y125">
        <v>52</v>
      </c>
      <c r="Z125">
        <v>78</v>
      </c>
      <c r="AA125">
        <v>46</v>
      </c>
      <c r="AB125">
        <v>101</v>
      </c>
      <c r="AC125">
        <v>86</v>
      </c>
      <c r="AD125">
        <v>58</v>
      </c>
      <c r="AE125">
        <v>42</v>
      </c>
      <c r="AF125">
        <v>52</v>
      </c>
      <c r="AG125">
        <v>78</v>
      </c>
      <c r="AH125" s="3">
        <v>59.517285714285713</v>
      </c>
      <c r="AI125" s="3">
        <v>101</v>
      </c>
      <c r="AJ125" s="3">
        <v>85.030857142857144</v>
      </c>
      <c r="AK125" s="3">
        <v>70.282428571428568</v>
      </c>
      <c r="AL125" s="3">
        <v>51.549857142857142</v>
      </c>
      <c r="AM125" s="3">
        <v>48.840142857142858</v>
      </c>
      <c r="AN125" s="3">
        <v>60.229428571428571</v>
      </c>
      <c r="AO125" s="3">
        <f t="shared" si="14"/>
        <v>68.064285714285717</v>
      </c>
      <c r="AP125" s="3" t="b">
        <f t="shared" si="15"/>
        <v>1</v>
      </c>
      <c r="AQ125" s="3" t="b">
        <f t="shared" si="23"/>
        <v>1</v>
      </c>
      <c r="AR125">
        <f t="shared" si="16"/>
        <v>4</v>
      </c>
      <c r="AS125">
        <f t="shared" si="17"/>
        <v>3</v>
      </c>
      <c r="AT125" s="3" t="b">
        <f t="shared" si="18"/>
        <v>1</v>
      </c>
      <c r="AU125" s="3">
        <f t="shared" si="19"/>
        <v>78.957642857142858</v>
      </c>
      <c r="AV125" s="3">
        <f t="shared" si="20"/>
        <v>53.539809523809517</v>
      </c>
      <c r="AW125" s="3">
        <f t="shared" si="21"/>
        <v>0.56046691491431022</v>
      </c>
      <c r="AX125" s="3">
        <f t="shared" si="26"/>
        <v>1.5486681914233238</v>
      </c>
      <c r="AY125" s="3" t="b">
        <f t="shared" si="24"/>
        <v>0</v>
      </c>
      <c r="AZ125" s="6">
        <f t="shared" si="22"/>
        <v>6.9763649437816627E-2</v>
      </c>
      <c r="BA125" s="3" t="b">
        <f t="shared" si="25"/>
        <v>1</v>
      </c>
      <c r="BB125" s="3"/>
      <c r="BC125" t="s">
        <v>537</v>
      </c>
    </row>
    <row r="126" spans="1:55">
      <c r="A126">
        <v>1161</v>
      </c>
      <c r="B126">
        <v>1</v>
      </c>
      <c r="C126" t="s">
        <v>2382</v>
      </c>
      <c r="D126" t="str">
        <f>HYPERLINK("http://www.uniprot.org/uniprot/GAR1_MOUSE", "GAR1_MOUSE")</f>
        <v>GAR1_MOUSE</v>
      </c>
      <c r="F126">
        <v>30.3</v>
      </c>
      <c r="G126">
        <v>231</v>
      </c>
      <c r="H126">
        <v>23475</v>
      </c>
      <c r="I126" t="s">
        <v>2383</v>
      </c>
      <c r="J126">
        <v>475</v>
      </c>
      <c r="K126">
        <v>475</v>
      </c>
      <c r="L126">
        <v>1</v>
      </c>
      <c r="M126">
        <v>20</v>
      </c>
      <c r="N126">
        <v>90</v>
      </c>
      <c r="O126">
        <v>93</v>
      </c>
      <c r="P126">
        <v>40</v>
      </c>
      <c r="Q126">
        <v>51</v>
      </c>
      <c r="R126">
        <v>66</v>
      </c>
      <c r="S126">
        <v>115</v>
      </c>
      <c r="T126">
        <v>20</v>
      </c>
      <c r="U126">
        <v>90</v>
      </c>
      <c r="V126">
        <v>93</v>
      </c>
      <c r="W126">
        <v>40</v>
      </c>
      <c r="X126">
        <v>51</v>
      </c>
      <c r="Y126">
        <v>66</v>
      </c>
      <c r="Z126">
        <v>115</v>
      </c>
      <c r="AA126">
        <v>20</v>
      </c>
      <c r="AB126">
        <v>90</v>
      </c>
      <c r="AC126">
        <v>93</v>
      </c>
      <c r="AD126">
        <v>40</v>
      </c>
      <c r="AE126">
        <v>51</v>
      </c>
      <c r="AF126">
        <v>66</v>
      </c>
      <c r="AG126">
        <v>115</v>
      </c>
      <c r="AH126" s="3">
        <v>30.841714285714286</v>
      </c>
      <c r="AI126" s="3">
        <v>84.393000000000001</v>
      </c>
      <c r="AJ126" s="3">
        <v>89.020428571428582</v>
      </c>
      <c r="AK126" s="3">
        <v>50.578285714285713</v>
      </c>
      <c r="AL126" s="3">
        <v>57.571428571428569</v>
      </c>
      <c r="AM126" s="3">
        <v>64.830857142857141</v>
      </c>
      <c r="AN126" s="3">
        <v>95.271857142857144</v>
      </c>
      <c r="AO126" s="3">
        <f t="shared" si="14"/>
        <v>67.501081632653054</v>
      </c>
      <c r="AP126" s="3" t="b">
        <f t="shared" si="15"/>
        <v>1</v>
      </c>
      <c r="AQ126" s="3" t="b">
        <f t="shared" si="23"/>
        <v>1</v>
      </c>
      <c r="AR126">
        <f t="shared" si="16"/>
        <v>4</v>
      </c>
      <c r="AS126">
        <f t="shared" si="17"/>
        <v>3</v>
      </c>
      <c r="AT126" s="3" t="b">
        <f t="shared" si="18"/>
        <v>1</v>
      </c>
      <c r="AU126" s="3">
        <f t="shared" si="19"/>
        <v>63.708357142857139</v>
      </c>
      <c r="AV126" s="3">
        <f t="shared" si="20"/>
        <v>72.558047619047613</v>
      </c>
      <c r="AW126" s="3">
        <f t="shared" si="21"/>
        <v>-0.18765300164285711</v>
      </c>
      <c r="AX126" s="3">
        <f t="shared" si="26"/>
        <v>-0.92768945967732375</v>
      </c>
      <c r="AY126" s="3" t="b">
        <f t="shared" si="24"/>
        <v>0</v>
      </c>
      <c r="AZ126" s="6">
        <f t="shared" si="22"/>
        <v>0.66231802088050529</v>
      </c>
      <c r="BA126" s="3" t="b">
        <f t="shared" si="25"/>
        <v>0</v>
      </c>
      <c r="BB126" s="3"/>
      <c r="BC126" t="s">
        <v>537</v>
      </c>
    </row>
    <row r="127" spans="1:55">
      <c r="A127">
        <v>726</v>
      </c>
      <c r="B127">
        <v>1</v>
      </c>
      <c r="C127" t="s">
        <v>1801</v>
      </c>
      <c r="D127" t="str">
        <f>HYPERLINK("http://www.uniprot.org/uniprot/DEK_MOUSE", "DEK_MOUSE")</f>
        <v>DEK_MOUSE</v>
      </c>
      <c r="F127">
        <v>35.799999999999997</v>
      </c>
      <c r="G127">
        <v>380</v>
      </c>
      <c r="H127">
        <v>43160</v>
      </c>
      <c r="I127" t="s">
        <v>1714</v>
      </c>
      <c r="J127">
        <v>480</v>
      </c>
      <c r="K127">
        <v>480</v>
      </c>
      <c r="L127">
        <v>1</v>
      </c>
      <c r="M127">
        <v>69</v>
      </c>
      <c r="N127">
        <v>62</v>
      </c>
      <c r="O127">
        <v>58</v>
      </c>
      <c r="P127">
        <v>72</v>
      </c>
      <c r="Q127">
        <v>73</v>
      </c>
      <c r="R127">
        <v>60</v>
      </c>
      <c r="S127">
        <v>86</v>
      </c>
      <c r="T127">
        <v>69</v>
      </c>
      <c r="U127">
        <v>62</v>
      </c>
      <c r="V127">
        <v>58</v>
      </c>
      <c r="W127">
        <v>72</v>
      </c>
      <c r="X127">
        <v>73</v>
      </c>
      <c r="Y127">
        <v>60</v>
      </c>
      <c r="Z127">
        <v>86</v>
      </c>
      <c r="AA127">
        <v>69</v>
      </c>
      <c r="AB127">
        <v>62</v>
      </c>
      <c r="AC127">
        <v>58</v>
      </c>
      <c r="AD127">
        <v>72</v>
      </c>
      <c r="AE127">
        <v>73</v>
      </c>
      <c r="AF127">
        <v>60</v>
      </c>
      <c r="AG127">
        <v>86</v>
      </c>
      <c r="AH127" s="3">
        <v>78.942428571428565</v>
      </c>
      <c r="AI127" s="3">
        <v>56.617285714285707</v>
      </c>
      <c r="AJ127" s="3">
        <v>48.285714285714285</v>
      </c>
      <c r="AK127" s="3">
        <v>81.66157142857142</v>
      </c>
      <c r="AL127" s="3">
        <v>74.428571428571431</v>
      </c>
      <c r="AM127" s="3">
        <v>56.617285714285707</v>
      </c>
      <c r="AN127" s="3">
        <v>70.282428571428568</v>
      </c>
      <c r="AO127" s="3">
        <f t="shared" si="14"/>
        <v>66.690755102040811</v>
      </c>
      <c r="AP127" s="3" t="b">
        <f t="shared" si="15"/>
        <v>1</v>
      </c>
      <c r="AQ127" s="3" t="b">
        <f t="shared" si="23"/>
        <v>1</v>
      </c>
      <c r="AR127">
        <f t="shared" si="16"/>
        <v>4</v>
      </c>
      <c r="AS127">
        <f t="shared" si="17"/>
        <v>3</v>
      </c>
      <c r="AT127" s="3" t="b">
        <f t="shared" si="18"/>
        <v>1</v>
      </c>
      <c r="AU127" s="3">
        <f t="shared" si="19"/>
        <v>66.376749999999987</v>
      </c>
      <c r="AV127" s="3">
        <f t="shared" si="20"/>
        <v>67.109428571428566</v>
      </c>
      <c r="AW127" s="3">
        <f t="shared" si="21"/>
        <v>-1.5837480226016235E-2</v>
      </c>
      <c r="AX127" s="3">
        <f t="shared" si="26"/>
        <v>-0.35184967856516308</v>
      </c>
      <c r="AY127" s="3" t="b">
        <f t="shared" si="24"/>
        <v>0</v>
      </c>
      <c r="AZ127" s="6">
        <f t="shared" si="22"/>
        <v>0.94823097142744017</v>
      </c>
      <c r="BA127" s="3" t="b">
        <f t="shared" si="25"/>
        <v>0</v>
      </c>
      <c r="BB127" s="3"/>
      <c r="BC127" t="s">
        <v>537</v>
      </c>
    </row>
    <row r="128" spans="1:55">
      <c r="A128">
        <v>1036</v>
      </c>
      <c r="B128">
        <v>1</v>
      </c>
      <c r="C128" t="s">
        <v>2631</v>
      </c>
      <c r="D128" t="str">
        <f>HYPERLINK("http://www.uniprot.org/uniprot/SMCA5_MOUSE", "SMCA5_MOUSE")</f>
        <v>SMCA5_MOUSE</v>
      </c>
      <c r="F128">
        <v>33.4</v>
      </c>
      <c r="G128">
        <v>1051</v>
      </c>
      <c r="H128">
        <v>121628</v>
      </c>
      <c r="I128" t="s">
        <v>2632</v>
      </c>
      <c r="J128">
        <v>453</v>
      </c>
      <c r="K128">
        <v>453</v>
      </c>
      <c r="L128">
        <v>1</v>
      </c>
      <c r="M128">
        <v>36</v>
      </c>
      <c r="N128">
        <v>84</v>
      </c>
      <c r="O128">
        <v>77</v>
      </c>
      <c r="P128">
        <v>33</v>
      </c>
      <c r="Q128">
        <v>55</v>
      </c>
      <c r="R128">
        <v>74</v>
      </c>
      <c r="S128">
        <v>94</v>
      </c>
      <c r="T128">
        <v>36</v>
      </c>
      <c r="U128">
        <v>84</v>
      </c>
      <c r="V128">
        <v>77</v>
      </c>
      <c r="W128">
        <v>33</v>
      </c>
      <c r="X128">
        <v>55</v>
      </c>
      <c r="Y128">
        <v>74</v>
      </c>
      <c r="Z128">
        <v>94</v>
      </c>
      <c r="AA128">
        <v>36</v>
      </c>
      <c r="AB128">
        <v>84</v>
      </c>
      <c r="AC128">
        <v>77</v>
      </c>
      <c r="AD128">
        <v>33</v>
      </c>
      <c r="AE128">
        <v>55</v>
      </c>
      <c r="AF128">
        <v>74</v>
      </c>
      <c r="AG128">
        <v>94</v>
      </c>
      <c r="AH128" s="3">
        <v>51.939142857142848</v>
      </c>
      <c r="AI128" s="3">
        <v>78.942428571428565</v>
      </c>
      <c r="AJ128" s="3">
        <v>74.938714285714283</v>
      </c>
      <c r="AK128" s="3">
        <v>44.995285714285714</v>
      </c>
      <c r="AL128" s="3">
        <v>59.517285714285713</v>
      </c>
      <c r="AM128" s="3">
        <v>72.966714285714289</v>
      </c>
      <c r="AN128" s="3">
        <v>82.296714285714287</v>
      </c>
      <c r="AO128" s="3">
        <f t="shared" si="14"/>
        <v>66.513755102040818</v>
      </c>
      <c r="AP128" s="3" t="b">
        <f t="shared" si="15"/>
        <v>1</v>
      </c>
      <c r="AQ128" s="3" t="b">
        <f t="shared" si="23"/>
        <v>1</v>
      </c>
      <c r="AR128">
        <f t="shared" si="16"/>
        <v>4</v>
      </c>
      <c r="AS128">
        <f t="shared" si="17"/>
        <v>3</v>
      </c>
      <c r="AT128" s="3" t="b">
        <f t="shared" si="18"/>
        <v>1</v>
      </c>
      <c r="AU128" s="3">
        <f t="shared" si="19"/>
        <v>62.703892857142861</v>
      </c>
      <c r="AV128" s="3">
        <f t="shared" si="20"/>
        <v>71.593571428571423</v>
      </c>
      <c r="AW128" s="3">
        <f t="shared" si="21"/>
        <v>-0.19127503709117069</v>
      </c>
      <c r="AX128" s="3">
        <f t="shared" si="26"/>
        <v>-0.83737094204185547</v>
      </c>
      <c r="AY128" s="3" t="b">
        <f t="shared" si="24"/>
        <v>0</v>
      </c>
      <c r="AZ128" s="6">
        <f t="shared" si="22"/>
        <v>0.46912659046166688</v>
      </c>
      <c r="BA128" s="3" t="b">
        <f t="shared" si="25"/>
        <v>0</v>
      </c>
      <c r="BB128" s="3"/>
      <c r="BC128" t="s">
        <v>537</v>
      </c>
    </row>
    <row r="129" spans="1:55">
      <c r="A129">
        <v>342</v>
      </c>
      <c r="B129">
        <v>1</v>
      </c>
      <c r="C129" t="s">
        <v>1205</v>
      </c>
      <c r="D129" t="str">
        <f>HYPERLINK("http://www.uniprot.org/uniprot/PCBP1_MOUSE", "PCBP1_MOUSE")</f>
        <v>PCBP1_MOUSE</v>
      </c>
      <c r="F129">
        <v>54.5</v>
      </c>
      <c r="G129">
        <v>356</v>
      </c>
      <c r="H129">
        <v>37499</v>
      </c>
      <c r="I129" t="s">
        <v>1206</v>
      </c>
      <c r="J129">
        <v>561</v>
      </c>
      <c r="K129">
        <v>360</v>
      </c>
      <c r="L129">
        <v>0.64200000000000002</v>
      </c>
      <c r="M129">
        <v>85</v>
      </c>
      <c r="N129">
        <v>79</v>
      </c>
      <c r="O129">
        <v>68</v>
      </c>
      <c r="P129">
        <v>92</v>
      </c>
      <c r="Q129">
        <v>100</v>
      </c>
      <c r="R129">
        <v>71</v>
      </c>
      <c r="S129">
        <v>66</v>
      </c>
      <c r="T129">
        <v>54</v>
      </c>
      <c r="U129">
        <v>55</v>
      </c>
      <c r="V129">
        <v>39</v>
      </c>
      <c r="W129">
        <v>62</v>
      </c>
      <c r="X129">
        <v>64</v>
      </c>
      <c r="Y129">
        <v>44</v>
      </c>
      <c r="Z129">
        <v>42</v>
      </c>
      <c r="AA129">
        <v>71.081999999999994</v>
      </c>
      <c r="AB129">
        <v>70.171999999999997</v>
      </c>
      <c r="AC129">
        <v>54.493000000000002</v>
      </c>
      <c r="AD129">
        <v>80.058000000000007</v>
      </c>
      <c r="AE129">
        <v>84.570999999999998</v>
      </c>
      <c r="AF129">
        <v>59.231000000000002</v>
      </c>
      <c r="AG129">
        <v>56.609000000000002</v>
      </c>
      <c r="AH129" s="3">
        <v>80.011714285714291</v>
      </c>
      <c r="AI129" s="3">
        <v>66.974428571428575</v>
      </c>
      <c r="AJ129" s="3">
        <v>43.65757142857143</v>
      </c>
      <c r="AK129" s="3">
        <v>88.011571428571415</v>
      </c>
      <c r="AL129" s="3">
        <v>84.393000000000001</v>
      </c>
      <c r="AM129" s="3">
        <v>55.803142857142852</v>
      </c>
      <c r="AN129" s="3">
        <v>41</v>
      </c>
      <c r="AO129" s="3">
        <f t="shared" si="14"/>
        <v>65.693061224489796</v>
      </c>
      <c r="AP129" s="3" t="b">
        <f t="shared" si="15"/>
        <v>1</v>
      </c>
      <c r="AQ129" s="3" t="b">
        <f t="shared" si="23"/>
        <v>1</v>
      </c>
      <c r="AR129">
        <f t="shared" si="16"/>
        <v>4</v>
      </c>
      <c r="AS129">
        <f t="shared" si="17"/>
        <v>3</v>
      </c>
      <c r="AT129" s="3" t="b">
        <f t="shared" si="18"/>
        <v>1</v>
      </c>
      <c r="AU129" s="3">
        <f t="shared" si="19"/>
        <v>69.663821428571424</v>
      </c>
      <c r="AV129" s="3">
        <f t="shared" si="20"/>
        <v>60.398714285714284</v>
      </c>
      <c r="AW129" s="3">
        <f t="shared" si="21"/>
        <v>0.2058917754745144</v>
      </c>
      <c r="AX129" s="3">
        <f t="shared" si="26"/>
        <v>0.51408560199181996</v>
      </c>
      <c r="AY129" s="3" t="b">
        <f t="shared" si="24"/>
        <v>0</v>
      </c>
      <c r="AZ129" s="6">
        <f t="shared" si="22"/>
        <v>0.57968732705574033</v>
      </c>
      <c r="BA129" s="3" t="b">
        <f t="shared" si="25"/>
        <v>0</v>
      </c>
      <c r="BB129" s="3"/>
      <c r="BC129" t="s">
        <v>1207</v>
      </c>
    </row>
    <row r="130" spans="1:55">
      <c r="A130">
        <v>875</v>
      </c>
      <c r="B130">
        <v>1</v>
      </c>
      <c r="C130" t="s">
        <v>1419</v>
      </c>
      <c r="D130" t="str">
        <f>HYPERLINK("http://www.uniprot.org/uniprot/CCAR1_MOUSE", "CCAR1_MOUSE")</f>
        <v>CCAR1_MOUSE</v>
      </c>
      <c r="F130">
        <v>23.7</v>
      </c>
      <c r="G130">
        <v>1146</v>
      </c>
      <c r="H130">
        <v>132061</v>
      </c>
      <c r="I130" t="s">
        <v>1420</v>
      </c>
      <c r="J130">
        <v>459</v>
      </c>
      <c r="K130">
        <v>459</v>
      </c>
      <c r="L130">
        <v>1</v>
      </c>
      <c r="M130">
        <v>49</v>
      </c>
      <c r="N130">
        <v>65</v>
      </c>
      <c r="O130">
        <v>72</v>
      </c>
      <c r="P130">
        <v>41</v>
      </c>
      <c r="Q130">
        <v>69</v>
      </c>
      <c r="R130">
        <v>69</v>
      </c>
      <c r="S130">
        <v>94</v>
      </c>
      <c r="T130">
        <v>49</v>
      </c>
      <c r="U130">
        <v>65</v>
      </c>
      <c r="V130">
        <v>72</v>
      </c>
      <c r="W130">
        <v>41</v>
      </c>
      <c r="X130">
        <v>69</v>
      </c>
      <c r="Y130">
        <v>69</v>
      </c>
      <c r="Z130">
        <v>94</v>
      </c>
      <c r="AA130">
        <v>49</v>
      </c>
      <c r="AB130">
        <v>65</v>
      </c>
      <c r="AC130">
        <v>72</v>
      </c>
      <c r="AD130">
        <v>41</v>
      </c>
      <c r="AE130">
        <v>69</v>
      </c>
      <c r="AF130">
        <v>69</v>
      </c>
      <c r="AG130">
        <v>94</v>
      </c>
      <c r="AH130" s="3">
        <v>61.447000000000003</v>
      </c>
      <c r="AI130" s="3">
        <v>61.447000000000003</v>
      </c>
      <c r="AJ130" s="3">
        <v>64.285714285714292</v>
      </c>
      <c r="AK130" s="3">
        <v>51.73885714285715</v>
      </c>
      <c r="AL130" s="3">
        <v>71.295714285714283</v>
      </c>
      <c r="AM130" s="3">
        <v>67.471142857142851</v>
      </c>
      <c r="AN130" s="3">
        <v>81.66157142857142</v>
      </c>
      <c r="AO130" s="3">
        <f t="shared" si="14"/>
        <v>65.620999999999995</v>
      </c>
      <c r="AP130" s="3" t="b">
        <f t="shared" si="15"/>
        <v>1</v>
      </c>
      <c r="AQ130" s="3" t="b">
        <f t="shared" si="23"/>
        <v>1</v>
      </c>
      <c r="AR130">
        <f t="shared" si="16"/>
        <v>4</v>
      </c>
      <c r="AS130">
        <f t="shared" si="17"/>
        <v>3</v>
      </c>
      <c r="AT130" s="3" t="b">
        <f t="shared" si="18"/>
        <v>1</v>
      </c>
      <c r="AU130" s="3">
        <f t="shared" si="19"/>
        <v>59.729642857142856</v>
      </c>
      <c r="AV130" s="3">
        <f t="shared" si="20"/>
        <v>73.476142857142847</v>
      </c>
      <c r="AW130" s="3">
        <f t="shared" si="21"/>
        <v>-0.29882879844576232</v>
      </c>
      <c r="AX130" s="3">
        <f t="shared" si="26"/>
        <v>-1.2337536362028962</v>
      </c>
      <c r="AY130" s="3" t="b">
        <f t="shared" si="24"/>
        <v>0</v>
      </c>
      <c r="AZ130" s="6">
        <f t="shared" si="22"/>
        <v>3.5498186129708759E-2</v>
      </c>
      <c r="BA130" s="3" t="b">
        <f t="shared" si="25"/>
        <v>1</v>
      </c>
      <c r="BB130" s="3"/>
      <c r="BC130" t="s">
        <v>537</v>
      </c>
    </row>
    <row r="131" spans="1:55">
      <c r="A131">
        <v>174</v>
      </c>
      <c r="B131">
        <v>1</v>
      </c>
      <c r="C131" t="s">
        <v>97</v>
      </c>
      <c r="D131" t="str">
        <f>HYPERLINK("http://www.uniprot.org/uniprot/PARP1_MOUSE", "PARP1_MOUSE")</f>
        <v>PARP1_MOUSE</v>
      </c>
      <c r="F131">
        <v>26.8</v>
      </c>
      <c r="G131">
        <v>1013</v>
      </c>
      <c r="H131">
        <v>113101</v>
      </c>
      <c r="I131" t="s">
        <v>98</v>
      </c>
      <c r="J131">
        <v>457</v>
      </c>
      <c r="K131">
        <v>457</v>
      </c>
      <c r="L131">
        <v>1</v>
      </c>
      <c r="M131">
        <v>56</v>
      </c>
      <c r="N131">
        <v>86</v>
      </c>
      <c r="O131">
        <v>67</v>
      </c>
      <c r="P131">
        <v>48</v>
      </c>
      <c r="Q131">
        <v>42</v>
      </c>
      <c r="R131">
        <v>70</v>
      </c>
      <c r="S131">
        <v>88</v>
      </c>
      <c r="T131">
        <v>56</v>
      </c>
      <c r="U131">
        <v>86</v>
      </c>
      <c r="V131">
        <v>67</v>
      </c>
      <c r="W131">
        <v>48</v>
      </c>
      <c r="X131">
        <v>42</v>
      </c>
      <c r="Y131">
        <v>70</v>
      </c>
      <c r="Z131">
        <v>88</v>
      </c>
      <c r="AA131">
        <v>56</v>
      </c>
      <c r="AB131">
        <v>86</v>
      </c>
      <c r="AC131">
        <v>67</v>
      </c>
      <c r="AD131">
        <v>48</v>
      </c>
      <c r="AE131">
        <v>42</v>
      </c>
      <c r="AF131">
        <v>70</v>
      </c>
      <c r="AG131">
        <v>88</v>
      </c>
      <c r="AH131" s="3">
        <v>66.974428571428575</v>
      </c>
      <c r="AI131" s="3">
        <v>80.011714285714291</v>
      </c>
      <c r="AJ131" s="3">
        <v>56.617285714285707</v>
      </c>
      <c r="AK131" s="3">
        <v>62.571428571428569</v>
      </c>
      <c r="AL131" s="3">
        <v>49.620285714285714</v>
      </c>
      <c r="AM131" s="3">
        <v>68.665714285714287</v>
      </c>
      <c r="AN131" s="3">
        <v>73.590285714285727</v>
      </c>
      <c r="AO131" s="3">
        <f t="shared" si="14"/>
        <v>65.435877551020411</v>
      </c>
      <c r="AP131" s="3" t="b">
        <f t="shared" si="15"/>
        <v>1</v>
      </c>
      <c r="AQ131" s="3" t="b">
        <f t="shared" si="23"/>
        <v>1</v>
      </c>
      <c r="AR131">
        <f t="shared" si="16"/>
        <v>4</v>
      </c>
      <c r="AS131">
        <f t="shared" si="17"/>
        <v>3</v>
      </c>
      <c r="AT131" s="3" t="b">
        <f t="shared" si="18"/>
        <v>1</v>
      </c>
      <c r="AU131" s="3">
        <f t="shared" si="19"/>
        <v>66.543714285714287</v>
      </c>
      <c r="AV131" s="3">
        <f t="shared" si="20"/>
        <v>63.958761904761907</v>
      </c>
      <c r="AW131" s="3">
        <f t="shared" si="21"/>
        <v>5.7160383892534701E-2</v>
      </c>
      <c r="AX131" s="3">
        <f t="shared" si="26"/>
        <v>0.11777204786948928</v>
      </c>
      <c r="AY131" s="3" t="b">
        <f t="shared" si="24"/>
        <v>0</v>
      </c>
      <c r="AZ131" s="6">
        <f t="shared" si="22"/>
        <v>0.7727809428091863</v>
      </c>
      <c r="BA131" s="3" t="b">
        <f t="shared" si="25"/>
        <v>0</v>
      </c>
      <c r="BB131" s="3"/>
      <c r="BC131" t="s">
        <v>537</v>
      </c>
    </row>
    <row r="132" spans="1:55">
      <c r="A132">
        <v>545</v>
      </c>
      <c r="B132">
        <v>1</v>
      </c>
      <c r="C132" t="s">
        <v>781</v>
      </c>
      <c r="D132" t="str">
        <f>HYPERLINK("http://www.uniprot.org/uniprot/DDX46_MOUSE", "DDX46_MOUSE")</f>
        <v>DDX46_MOUSE</v>
      </c>
      <c r="F132">
        <v>33.799999999999997</v>
      </c>
      <c r="G132">
        <v>1032</v>
      </c>
      <c r="H132">
        <v>117449</v>
      </c>
      <c r="I132" t="s">
        <v>782</v>
      </c>
      <c r="J132">
        <v>454</v>
      </c>
      <c r="K132">
        <v>454</v>
      </c>
      <c r="L132">
        <v>1</v>
      </c>
      <c r="M132">
        <v>53</v>
      </c>
      <c r="N132">
        <v>83</v>
      </c>
      <c r="O132">
        <v>73</v>
      </c>
      <c r="P132">
        <v>50</v>
      </c>
      <c r="Q132">
        <v>43</v>
      </c>
      <c r="R132">
        <v>74</v>
      </c>
      <c r="S132">
        <v>78</v>
      </c>
      <c r="T132">
        <v>53</v>
      </c>
      <c r="U132">
        <v>83</v>
      </c>
      <c r="V132">
        <v>73</v>
      </c>
      <c r="W132">
        <v>50</v>
      </c>
      <c r="X132">
        <v>43</v>
      </c>
      <c r="Y132">
        <v>74</v>
      </c>
      <c r="Z132">
        <v>78</v>
      </c>
      <c r="AA132">
        <v>53</v>
      </c>
      <c r="AB132">
        <v>83</v>
      </c>
      <c r="AC132">
        <v>73</v>
      </c>
      <c r="AD132">
        <v>50</v>
      </c>
      <c r="AE132">
        <v>43</v>
      </c>
      <c r="AF132">
        <v>74</v>
      </c>
      <c r="AG132">
        <v>78</v>
      </c>
      <c r="AH132" s="3">
        <v>64.830857142857141</v>
      </c>
      <c r="AI132" s="3">
        <v>76.898857142857125</v>
      </c>
      <c r="AJ132" s="3">
        <v>65.571428571428569</v>
      </c>
      <c r="AK132" s="3">
        <v>65.571428571428569</v>
      </c>
      <c r="AL132" s="3">
        <v>51.73885714285715</v>
      </c>
      <c r="AM132" s="3">
        <v>72.744285714285709</v>
      </c>
      <c r="AN132" s="3">
        <v>60.207857142857144</v>
      </c>
      <c r="AO132" s="3">
        <f t="shared" si="14"/>
        <v>65.366224489795925</v>
      </c>
      <c r="AP132" s="3" t="b">
        <f t="shared" si="15"/>
        <v>1</v>
      </c>
      <c r="AQ132" s="3" t="b">
        <f t="shared" si="23"/>
        <v>1</v>
      </c>
      <c r="AR132">
        <f t="shared" si="16"/>
        <v>4</v>
      </c>
      <c r="AS132">
        <f t="shared" si="17"/>
        <v>3</v>
      </c>
      <c r="AT132" s="3" t="b">
        <f t="shared" si="18"/>
        <v>1</v>
      </c>
      <c r="AU132" s="3">
        <f t="shared" si="19"/>
        <v>68.218142857142851</v>
      </c>
      <c r="AV132" s="3">
        <f t="shared" si="20"/>
        <v>61.56366666666667</v>
      </c>
      <c r="AW132" s="3">
        <f t="shared" si="21"/>
        <v>0.14807632053444619</v>
      </c>
      <c r="AX132" s="3">
        <f t="shared" si="26"/>
        <v>0.39571854435821363</v>
      </c>
      <c r="AY132" s="3" t="b">
        <f t="shared" si="24"/>
        <v>0</v>
      </c>
      <c r="AZ132" s="6">
        <f t="shared" si="22"/>
        <v>0.32865225563392925</v>
      </c>
      <c r="BA132" s="3" t="b">
        <f t="shared" si="25"/>
        <v>0</v>
      </c>
      <c r="BB132" s="3"/>
      <c r="BC132" t="s">
        <v>537</v>
      </c>
    </row>
    <row r="133" spans="1:55">
      <c r="A133">
        <v>583</v>
      </c>
      <c r="B133">
        <v>1</v>
      </c>
      <c r="C133" t="s">
        <v>2013</v>
      </c>
      <c r="D133" t="str">
        <f>HYPERLINK("http://www.uniprot.org/uniprot/LAP2B_MOUSE", "LAP2B_MOUSE")</f>
        <v>LAP2B_MOUSE</v>
      </c>
      <c r="F133">
        <v>41.4</v>
      </c>
      <c r="G133">
        <v>452</v>
      </c>
      <c r="H133">
        <v>50296</v>
      </c>
      <c r="I133" t="s">
        <v>2014</v>
      </c>
      <c r="J133">
        <v>547</v>
      </c>
      <c r="K133">
        <v>321</v>
      </c>
      <c r="L133">
        <v>0.58699999999999997</v>
      </c>
      <c r="M133">
        <v>85</v>
      </c>
      <c r="N133">
        <v>64</v>
      </c>
      <c r="O133">
        <v>79</v>
      </c>
      <c r="P133">
        <v>93</v>
      </c>
      <c r="Q133">
        <v>81</v>
      </c>
      <c r="R133">
        <v>61</v>
      </c>
      <c r="S133">
        <v>84</v>
      </c>
      <c r="T133">
        <v>58</v>
      </c>
      <c r="U133">
        <v>36</v>
      </c>
      <c r="V133">
        <v>47</v>
      </c>
      <c r="W133">
        <v>62</v>
      </c>
      <c r="X133">
        <v>45</v>
      </c>
      <c r="Y133">
        <v>33</v>
      </c>
      <c r="Z133">
        <v>40</v>
      </c>
      <c r="AA133">
        <v>78.337999999999994</v>
      </c>
      <c r="AB133">
        <v>50.609000000000002</v>
      </c>
      <c r="AC133">
        <v>63.899000000000001</v>
      </c>
      <c r="AD133">
        <v>86.025000000000006</v>
      </c>
      <c r="AE133">
        <v>66.891999999999996</v>
      </c>
      <c r="AF133">
        <v>47</v>
      </c>
      <c r="AG133">
        <v>60.951999999999998</v>
      </c>
      <c r="AH133" s="3">
        <v>88.011571428571415</v>
      </c>
      <c r="AI133" s="3">
        <v>43.980142857142859</v>
      </c>
      <c r="AJ133" s="3">
        <v>52.842714285714287</v>
      </c>
      <c r="AK133" s="3">
        <v>96.166714285714278</v>
      </c>
      <c r="AL133" s="3">
        <v>69.164857142857144</v>
      </c>
      <c r="AM133" s="3">
        <v>46</v>
      </c>
      <c r="AN133" s="3">
        <v>44.995285714285714</v>
      </c>
      <c r="AO133" s="3">
        <f t="shared" ref="AO133:AO196" si="27">AVERAGE(AH133:AN133)</f>
        <v>63.023040816326535</v>
      </c>
      <c r="AP133" s="3" t="b">
        <f t="shared" ref="AP133:AP196" si="28">IF(AO133&gt;=$AO$1,TRUE,FALSE)</f>
        <v>1</v>
      </c>
      <c r="AQ133" s="3" t="b">
        <f t="shared" si="23"/>
        <v>1</v>
      </c>
      <c r="AR133">
        <f t="shared" ref="AR133:AR196" si="29">COUNTIF(M133:P133,"&gt;0")</f>
        <v>4</v>
      </c>
      <c r="AS133">
        <f t="shared" ref="AS133:AS196" si="30">COUNTIF(Q133:S133,"&gt;0")</f>
        <v>3</v>
      </c>
      <c r="AT133" s="3" t="b">
        <f t="shared" ref="AT133:AT196" si="31">IF(OR(AR133&gt;=$AR$1,AS133&gt;=$AS$1),TRUE,FALSE)</f>
        <v>1</v>
      </c>
      <c r="AU133" s="3">
        <f t="shared" ref="AU133:AU196" si="32">AVERAGE(AH133:AK133)</f>
        <v>70.25028571428571</v>
      </c>
      <c r="AV133" s="3">
        <f t="shared" ref="AV133:AV196" si="33">AVERAGE(AL133:AN133)</f>
        <v>53.386714285714284</v>
      </c>
      <c r="AW133" s="3">
        <f t="shared" ref="AW133:AW196" si="34">LOG(AU133/AV133,2)</f>
        <v>0.39602333263120587</v>
      </c>
      <c r="AX133" s="3">
        <f t="shared" si="26"/>
        <v>1.3449251688266564</v>
      </c>
      <c r="AY133" s="3" t="b">
        <f t="shared" si="24"/>
        <v>0</v>
      </c>
      <c r="AZ133" s="6">
        <f t="shared" ref="AZ133:AZ196" si="35">TTEST(AH133:AK133,AL133:AN133,2,2)</f>
        <v>0.35557532716307289</v>
      </c>
      <c r="BA133" s="3" t="b">
        <f t="shared" si="25"/>
        <v>0</v>
      </c>
      <c r="BB133" s="3"/>
      <c r="BC133" t="s">
        <v>2015</v>
      </c>
    </row>
    <row r="134" spans="1:55">
      <c r="A134">
        <v>623</v>
      </c>
      <c r="B134">
        <v>1</v>
      </c>
      <c r="C134" t="s">
        <v>2009</v>
      </c>
      <c r="D134" t="str">
        <f>HYPERLINK("http://www.uniprot.org/uniprot/TIF1B_MOUSE", "TIF1B_MOUSE")</f>
        <v>TIF1B_MOUSE</v>
      </c>
      <c r="F134">
        <v>48</v>
      </c>
      <c r="G134">
        <v>834</v>
      </c>
      <c r="H134">
        <v>88848</v>
      </c>
      <c r="I134" t="s">
        <v>613</v>
      </c>
      <c r="J134">
        <v>437</v>
      </c>
      <c r="K134">
        <v>437</v>
      </c>
      <c r="L134">
        <v>1</v>
      </c>
      <c r="M134">
        <v>74</v>
      </c>
      <c r="N134">
        <v>80</v>
      </c>
      <c r="O134">
        <v>75</v>
      </c>
      <c r="P134">
        <v>57</v>
      </c>
      <c r="Q134">
        <v>42</v>
      </c>
      <c r="R134">
        <v>50</v>
      </c>
      <c r="S134">
        <v>59</v>
      </c>
      <c r="T134">
        <v>74</v>
      </c>
      <c r="U134">
        <v>80</v>
      </c>
      <c r="V134">
        <v>75</v>
      </c>
      <c r="W134">
        <v>57</v>
      </c>
      <c r="X134">
        <v>42</v>
      </c>
      <c r="Y134">
        <v>50</v>
      </c>
      <c r="Z134">
        <v>59</v>
      </c>
      <c r="AA134">
        <v>74</v>
      </c>
      <c r="AB134">
        <v>80</v>
      </c>
      <c r="AC134">
        <v>75</v>
      </c>
      <c r="AD134">
        <v>57</v>
      </c>
      <c r="AE134">
        <v>42</v>
      </c>
      <c r="AF134">
        <v>50</v>
      </c>
      <c r="AG134">
        <v>59</v>
      </c>
      <c r="AH134" s="3">
        <v>84.393000000000001</v>
      </c>
      <c r="AI134" s="3">
        <v>74.938714285714283</v>
      </c>
      <c r="AJ134" s="3">
        <v>70.282428571428568</v>
      </c>
      <c r="AK134" s="3">
        <v>69.559714285714293</v>
      </c>
      <c r="AL134" s="3">
        <v>50.571428571428569</v>
      </c>
      <c r="AM134" s="3">
        <v>47</v>
      </c>
      <c r="AN134" s="3">
        <v>43.980142857142859</v>
      </c>
      <c r="AO134" s="3">
        <f t="shared" si="27"/>
        <v>62.96077551020408</v>
      </c>
      <c r="AP134" s="3" t="b">
        <f t="shared" si="28"/>
        <v>1</v>
      </c>
      <c r="AQ134" s="3" t="b">
        <f t="shared" ref="AQ134:AQ197" si="36">IF(L134&gt;=$AQ$1,TRUE,FALSE)</f>
        <v>1</v>
      </c>
      <c r="AR134">
        <f t="shared" si="29"/>
        <v>4</v>
      </c>
      <c r="AS134">
        <f t="shared" si="30"/>
        <v>3</v>
      </c>
      <c r="AT134" s="3" t="b">
        <f t="shared" si="31"/>
        <v>1</v>
      </c>
      <c r="AU134" s="3">
        <f t="shared" si="32"/>
        <v>74.793464285714279</v>
      </c>
      <c r="AV134" s="3">
        <f t="shared" si="33"/>
        <v>47.183857142857143</v>
      </c>
      <c r="AW134" s="3">
        <f t="shared" si="34"/>
        <v>0.66461884837174834</v>
      </c>
      <c r="AX134" s="3">
        <f t="shared" si="26"/>
        <v>2.3175866263015505</v>
      </c>
      <c r="AY134" s="3" t="b">
        <f t="shared" ref="AY134:AY197" si="37">IF(OR(AX134&lt;=$AX$1,AX134&gt;=$AX$2),TRUE,FALSE)</f>
        <v>1</v>
      </c>
      <c r="AZ134" s="6">
        <f t="shared" si="35"/>
        <v>1.4232932578340848E-3</v>
      </c>
      <c r="BA134" s="3" t="b">
        <f t="shared" ref="BA134:BA197" si="38">IF(AZ134&lt;=$AZ$1,TRUE,FALSE)</f>
        <v>1</v>
      </c>
      <c r="BB134" s="3" t="b">
        <v>1</v>
      </c>
      <c r="BC134" t="s">
        <v>537</v>
      </c>
    </row>
    <row r="135" spans="1:55">
      <c r="A135">
        <v>1141</v>
      </c>
      <c r="B135">
        <v>1</v>
      </c>
      <c r="C135" t="s">
        <v>2426</v>
      </c>
      <c r="D135" t="str">
        <f>HYPERLINK("http://www.uniprot.org/uniprot/SMC3_MOUSE", "SMC3_MOUSE")</f>
        <v>SMC3_MOUSE</v>
      </c>
      <c r="F135">
        <v>38.799999999999997</v>
      </c>
      <c r="G135">
        <v>1217</v>
      </c>
      <c r="H135">
        <v>141557</v>
      </c>
      <c r="I135" t="s">
        <v>2427</v>
      </c>
      <c r="J135">
        <v>429</v>
      </c>
      <c r="K135">
        <v>429</v>
      </c>
      <c r="L135">
        <v>1</v>
      </c>
      <c r="M135">
        <v>52</v>
      </c>
      <c r="N135">
        <v>75</v>
      </c>
      <c r="O135">
        <v>71</v>
      </c>
      <c r="P135">
        <v>60</v>
      </c>
      <c r="Q135">
        <v>42</v>
      </c>
      <c r="R135">
        <v>67</v>
      </c>
      <c r="S135">
        <v>62</v>
      </c>
      <c r="T135">
        <v>52</v>
      </c>
      <c r="U135">
        <v>75</v>
      </c>
      <c r="V135">
        <v>71</v>
      </c>
      <c r="W135">
        <v>60</v>
      </c>
      <c r="X135">
        <v>42</v>
      </c>
      <c r="Y135">
        <v>67</v>
      </c>
      <c r="Z135">
        <v>62</v>
      </c>
      <c r="AA135">
        <v>52</v>
      </c>
      <c r="AB135">
        <v>75</v>
      </c>
      <c r="AC135">
        <v>71</v>
      </c>
      <c r="AD135">
        <v>60</v>
      </c>
      <c r="AE135">
        <v>42</v>
      </c>
      <c r="AF135">
        <v>67</v>
      </c>
      <c r="AG135">
        <v>62</v>
      </c>
      <c r="AH135" s="3">
        <v>64.285714285714292</v>
      </c>
      <c r="AI135" s="3">
        <v>70.832714285714289</v>
      </c>
      <c r="AJ135" s="3">
        <v>62.571428571428569</v>
      </c>
      <c r="AK135" s="3">
        <v>72.114285714285714</v>
      </c>
      <c r="AL135" s="3">
        <v>50.578285714285713</v>
      </c>
      <c r="AM135" s="3">
        <v>65.571428571428569</v>
      </c>
      <c r="AN135" s="3">
        <v>47.300142857142859</v>
      </c>
      <c r="AO135" s="3">
        <f t="shared" si="27"/>
        <v>61.893428571428565</v>
      </c>
      <c r="AP135" s="3" t="b">
        <f t="shared" si="28"/>
        <v>1</v>
      </c>
      <c r="AQ135" s="3" t="b">
        <f t="shared" si="36"/>
        <v>1</v>
      </c>
      <c r="AR135">
        <f t="shared" si="29"/>
        <v>4</v>
      </c>
      <c r="AS135">
        <f t="shared" si="30"/>
        <v>3</v>
      </c>
      <c r="AT135" s="3" t="b">
        <f t="shared" si="31"/>
        <v>1</v>
      </c>
      <c r="AU135" s="3">
        <f t="shared" si="32"/>
        <v>67.451035714285709</v>
      </c>
      <c r="AV135" s="3">
        <f t="shared" si="33"/>
        <v>54.483285714285707</v>
      </c>
      <c r="AW135" s="3">
        <f t="shared" si="34"/>
        <v>0.30802688566456388</v>
      </c>
      <c r="AX135" s="3">
        <f t="shared" si="26"/>
        <v>0.97692287167433334</v>
      </c>
      <c r="AY135" s="3" t="b">
        <f t="shared" si="37"/>
        <v>0</v>
      </c>
      <c r="AZ135" s="6">
        <f t="shared" si="35"/>
        <v>6.4021435438470137E-2</v>
      </c>
      <c r="BA135" s="3" t="b">
        <f t="shared" si="38"/>
        <v>1</v>
      </c>
      <c r="BB135" s="3"/>
      <c r="BC135" t="s">
        <v>537</v>
      </c>
    </row>
    <row r="136" spans="1:55">
      <c r="A136">
        <v>223</v>
      </c>
      <c r="B136">
        <v>1</v>
      </c>
      <c r="C136" t="s">
        <v>5</v>
      </c>
      <c r="D136" t="str">
        <f>HYPERLINK("http://www.uniprot.org/uniprot/PPIB_MOUSE", "PPIB_MOUSE")</f>
        <v>PPIB_MOUSE</v>
      </c>
      <c r="F136">
        <v>50.5</v>
      </c>
      <c r="G136">
        <v>216</v>
      </c>
      <c r="H136">
        <v>23714</v>
      </c>
      <c r="I136" t="s">
        <v>6</v>
      </c>
      <c r="J136">
        <v>444</v>
      </c>
      <c r="K136">
        <v>444</v>
      </c>
      <c r="L136">
        <v>1</v>
      </c>
      <c r="M136">
        <v>54</v>
      </c>
      <c r="N136">
        <v>51</v>
      </c>
      <c r="O136">
        <v>61</v>
      </c>
      <c r="P136">
        <v>71</v>
      </c>
      <c r="Q136">
        <v>81</v>
      </c>
      <c r="R136">
        <v>51</v>
      </c>
      <c r="S136">
        <v>75</v>
      </c>
      <c r="T136">
        <v>54</v>
      </c>
      <c r="U136">
        <v>51</v>
      </c>
      <c r="V136">
        <v>61</v>
      </c>
      <c r="W136">
        <v>71</v>
      </c>
      <c r="X136">
        <v>81</v>
      </c>
      <c r="Y136">
        <v>51</v>
      </c>
      <c r="Z136">
        <v>75</v>
      </c>
      <c r="AA136">
        <v>54</v>
      </c>
      <c r="AB136">
        <v>51</v>
      </c>
      <c r="AC136">
        <v>61</v>
      </c>
      <c r="AD136">
        <v>71</v>
      </c>
      <c r="AE136">
        <v>81</v>
      </c>
      <c r="AF136">
        <v>51</v>
      </c>
      <c r="AG136">
        <v>75</v>
      </c>
      <c r="AH136" s="3">
        <v>65.571428571428569</v>
      </c>
      <c r="AI136" s="3">
        <v>44.511000000000003</v>
      </c>
      <c r="AJ136" s="3">
        <v>51.939142857142848</v>
      </c>
      <c r="AK136" s="3">
        <v>78.942428571428565</v>
      </c>
      <c r="AL136" s="3">
        <v>81.66157142857142</v>
      </c>
      <c r="AM136" s="3">
        <v>47.625</v>
      </c>
      <c r="AN136" s="3">
        <v>57.177999999999997</v>
      </c>
      <c r="AO136" s="3">
        <f t="shared" si="27"/>
        <v>61.061224489795919</v>
      </c>
      <c r="AP136" s="3" t="b">
        <f t="shared" si="28"/>
        <v>1</v>
      </c>
      <c r="AQ136" s="3" t="b">
        <f t="shared" si="36"/>
        <v>1</v>
      </c>
      <c r="AR136">
        <f t="shared" si="29"/>
        <v>4</v>
      </c>
      <c r="AS136">
        <f t="shared" si="30"/>
        <v>3</v>
      </c>
      <c r="AT136" s="3" t="b">
        <f t="shared" si="31"/>
        <v>1</v>
      </c>
      <c r="AU136" s="3">
        <f t="shared" si="32"/>
        <v>60.241</v>
      </c>
      <c r="AV136" s="3">
        <f t="shared" si="33"/>
        <v>62.154857142857139</v>
      </c>
      <c r="AW136" s="3">
        <f t="shared" si="34"/>
        <v>-4.5121417351579741E-2</v>
      </c>
      <c r="AX136" s="3">
        <f t="shared" si="26"/>
        <v>-0.20566150445552103</v>
      </c>
      <c r="AY136" s="3" t="b">
        <f t="shared" si="37"/>
        <v>0</v>
      </c>
      <c r="AZ136" s="6">
        <f t="shared" si="35"/>
        <v>0.88306608001356401</v>
      </c>
      <c r="BA136" s="3" t="b">
        <f t="shared" si="38"/>
        <v>0</v>
      </c>
      <c r="BB136" s="3"/>
      <c r="BC136" t="s">
        <v>537</v>
      </c>
    </row>
    <row r="137" spans="1:55">
      <c r="A137">
        <v>84</v>
      </c>
      <c r="B137">
        <v>1</v>
      </c>
      <c r="C137" t="s">
        <v>408</v>
      </c>
      <c r="D137" t="str">
        <f>HYPERLINK("http://www.uniprot.org/uniprot/DHX15_MOUSE", "DHX15_MOUSE")</f>
        <v>DHX15_MOUSE</v>
      </c>
      <c r="F137">
        <v>34.5</v>
      </c>
      <c r="G137">
        <v>795</v>
      </c>
      <c r="H137">
        <v>91008</v>
      </c>
      <c r="I137" t="s">
        <v>333</v>
      </c>
      <c r="J137">
        <v>418</v>
      </c>
      <c r="K137">
        <v>371</v>
      </c>
      <c r="L137">
        <v>0.88800000000000001</v>
      </c>
      <c r="M137">
        <v>30</v>
      </c>
      <c r="N137">
        <v>73</v>
      </c>
      <c r="O137">
        <v>78</v>
      </c>
      <c r="P137">
        <v>44</v>
      </c>
      <c r="Q137">
        <v>34</v>
      </c>
      <c r="R137">
        <v>81</v>
      </c>
      <c r="S137">
        <v>78</v>
      </c>
      <c r="T137">
        <v>29</v>
      </c>
      <c r="U137">
        <v>61</v>
      </c>
      <c r="V137">
        <v>71</v>
      </c>
      <c r="W137">
        <v>39</v>
      </c>
      <c r="X137">
        <v>32</v>
      </c>
      <c r="Y137">
        <v>70</v>
      </c>
      <c r="Z137">
        <v>69</v>
      </c>
      <c r="AA137">
        <v>29.966999999999999</v>
      </c>
      <c r="AB137">
        <v>72.262</v>
      </c>
      <c r="AC137">
        <v>76.988</v>
      </c>
      <c r="AD137">
        <v>44</v>
      </c>
      <c r="AE137">
        <v>33.881999999999998</v>
      </c>
      <c r="AF137">
        <v>79.625</v>
      </c>
      <c r="AG137">
        <v>76.481999999999999</v>
      </c>
      <c r="AH137" s="3">
        <v>43.65757142857143</v>
      </c>
      <c r="AI137" s="3">
        <v>69.164857142857144</v>
      </c>
      <c r="AJ137" s="3">
        <v>72.114285714285714</v>
      </c>
      <c r="AK137" s="3">
        <v>59.166285714285713</v>
      </c>
      <c r="AL137" s="3">
        <v>40.904714285714292</v>
      </c>
      <c r="AM137" s="3">
        <v>78.942428571428565</v>
      </c>
      <c r="AN137" s="3">
        <v>58.3</v>
      </c>
      <c r="AO137" s="3">
        <f t="shared" si="27"/>
        <v>60.321448979591835</v>
      </c>
      <c r="AP137" s="3" t="b">
        <f t="shared" si="28"/>
        <v>1</v>
      </c>
      <c r="AQ137" s="3" t="b">
        <f t="shared" si="36"/>
        <v>1</v>
      </c>
      <c r="AR137">
        <f t="shared" si="29"/>
        <v>4</v>
      </c>
      <c r="AS137">
        <f t="shared" si="30"/>
        <v>3</v>
      </c>
      <c r="AT137" s="3" t="b">
        <f t="shared" si="31"/>
        <v>1</v>
      </c>
      <c r="AU137" s="3">
        <f t="shared" si="32"/>
        <v>61.025750000000002</v>
      </c>
      <c r="AV137" s="3">
        <f t="shared" si="33"/>
        <v>59.382380952380949</v>
      </c>
      <c r="AW137" s="3">
        <f t="shared" si="34"/>
        <v>3.9383180958349397E-2</v>
      </c>
      <c r="AX137" s="3">
        <f t="shared" si="26"/>
        <v>0.19722043289382707</v>
      </c>
      <c r="AY137" s="3" t="b">
        <f t="shared" si="37"/>
        <v>0</v>
      </c>
      <c r="AZ137" s="6">
        <f t="shared" si="35"/>
        <v>0.89579471998973514</v>
      </c>
      <c r="BA137" s="3" t="b">
        <f t="shared" si="38"/>
        <v>0</v>
      </c>
      <c r="BB137" s="3"/>
      <c r="BC137" t="s">
        <v>467</v>
      </c>
    </row>
    <row r="138" spans="1:55">
      <c r="A138">
        <v>374</v>
      </c>
      <c r="B138">
        <v>1</v>
      </c>
      <c r="C138" t="s">
        <v>1024</v>
      </c>
      <c r="D138" t="str">
        <f>HYPERLINK("http://www.uniprot.org/uniprot/RUXF_MOUSE", "RUXF_MOUSE")</f>
        <v>RUXF_MOUSE</v>
      </c>
      <c r="F138">
        <v>40.700000000000003</v>
      </c>
      <c r="G138">
        <v>86</v>
      </c>
      <c r="H138">
        <v>9726</v>
      </c>
      <c r="I138" t="s">
        <v>1025</v>
      </c>
      <c r="J138">
        <v>428</v>
      </c>
      <c r="K138">
        <v>428</v>
      </c>
      <c r="L138">
        <v>1</v>
      </c>
      <c r="M138">
        <v>62</v>
      </c>
      <c r="N138">
        <v>58</v>
      </c>
      <c r="O138">
        <v>60</v>
      </c>
      <c r="P138">
        <v>37</v>
      </c>
      <c r="Q138">
        <v>71</v>
      </c>
      <c r="R138">
        <v>80</v>
      </c>
      <c r="S138">
        <v>60</v>
      </c>
      <c r="T138">
        <v>62</v>
      </c>
      <c r="U138">
        <v>58</v>
      </c>
      <c r="V138">
        <v>60</v>
      </c>
      <c r="W138">
        <v>37</v>
      </c>
      <c r="X138">
        <v>71</v>
      </c>
      <c r="Y138">
        <v>80</v>
      </c>
      <c r="Z138">
        <v>60</v>
      </c>
      <c r="AA138">
        <v>62</v>
      </c>
      <c r="AB138">
        <v>58</v>
      </c>
      <c r="AC138">
        <v>60</v>
      </c>
      <c r="AD138">
        <v>37</v>
      </c>
      <c r="AE138">
        <v>71</v>
      </c>
      <c r="AF138">
        <v>80</v>
      </c>
      <c r="AG138">
        <v>60</v>
      </c>
      <c r="AH138" s="3">
        <v>72.744285714285709</v>
      </c>
      <c r="AI138" s="3">
        <v>52.576000000000008</v>
      </c>
      <c r="AJ138" s="3">
        <v>50.039285714285711</v>
      </c>
      <c r="AK138" s="3">
        <v>47</v>
      </c>
      <c r="AL138" s="3">
        <v>72.744285714285709</v>
      </c>
      <c r="AM138" s="3">
        <v>80.011714285714291</v>
      </c>
      <c r="AN138" s="3">
        <v>44.678571428571431</v>
      </c>
      <c r="AO138" s="3">
        <f t="shared" si="27"/>
        <v>59.970591836734691</v>
      </c>
      <c r="AP138" s="3" t="b">
        <f t="shared" si="28"/>
        <v>1</v>
      </c>
      <c r="AQ138" s="3" t="b">
        <f t="shared" si="36"/>
        <v>1</v>
      </c>
      <c r="AR138">
        <f t="shared" si="29"/>
        <v>4</v>
      </c>
      <c r="AS138">
        <f t="shared" si="30"/>
        <v>3</v>
      </c>
      <c r="AT138" s="3" t="b">
        <f t="shared" si="31"/>
        <v>1</v>
      </c>
      <c r="AU138" s="3">
        <f t="shared" si="32"/>
        <v>55.589892857142857</v>
      </c>
      <c r="AV138" s="3">
        <f t="shared" si="33"/>
        <v>65.811523809523806</v>
      </c>
      <c r="AW138" s="3">
        <f t="shared" si="34"/>
        <v>-0.24351762515580275</v>
      </c>
      <c r="AX138" s="3">
        <f t="shared" si="26"/>
        <v>-0.76483162347160993</v>
      </c>
      <c r="AY138" s="3" t="b">
        <f t="shared" si="37"/>
        <v>0</v>
      </c>
      <c r="AZ138" s="6">
        <f t="shared" si="35"/>
        <v>0.40910231537391539</v>
      </c>
      <c r="BA138" s="3" t="b">
        <f t="shared" si="38"/>
        <v>0</v>
      </c>
      <c r="BB138" s="3"/>
      <c r="BC138" t="s">
        <v>537</v>
      </c>
    </row>
    <row r="139" spans="1:55">
      <c r="A139">
        <v>579</v>
      </c>
      <c r="B139">
        <v>1</v>
      </c>
      <c r="C139" t="s">
        <v>609</v>
      </c>
      <c r="D139" t="str">
        <f>HYPERLINK("http://www.uniprot.org/uniprot/RBBP4_MOUSE", "RBBP4_MOUSE")</f>
        <v>RBBP4_MOUSE</v>
      </c>
      <c r="F139">
        <v>24.2</v>
      </c>
      <c r="G139">
        <v>425</v>
      </c>
      <c r="H139">
        <v>47656</v>
      </c>
      <c r="I139" t="s">
        <v>610</v>
      </c>
      <c r="J139">
        <v>573</v>
      </c>
      <c r="K139">
        <v>107</v>
      </c>
      <c r="L139">
        <v>0.187</v>
      </c>
      <c r="M139">
        <v>71</v>
      </c>
      <c r="N139">
        <v>64</v>
      </c>
      <c r="O139">
        <v>84</v>
      </c>
      <c r="P139">
        <v>73</v>
      </c>
      <c r="Q139">
        <v>102</v>
      </c>
      <c r="R139">
        <v>91</v>
      </c>
      <c r="S139">
        <v>88</v>
      </c>
      <c r="T139">
        <v>12</v>
      </c>
      <c r="U139">
        <v>10</v>
      </c>
      <c r="V139">
        <v>22</v>
      </c>
      <c r="W139">
        <v>12</v>
      </c>
      <c r="X139">
        <v>12</v>
      </c>
      <c r="Y139">
        <v>19</v>
      </c>
      <c r="Z139">
        <v>20</v>
      </c>
      <c r="AA139">
        <v>53.646999999999998</v>
      </c>
      <c r="AB139">
        <v>40</v>
      </c>
      <c r="AC139">
        <v>64.625</v>
      </c>
      <c r="AD139">
        <v>68.308000000000007</v>
      </c>
      <c r="AE139">
        <v>89.143000000000001</v>
      </c>
      <c r="AF139">
        <v>63.128999999999998</v>
      </c>
      <c r="AG139">
        <v>53.170999999999999</v>
      </c>
      <c r="AH139" s="3">
        <v>65.451714285714289</v>
      </c>
      <c r="AI139" s="3">
        <v>33.501571428571431</v>
      </c>
      <c r="AJ139" s="3">
        <v>54.450571428571429</v>
      </c>
      <c r="AK139" s="3">
        <v>77.497571428571419</v>
      </c>
      <c r="AL139" s="3">
        <v>89.020428571428582</v>
      </c>
      <c r="AM139" s="3">
        <v>61.447000000000003</v>
      </c>
      <c r="AN139" s="3">
        <v>38.167285714285711</v>
      </c>
      <c r="AO139" s="3">
        <f t="shared" si="27"/>
        <v>59.933734693877554</v>
      </c>
      <c r="AP139" s="3" t="b">
        <f t="shared" si="28"/>
        <v>1</v>
      </c>
      <c r="AQ139" s="3" t="b">
        <f t="shared" si="36"/>
        <v>0</v>
      </c>
      <c r="AR139">
        <f t="shared" si="29"/>
        <v>4</v>
      </c>
      <c r="AS139">
        <f t="shared" si="30"/>
        <v>3</v>
      </c>
      <c r="AT139" s="3" t="b">
        <f t="shared" si="31"/>
        <v>1</v>
      </c>
      <c r="AU139" s="3">
        <f t="shared" si="32"/>
        <v>57.725357142857149</v>
      </c>
      <c r="AV139" s="3">
        <f t="shared" si="33"/>
        <v>62.878238095238089</v>
      </c>
      <c r="AW139" s="3">
        <f t="shared" si="34"/>
        <v>-0.12335559866773067</v>
      </c>
      <c r="AX139" s="3">
        <f t="shared" si="26"/>
        <v>-0.33738525563200178</v>
      </c>
      <c r="AY139" s="3" t="b">
        <f t="shared" si="37"/>
        <v>0</v>
      </c>
      <c r="AZ139" s="6">
        <f t="shared" si="35"/>
        <v>0.76792994662126102</v>
      </c>
      <c r="BA139" s="3" t="b">
        <f t="shared" si="38"/>
        <v>0</v>
      </c>
      <c r="BB139" s="3"/>
      <c r="BC139" t="s">
        <v>611</v>
      </c>
    </row>
    <row r="140" spans="1:55">
      <c r="A140">
        <v>638</v>
      </c>
      <c r="B140">
        <v>1</v>
      </c>
      <c r="C140" t="s">
        <v>485</v>
      </c>
      <c r="D140" t="str">
        <f>HYPERLINK("http://www.uniprot.org/uniprot/SF01_MOUSE", "SF01_MOUSE")</f>
        <v>SF01_MOUSE</v>
      </c>
      <c r="F140">
        <v>22.1</v>
      </c>
      <c r="G140">
        <v>653</v>
      </c>
      <c r="H140">
        <v>70409</v>
      </c>
      <c r="I140" t="s">
        <v>486</v>
      </c>
      <c r="J140">
        <v>419</v>
      </c>
      <c r="K140">
        <v>419</v>
      </c>
      <c r="L140">
        <v>1</v>
      </c>
      <c r="M140">
        <v>44</v>
      </c>
      <c r="N140">
        <v>67</v>
      </c>
      <c r="O140">
        <v>70</v>
      </c>
      <c r="P140">
        <v>38</v>
      </c>
      <c r="Q140">
        <v>54</v>
      </c>
      <c r="R140">
        <v>61</v>
      </c>
      <c r="S140">
        <v>85</v>
      </c>
      <c r="T140">
        <v>44</v>
      </c>
      <c r="U140">
        <v>67</v>
      </c>
      <c r="V140">
        <v>70</v>
      </c>
      <c r="W140">
        <v>38</v>
      </c>
      <c r="X140">
        <v>54</v>
      </c>
      <c r="Y140">
        <v>61</v>
      </c>
      <c r="Z140">
        <v>85</v>
      </c>
      <c r="AA140">
        <v>44</v>
      </c>
      <c r="AB140">
        <v>67</v>
      </c>
      <c r="AC140">
        <v>70</v>
      </c>
      <c r="AD140">
        <v>38</v>
      </c>
      <c r="AE140">
        <v>54</v>
      </c>
      <c r="AF140">
        <v>61</v>
      </c>
      <c r="AG140">
        <v>85</v>
      </c>
      <c r="AH140" s="3">
        <v>58.714285714285715</v>
      </c>
      <c r="AI140" s="3">
        <v>62.571428571428569</v>
      </c>
      <c r="AJ140" s="3">
        <v>61.285714285714285</v>
      </c>
      <c r="AK140" s="3">
        <v>48.840142857142858</v>
      </c>
      <c r="AL140" s="3">
        <v>58.714285714285715</v>
      </c>
      <c r="AM140" s="3">
        <v>57.571428571428569</v>
      </c>
      <c r="AN140" s="3">
        <v>67.471142857142851</v>
      </c>
      <c r="AO140" s="3">
        <f t="shared" si="27"/>
        <v>59.309775510204076</v>
      </c>
      <c r="AP140" s="3" t="b">
        <f t="shared" si="28"/>
        <v>1</v>
      </c>
      <c r="AQ140" s="3" t="b">
        <f t="shared" si="36"/>
        <v>1</v>
      </c>
      <c r="AR140">
        <f t="shared" si="29"/>
        <v>4</v>
      </c>
      <c r="AS140">
        <f t="shared" si="30"/>
        <v>3</v>
      </c>
      <c r="AT140" s="3" t="b">
        <f t="shared" si="31"/>
        <v>1</v>
      </c>
      <c r="AU140" s="3">
        <f t="shared" si="32"/>
        <v>57.852892857142855</v>
      </c>
      <c r="AV140" s="3">
        <f t="shared" si="33"/>
        <v>61.252285714285712</v>
      </c>
      <c r="AW140" s="3">
        <f t="shared" si="34"/>
        <v>-8.2374580105276096E-2</v>
      </c>
      <c r="AX140" s="3">
        <f t="shared" si="26"/>
        <v>-0.10042066245736175</v>
      </c>
      <c r="AY140" s="3" t="b">
        <f t="shared" si="37"/>
        <v>0</v>
      </c>
      <c r="AZ140" s="6">
        <f t="shared" si="35"/>
        <v>0.48536693774222561</v>
      </c>
      <c r="BA140" s="3" t="b">
        <f t="shared" si="38"/>
        <v>0</v>
      </c>
      <c r="BB140" s="3"/>
      <c r="BC140" t="s">
        <v>537</v>
      </c>
    </row>
    <row r="141" spans="1:55">
      <c r="A141">
        <v>818</v>
      </c>
      <c r="B141">
        <v>1</v>
      </c>
      <c r="C141" t="s">
        <v>1647</v>
      </c>
      <c r="D141" t="str">
        <f>HYPERLINK("http://www.uniprot.org/uniprot/SRRM2_MOUSE", "SRRM2_MOUSE")</f>
        <v>SRRM2_MOUSE</v>
      </c>
      <c r="F141">
        <v>19.600000000000001</v>
      </c>
      <c r="G141">
        <v>2703</v>
      </c>
      <c r="H141">
        <v>294676</v>
      </c>
      <c r="I141" t="s">
        <v>1648</v>
      </c>
      <c r="J141">
        <v>416</v>
      </c>
      <c r="K141">
        <v>416</v>
      </c>
      <c r="L141">
        <v>1</v>
      </c>
      <c r="M141">
        <v>49</v>
      </c>
      <c r="N141">
        <v>65</v>
      </c>
      <c r="O141">
        <v>58</v>
      </c>
      <c r="P141">
        <v>43</v>
      </c>
      <c r="Q141">
        <v>57</v>
      </c>
      <c r="R141">
        <v>60</v>
      </c>
      <c r="S141">
        <v>84</v>
      </c>
      <c r="T141">
        <v>49</v>
      </c>
      <c r="U141">
        <v>65</v>
      </c>
      <c r="V141">
        <v>58</v>
      </c>
      <c r="W141">
        <v>43</v>
      </c>
      <c r="X141">
        <v>57</v>
      </c>
      <c r="Y141">
        <v>60</v>
      </c>
      <c r="Z141">
        <v>84</v>
      </c>
      <c r="AA141">
        <v>49</v>
      </c>
      <c r="AB141">
        <v>65</v>
      </c>
      <c r="AC141">
        <v>58</v>
      </c>
      <c r="AD141">
        <v>43</v>
      </c>
      <c r="AE141">
        <v>57</v>
      </c>
      <c r="AF141">
        <v>60</v>
      </c>
      <c r="AG141">
        <v>84</v>
      </c>
      <c r="AH141" s="3">
        <v>61.285714285714285</v>
      </c>
      <c r="AI141" s="3">
        <v>61.285714285714285</v>
      </c>
      <c r="AJ141" s="3">
        <v>48.518714285714282</v>
      </c>
      <c r="AK141" s="3">
        <v>58.3</v>
      </c>
      <c r="AL141" s="3">
        <v>61.447000000000003</v>
      </c>
      <c r="AM141" s="3">
        <v>56.806714285714285</v>
      </c>
      <c r="AN141" s="3">
        <v>65.451714285714289</v>
      </c>
      <c r="AO141" s="3">
        <f t="shared" si="27"/>
        <v>59.013653061224488</v>
      </c>
      <c r="AP141" s="3" t="b">
        <f t="shared" si="28"/>
        <v>1</v>
      </c>
      <c r="AQ141" s="3" t="b">
        <f t="shared" si="36"/>
        <v>1</v>
      </c>
      <c r="AR141">
        <f t="shared" si="29"/>
        <v>4</v>
      </c>
      <c r="AS141">
        <f t="shared" si="30"/>
        <v>3</v>
      </c>
      <c r="AT141" s="3" t="b">
        <f t="shared" si="31"/>
        <v>1</v>
      </c>
      <c r="AU141" s="3">
        <f t="shared" si="32"/>
        <v>57.347535714285712</v>
      </c>
      <c r="AV141" s="3">
        <f t="shared" si="33"/>
        <v>61.235142857142854</v>
      </c>
      <c r="AW141" s="3">
        <f t="shared" si="34"/>
        <v>-9.4628360076039295E-2</v>
      </c>
      <c r="AX141" s="3">
        <f t="shared" si="26"/>
        <v>-0.1614292473278835</v>
      </c>
      <c r="AY141" s="3" t="b">
        <f t="shared" si="37"/>
        <v>0</v>
      </c>
      <c r="AZ141" s="6">
        <f t="shared" si="35"/>
        <v>0.39141710498707832</v>
      </c>
      <c r="BA141" s="3" t="b">
        <f t="shared" si="38"/>
        <v>0</v>
      </c>
      <c r="BB141" s="3"/>
      <c r="BC141" t="s">
        <v>537</v>
      </c>
    </row>
    <row r="142" spans="1:55">
      <c r="A142">
        <v>218</v>
      </c>
      <c r="B142">
        <v>1</v>
      </c>
      <c r="C142" t="s">
        <v>49</v>
      </c>
      <c r="D142" t="str">
        <f>HYPERLINK("http://www.uniprot.org/uniprot/CBX3_MOUSE", "CBX3_MOUSE")</f>
        <v>CBX3_MOUSE</v>
      </c>
      <c r="F142">
        <v>42.6</v>
      </c>
      <c r="G142">
        <v>183</v>
      </c>
      <c r="H142">
        <v>20856</v>
      </c>
      <c r="I142" t="s">
        <v>50</v>
      </c>
      <c r="J142">
        <v>470</v>
      </c>
      <c r="K142">
        <v>310</v>
      </c>
      <c r="L142">
        <v>0.66</v>
      </c>
      <c r="M142">
        <v>65</v>
      </c>
      <c r="N142">
        <v>62</v>
      </c>
      <c r="O142">
        <v>64</v>
      </c>
      <c r="P142">
        <v>75</v>
      </c>
      <c r="Q142">
        <v>81</v>
      </c>
      <c r="R142">
        <v>47</v>
      </c>
      <c r="S142">
        <v>76</v>
      </c>
      <c r="T142">
        <v>61</v>
      </c>
      <c r="U142">
        <v>30</v>
      </c>
      <c r="V142">
        <v>41</v>
      </c>
      <c r="W142">
        <v>52</v>
      </c>
      <c r="X142">
        <v>51</v>
      </c>
      <c r="Y142">
        <v>34</v>
      </c>
      <c r="Z142">
        <v>41</v>
      </c>
      <c r="AA142">
        <v>64.296999999999997</v>
      </c>
      <c r="AB142">
        <v>52.908999999999999</v>
      </c>
      <c r="AC142">
        <v>54.463000000000001</v>
      </c>
      <c r="AD142">
        <v>67.531999999999996</v>
      </c>
      <c r="AE142">
        <v>71.132000000000005</v>
      </c>
      <c r="AF142">
        <v>43.207999999999998</v>
      </c>
      <c r="AG142">
        <v>63.127000000000002</v>
      </c>
      <c r="AH142" s="3">
        <v>74.938714285714283</v>
      </c>
      <c r="AI142" s="3">
        <v>45.623428571428569</v>
      </c>
      <c r="AJ142" s="3">
        <v>43.403142857142861</v>
      </c>
      <c r="AK142" s="3">
        <v>76.898857142857125</v>
      </c>
      <c r="AL142" s="3">
        <v>73.590285714285727</v>
      </c>
      <c r="AM142" s="3">
        <v>41.531428571428577</v>
      </c>
      <c r="AN142" s="3">
        <v>48.840142857142858</v>
      </c>
      <c r="AO142" s="3">
        <f t="shared" si="27"/>
        <v>57.832285714285717</v>
      </c>
      <c r="AP142" s="3" t="b">
        <f t="shared" si="28"/>
        <v>1</v>
      </c>
      <c r="AQ142" s="3" t="b">
        <f t="shared" si="36"/>
        <v>1</v>
      </c>
      <c r="AR142">
        <f t="shared" si="29"/>
        <v>4</v>
      </c>
      <c r="AS142">
        <f t="shared" si="30"/>
        <v>3</v>
      </c>
      <c r="AT142" s="3" t="b">
        <f t="shared" si="31"/>
        <v>1</v>
      </c>
      <c r="AU142" s="3">
        <f t="shared" si="32"/>
        <v>60.216035714285709</v>
      </c>
      <c r="AV142" s="3">
        <f t="shared" si="33"/>
        <v>54.653952380952383</v>
      </c>
      <c r="AW142" s="3">
        <f t="shared" si="34"/>
        <v>0.139821901963679</v>
      </c>
      <c r="AX142" s="3">
        <f t="shared" si="26"/>
        <v>0.65206556802691573</v>
      </c>
      <c r="AY142" s="3" t="b">
        <f t="shared" si="37"/>
        <v>0</v>
      </c>
      <c r="AZ142" s="6">
        <f t="shared" si="35"/>
        <v>0.69677930184769177</v>
      </c>
      <c r="BA142" s="3" t="b">
        <f t="shared" si="38"/>
        <v>0</v>
      </c>
      <c r="BB142" s="3"/>
      <c r="BC142" t="s">
        <v>51</v>
      </c>
    </row>
    <row r="143" spans="1:55">
      <c r="A143">
        <v>493</v>
      </c>
      <c r="B143">
        <v>1</v>
      </c>
      <c r="C143" t="s">
        <v>844</v>
      </c>
      <c r="D143" t="str">
        <f>HYPERLINK("http://www.uniprot.org/uniprot/SSRP1_MOUSE", "SSRP1_MOUSE")</f>
        <v>SSRP1_MOUSE</v>
      </c>
      <c r="F143">
        <v>30.8</v>
      </c>
      <c r="G143">
        <v>708</v>
      </c>
      <c r="H143">
        <v>80861</v>
      </c>
      <c r="I143" t="s">
        <v>845</v>
      </c>
      <c r="J143">
        <v>405</v>
      </c>
      <c r="K143">
        <v>405</v>
      </c>
      <c r="L143">
        <v>1</v>
      </c>
      <c r="M143">
        <v>34</v>
      </c>
      <c r="N143">
        <v>72</v>
      </c>
      <c r="O143">
        <v>63</v>
      </c>
      <c r="P143">
        <v>33</v>
      </c>
      <c r="Q143">
        <v>54</v>
      </c>
      <c r="R143">
        <v>69</v>
      </c>
      <c r="S143">
        <v>80</v>
      </c>
      <c r="T143">
        <v>34</v>
      </c>
      <c r="U143">
        <v>72</v>
      </c>
      <c r="V143">
        <v>63</v>
      </c>
      <c r="W143">
        <v>33</v>
      </c>
      <c r="X143">
        <v>54</v>
      </c>
      <c r="Y143">
        <v>69</v>
      </c>
      <c r="Z143">
        <v>80</v>
      </c>
      <c r="AA143">
        <v>34</v>
      </c>
      <c r="AB143">
        <v>72</v>
      </c>
      <c r="AC143">
        <v>63</v>
      </c>
      <c r="AD143">
        <v>33</v>
      </c>
      <c r="AE143">
        <v>54</v>
      </c>
      <c r="AF143">
        <v>69</v>
      </c>
      <c r="AG143">
        <v>80</v>
      </c>
      <c r="AH143" s="3">
        <v>50.578285714285713</v>
      </c>
      <c r="AI143" s="3">
        <v>68.665714285714287</v>
      </c>
      <c r="AJ143" s="3">
        <v>52.576000000000008</v>
      </c>
      <c r="AK143" s="3">
        <v>44.253571428571426</v>
      </c>
      <c r="AL143" s="3">
        <v>58.3</v>
      </c>
      <c r="AM143" s="3">
        <v>66.974428571428575</v>
      </c>
      <c r="AN143" s="3">
        <v>61.285714285714285</v>
      </c>
      <c r="AO143" s="3">
        <f t="shared" si="27"/>
        <v>57.519102040816328</v>
      </c>
      <c r="AP143" s="3" t="b">
        <f t="shared" si="28"/>
        <v>1</v>
      </c>
      <c r="AQ143" s="3" t="b">
        <f t="shared" si="36"/>
        <v>1</v>
      </c>
      <c r="AR143">
        <f t="shared" si="29"/>
        <v>4</v>
      </c>
      <c r="AS143">
        <f t="shared" si="30"/>
        <v>3</v>
      </c>
      <c r="AT143" s="3" t="b">
        <f t="shared" si="31"/>
        <v>1</v>
      </c>
      <c r="AU143" s="3">
        <f t="shared" si="32"/>
        <v>54.018392857142857</v>
      </c>
      <c r="AV143" s="3">
        <f t="shared" si="33"/>
        <v>62.186714285714288</v>
      </c>
      <c r="AW143" s="3">
        <f t="shared" si="34"/>
        <v>-0.20315567479863517</v>
      </c>
      <c r="AX143" s="3">
        <f t="shared" si="26"/>
        <v>-0.43963815314017263</v>
      </c>
      <c r="AY143" s="3" t="b">
        <f t="shared" si="37"/>
        <v>0</v>
      </c>
      <c r="AZ143" s="6">
        <f t="shared" si="35"/>
        <v>0.26468048309194731</v>
      </c>
      <c r="BA143" s="3" t="b">
        <f t="shared" si="38"/>
        <v>0</v>
      </c>
      <c r="BB143" s="3"/>
      <c r="BC143" t="s">
        <v>537</v>
      </c>
    </row>
    <row r="144" spans="1:55">
      <c r="A144">
        <v>389</v>
      </c>
      <c r="B144">
        <v>1</v>
      </c>
      <c r="C144" t="s">
        <v>1056</v>
      </c>
      <c r="D144" t="str">
        <f>HYPERLINK("http://www.uniprot.org/uniprot/RAN_MOUSE", "RAN_MOUSE")</f>
        <v>RAN_MOUSE</v>
      </c>
      <c r="F144">
        <v>27.8</v>
      </c>
      <c r="G144">
        <v>216</v>
      </c>
      <c r="H144">
        <v>24424</v>
      </c>
      <c r="I144" t="s">
        <v>1057</v>
      </c>
      <c r="J144">
        <v>402</v>
      </c>
      <c r="K144">
        <v>402</v>
      </c>
      <c r="L144">
        <v>1</v>
      </c>
      <c r="M144">
        <v>63</v>
      </c>
      <c r="N144">
        <v>53</v>
      </c>
      <c r="O144">
        <v>57</v>
      </c>
      <c r="P144">
        <v>57</v>
      </c>
      <c r="Q144">
        <v>61</v>
      </c>
      <c r="R144">
        <v>54</v>
      </c>
      <c r="S144">
        <v>57</v>
      </c>
      <c r="T144">
        <v>63</v>
      </c>
      <c r="U144">
        <v>53</v>
      </c>
      <c r="V144">
        <v>57</v>
      </c>
      <c r="W144">
        <v>57</v>
      </c>
      <c r="X144">
        <v>61</v>
      </c>
      <c r="Y144">
        <v>54</v>
      </c>
      <c r="Z144">
        <v>57</v>
      </c>
      <c r="AA144">
        <v>63</v>
      </c>
      <c r="AB144">
        <v>53</v>
      </c>
      <c r="AC144">
        <v>57</v>
      </c>
      <c r="AD144">
        <v>57</v>
      </c>
      <c r="AE144">
        <v>61</v>
      </c>
      <c r="AF144">
        <v>54</v>
      </c>
      <c r="AG144">
        <v>57</v>
      </c>
      <c r="AH144" s="3">
        <v>74.428571428571431</v>
      </c>
      <c r="AI144" s="3">
        <v>45.714285714285715</v>
      </c>
      <c r="AJ144" s="3">
        <v>45.714285714285715</v>
      </c>
      <c r="AK144" s="3">
        <v>69.164857142857144</v>
      </c>
      <c r="AL144" s="3">
        <v>65.451714285714289</v>
      </c>
      <c r="AM144" s="3">
        <v>50.578285714285713</v>
      </c>
      <c r="AN144" s="3">
        <v>41.531428571428577</v>
      </c>
      <c r="AO144" s="3">
        <f t="shared" si="27"/>
        <v>56.083346938775506</v>
      </c>
      <c r="AP144" s="3" t="b">
        <f t="shared" si="28"/>
        <v>1</v>
      </c>
      <c r="AQ144" s="3" t="b">
        <f t="shared" si="36"/>
        <v>1</v>
      </c>
      <c r="AR144">
        <f t="shared" si="29"/>
        <v>4</v>
      </c>
      <c r="AS144">
        <f t="shared" si="30"/>
        <v>3</v>
      </c>
      <c r="AT144" s="3" t="b">
        <f t="shared" si="31"/>
        <v>1</v>
      </c>
      <c r="AU144" s="3">
        <f t="shared" si="32"/>
        <v>58.755499999999998</v>
      </c>
      <c r="AV144" s="3">
        <f t="shared" si="33"/>
        <v>52.520476190476188</v>
      </c>
      <c r="AW144" s="3">
        <f t="shared" si="34"/>
        <v>0.16184390931068848</v>
      </c>
      <c r="AX144" s="3">
        <f t="shared" ref="AX144:AX207" si="39">(AW144-AVERAGE(AW134:AW154))/STDEV(AW134:AW154)</f>
        <v>0.87269037246522663</v>
      </c>
      <c r="AY144" s="3" t="b">
        <f t="shared" si="37"/>
        <v>0</v>
      </c>
      <c r="AZ144" s="6">
        <f t="shared" si="35"/>
        <v>0.58621572657783183</v>
      </c>
      <c r="BA144" s="3" t="b">
        <f t="shared" si="38"/>
        <v>0</v>
      </c>
      <c r="BB144" s="3"/>
      <c r="BC144" t="s">
        <v>537</v>
      </c>
    </row>
    <row r="145" spans="1:55">
      <c r="A145">
        <v>1116</v>
      </c>
      <c r="B145">
        <v>1</v>
      </c>
      <c r="C145" t="s">
        <v>2458</v>
      </c>
      <c r="D145" t="str">
        <f>HYPERLINK("http://www.uniprot.org/uniprot/DECR_MOUSE", "DECR_MOUSE")</f>
        <v>DECR_MOUSE</v>
      </c>
      <c r="F145">
        <v>44.2</v>
      </c>
      <c r="G145">
        <v>335</v>
      </c>
      <c r="H145">
        <v>36215</v>
      </c>
      <c r="I145" t="s">
        <v>2459</v>
      </c>
      <c r="J145">
        <v>381</v>
      </c>
      <c r="K145">
        <v>381</v>
      </c>
      <c r="L145">
        <v>1</v>
      </c>
      <c r="M145">
        <v>30</v>
      </c>
      <c r="N145">
        <v>57</v>
      </c>
      <c r="O145">
        <v>65</v>
      </c>
      <c r="P145">
        <v>44</v>
      </c>
      <c r="Q145">
        <v>78</v>
      </c>
      <c r="R145">
        <v>43</v>
      </c>
      <c r="S145">
        <v>64</v>
      </c>
      <c r="T145">
        <v>30</v>
      </c>
      <c r="U145">
        <v>57</v>
      </c>
      <c r="V145">
        <v>65</v>
      </c>
      <c r="W145">
        <v>44</v>
      </c>
      <c r="X145">
        <v>78</v>
      </c>
      <c r="Y145">
        <v>43</v>
      </c>
      <c r="Z145">
        <v>64</v>
      </c>
      <c r="AA145">
        <v>30</v>
      </c>
      <c r="AB145">
        <v>57</v>
      </c>
      <c r="AC145">
        <v>65</v>
      </c>
      <c r="AD145">
        <v>44</v>
      </c>
      <c r="AE145">
        <v>78</v>
      </c>
      <c r="AF145">
        <v>43</v>
      </c>
      <c r="AG145">
        <v>64</v>
      </c>
      <c r="AH145" s="3">
        <v>44.678571428571431</v>
      </c>
      <c r="AI145" s="3">
        <v>51.73885714285715</v>
      </c>
      <c r="AJ145" s="3">
        <v>55.428571428571431</v>
      </c>
      <c r="AK145" s="3">
        <v>60.229428571428571</v>
      </c>
      <c r="AL145" s="3">
        <v>78.942428571428565</v>
      </c>
      <c r="AM145" s="3">
        <v>41</v>
      </c>
      <c r="AN145" s="3">
        <v>49.620285714285714</v>
      </c>
      <c r="AO145" s="3">
        <f t="shared" si="27"/>
        <v>54.519734693877545</v>
      </c>
      <c r="AP145" s="3" t="b">
        <f t="shared" si="28"/>
        <v>1</v>
      </c>
      <c r="AQ145" s="3" t="b">
        <f t="shared" si="36"/>
        <v>1</v>
      </c>
      <c r="AR145">
        <f t="shared" si="29"/>
        <v>4</v>
      </c>
      <c r="AS145">
        <f t="shared" si="30"/>
        <v>3</v>
      </c>
      <c r="AT145" s="3" t="b">
        <f t="shared" si="31"/>
        <v>1</v>
      </c>
      <c r="AU145" s="3">
        <f t="shared" si="32"/>
        <v>53.018857142857144</v>
      </c>
      <c r="AV145" s="3">
        <f t="shared" si="33"/>
        <v>56.520904761904752</v>
      </c>
      <c r="AW145" s="3">
        <f t="shared" si="34"/>
        <v>-9.2278987609531446E-2</v>
      </c>
      <c r="AX145" s="3">
        <f t="shared" si="39"/>
        <v>7.5945274841642874E-2</v>
      </c>
      <c r="AY145" s="3" t="b">
        <f t="shared" si="37"/>
        <v>0</v>
      </c>
      <c r="AZ145" s="6">
        <f t="shared" si="35"/>
        <v>0.74910291470620849</v>
      </c>
      <c r="BA145" s="3" t="b">
        <f t="shared" si="38"/>
        <v>0</v>
      </c>
      <c r="BB145" s="3"/>
      <c r="BC145" t="s">
        <v>537</v>
      </c>
    </row>
    <row r="146" spans="1:55">
      <c r="A146">
        <v>403</v>
      </c>
      <c r="B146">
        <v>1</v>
      </c>
      <c r="C146" t="s">
        <v>1082</v>
      </c>
      <c r="D146" t="str">
        <f>HYPERLINK("http://www.uniprot.org/uniprot/TRA2B_MOUSE", "TRA2B_MOUSE")</f>
        <v>TRA2B_MOUSE</v>
      </c>
      <c r="F146">
        <v>29.2</v>
      </c>
      <c r="G146">
        <v>288</v>
      </c>
      <c r="H146">
        <v>33667</v>
      </c>
      <c r="I146" t="s">
        <v>1083</v>
      </c>
      <c r="J146">
        <v>407</v>
      </c>
      <c r="K146">
        <v>389</v>
      </c>
      <c r="L146">
        <v>0.95599999999999996</v>
      </c>
      <c r="M146">
        <v>19</v>
      </c>
      <c r="N146">
        <v>59</v>
      </c>
      <c r="O146">
        <v>52</v>
      </c>
      <c r="P146">
        <v>56</v>
      </c>
      <c r="Q146">
        <v>122</v>
      </c>
      <c r="R146">
        <v>29</v>
      </c>
      <c r="S146">
        <v>70</v>
      </c>
      <c r="T146">
        <v>17</v>
      </c>
      <c r="U146">
        <v>54</v>
      </c>
      <c r="V146">
        <v>49</v>
      </c>
      <c r="W146">
        <v>54</v>
      </c>
      <c r="X146">
        <v>119</v>
      </c>
      <c r="Y146">
        <v>28</v>
      </c>
      <c r="Z146">
        <v>68</v>
      </c>
      <c r="AA146">
        <v>18.213999999999999</v>
      </c>
      <c r="AB146">
        <v>57.332999999999998</v>
      </c>
      <c r="AC146">
        <v>51.042000000000002</v>
      </c>
      <c r="AD146">
        <v>55.612000000000002</v>
      </c>
      <c r="AE146">
        <v>121.568</v>
      </c>
      <c r="AF146">
        <v>28.5</v>
      </c>
      <c r="AG146">
        <v>69.171999999999997</v>
      </c>
      <c r="AH146" s="3">
        <v>27.594714285714282</v>
      </c>
      <c r="AI146" s="3">
        <v>51.939142857142848</v>
      </c>
      <c r="AJ146" s="3">
        <v>41.105285714285721</v>
      </c>
      <c r="AK146" s="3">
        <v>67.944571428571436</v>
      </c>
      <c r="AL146" s="3">
        <v>110.224</v>
      </c>
      <c r="AM146" s="3">
        <v>24.829714285714285</v>
      </c>
      <c r="AN146" s="3">
        <v>51.73885714285715</v>
      </c>
      <c r="AO146" s="3">
        <f t="shared" si="27"/>
        <v>53.625183673469387</v>
      </c>
      <c r="AP146" s="3" t="b">
        <f t="shared" si="28"/>
        <v>1</v>
      </c>
      <c r="AQ146" s="3" t="b">
        <f t="shared" si="36"/>
        <v>1</v>
      </c>
      <c r="AR146">
        <f t="shared" si="29"/>
        <v>4</v>
      </c>
      <c r="AS146">
        <f t="shared" si="30"/>
        <v>3</v>
      </c>
      <c r="AT146" s="3" t="b">
        <f t="shared" si="31"/>
        <v>1</v>
      </c>
      <c r="AU146" s="3">
        <f t="shared" si="32"/>
        <v>47.14592857142857</v>
      </c>
      <c r="AV146" s="3">
        <f t="shared" si="33"/>
        <v>62.264190476190471</v>
      </c>
      <c r="AW146" s="3">
        <f t="shared" si="34"/>
        <v>-0.40126948767229759</v>
      </c>
      <c r="AX146" s="3">
        <f t="shared" si="39"/>
        <v>-1.236421033654449</v>
      </c>
      <c r="AY146" s="3" t="b">
        <f t="shared" si="37"/>
        <v>0</v>
      </c>
      <c r="AZ146" s="6">
        <f t="shared" si="35"/>
        <v>0.54642671800143394</v>
      </c>
      <c r="BA146" s="3" t="b">
        <f t="shared" si="38"/>
        <v>0</v>
      </c>
      <c r="BB146" s="3"/>
      <c r="BC146" t="s">
        <v>1084</v>
      </c>
    </row>
    <row r="147" spans="1:55">
      <c r="A147">
        <v>1341</v>
      </c>
      <c r="B147">
        <v>1</v>
      </c>
      <c r="C147" t="s">
        <v>1964</v>
      </c>
      <c r="D147" t="str">
        <f>HYPERLINK("http://www.uniprot.org/uniprot/SF13A_MOUSE", "SF13A_MOUSE")</f>
        <v>SF13A_MOUSE</v>
      </c>
      <c r="F147">
        <v>26</v>
      </c>
      <c r="G147">
        <v>262</v>
      </c>
      <c r="H147">
        <v>31302</v>
      </c>
      <c r="I147" t="s">
        <v>1882</v>
      </c>
      <c r="J147">
        <v>381</v>
      </c>
      <c r="K147">
        <v>381</v>
      </c>
      <c r="L147">
        <v>1</v>
      </c>
      <c r="M147">
        <v>19</v>
      </c>
      <c r="N147">
        <v>55</v>
      </c>
      <c r="O147">
        <v>55</v>
      </c>
      <c r="P147">
        <v>32</v>
      </c>
      <c r="Q147">
        <v>70</v>
      </c>
      <c r="R147">
        <v>46</v>
      </c>
      <c r="S147">
        <v>104</v>
      </c>
      <c r="T147">
        <v>19</v>
      </c>
      <c r="U147">
        <v>55</v>
      </c>
      <c r="V147">
        <v>55</v>
      </c>
      <c r="W147">
        <v>32</v>
      </c>
      <c r="X147">
        <v>70</v>
      </c>
      <c r="Y147">
        <v>46</v>
      </c>
      <c r="Z147">
        <v>104</v>
      </c>
      <c r="AA147">
        <v>19</v>
      </c>
      <c r="AB147">
        <v>55</v>
      </c>
      <c r="AC147">
        <v>55</v>
      </c>
      <c r="AD147">
        <v>32</v>
      </c>
      <c r="AE147">
        <v>70</v>
      </c>
      <c r="AF147">
        <v>46</v>
      </c>
      <c r="AG147">
        <v>104</v>
      </c>
      <c r="AH147" s="3">
        <v>28.851571428571429</v>
      </c>
      <c r="AI147" s="3">
        <v>48.285714285714285</v>
      </c>
      <c r="AJ147" s="3">
        <v>44.511000000000003</v>
      </c>
      <c r="AK147" s="3">
        <v>43.65757142857143</v>
      </c>
      <c r="AL147" s="3">
        <v>72.114285714285714</v>
      </c>
      <c r="AM147" s="3">
        <v>44.995285714285714</v>
      </c>
      <c r="AN147" s="3">
        <v>89.020428571428582</v>
      </c>
      <c r="AO147" s="3">
        <f t="shared" si="27"/>
        <v>53.062265306122455</v>
      </c>
      <c r="AP147" s="3" t="b">
        <f t="shared" si="28"/>
        <v>1</v>
      </c>
      <c r="AQ147" s="3" t="b">
        <f t="shared" si="36"/>
        <v>1</v>
      </c>
      <c r="AR147">
        <f t="shared" si="29"/>
        <v>4</v>
      </c>
      <c r="AS147">
        <f t="shared" si="30"/>
        <v>3</v>
      </c>
      <c r="AT147" s="3" t="b">
        <f t="shared" si="31"/>
        <v>1</v>
      </c>
      <c r="AU147" s="3">
        <f t="shared" si="32"/>
        <v>41.326464285714287</v>
      </c>
      <c r="AV147" s="3">
        <f t="shared" si="33"/>
        <v>68.709999999999994</v>
      </c>
      <c r="AW147" s="3">
        <f t="shared" si="34"/>
        <v>-0.73345414482078231</v>
      </c>
      <c r="AX147" s="3">
        <f t="shared" si="39"/>
        <v>-2.5167101540270074</v>
      </c>
      <c r="AY147" s="3" t="b">
        <f t="shared" si="37"/>
        <v>1</v>
      </c>
      <c r="AZ147" s="6">
        <f t="shared" si="35"/>
        <v>6.9040413513276416E-2</v>
      </c>
      <c r="BA147" s="3" t="b">
        <f t="shared" si="38"/>
        <v>1</v>
      </c>
      <c r="BB147" s="3" t="b">
        <v>1</v>
      </c>
      <c r="BC147" t="s">
        <v>537</v>
      </c>
    </row>
    <row r="148" spans="1:55">
      <c r="A148">
        <v>564</v>
      </c>
      <c r="B148">
        <v>1</v>
      </c>
      <c r="C148" t="s">
        <v>736</v>
      </c>
      <c r="D148" t="str">
        <f>HYPERLINK("http://www.uniprot.org/uniprot/A1CF_MOUSE", "A1CF_MOUSE")</f>
        <v>A1CF_MOUSE</v>
      </c>
      <c r="F148">
        <v>44.4</v>
      </c>
      <c r="G148">
        <v>595</v>
      </c>
      <c r="H148">
        <v>65726</v>
      </c>
      <c r="I148" t="s">
        <v>737</v>
      </c>
      <c r="J148">
        <v>364</v>
      </c>
      <c r="K148">
        <v>364</v>
      </c>
      <c r="L148">
        <v>1</v>
      </c>
      <c r="M148">
        <v>23</v>
      </c>
      <c r="N148">
        <v>70</v>
      </c>
      <c r="O148">
        <v>77</v>
      </c>
      <c r="P148">
        <v>29</v>
      </c>
      <c r="Q148">
        <v>38</v>
      </c>
      <c r="R148">
        <v>46</v>
      </c>
      <c r="S148">
        <v>81</v>
      </c>
      <c r="T148">
        <v>23</v>
      </c>
      <c r="U148">
        <v>70</v>
      </c>
      <c r="V148">
        <v>77</v>
      </c>
      <c r="W148">
        <v>29</v>
      </c>
      <c r="X148">
        <v>38</v>
      </c>
      <c r="Y148">
        <v>46</v>
      </c>
      <c r="Z148">
        <v>81</v>
      </c>
      <c r="AA148">
        <v>23</v>
      </c>
      <c r="AB148">
        <v>70</v>
      </c>
      <c r="AC148">
        <v>77</v>
      </c>
      <c r="AD148">
        <v>29</v>
      </c>
      <c r="AE148">
        <v>38</v>
      </c>
      <c r="AF148">
        <v>46</v>
      </c>
      <c r="AG148">
        <v>81</v>
      </c>
      <c r="AH148" s="3">
        <v>34.405857142857137</v>
      </c>
      <c r="AI148" s="3">
        <v>65.571428571428569</v>
      </c>
      <c r="AJ148" s="3">
        <v>72.744285714285709</v>
      </c>
      <c r="AK148" s="3">
        <v>40.904714285714292</v>
      </c>
      <c r="AL148" s="3">
        <v>46.5</v>
      </c>
      <c r="AM148" s="3">
        <v>44.511000000000003</v>
      </c>
      <c r="AN148" s="3">
        <v>62.992428571428569</v>
      </c>
      <c r="AO148" s="3">
        <f t="shared" si="27"/>
        <v>52.518530612244895</v>
      </c>
      <c r="AP148" s="3" t="b">
        <f t="shared" si="28"/>
        <v>1</v>
      </c>
      <c r="AQ148" s="3" t="b">
        <f t="shared" si="36"/>
        <v>1</v>
      </c>
      <c r="AR148">
        <f t="shared" si="29"/>
        <v>4</v>
      </c>
      <c r="AS148">
        <f t="shared" si="30"/>
        <v>3</v>
      </c>
      <c r="AT148" s="3" t="b">
        <f t="shared" si="31"/>
        <v>1</v>
      </c>
      <c r="AU148" s="3">
        <f t="shared" si="32"/>
        <v>53.406571428571425</v>
      </c>
      <c r="AV148" s="3">
        <f t="shared" si="33"/>
        <v>51.334476190476188</v>
      </c>
      <c r="AW148" s="3">
        <f t="shared" si="34"/>
        <v>5.708920560634289E-2</v>
      </c>
      <c r="AX148" s="3">
        <f t="shared" si="39"/>
        <v>0.86346082636816091</v>
      </c>
      <c r="AY148" s="3" t="b">
        <f t="shared" si="37"/>
        <v>0</v>
      </c>
      <c r="AZ148" s="6">
        <f t="shared" si="35"/>
        <v>0.87023957354838855</v>
      </c>
      <c r="BA148" s="3" t="b">
        <f t="shared" si="38"/>
        <v>0</v>
      </c>
      <c r="BB148" s="3"/>
      <c r="BC148" t="s">
        <v>537</v>
      </c>
    </row>
    <row r="149" spans="1:55">
      <c r="A149">
        <v>229</v>
      </c>
      <c r="B149">
        <v>1</v>
      </c>
      <c r="C149" t="s">
        <v>17</v>
      </c>
      <c r="D149" t="str">
        <f>HYPERLINK("http://www.uniprot.org/uniprot/UBF1_MOUSE", "UBF1_MOUSE")</f>
        <v>UBF1_MOUSE</v>
      </c>
      <c r="F149">
        <v>24.3</v>
      </c>
      <c r="G149">
        <v>765</v>
      </c>
      <c r="H149">
        <v>89510</v>
      </c>
      <c r="I149" t="s">
        <v>68</v>
      </c>
      <c r="J149">
        <v>362</v>
      </c>
      <c r="K149">
        <v>362</v>
      </c>
      <c r="L149">
        <v>1</v>
      </c>
      <c r="M149">
        <v>17</v>
      </c>
      <c r="N149">
        <v>71</v>
      </c>
      <c r="O149">
        <v>73</v>
      </c>
      <c r="P149">
        <v>19</v>
      </c>
      <c r="Q149">
        <v>21</v>
      </c>
      <c r="R149">
        <v>66</v>
      </c>
      <c r="S149">
        <v>95</v>
      </c>
      <c r="T149">
        <v>17</v>
      </c>
      <c r="U149">
        <v>71</v>
      </c>
      <c r="V149">
        <v>73</v>
      </c>
      <c r="W149">
        <v>19</v>
      </c>
      <c r="X149">
        <v>21</v>
      </c>
      <c r="Y149">
        <v>66</v>
      </c>
      <c r="Z149">
        <v>95</v>
      </c>
      <c r="AA149">
        <v>17</v>
      </c>
      <c r="AB149">
        <v>71</v>
      </c>
      <c r="AC149">
        <v>73</v>
      </c>
      <c r="AD149">
        <v>19</v>
      </c>
      <c r="AE149">
        <v>21</v>
      </c>
      <c r="AF149">
        <v>66</v>
      </c>
      <c r="AG149">
        <v>95</v>
      </c>
      <c r="AH149" s="3">
        <v>25.571428571428573</v>
      </c>
      <c r="AI149" s="3">
        <v>67.471142857142851</v>
      </c>
      <c r="AJ149" s="3">
        <v>65.451714285714289</v>
      </c>
      <c r="AK149" s="3">
        <v>30.464857142857142</v>
      </c>
      <c r="AL149" s="3">
        <v>28.851571428571429</v>
      </c>
      <c r="AM149" s="3">
        <v>63.571428571428569</v>
      </c>
      <c r="AN149" s="3">
        <v>83.103857142857137</v>
      </c>
      <c r="AO149" s="3">
        <f t="shared" si="27"/>
        <v>52.06942857142856</v>
      </c>
      <c r="AP149" s="3" t="b">
        <f t="shared" si="28"/>
        <v>1</v>
      </c>
      <c r="AQ149" s="3" t="b">
        <f t="shared" si="36"/>
        <v>1</v>
      </c>
      <c r="AR149">
        <f t="shared" si="29"/>
        <v>4</v>
      </c>
      <c r="AS149">
        <f t="shared" si="30"/>
        <v>3</v>
      </c>
      <c r="AT149" s="3" t="b">
        <f t="shared" si="31"/>
        <v>1</v>
      </c>
      <c r="AU149" s="3">
        <f t="shared" si="32"/>
        <v>47.239785714285709</v>
      </c>
      <c r="AV149" s="3">
        <f t="shared" si="33"/>
        <v>58.508952380952373</v>
      </c>
      <c r="AW149" s="3">
        <f t="shared" si="34"/>
        <v>-0.30865496603236448</v>
      </c>
      <c r="AX149" s="3">
        <f t="shared" si="39"/>
        <v>-0.73986599366106953</v>
      </c>
      <c r="AY149" s="3" t="b">
        <f t="shared" si="37"/>
        <v>0</v>
      </c>
      <c r="AZ149" s="6">
        <f t="shared" si="35"/>
        <v>0.57332886817371054</v>
      </c>
      <c r="BA149" s="3" t="b">
        <f t="shared" si="38"/>
        <v>0</v>
      </c>
      <c r="BB149" s="3"/>
      <c r="BC149" t="s">
        <v>537</v>
      </c>
    </row>
    <row r="150" spans="1:55">
      <c r="A150">
        <v>900</v>
      </c>
      <c r="B150">
        <v>1</v>
      </c>
      <c r="C150" t="s">
        <v>1469</v>
      </c>
      <c r="D150" t="str">
        <f>HYPERLINK("http://www.uniprot.org/uniprot/ZBT20_MOUSE", "ZBT20_MOUSE")</f>
        <v>ZBT20_MOUSE</v>
      </c>
      <c r="F150">
        <v>49.8</v>
      </c>
      <c r="G150">
        <v>741</v>
      </c>
      <c r="H150">
        <v>81035</v>
      </c>
      <c r="I150" t="s">
        <v>1470</v>
      </c>
      <c r="J150">
        <v>355</v>
      </c>
      <c r="K150">
        <v>355</v>
      </c>
      <c r="L150">
        <v>1</v>
      </c>
      <c r="M150">
        <v>33</v>
      </c>
      <c r="N150">
        <v>46</v>
      </c>
      <c r="O150">
        <v>71</v>
      </c>
      <c r="P150">
        <v>15</v>
      </c>
      <c r="Q150">
        <v>49</v>
      </c>
      <c r="R150">
        <v>69</v>
      </c>
      <c r="S150">
        <v>72</v>
      </c>
      <c r="T150">
        <v>33</v>
      </c>
      <c r="U150">
        <v>46</v>
      </c>
      <c r="V150">
        <v>71</v>
      </c>
      <c r="W150">
        <v>15</v>
      </c>
      <c r="X150">
        <v>49</v>
      </c>
      <c r="Y150">
        <v>69</v>
      </c>
      <c r="Z150">
        <v>72</v>
      </c>
      <c r="AA150">
        <v>33</v>
      </c>
      <c r="AB150">
        <v>46</v>
      </c>
      <c r="AC150">
        <v>71</v>
      </c>
      <c r="AD150">
        <v>15</v>
      </c>
      <c r="AE150">
        <v>49</v>
      </c>
      <c r="AF150">
        <v>69</v>
      </c>
      <c r="AG150">
        <v>72</v>
      </c>
      <c r="AH150" s="3">
        <v>50.039285714285711</v>
      </c>
      <c r="AI150" s="3">
        <v>40.301142857142857</v>
      </c>
      <c r="AJ150" s="3">
        <v>62.142857142857146</v>
      </c>
      <c r="AK150" s="3">
        <v>25.428571428571427</v>
      </c>
      <c r="AL150" s="3">
        <v>55.428571428571431</v>
      </c>
      <c r="AM150" s="3">
        <v>67.944571428571436</v>
      </c>
      <c r="AN150" s="3">
        <v>55.428571428571431</v>
      </c>
      <c r="AO150" s="3">
        <f t="shared" si="27"/>
        <v>50.95908163265306</v>
      </c>
      <c r="AP150" s="3" t="b">
        <f t="shared" si="28"/>
        <v>1</v>
      </c>
      <c r="AQ150" s="3" t="b">
        <f t="shared" si="36"/>
        <v>1</v>
      </c>
      <c r="AR150">
        <f t="shared" si="29"/>
        <v>4</v>
      </c>
      <c r="AS150">
        <f t="shared" si="30"/>
        <v>3</v>
      </c>
      <c r="AT150" s="3" t="b">
        <f t="shared" si="31"/>
        <v>1</v>
      </c>
      <c r="AU150" s="3">
        <f t="shared" si="32"/>
        <v>44.477964285714279</v>
      </c>
      <c r="AV150" s="3">
        <f t="shared" si="33"/>
        <v>59.600571428571435</v>
      </c>
      <c r="AW150" s="3">
        <f t="shared" si="34"/>
        <v>-0.42223540400106174</v>
      </c>
      <c r="AX150" s="3">
        <f t="shared" si="39"/>
        <v>-1.1848792459189152</v>
      </c>
      <c r="AY150" s="3" t="b">
        <f t="shared" si="37"/>
        <v>0</v>
      </c>
      <c r="AZ150" s="6">
        <f t="shared" si="35"/>
        <v>0.18444957712472845</v>
      </c>
      <c r="BA150" s="3" t="b">
        <f t="shared" si="38"/>
        <v>0</v>
      </c>
      <c r="BB150" s="3"/>
      <c r="BC150" t="s">
        <v>537</v>
      </c>
    </row>
    <row r="151" spans="1:55">
      <c r="A151">
        <v>1361</v>
      </c>
      <c r="B151">
        <v>1</v>
      </c>
      <c r="C151" t="s">
        <v>2652</v>
      </c>
      <c r="D151" t="str">
        <f>HYPERLINK("http://www.uniprot.org/uniprot/BUB3_MOUSE", "BUB3_MOUSE")</f>
        <v>BUB3_MOUSE</v>
      </c>
      <c r="F151">
        <v>39.299999999999997</v>
      </c>
      <c r="G151">
        <v>326</v>
      </c>
      <c r="H151">
        <v>36986</v>
      </c>
      <c r="I151" t="s">
        <v>2653</v>
      </c>
      <c r="J151">
        <v>344</v>
      </c>
      <c r="K151">
        <v>344</v>
      </c>
      <c r="L151">
        <v>1</v>
      </c>
      <c r="M151">
        <v>40</v>
      </c>
      <c r="N151">
        <v>45</v>
      </c>
      <c r="O151">
        <v>43</v>
      </c>
      <c r="P151">
        <v>47</v>
      </c>
      <c r="Q151">
        <v>41</v>
      </c>
      <c r="R151">
        <v>40</v>
      </c>
      <c r="S151">
        <v>88</v>
      </c>
      <c r="T151">
        <v>40</v>
      </c>
      <c r="U151">
        <v>45</v>
      </c>
      <c r="V151">
        <v>43</v>
      </c>
      <c r="W151">
        <v>47</v>
      </c>
      <c r="X151">
        <v>41</v>
      </c>
      <c r="Y151">
        <v>40</v>
      </c>
      <c r="Z151">
        <v>88</v>
      </c>
      <c r="AA151">
        <v>40</v>
      </c>
      <c r="AB151">
        <v>45</v>
      </c>
      <c r="AC151">
        <v>43</v>
      </c>
      <c r="AD151">
        <v>47</v>
      </c>
      <c r="AE151">
        <v>41</v>
      </c>
      <c r="AF151">
        <v>40</v>
      </c>
      <c r="AG151">
        <v>88</v>
      </c>
      <c r="AH151" s="3">
        <v>55.428571428571431</v>
      </c>
      <c r="AI151" s="3">
        <v>38.929571428571428</v>
      </c>
      <c r="AJ151" s="3">
        <v>35.948857142857143</v>
      </c>
      <c r="AK151" s="3">
        <v>62.142857142857146</v>
      </c>
      <c r="AL151" s="3">
        <v>49.111428571428569</v>
      </c>
      <c r="AM151" s="3">
        <v>38.167285714285711</v>
      </c>
      <c r="AN151" s="3">
        <v>75.386571428571429</v>
      </c>
      <c r="AO151" s="3">
        <f t="shared" si="27"/>
        <v>50.730734693877551</v>
      </c>
      <c r="AP151" s="3" t="b">
        <f t="shared" si="28"/>
        <v>1</v>
      </c>
      <c r="AQ151" s="3" t="b">
        <f t="shared" si="36"/>
        <v>1</v>
      </c>
      <c r="AR151">
        <f t="shared" si="29"/>
        <v>4</v>
      </c>
      <c r="AS151">
        <f t="shared" si="30"/>
        <v>3</v>
      </c>
      <c r="AT151" s="3" t="b">
        <f t="shared" si="31"/>
        <v>1</v>
      </c>
      <c r="AU151" s="3">
        <f t="shared" si="32"/>
        <v>48.112464285714289</v>
      </c>
      <c r="AV151" s="3">
        <f t="shared" si="33"/>
        <v>54.221761904761898</v>
      </c>
      <c r="AW151" s="3">
        <f t="shared" si="34"/>
        <v>-0.17246129836553728</v>
      </c>
      <c r="AX151" s="3">
        <f t="shared" si="39"/>
        <v>-0.28912073336776134</v>
      </c>
      <c r="AY151" s="3" t="b">
        <f t="shared" si="37"/>
        <v>0</v>
      </c>
      <c r="AZ151" s="6">
        <f t="shared" si="35"/>
        <v>0.62964513949745937</v>
      </c>
      <c r="BA151" s="3" t="b">
        <f t="shared" si="38"/>
        <v>0</v>
      </c>
      <c r="BB151" s="3"/>
      <c r="BC151" t="s">
        <v>537</v>
      </c>
    </row>
    <row r="152" spans="1:55">
      <c r="A152">
        <v>904</v>
      </c>
      <c r="B152">
        <v>1</v>
      </c>
      <c r="C152" t="s">
        <v>1477</v>
      </c>
      <c r="D152" t="str">
        <f>HYPERLINK("http://www.uniprot.org/uniprot/NAT10_MOUSE", "NAT10_MOUSE")</f>
        <v>NAT10_MOUSE</v>
      </c>
      <c r="F152">
        <v>32.1</v>
      </c>
      <c r="G152">
        <v>1024</v>
      </c>
      <c r="H152">
        <v>115420</v>
      </c>
      <c r="I152" t="s">
        <v>1478</v>
      </c>
      <c r="J152">
        <v>350</v>
      </c>
      <c r="K152">
        <v>350</v>
      </c>
      <c r="L152">
        <v>1</v>
      </c>
      <c r="M152">
        <v>20</v>
      </c>
      <c r="N152">
        <v>62</v>
      </c>
      <c r="O152">
        <v>70</v>
      </c>
      <c r="P152">
        <v>20</v>
      </c>
      <c r="Q152">
        <v>25</v>
      </c>
      <c r="R152">
        <v>73</v>
      </c>
      <c r="S152">
        <v>80</v>
      </c>
      <c r="T152">
        <v>20</v>
      </c>
      <c r="U152">
        <v>62</v>
      </c>
      <c r="V152">
        <v>70</v>
      </c>
      <c r="W152">
        <v>20</v>
      </c>
      <c r="X152">
        <v>25</v>
      </c>
      <c r="Y152">
        <v>73</v>
      </c>
      <c r="Z152">
        <v>80</v>
      </c>
      <c r="AA152">
        <v>20</v>
      </c>
      <c r="AB152">
        <v>62</v>
      </c>
      <c r="AC152">
        <v>70</v>
      </c>
      <c r="AD152">
        <v>20</v>
      </c>
      <c r="AE152">
        <v>25</v>
      </c>
      <c r="AF152">
        <v>73</v>
      </c>
      <c r="AG152">
        <v>80</v>
      </c>
      <c r="AH152" s="3">
        <v>30.464857142857142</v>
      </c>
      <c r="AI152" s="3">
        <v>56.806714285714285</v>
      </c>
      <c r="AJ152" s="3">
        <v>61.447000000000003</v>
      </c>
      <c r="AK152" s="3">
        <v>32.714285714285715</v>
      </c>
      <c r="AL152" s="3">
        <v>33.501571428571431</v>
      </c>
      <c r="AM152" s="3">
        <v>71.295714285714283</v>
      </c>
      <c r="AN152" s="3">
        <v>62.142857142857146</v>
      </c>
      <c r="AO152" s="3">
        <f t="shared" si="27"/>
        <v>49.767571428571436</v>
      </c>
      <c r="AP152" s="3" t="b">
        <f t="shared" si="28"/>
        <v>1</v>
      </c>
      <c r="AQ152" s="3" t="b">
        <f t="shared" si="36"/>
        <v>1</v>
      </c>
      <c r="AR152">
        <f t="shared" si="29"/>
        <v>4</v>
      </c>
      <c r="AS152">
        <f t="shared" si="30"/>
        <v>3</v>
      </c>
      <c r="AT152" s="3" t="b">
        <f t="shared" si="31"/>
        <v>1</v>
      </c>
      <c r="AU152" s="3">
        <f t="shared" si="32"/>
        <v>45.35821428571429</v>
      </c>
      <c r="AV152" s="3">
        <f t="shared" si="33"/>
        <v>55.646714285714289</v>
      </c>
      <c r="AW152" s="3">
        <f t="shared" si="34"/>
        <v>-0.29493266102984367</v>
      </c>
      <c r="AX152" s="3">
        <f t="shared" si="39"/>
        <v>-0.75114744814387779</v>
      </c>
      <c r="AY152" s="3" t="b">
        <f t="shared" si="37"/>
        <v>0</v>
      </c>
      <c r="AZ152" s="6">
        <f t="shared" si="35"/>
        <v>0.47863277171463026</v>
      </c>
      <c r="BA152" s="3" t="b">
        <f t="shared" si="38"/>
        <v>0</v>
      </c>
      <c r="BB152" s="3"/>
      <c r="BC152" t="s">
        <v>537</v>
      </c>
    </row>
    <row r="153" spans="1:55">
      <c r="A153">
        <v>1074</v>
      </c>
      <c r="B153">
        <v>1</v>
      </c>
      <c r="C153" t="s">
        <v>2539</v>
      </c>
      <c r="D153" t="str">
        <f>HYPERLINK("http://www.uniprot.org/uniprot/NXF1_MOUSE", "NXF1_MOUSE")</f>
        <v>NXF1_MOUSE</v>
      </c>
      <c r="F153">
        <v>43.7</v>
      </c>
      <c r="G153">
        <v>618</v>
      </c>
      <c r="H153">
        <v>70302</v>
      </c>
      <c r="I153" t="s">
        <v>2540</v>
      </c>
      <c r="J153">
        <v>347</v>
      </c>
      <c r="K153">
        <v>347</v>
      </c>
      <c r="L153">
        <v>1</v>
      </c>
      <c r="M153">
        <v>24</v>
      </c>
      <c r="N153">
        <v>69</v>
      </c>
      <c r="O153">
        <v>72</v>
      </c>
      <c r="P153">
        <v>21</v>
      </c>
      <c r="Q153">
        <v>27</v>
      </c>
      <c r="R153">
        <v>53</v>
      </c>
      <c r="S153">
        <v>81</v>
      </c>
      <c r="T153">
        <v>24</v>
      </c>
      <c r="U153">
        <v>69</v>
      </c>
      <c r="V153">
        <v>72</v>
      </c>
      <c r="W153">
        <v>21</v>
      </c>
      <c r="X153">
        <v>27</v>
      </c>
      <c r="Y153">
        <v>53</v>
      </c>
      <c r="Z153">
        <v>81</v>
      </c>
      <c r="AA153">
        <v>24</v>
      </c>
      <c r="AB153">
        <v>69</v>
      </c>
      <c r="AC153">
        <v>72</v>
      </c>
      <c r="AD153">
        <v>21</v>
      </c>
      <c r="AE153">
        <v>27</v>
      </c>
      <c r="AF153">
        <v>53</v>
      </c>
      <c r="AG153">
        <v>81</v>
      </c>
      <c r="AH153" s="3">
        <v>35.948857142857143</v>
      </c>
      <c r="AI153" s="3">
        <v>64.285714285714292</v>
      </c>
      <c r="AJ153" s="3">
        <v>64.830857142857141</v>
      </c>
      <c r="AK153" s="3">
        <v>34.405857142857137</v>
      </c>
      <c r="AL153" s="3">
        <v>34.714285714285715</v>
      </c>
      <c r="AM153" s="3">
        <v>49.620285714285714</v>
      </c>
      <c r="AN153" s="3">
        <v>63.955285714285715</v>
      </c>
      <c r="AO153" s="3">
        <f t="shared" si="27"/>
        <v>49.680163265306128</v>
      </c>
      <c r="AP153" s="3" t="b">
        <f t="shared" si="28"/>
        <v>1</v>
      </c>
      <c r="AQ153" s="3" t="b">
        <f t="shared" si="36"/>
        <v>1</v>
      </c>
      <c r="AR153">
        <f t="shared" si="29"/>
        <v>4</v>
      </c>
      <c r="AS153">
        <f t="shared" si="30"/>
        <v>3</v>
      </c>
      <c r="AT153" s="3" t="b">
        <f t="shared" si="31"/>
        <v>1</v>
      </c>
      <c r="AU153" s="3">
        <f t="shared" si="32"/>
        <v>49.867821428571432</v>
      </c>
      <c r="AV153" s="3">
        <f t="shared" si="33"/>
        <v>49.429952380952379</v>
      </c>
      <c r="AW153" s="3">
        <f t="shared" si="34"/>
        <v>1.2723660842106481E-2</v>
      </c>
      <c r="AX153" s="3">
        <f t="shared" si="39"/>
        <v>9.3147985118528648E-2</v>
      </c>
      <c r="AY153" s="3" t="b">
        <f t="shared" si="37"/>
        <v>0</v>
      </c>
      <c r="AZ153" s="6">
        <f t="shared" si="35"/>
        <v>0.97293127945305891</v>
      </c>
      <c r="BA153" s="3" t="b">
        <f t="shared" si="38"/>
        <v>0</v>
      </c>
      <c r="BB153" s="3"/>
      <c r="BC153" t="s">
        <v>537</v>
      </c>
    </row>
    <row r="154" spans="1:55">
      <c r="A154">
        <v>891</v>
      </c>
      <c r="B154">
        <v>1</v>
      </c>
      <c r="C154" t="s">
        <v>1452</v>
      </c>
      <c r="D154" t="str">
        <f>HYPERLINK("http://www.uniprot.org/uniprot/ELYS_MOUSE", "ELYS_MOUSE")</f>
        <v>ELYS_MOUSE</v>
      </c>
      <c r="F154">
        <v>28.5</v>
      </c>
      <c r="G154">
        <v>2243</v>
      </c>
      <c r="H154">
        <v>247647</v>
      </c>
      <c r="I154" t="s">
        <v>1365</v>
      </c>
      <c r="J154">
        <v>344</v>
      </c>
      <c r="K154">
        <v>344</v>
      </c>
      <c r="L154">
        <v>1</v>
      </c>
      <c r="M154">
        <v>37</v>
      </c>
      <c r="N154">
        <v>70</v>
      </c>
      <c r="O154">
        <v>51</v>
      </c>
      <c r="P154">
        <v>23</v>
      </c>
      <c r="Q154">
        <v>33</v>
      </c>
      <c r="R154">
        <v>55</v>
      </c>
      <c r="S154">
        <v>75</v>
      </c>
      <c r="T154">
        <v>37</v>
      </c>
      <c r="U154">
        <v>70</v>
      </c>
      <c r="V154">
        <v>51</v>
      </c>
      <c r="W154">
        <v>23</v>
      </c>
      <c r="X154">
        <v>33</v>
      </c>
      <c r="Y154">
        <v>55</v>
      </c>
      <c r="Z154">
        <v>75</v>
      </c>
      <c r="AA154">
        <v>37</v>
      </c>
      <c r="AB154">
        <v>70</v>
      </c>
      <c r="AC154">
        <v>51</v>
      </c>
      <c r="AD154">
        <v>23</v>
      </c>
      <c r="AE154">
        <v>33</v>
      </c>
      <c r="AF154">
        <v>55</v>
      </c>
      <c r="AG154">
        <v>75</v>
      </c>
      <c r="AH154" s="3">
        <v>52.842714285714287</v>
      </c>
      <c r="AI154" s="3">
        <v>66.155571428571434</v>
      </c>
      <c r="AJ154" s="3">
        <v>41</v>
      </c>
      <c r="AK154" s="3">
        <v>35.683142857142855</v>
      </c>
      <c r="AL154" s="3">
        <v>40.118428571428574</v>
      </c>
      <c r="AM154" s="3">
        <v>52.842714285714287</v>
      </c>
      <c r="AN154" s="3">
        <v>57.571428571428569</v>
      </c>
      <c r="AO154" s="3">
        <f t="shared" si="27"/>
        <v>49.459142857142858</v>
      </c>
      <c r="AP154" s="3" t="b">
        <f t="shared" si="28"/>
        <v>1</v>
      </c>
      <c r="AQ154" s="3" t="b">
        <f t="shared" si="36"/>
        <v>1</v>
      </c>
      <c r="AR154">
        <f t="shared" si="29"/>
        <v>4</v>
      </c>
      <c r="AS154">
        <f t="shared" si="30"/>
        <v>3</v>
      </c>
      <c r="AT154" s="3" t="b">
        <f t="shared" si="31"/>
        <v>1</v>
      </c>
      <c r="AU154" s="3">
        <f t="shared" si="32"/>
        <v>48.920357142857142</v>
      </c>
      <c r="AV154" s="3">
        <f t="shared" si="33"/>
        <v>50.177523809523812</v>
      </c>
      <c r="AW154" s="3">
        <f t="shared" si="34"/>
        <v>-3.6606341232690319E-2</v>
      </c>
      <c r="AX154" s="3">
        <f t="shared" si="39"/>
        <v>-5.0747639215265941E-2</v>
      </c>
      <c r="AY154" s="3" t="b">
        <f t="shared" si="37"/>
        <v>0</v>
      </c>
      <c r="AZ154" s="6">
        <f t="shared" si="35"/>
        <v>0.89577154521140767</v>
      </c>
      <c r="BA154" s="3" t="b">
        <f t="shared" si="38"/>
        <v>0</v>
      </c>
      <c r="BB154" s="3"/>
      <c r="BC154" t="s">
        <v>537</v>
      </c>
    </row>
    <row r="155" spans="1:55">
      <c r="A155">
        <v>608</v>
      </c>
      <c r="B155">
        <v>1</v>
      </c>
      <c r="C155" t="s">
        <v>1978</v>
      </c>
      <c r="D155" t="str">
        <f>HYPERLINK("http://www.uniprot.org/uniprot/PCBP2_MOUSE", "PCBP2_MOUSE")</f>
        <v>PCBP2_MOUSE</v>
      </c>
      <c r="F155">
        <v>43.4</v>
      </c>
      <c r="G155">
        <v>362</v>
      </c>
      <c r="H155">
        <v>38223</v>
      </c>
      <c r="I155" t="s">
        <v>1979</v>
      </c>
      <c r="J155">
        <v>461</v>
      </c>
      <c r="K155">
        <v>260</v>
      </c>
      <c r="L155">
        <v>0.56399999999999995</v>
      </c>
      <c r="M155">
        <v>75</v>
      </c>
      <c r="N155">
        <v>56</v>
      </c>
      <c r="O155">
        <v>63</v>
      </c>
      <c r="P155">
        <v>71</v>
      </c>
      <c r="Q155">
        <v>84</v>
      </c>
      <c r="R155">
        <v>61</v>
      </c>
      <c r="S155">
        <v>51</v>
      </c>
      <c r="T155">
        <v>44</v>
      </c>
      <c r="U155">
        <v>32</v>
      </c>
      <c r="V155">
        <v>34</v>
      </c>
      <c r="W155">
        <v>41</v>
      </c>
      <c r="X155">
        <v>48</v>
      </c>
      <c r="Y155">
        <v>34</v>
      </c>
      <c r="Z155">
        <v>27</v>
      </c>
      <c r="AA155">
        <v>57.917999999999999</v>
      </c>
      <c r="AB155">
        <v>40.828000000000003</v>
      </c>
      <c r="AC155">
        <v>47.506999999999998</v>
      </c>
      <c r="AD155">
        <v>52.942</v>
      </c>
      <c r="AE155">
        <v>63.429000000000002</v>
      </c>
      <c r="AF155">
        <v>45.768999999999998</v>
      </c>
      <c r="AG155">
        <v>36.390999999999998</v>
      </c>
      <c r="AH155" s="3">
        <v>69.559714285714293</v>
      </c>
      <c r="AI155" s="3">
        <v>34.689714285714288</v>
      </c>
      <c r="AJ155" s="3">
        <v>38.929571428571428</v>
      </c>
      <c r="AK155" s="3">
        <v>66.974428571428575</v>
      </c>
      <c r="AL155" s="3">
        <v>67.471142857142851</v>
      </c>
      <c r="AM155" s="3">
        <v>44.253571428571426</v>
      </c>
      <c r="AN155" s="3">
        <v>24.335142857142852</v>
      </c>
      <c r="AO155" s="3">
        <f t="shared" si="27"/>
        <v>49.459040816326528</v>
      </c>
      <c r="AP155" s="3" t="b">
        <f t="shared" si="28"/>
        <v>1</v>
      </c>
      <c r="AQ155" s="3" t="b">
        <f t="shared" si="36"/>
        <v>1</v>
      </c>
      <c r="AR155">
        <f t="shared" si="29"/>
        <v>4</v>
      </c>
      <c r="AS155">
        <f t="shared" si="30"/>
        <v>3</v>
      </c>
      <c r="AT155" s="3" t="b">
        <f t="shared" si="31"/>
        <v>1</v>
      </c>
      <c r="AU155" s="3">
        <f t="shared" si="32"/>
        <v>52.538357142857144</v>
      </c>
      <c r="AV155" s="3">
        <f t="shared" si="33"/>
        <v>45.353285714285704</v>
      </c>
      <c r="AW155" s="3">
        <f t="shared" si="34"/>
        <v>0.21216401495736512</v>
      </c>
      <c r="AX155" s="3">
        <f t="shared" si="39"/>
        <v>0.64117173704432295</v>
      </c>
      <c r="AY155" s="3" t="b">
        <f t="shared" si="37"/>
        <v>0</v>
      </c>
      <c r="AZ155" s="6">
        <f t="shared" si="35"/>
        <v>0.65260254946688034</v>
      </c>
      <c r="BA155" s="3" t="b">
        <f t="shared" si="38"/>
        <v>0</v>
      </c>
      <c r="BB155" s="3"/>
      <c r="BC155" t="s">
        <v>1207</v>
      </c>
    </row>
    <row r="156" spans="1:55">
      <c r="A156">
        <v>1349</v>
      </c>
      <c r="B156">
        <v>1</v>
      </c>
      <c r="C156" t="s">
        <v>1984</v>
      </c>
      <c r="D156" t="str">
        <f>HYPERLINK("http://www.uniprot.org/uniprot/RUVB2_MOUSE", "RUVB2_MOUSE")</f>
        <v>RUVB2_MOUSE</v>
      </c>
      <c r="F156">
        <v>44.3</v>
      </c>
      <c r="G156">
        <v>463</v>
      </c>
      <c r="H156">
        <v>51114</v>
      </c>
      <c r="I156" t="s">
        <v>1985</v>
      </c>
      <c r="J156">
        <v>342</v>
      </c>
      <c r="K156">
        <v>342</v>
      </c>
      <c r="L156">
        <v>1</v>
      </c>
      <c r="M156">
        <v>31</v>
      </c>
      <c r="N156">
        <v>62</v>
      </c>
      <c r="O156">
        <v>64</v>
      </c>
      <c r="P156">
        <v>31</v>
      </c>
      <c r="Q156">
        <v>43</v>
      </c>
      <c r="R156">
        <v>50</v>
      </c>
      <c r="S156">
        <v>61</v>
      </c>
      <c r="T156">
        <v>31</v>
      </c>
      <c r="U156">
        <v>62</v>
      </c>
      <c r="V156">
        <v>64</v>
      </c>
      <c r="W156">
        <v>31</v>
      </c>
      <c r="X156">
        <v>43</v>
      </c>
      <c r="Y156">
        <v>50</v>
      </c>
      <c r="Z156">
        <v>61</v>
      </c>
      <c r="AA156">
        <v>31</v>
      </c>
      <c r="AB156">
        <v>62</v>
      </c>
      <c r="AC156">
        <v>64</v>
      </c>
      <c r="AD156">
        <v>31</v>
      </c>
      <c r="AE156">
        <v>43</v>
      </c>
      <c r="AF156">
        <v>50</v>
      </c>
      <c r="AG156">
        <v>61</v>
      </c>
      <c r="AH156" s="3">
        <v>46</v>
      </c>
      <c r="AI156" s="3">
        <v>58.3</v>
      </c>
      <c r="AJ156" s="3">
        <v>53.577999999999996</v>
      </c>
      <c r="AK156" s="3">
        <v>42.435571428571428</v>
      </c>
      <c r="AL156" s="3">
        <v>52.296285714285716</v>
      </c>
      <c r="AM156" s="3">
        <v>47.300142857142859</v>
      </c>
      <c r="AN156" s="3">
        <v>46.22042857142857</v>
      </c>
      <c r="AO156" s="3">
        <f t="shared" si="27"/>
        <v>49.447204081632648</v>
      </c>
      <c r="AP156" s="3" t="b">
        <f t="shared" si="28"/>
        <v>1</v>
      </c>
      <c r="AQ156" s="3" t="b">
        <f t="shared" si="36"/>
        <v>1</v>
      </c>
      <c r="AR156">
        <f t="shared" si="29"/>
        <v>4</v>
      </c>
      <c r="AS156">
        <f t="shared" si="30"/>
        <v>3</v>
      </c>
      <c r="AT156" s="3" t="b">
        <f t="shared" si="31"/>
        <v>1</v>
      </c>
      <c r="AU156" s="3">
        <f t="shared" si="32"/>
        <v>50.078392857142852</v>
      </c>
      <c r="AV156" s="3">
        <f t="shared" si="33"/>
        <v>48.605619047619051</v>
      </c>
      <c r="AW156" s="3">
        <f t="shared" si="34"/>
        <v>4.3065157179347502E-2</v>
      </c>
      <c r="AX156" s="3">
        <f t="shared" si="39"/>
        <v>0.18747235578547239</v>
      </c>
      <c r="AY156" s="3" t="b">
        <f t="shared" si="37"/>
        <v>0</v>
      </c>
      <c r="AZ156" s="6">
        <f t="shared" si="35"/>
        <v>0.75826276267578552</v>
      </c>
      <c r="BA156" s="3" t="b">
        <f t="shared" si="38"/>
        <v>0</v>
      </c>
      <c r="BB156" s="3"/>
      <c r="BC156" t="s">
        <v>537</v>
      </c>
    </row>
    <row r="157" spans="1:55">
      <c r="A157">
        <v>377</v>
      </c>
      <c r="B157">
        <v>1</v>
      </c>
      <c r="C157" t="s">
        <v>1030</v>
      </c>
      <c r="D157" t="str">
        <f>HYPERLINK("http://www.uniprot.org/uniprot/SMD1_MOUSE", "SMD1_MOUSE")</f>
        <v>SMD1_MOUSE</v>
      </c>
      <c r="F157">
        <v>27.7</v>
      </c>
      <c r="G157">
        <v>119</v>
      </c>
      <c r="H157">
        <v>13283</v>
      </c>
      <c r="I157" t="s">
        <v>1031</v>
      </c>
      <c r="J157">
        <v>353</v>
      </c>
      <c r="K157">
        <v>353</v>
      </c>
      <c r="L157">
        <v>1</v>
      </c>
      <c r="M157">
        <v>22</v>
      </c>
      <c r="N157">
        <v>70</v>
      </c>
      <c r="O157">
        <v>50</v>
      </c>
      <c r="P157">
        <v>20</v>
      </c>
      <c r="Q157">
        <v>85</v>
      </c>
      <c r="R157">
        <v>19</v>
      </c>
      <c r="S157">
        <v>87</v>
      </c>
      <c r="T157">
        <v>22</v>
      </c>
      <c r="U157">
        <v>70</v>
      </c>
      <c r="V157">
        <v>50</v>
      </c>
      <c r="W157">
        <v>20</v>
      </c>
      <c r="X157">
        <v>85</v>
      </c>
      <c r="Y157">
        <v>19</v>
      </c>
      <c r="Z157">
        <v>87</v>
      </c>
      <c r="AA157">
        <v>22</v>
      </c>
      <c r="AB157">
        <v>70</v>
      </c>
      <c r="AC157">
        <v>50</v>
      </c>
      <c r="AD157">
        <v>20</v>
      </c>
      <c r="AE157">
        <v>85</v>
      </c>
      <c r="AF157">
        <v>19</v>
      </c>
      <c r="AG157">
        <v>87</v>
      </c>
      <c r="AH157" s="3">
        <v>32.450571428571429</v>
      </c>
      <c r="AI157" s="3">
        <v>65.451714285714289</v>
      </c>
      <c r="AJ157" s="3">
        <v>40.530571428571427</v>
      </c>
      <c r="AK157" s="3">
        <v>31.826285714285714</v>
      </c>
      <c r="AL157" s="3">
        <v>85.030857142857144</v>
      </c>
      <c r="AM157" s="3">
        <v>16.428571428571427</v>
      </c>
      <c r="AN157" s="3">
        <v>72.744285714285709</v>
      </c>
      <c r="AO157" s="3">
        <f t="shared" si="27"/>
        <v>49.20897959183673</v>
      </c>
      <c r="AP157" s="3" t="b">
        <f t="shared" si="28"/>
        <v>1</v>
      </c>
      <c r="AQ157" s="3" t="b">
        <f t="shared" si="36"/>
        <v>1</v>
      </c>
      <c r="AR157">
        <f t="shared" si="29"/>
        <v>4</v>
      </c>
      <c r="AS157">
        <f t="shared" si="30"/>
        <v>3</v>
      </c>
      <c r="AT157" s="3" t="b">
        <f t="shared" si="31"/>
        <v>1</v>
      </c>
      <c r="AU157" s="3">
        <f t="shared" si="32"/>
        <v>42.564785714285712</v>
      </c>
      <c r="AV157" s="3">
        <f t="shared" si="33"/>
        <v>58.067904761904764</v>
      </c>
      <c r="AW157" s="3">
        <f t="shared" si="34"/>
        <v>-0.44808061143322758</v>
      </c>
      <c r="AX157" s="3">
        <f t="shared" si="39"/>
        <v>-1.2190217812944257</v>
      </c>
      <c r="AY157" s="3" t="b">
        <f t="shared" si="37"/>
        <v>0</v>
      </c>
      <c r="AZ157" s="6">
        <f t="shared" si="35"/>
        <v>0.47288041971931655</v>
      </c>
      <c r="BA157" s="3" t="b">
        <f t="shared" si="38"/>
        <v>0</v>
      </c>
      <c r="BB157" s="3"/>
      <c r="BC157" t="s">
        <v>537</v>
      </c>
    </row>
    <row r="158" spans="1:55">
      <c r="A158">
        <v>1216</v>
      </c>
      <c r="B158">
        <v>1</v>
      </c>
      <c r="C158" t="s">
        <v>2151</v>
      </c>
      <c r="D158" t="str">
        <f>HYPERLINK("http://www.uniprot.org/uniprot/RL4_MOUSE", "RL4_MOUSE")</f>
        <v>RL4_MOUSE</v>
      </c>
      <c r="F158">
        <v>37.9</v>
      </c>
      <c r="G158">
        <v>419</v>
      </c>
      <c r="H158">
        <v>47155</v>
      </c>
      <c r="I158" t="s">
        <v>2152</v>
      </c>
      <c r="J158">
        <v>339</v>
      </c>
      <c r="K158">
        <v>339</v>
      </c>
      <c r="L158">
        <v>1</v>
      </c>
      <c r="M158">
        <v>23</v>
      </c>
      <c r="N158">
        <v>58</v>
      </c>
      <c r="O158">
        <v>57</v>
      </c>
      <c r="P158">
        <v>43</v>
      </c>
      <c r="Q158">
        <v>37</v>
      </c>
      <c r="R158">
        <v>52</v>
      </c>
      <c r="S158">
        <v>69</v>
      </c>
      <c r="T158">
        <v>23</v>
      </c>
      <c r="U158">
        <v>58</v>
      </c>
      <c r="V158">
        <v>57</v>
      </c>
      <c r="W158">
        <v>43</v>
      </c>
      <c r="X158">
        <v>37</v>
      </c>
      <c r="Y158">
        <v>52</v>
      </c>
      <c r="Z158">
        <v>69</v>
      </c>
      <c r="AA158">
        <v>23</v>
      </c>
      <c r="AB158">
        <v>58</v>
      </c>
      <c r="AC158">
        <v>57</v>
      </c>
      <c r="AD158">
        <v>43</v>
      </c>
      <c r="AE158">
        <v>37</v>
      </c>
      <c r="AF158">
        <v>52</v>
      </c>
      <c r="AG158">
        <v>69</v>
      </c>
      <c r="AH158" s="3">
        <v>34.714285714285715</v>
      </c>
      <c r="AI158" s="3">
        <v>53.577999999999996</v>
      </c>
      <c r="AJ158" s="3">
        <v>47</v>
      </c>
      <c r="AK158" s="3">
        <v>58.714285714285715</v>
      </c>
      <c r="AL158" s="3">
        <v>45.714285714285715</v>
      </c>
      <c r="AM158" s="3">
        <v>48.518714285714282</v>
      </c>
      <c r="AN158" s="3">
        <v>51.549857142857142</v>
      </c>
      <c r="AO158" s="3">
        <f t="shared" si="27"/>
        <v>48.541346938775511</v>
      </c>
      <c r="AP158" s="3" t="b">
        <f t="shared" si="28"/>
        <v>1</v>
      </c>
      <c r="AQ158" s="3" t="b">
        <f t="shared" si="36"/>
        <v>1</v>
      </c>
      <c r="AR158">
        <f t="shared" si="29"/>
        <v>4</v>
      </c>
      <c r="AS158">
        <f t="shared" si="30"/>
        <v>3</v>
      </c>
      <c r="AT158" s="3" t="b">
        <f t="shared" si="31"/>
        <v>1</v>
      </c>
      <c r="AU158" s="3">
        <f t="shared" si="32"/>
        <v>48.501642857142855</v>
      </c>
      <c r="AV158" s="3">
        <f t="shared" si="33"/>
        <v>48.594285714285718</v>
      </c>
      <c r="AW158" s="3">
        <f t="shared" si="34"/>
        <v>-2.7530594351230244E-3</v>
      </c>
      <c r="AX158" s="3">
        <f t="shared" si="39"/>
        <v>-5.4188482185528124E-2</v>
      </c>
      <c r="AY158" s="3" t="b">
        <f t="shared" si="37"/>
        <v>0</v>
      </c>
      <c r="AZ158" s="6">
        <f t="shared" si="35"/>
        <v>0.98882374711184906</v>
      </c>
      <c r="BA158" s="3" t="b">
        <f t="shared" si="38"/>
        <v>0</v>
      </c>
      <c r="BB158" s="3"/>
      <c r="BC158" t="s">
        <v>537</v>
      </c>
    </row>
    <row r="159" spans="1:55">
      <c r="A159">
        <v>375</v>
      </c>
      <c r="B159">
        <v>1</v>
      </c>
      <c r="C159" t="s">
        <v>1026</v>
      </c>
      <c r="D159" t="str">
        <f>HYPERLINK("http://www.uniprot.org/uniprot/RUXG_MOUSE", "RUXG_MOUSE")</f>
        <v>RUXG_MOUSE</v>
      </c>
      <c r="F159">
        <v>25</v>
      </c>
      <c r="G159">
        <v>76</v>
      </c>
      <c r="H159">
        <v>8497</v>
      </c>
      <c r="I159" t="s">
        <v>1027</v>
      </c>
      <c r="J159">
        <v>348</v>
      </c>
      <c r="K159">
        <v>348</v>
      </c>
      <c r="L159">
        <v>1</v>
      </c>
      <c r="M159">
        <v>56</v>
      </c>
      <c r="N159">
        <v>33</v>
      </c>
      <c r="O159">
        <v>42</v>
      </c>
      <c r="P159">
        <v>83</v>
      </c>
      <c r="Q159">
        <v>69</v>
      </c>
      <c r="R159">
        <v>32</v>
      </c>
      <c r="S159">
        <v>33</v>
      </c>
      <c r="T159">
        <v>56</v>
      </c>
      <c r="U159">
        <v>33</v>
      </c>
      <c r="V159">
        <v>42</v>
      </c>
      <c r="W159">
        <v>83</v>
      </c>
      <c r="X159">
        <v>69</v>
      </c>
      <c r="Y159">
        <v>32</v>
      </c>
      <c r="Z159">
        <v>33</v>
      </c>
      <c r="AA159">
        <v>56</v>
      </c>
      <c r="AB159">
        <v>33</v>
      </c>
      <c r="AC159">
        <v>42</v>
      </c>
      <c r="AD159">
        <v>83</v>
      </c>
      <c r="AE159">
        <v>69</v>
      </c>
      <c r="AF159">
        <v>32</v>
      </c>
      <c r="AG159">
        <v>33</v>
      </c>
      <c r="AH159" s="3">
        <v>67.471142857142851</v>
      </c>
      <c r="AI159" s="3">
        <v>28</v>
      </c>
      <c r="AJ159" s="3">
        <v>34.689714285714288</v>
      </c>
      <c r="AK159" s="3">
        <v>90.528999999999996</v>
      </c>
      <c r="AL159" s="3">
        <v>70.282428571428568</v>
      </c>
      <c r="AM159" s="3">
        <v>27.594714285714282</v>
      </c>
      <c r="AN159" s="3">
        <v>21.198857142857143</v>
      </c>
      <c r="AO159" s="3">
        <f t="shared" si="27"/>
        <v>48.537979591836738</v>
      </c>
      <c r="AP159" s="3" t="b">
        <f t="shared" si="28"/>
        <v>1</v>
      </c>
      <c r="AQ159" s="3" t="b">
        <f t="shared" si="36"/>
        <v>1</v>
      </c>
      <c r="AR159">
        <f t="shared" si="29"/>
        <v>4</v>
      </c>
      <c r="AS159">
        <f t="shared" si="30"/>
        <v>3</v>
      </c>
      <c r="AT159" s="3" t="b">
        <f t="shared" si="31"/>
        <v>1</v>
      </c>
      <c r="AU159" s="3">
        <f t="shared" si="32"/>
        <v>55.172464285714284</v>
      </c>
      <c r="AV159" s="3">
        <f t="shared" si="33"/>
        <v>39.692</v>
      </c>
      <c r="AW159" s="3">
        <f t="shared" si="34"/>
        <v>0.47510016141380834</v>
      </c>
      <c r="AX159" s="3">
        <f t="shared" si="39"/>
        <v>1.3449820575987284</v>
      </c>
      <c r="AY159" s="3" t="b">
        <f t="shared" si="37"/>
        <v>0</v>
      </c>
      <c r="AZ159" s="6">
        <f t="shared" si="35"/>
        <v>0.50483838880192833</v>
      </c>
      <c r="BA159" s="3" t="b">
        <f t="shared" si="38"/>
        <v>0</v>
      </c>
      <c r="BB159" s="3"/>
      <c r="BC159" t="s">
        <v>537</v>
      </c>
    </row>
    <row r="160" spans="1:55">
      <c r="A160">
        <v>94</v>
      </c>
      <c r="B160">
        <v>1</v>
      </c>
      <c r="C160" t="s">
        <v>272</v>
      </c>
      <c r="D160" t="str">
        <f>HYPERLINK("http://www.uniprot.org/uniprot/PININ_MOUSE", "PININ_MOUSE")</f>
        <v>PININ_MOUSE</v>
      </c>
      <c r="F160">
        <v>35.700000000000003</v>
      </c>
      <c r="G160">
        <v>725</v>
      </c>
      <c r="H160">
        <v>82437</v>
      </c>
      <c r="I160" t="s">
        <v>273</v>
      </c>
      <c r="J160">
        <v>340</v>
      </c>
      <c r="K160">
        <v>340</v>
      </c>
      <c r="L160">
        <v>1</v>
      </c>
      <c r="M160">
        <v>34</v>
      </c>
      <c r="N160">
        <v>56</v>
      </c>
      <c r="O160">
        <v>61</v>
      </c>
      <c r="P160">
        <v>42</v>
      </c>
      <c r="Q160">
        <v>29</v>
      </c>
      <c r="R160">
        <v>59</v>
      </c>
      <c r="S160">
        <v>59</v>
      </c>
      <c r="T160">
        <v>34</v>
      </c>
      <c r="U160">
        <v>56</v>
      </c>
      <c r="V160">
        <v>61</v>
      </c>
      <c r="W160">
        <v>42</v>
      </c>
      <c r="X160">
        <v>29</v>
      </c>
      <c r="Y160">
        <v>59</v>
      </c>
      <c r="Z160">
        <v>59</v>
      </c>
      <c r="AA160">
        <v>34</v>
      </c>
      <c r="AB160">
        <v>56</v>
      </c>
      <c r="AC160">
        <v>61</v>
      </c>
      <c r="AD160">
        <v>42</v>
      </c>
      <c r="AE160">
        <v>29</v>
      </c>
      <c r="AF160">
        <v>59</v>
      </c>
      <c r="AG160">
        <v>59</v>
      </c>
      <c r="AH160" s="3">
        <v>50.571428571428569</v>
      </c>
      <c r="AI160" s="3">
        <v>48.840142857142858</v>
      </c>
      <c r="AJ160" s="3">
        <v>51.549857142857142</v>
      </c>
      <c r="AK160" s="3">
        <v>52.842714285714287</v>
      </c>
      <c r="AL160" s="3">
        <v>35.948857142857143</v>
      </c>
      <c r="AM160" s="3">
        <v>55.428571428571431</v>
      </c>
      <c r="AN160" s="3">
        <v>43.65757142857143</v>
      </c>
      <c r="AO160" s="3">
        <f t="shared" si="27"/>
        <v>48.405591836734693</v>
      </c>
      <c r="AP160" s="3" t="b">
        <f t="shared" si="28"/>
        <v>1</v>
      </c>
      <c r="AQ160" s="3" t="b">
        <f t="shared" si="36"/>
        <v>1</v>
      </c>
      <c r="AR160">
        <f t="shared" si="29"/>
        <v>4</v>
      </c>
      <c r="AS160">
        <f t="shared" si="30"/>
        <v>3</v>
      </c>
      <c r="AT160" s="3" t="b">
        <f t="shared" si="31"/>
        <v>1</v>
      </c>
      <c r="AU160" s="3">
        <f t="shared" si="32"/>
        <v>50.951035714285716</v>
      </c>
      <c r="AV160" s="3">
        <f t="shared" si="33"/>
        <v>45.011666666666663</v>
      </c>
      <c r="AW160" s="3">
        <f t="shared" si="34"/>
        <v>0.17881248826115756</v>
      </c>
      <c r="AX160" s="3">
        <f t="shared" si="39"/>
        <v>0.43534547101482618</v>
      </c>
      <c r="AY160" s="3" t="b">
        <f t="shared" si="37"/>
        <v>0</v>
      </c>
      <c r="AZ160" s="6">
        <f t="shared" si="35"/>
        <v>0.27463040398910854</v>
      </c>
      <c r="BA160" s="3" t="b">
        <f t="shared" si="38"/>
        <v>0</v>
      </c>
      <c r="BB160" s="3"/>
      <c r="BC160" t="s">
        <v>537</v>
      </c>
    </row>
    <row r="161" spans="1:55">
      <c r="A161">
        <v>341</v>
      </c>
      <c r="B161">
        <v>1</v>
      </c>
      <c r="C161" t="s">
        <v>1203</v>
      </c>
      <c r="D161" t="str">
        <f>HYPERLINK("http://www.uniprot.org/uniprot/RUVB1_MOUSE", "RUVB1_MOUSE")</f>
        <v>RUVB1_MOUSE</v>
      </c>
      <c r="F161">
        <v>53.1</v>
      </c>
      <c r="G161">
        <v>456</v>
      </c>
      <c r="H161">
        <v>50215</v>
      </c>
      <c r="I161" t="s">
        <v>1204</v>
      </c>
      <c r="J161">
        <v>335</v>
      </c>
      <c r="K161">
        <v>335</v>
      </c>
      <c r="L161">
        <v>1</v>
      </c>
      <c r="M161">
        <v>51</v>
      </c>
      <c r="N161">
        <v>36</v>
      </c>
      <c r="O161">
        <v>41</v>
      </c>
      <c r="P161">
        <v>49</v>
      </c>
      <c r="Q161">
        <v>56</v>
      </c>
      <c r="R161">
        <v>41</v>
      </c>
      <c r="S161">
        <v>61</v>
      </c>
      <c r="T161">
        <v>51</v>
      </c>
      <c r="U161">
        <v>36</v>
      </c>
      <c r="V161">
        <v>41</v>
      </c>
      <c r="W161">
        <v>49</v>
      </c>
      <c r="X161">
        <v>56</v>
      </c>
      <c r="Y161">
        <v>41</v>
      </c>
      <c r="Z161">
        <v>61</v>
      </c>
      <c r="AA161">
        <v>51</v>
      </c>
      <c r="AB161">
        <v>36</v>
      </c>
      <c r="AC161">
        <v>41</v>
      </c>
      <c r="AD161">
        <v>49</v>
      </c>
      <c r="AE161">
        <v>56</v>
      </c>
      <c r="AF161">
        <v>41</v>
      </c>
      <c r="AG161">
        <v>61</v>
      </c>
      <c r="AH161" s="3">
        <v>63.955285714285715</v>
      </c>
      <c r="AI161" s="3">
        <v>30.006714285714288</v>
      </c>
      <c r="AJ161" s="3">
        <v>33.366142857142854</v>
      </c>
      <c r="AK161" s="3">
        <v>63.571428571428569</v>
      </c>
      <c r="AL161" s="3">
        <v>60.207857142857144</v>
      </c>
      <c r="AM161" s="3">
        <v>38.929571428571428</v>
      </c>
      <c r="AN161" s="3">
        <v>45.623428571428569</v>
      </c>
      <c r="AO161" s="3">
        <f t="shared" si="27"/>
        <v>47.95148979591837</v>
      </c>
      <c r="AP161" s="3" t="b">
        <f t="shared" si="28"/>
        <v>1</v>
      </c>
      <c r="AQ161" s="3" t="b">
        <f t="shared" si="36"/>
        <v>1</v>
      </c>
      <c r="AR161">
        <f t="shared" si="29"/>
        <v>4</v>
      </c>
      <c r="AS161">
        <f t="shared" si="30"/>
        <v>3</v>
      </c>
      <c r="AT161" s="3" t="b">
        <f t="shared" si="31"/>
        <v>1</v>
      </c>
      <c r="AU161" s="3">
        <f t="shared" si="32"/>
        <v>47.724892857142862</v>
      </c>
      <c r="AV161" s="3">
        <f t="shared" si="33"/>
        <v>48.253619047619047</v>
      </c>
      <c r="AW161" s="3">
        <f t="shared" si="34"/>
        <v>-1.5895190581480333E-2</v>
      </c>
      <c r="AX161" s="3">
        <f t="shared" si="39"/>
        <v>-0.17190482893091011</v>
      </c>
      <c r="AY161" s="3" t="b">
        <f t="shared" si="37"/>
        <v>0</v>
      </c>
      <c r="AZ161" s="6">
        <f t="shared" si="35"/>
        <v>0.96705302184049158</v>
      </c>
      <c r="BA161" s="3" t="b">
        <f t="shared" si="38"/>
        <v>0</v>
      </c>
      <c r="BB161" s="3"/>
      <c r="BC161" t="s">
        <v>537</v>
      </c>
    </row>
    <row r="162" spans="1:55">
      <c r="A162">
        <v>1379</v>
      </c>
      <c r="B162">
        <v>1</v>
      </c>
      <c r="C162" t="s">
        <v>2614</v>
      </c>
      <c r="D162" t="str">
        <f>HYPERLINK("http://www.uniprot.org/uniprot/MECP2_MOUSE", "MECP2_MOUSE")</f>
        <v>MECP2_MOUSE</v>
      </c>
      <c r="F162">
        <v>45.7</v>
      </c>
      <c r="G162">
        <v>484</v>
      </c>
      <c r="H162">
        <v>52308</v>
      </c>
      <c r="I162" t="s">
        <v>2615</v>
      </c>
      <c r="J162">
        <v>324</v>
      </c>
      <c r="K162">
        <v>324</v>
      </c>
      <c r="L162">
        <v>1</v>
      </c>
      <c r="M162">
        <v>40</v>
      </c>
      <c r="N162">
        <v>53</v>
      </c>
      <c r="O162">
        <v>67</v>
      </c>
      <c r="P162">
        <v>44</v>
      </c>
      <c r="Q162">
        <v>31</v>
      </c>
      <c r="R162">
        <v>42</v>
      </c>
      <c r="S162">
        <v>47</v>
      </c>
      <c r="T162">
        <v>40</v>
      </c>
      <c r="U162">
        <v>53</v>
      </c>
      <c r="V162">
        <v>67</v>
      </c>
      <c r="W162">
        <v>44</v>
      </c>
      <c r="X162">
        <v>31</v>
      </c>
      <c r="Y162">
        <v>42</v>
      </c>
      <c r="Z162">
        <v>47</v>
      </c>
      <c r="AA162">
        <v>40</v>
      </c>
      <c r="AB162">
        <v>53</v>
      </c>
      <c r="AC162">
        <v>67</v>
      </c>
      <c r="AD162">
        <v>44</v>
      </c>
      <c r="AE162">
        <v>31</v>
      </c>
      <c r="AF162">
        <v>42</v>
      </c>
      <c r="AG162">
        <v>47</v>
      </c>
      <c r="AH162" s="3">
        <v>55.803142857142852</v>
      </c>
      <c r="AI162" s="3">
        <v>47</v>
      </c>
      <c r="AJ162" s="3">
        <v>56.806714285714285</v>
      </c>
      <c r="AK162" s="3">
        <v>60.893571428571427</v>
      </c>
      <c r="AL162" s="3">
        <v>38.929571428571428</v>
      </c>
      <c r="AM162" s="3">
        <v>40.118428571428574</v>
      </c>
      <c r="AN162" s="3">
        <v>32.714285714285715</v>
      </c>
      <c r="AO162" s="3">
        <f t="shared" si="27"/>
        <v>47.466530612244902</v>
      </c>
      <c r="AP162" s="3" t="b">
        <f t="shared" si="28"/>
        <v>1</v>
      </c>
      <c r="AQ162" s="3" t="b">
        <f t="shared" si="36"/>
        <v>1</v>
      </c>
      <c r="AR162">
        <f t="shared" si="29"/>
        <v>4</v>
      </c>
      <c r="AS162">
        <f t="shared" si="30"/>
        <v>3</v>
      </c>
      <c r="AT162" s="3" t="b">
        <f t="shared" si="31"/>
        <v>1</v>
      </c>
      <c r="AU162" s="3">
        <f t="shared" si="32"/>
        <v>55.125857142857143</v>
      </c>
      <c r="AV162" s="3">
        <f t="shared" si="33"/>
        <v>37.254095238095239</v>
      </c>
      <c r="AW162" s="3">
        <f t="shared" si="34"/>
        <v>0.56533015736416981</v>
      </c>
      <c r="AX162" s="3">
        <f t="shared" si="39"/>
        <v>1.6000193541430818</v>
      </c>
      <c r="AY162" s="3" t="b">
        <f t="shared" si="37"/>
        <v>0</v>
      </c>
      <c r="AZ162" s="6">
        <f t="shared" si="35"/>
        <v>6.3023277006263E-3</v>
      </c>
      <c r="BA162" s="3" t="b">
        <f t="shared" si="38"/>
        <v>1</v>
      </c>
      <c r="BB162" s="3"/>
      <c r="BC162" t="s">
        <v>537</v>
      </c>
    </row>
    <row r="163" spans="1:55">
      <c r="A163">
        <v>323</v>
      </c>
      <c r="B163">
        <v>1</v>
      </c>
      <c r="C163" t="s">
        <v>526</v>
      </c>
      <c r="D163" t="str">
        <f>HYPERLINK("http://www.uniprot.org/uniprot/CYB5_MOUSE", "CYB5_MOUSE")</f>
        <v>CYB5_MOUSE</v>
      </c>
      <c r="F163">
        <v>41</v>
      </c>
      <c r="G163">
        <v>134</v>
      </c>
      <c r="H163">
        <v>15242</v>
      </c>
      <c r="I163" t="s">
        <v>527</v>
      </c>
      <c r="J163">
        <v>335</v>
      </c>
      <c r="K163">
        <v>335</v>
      </c>
      <c r="L163">
        <v>1</v>
      </c>
      <c r="M163">
        <v>80</v>
      </c>
      <c r="N163">
        <v>46</v>
      </c>
      <c r="O163">
        <v>46</v>
      </c>
      <c r="P163">
        <v>60</v>
      </c>
      <c r="Q163">
        <v>34</v>
      </c>
      <c r="R163">
        <v>27</v>
      </c>
      <c r="S163">
        <v>42</v>
      </c>
      <c r="T163">
        <v>80</v>
      </c>
      <c r="U163">
        <v>46</v>
      </c>
      <c r="V163">
        <v>46</v>
      </c>
      <c r="W163">
        <v>60</v>
      </c>
      <c r="X163">
        <v>34</v>
      </c>
      <c r="Y163">
        <v>27</v>
      </c>
      <c r="Z163">
        <v>42</v>
      </c>
      <c r="AA163">
        <v>80</v>
      </c>
      <c r="AB163">
        <v>46</v>
      </c>
      <c r="AC163">
        <v>46</v>
      </c>
      <c r="AD163">
        <v>60</v>
      </c>
      <c r="AE163">
        <v>34</v>
      </c>
      <c r="AF163">
        <v>27</v>
      </c>
      <c r="AG163">
        <v>42</v>
      </c>
      <c r="AH163" s="3">
        <v>90.528999999999996</v>
      </c>
      <c r="AI163" s="3">
        <v>39.511714285714284</v>
      </c>
      <c r="AJ163" s="3">
        <v>37.714285714285715</v>
      </c>
      <c r="AK163" s="3">
        <v>71.295714285714283</v>
      </c>
      <c r="AL163" s="3">
        <v>41</v>
      </c>
      <c r="AM163" s="3">
        <v>23.205285714285715</v>
      </c>
      <c r="AN163" s="3">
        <v>28.617285714285714</v>
      </c>
      <c r="AO163" s="3">
        <f t="shared" si="27"/>
        <v>47.410469387755093</v>
      </c>
      <c r="AP163" s="3" t="b">
        <f t="shared" si="28"/>
        <v>1</v>
      </c>
      <c r="AQ163" s="3" t="b">
        <f t="shared" si="36"/>
        <v>1</v>
      </c>
      <c r="AR163">
        <f t="shared" si="29"/>
        <v>4</v>
      </c>
      <c r="AS163">
        <f t="shared" si="30"/>
        <v>3</v>
      </c>
      <c r="AT163" s="3" t="b">
        <f t="shared" si="31"/>
        <v>1</v>
      </c>
      <c r="AU163" s="3">
        <f t="shared" si="32"/>
        <v>59.762678571428566</v>
      </c>
      <c r="AV163" s="3">
        <f t="shared" si="33"/>
        <v>30.940857142857141</v>
      </c>
      <c r="AW163" s="3">
        <f t="shared" si="34"/>
        <v>0.94973164759001294</v>
      </c>
      <c r="AX163" s="3">
        <f t="shared" si="39"/>
        <v>2.7864114285957529</v>
      </c>
      <c r="AY163" s="3" t="b">
        <f t="shared" si="37"/>
        <v>1</v>
      </c>
      <c r="AZ163" s="6">
        <f t="shared" si="35"/>
        <v>0.12789525148786243</v>
      </c>
      <c r="BA163" s="3" t="b">
        <f t="shared" si="38"/>
        <v>0</v>
      </c>
      <c r="BB163" s="3"/>
      <c r="BC163" t="s">
        <v>537</v>
      </c>
    </row>
    <row r="164" spans="1:55">
      <c r="A164">
        <v>208</v>
      </c>
      <c r="B164">
        <v>1</v>
      </c>
      <c r="C164" t="s">
        <v>25</v>
      </c>
      <c r="D164" t="str">
        <f>HYPERLINK("http://www.uniprot.org/uniprot/GRP78_MOUSE", "GRP78_MOUSE")</f>
        <v>GRP78_MOUSE</v>
      </c>
      <c r="F164">
        <v>34.4</v>
      </c>
      <c r="G164">
        <v>655</v>
      </c>
      <c r="H164">
        <v>72423</v>
      </c>
      <c r="I164" t="s">
        <v>26</v>
      </c>
      <c r="J164">
        <v>739</v>
      </c>
      <c r="K164">
        <v>290</v>
      </c>
      <c r="L164">
        <v>0.39200000000000002</v>
      </c>
      <c r="M164">
        <v>114</v>
      </c>
      <c r="N164">
        <v>70</v>
      </c>
      <c r="O164">
        <v>92</v>
      </c>
      <c r="P164">
        <v>136</v>
      </c>
      <c r="Q164">
        <v>152</v>
      </c>
      <c r="R164">
        <v>76</v>
      </c>
      <c r="S164">
        <v>99</v>
      </c>
      <c r="T164">
        <v>32</v>
      </c>
      <c r="U164">
        <v>33</v>
      </c>
      <c r="V164">
        <v>48</v>
      </c>
      <c r="W164">
        <v>36</v>
      </c>
      <c r="X164">
        <v>53</v>
      </c>
      <c r="Y164">
        <v>38</v>
      </c>
      <c r="Z164">
        <v>50</v>
      </c>
      <c r="AA164">
        <v>37.189</v>
      </c>
      <c r="AB164">
        <v>36.892000000000003</v>
      </c>
      <c r="AC164">
        <v>54.783999999999999</v>
      </c>
      <c r="AD164">
        <v>42.679000000000002</v>
      </c>
      <c r="AE164">
        <v>61.689</v>
      </c>
      <c r="AF164">
        <v>42.308</v>
      </c>
      <c r="AG164">
        <v>56.357999999999997</v>
      </c>
      <c r="AH164" s="3">
        <v>53.577999999999996</v>
      </c>
      <c r="AI164" s="3">
        <v>30.841714285714286</v>
      </c>
      <c r="AJ164" s="3">
        <v>43.980142857142859</v>
      </c>
      <c r="AK164" s="3">
        <v>55.803142857142852</v>
      </c>
      <c r="AL164" s="3">
        <v>66.155571428571434</v>
      </c>
      <c r="AM164" s="3">
        <v>40.301142857142857</v>
      </c>
      <c r="AN164" s="3">
        <v>40.904714285714292</v>
      </c>
      <c r="AO164" s="3">
        <f t="shared" si="27"/>
        <v>47.366346938775514</v>
      </c>
      <c r="AP164" s="3" t="b">
        <f t="shared" si="28"/>
        <v>1</v>
      </c>
      <c r="AQ164" s="3" t="b">
        <f t="shared" si="36"/>
        <v>1</v>
      </c>
      <c r="AR164">
        <f t="shared" si="29"/>
        <v>4</v>
      </c>
      <c r="AS164">
        <f t="shared" si="30"/>
        <v>3</v>
      </c>
      <c r="AT164" s="3" t="b">
        <f t="shared" si="31"/>
        <v>1</v>
      </c>
      <c r="AU164" s="3">
        <f t="shared" si="32"/>
        <v>46.050750000000001</v>
      </c>
      <c r="AV164" s="3">
        <f t="shared" si="33"/>
        <v>49.12047619047619</v>
      </c>
      <c r="AW164" s="3">
        <f t="shared" si="34"/>
        <v>-9.3099893961399269E-2</v>
      </c>
      <c r="AX164" s="3">
        <f t="shared" si="39"/>
        <v>-0.41562746477047208</v>
      </c>
      <c r="AY164" s="3" t="b">
        <f t="shared" si="37"/>
        <v>0</v>
      </c>
      <c r="AZ164" s="6">
        <f t="shared" si="35"/>
        <v>0.76669693592300703</v>
      </c>
      <c r="BA164" s="3" t="b">
        <f t="shared" si="38"/>
        <v>0</v>
      </c>
      <c r="BB164" s="3"/>
      <c r="BC164" t="s">
        <v>154</v>
      </c>
    </row>
    <row r="165" spans="1:55">
      <c r="A165">
        <v>591</v>
      </c>
      <c r="B165">
        <v>1</v>
      </c>
      <c r="C165" t="s">
        <v>2119</v>
      </c>
      <c r="D165" t="str">
        <f>HYPERLINK("http://www.uniprot.org/uniprot/HCFC1_MOUSE", "HCFC1_MOUSE")</f>
        <v>HCFC1_MOUSE</v>
      </c>
      <c r="F165">
        <v>27</v>
      </c>
      <c r="G165">
        <v>2045</v>
      </c>
      <c r="H165">
        <v>210538</v>
      </c>
      <c r="I165" t="s">
        <v>2120</v>
      </c>
      <c r="J165">
        <v>331</v>
      </c>
      <c r="K165">
        <v>331</v>
      </c>
      <c r="L165">
        <v>1</v>
      </c>
      <c r="M165">
        <v>21</v>
      </c>
      <c r="N165">
        <v>54</v>
      </c>
      <c r="O165">
        <v>77</v>
      </c>
      <c r="P165">
        <v>20</v>
      </c>
      <c r="Q165">
        <v>30</v>
      </c>
      <c r="R165">
        <v>55</v>
      </c>
      <c r="S165">
        <v>74</v>
      </c>
      <c r="T165">
        <v>21</v>
      </c>
      <c r="U165">
        <v>54</v>
      </c>
      <c r="V165">
        <v>77</v>
      </c>
      <c r="W165">
        <v>20</v>
      </c>
      <c r="X165">
        <v>30</v>
      </c>
      <c r="Y165">
        <v>55</v>
      </c>
      <c r="Z165">
        <v>74</v>
      </c>
      <c r="AA165">
        <v>21</v>
      </c>
      <c r="AB165">
        <v>54</v>
      </c>
      <c r="AC165">
        <v>77</v>
      </c>
      <c r="AD165">
        <v>20</v>
      </c>
      <c r="AE165">
        <v>30</v>
      </c>
      <c r="AF165">
        <v>55</v>
      </c>
      <c r="AG165">
        <v>74</v>
      </c>
      <c r="AH165" s="3">
        <v>31.613714285714284</v>
      </c>
      <c r="AI165" s="3">
        <v>47.625</v>
      </c>
      <c r="AJ165" s="3">
        <v>72.966714285714289</v>
      </c>
      <c r="AK165" s="3">
        <v>32.407142857142858</v>
      </c>
      <c r="AL165" s="3">
        <v>37.714285714285715</v>
      </c>
      <c r="AM165" s="3">
        <v>51.939142857142848</v>
      </c>
      <c r="AN165" s="3">
        <v>56.617285714285707</v>
      </c>
      <c r="AO165" s="3">
        <f t="shared" si="27"/>
        <v>47.269040816326523</v>
      </c>
      <c r="AP165" s="3" t="b">
        <f t="shared" si="28"/>
        <v>1</v>
      </c>
      <c r="AQ165" s="3" t="b">
        <f t="shared" si="36"/>
        <v>1</v>
      </c>
      <c r="AR165">
        <f t="shared" si="29"/>
        <v>4</v>
      </c>
      <c r="AS165">
        <f t="shared" si="30"/>
        <v>3</v>
      </c>
      <c r="AT165" s="3" t="b">
        <f t="shared" si="31"/>
        <v>1</v>
      </c>
      <c r="AU165" s="3">
        <f t="shared" si="32"/>
        <v>46.153142857142853</v>
      </c>
      <c r="AV165" s="3">
        <f t="shared" si="33"/>
        <v>48.756904761904757</v>
      </c>
      <c r="AW165" s="3">
        <f t="shared" si="34"/>
        <v>-7.9177648776462314E-2</v>
      </c>
      <c r="AX165" s="3">
        <f t="shared" si="39"/>
        <v>-0.28502343748788606</v>
      </c>
      <c r="AY165" s="3" t="b">
        <f t="shared" si="37"/>
        <v>0</v>
      </c>
      <c r="AZ165" s="6">
        <f t="shared" si="35"/>
        <v>0.84181691618902432</v>
      </c>
      <c r="BA165" s="3" t="b">
        <f t="shared" si="38"/>
        <v>0</v>
      </c>
      <c r="BB165" s="3"/>
      <c r="BC165" t="s">
        <v>537</v>
      </c>
    </row>
    <row r="166" spans="1:55">
      <c r="A166">
        <v>722</v>
      </c>
      <c r="B166">
        <v>1</v>
      </c>
      <c r="C166" t="s">
        <v>1792</v>
      </c>
      <c r="D166" t="str">
        <f>HYPERLINK("http://www.uniprot.org/uniprot/HNRPQ_MOUSE", "HNRPQ_MOUSE")</f>
        <v>HNRPQ_MOUSE</v>
      </c>
      <c r="F166">
        <v>41.4</v>
      </c>
      <c r="G166">
        <v>623</v>
      </c>
      <c r="H166">
        <v>69634</v>
      </c>
      <c r="I166" t="s">
        <v>1793</v>
      </c>
      <c r="J166">
        <v>324</v>
      </c>
      <c r="K166">
        <v>324</v>
      </c>
      <c r="L166">
        <v>1</v>
      </c>
      <c r="M166">
        <v>28</v>
      </c>
      <c r="N166">
        <v>54</v>
      </c>
      <c r="O166">
        <v>60</v>
      </c>
      <c r="P166">
        <v>29</v>
      </c>
      <c r="Q166">
        <v>24</v>
      </c>
      <c r="R166">
        <v>44</v>
      </c>
      <c r="S166">
        <v>85</v>
      </c>
      <c r="T166">
        <v>28</v>
      </c>
      <c r="U166">
        <v>54</v>
      </c>
      <c r="V166">
        <v>60</v>
      </c>
      <c r="W166">
        <v>29</v>
      </c>
      <c r="X166">
        <v>24</v>
      </c>
      <c r="Y166">
        <v>44</v>
      </c>
      <c r="Z166">
        <v>85</v>
      </c>
      <c r="AA166">
        <v>28</v>
      </c>
      <c r="AB166">
        <v>54</v>
      </c>
      <c r="AC166">
        <v>60</v>
      </c>
      <c r="AD166">
        <v>29</v>
      </c>
      <c r="AE166">
        <v>24</v>
      </c>
      <c r="AF166">
        <v>44</v>
      </c>
      <c r="AG166">
        <v>85</v>
      </c>
      <c r="AH166" s="3">
        <v>42.695428571428572</v>
      </c>
      <c r="AI166" s="3">
        <v>47.857142857142854</v>
      </c>
      <c r="AJ166" s="3">
        <v>50.571428571428569</v>
      </c>
      <c r="AK166" s="3">
        <v>41.105285714285721</v>
      </c>
      <c r="AL166" s="3">
        <v>32.450571428571429</v>
      </c>
      <c r="AM166" s="3">
        <v>42.12</v>
      </c>
      <c r="AN166" s="3">
        <v>67.944571428571436</v>
      </c>
      <c r="AO166" s="3">
        <f t="shared" si="27"/>
        <v>46.392061224489794</v>
      </c>
      <c r="AP166" s="3" t="b">
        <f t="shared" si="28"/>
        <v>1</v>
      </c>
      <c r="AQ166" s="3" t="b">
        <f t="shared" si="36"/>
        <v>1</v>
      </c>
      <c r="AR166">
        <f t="shared" si="29"/>
        <v>4</v>
      </c>
      <c r="AS166">
        <f t="shared" si="30"/>
        <v>3</v>
      </c>
      <c r="AT166" s="3" t="b">
        <f t="shared" si="31"/>
        <v>1</v>
      </c>
      <c r="AU166" s="3">
        <f t="shared" si="32"/>
        <v>45.557321428571427</v>
      </c>
      <c r="AV166" s="3">
        <f t="shared" si="33"/>
        <v>47.505047619047616</v>
      </c>
      <c r="AW166" s="3">
        <f t="shared" si="34"/>
        <v>-6.0397888869825209E-2</v>
      </c>
      <c r="AX166" s="3">
        <f t="shared" si="39"/>
        <v>-0.26784584022817753</v>
      </c>
      <c r="AY166" s="3" t="b">
        <f t="shared" si="37"/>
        <v>0</v>
      </c>
      <c r="AZ166" s="6">
        <f t="shared" si="35"/>
        <v>0.84137506751104385</v>
      </c>
      <c r="BA166" s="3" t="b">
        <f t="shared" si="38"/>
        <v>0</v>
      </c>
      <c r="BB166" s="3"/>
      <c r="BC166" t="s">
        <v>537</v>
      </c>
    </row>
    <row r="167" spans="1:55">
      <c r="A167">
        <v>1094</v>
      </c>
      <c r="B167">
        <v>1</v>
      </c>
      <c r="C167" t="s">
        <v>2498</v>
      </c>
      <c r="D167" t="str">
        <f>HYPERLINK("http://www.uniprot.org/uniprot/CSTF3_MOUSE", "CSTF3_MOUSE")</f>
        <v>CSTF3_MOUSE</v>
      </c>
      <c r="F167">
        <v>31</v>
      </c>
      <c r="G167">
        <v>717</v>
      </c>
      <c r="H167">
        <v>82878</v>
      </c>
      <c r="I167" t="s">
        <v>2499</v>
      </c>
      <c r="J167">
        <v>325</v>
      </c>
      <c r="K167">
        <v>325</v>
      </c>
      <c r="L167">
        <v>1</v>
      </c>
      <c r="M167">
        <v>46</v>
      </c>
      <c r="N167">
        <v>51</v>
      </c>
      <c r="O167">
        <v>52</v>
      </c>
      <c r="P167">
        <v>40</v>
      </c>
      <c r="Q167">
        <v>39</v>
      </c>
      <c r="R167">
        <v>44</v>
      </c>
      <c r="S167">
        <v>53</v>
      </c>
      <c r="T167">
        <v>46</v>
      </c>
      <c r="U167">
        <v>51</v>
      </c>
      <c r="V167">
        <v>52</v>
      </c>
      <c r="W167">
        <v>40</v>
      </c>
      <c r="X167">
        <v>39</v>
      </c>
      <c r="Y167">
        <v>44</v>
      </c>
      <c r="Z167">
        <v>53</v>
      </c>
      <c r="AA167">
        <v>46</v>
      </c>
      <c r="AB167">
        <v>51</v>
      </c>
      <c r="AC167">
        <v>52</v>
      </c>
      <c r="AD167">
        <v>40</v>
      </c>
      <c r="AE167">
        <v>39</v>
      </c>
      <c r="AF167">
        <v>44</v>
      </c>
      <c r="AG167">
        <v>53</v>
      </c>
      <c r="AH167" s="3">
        <v>59.166285714285713</v>
      </c>
      <c r="AI167" s="3">
        <v>44.678571428571431</v>
      </c>
      <c r="AJ167" s="3">
        <v>42.12</v>
      </c>
      <c r="AK167" s="3">
        <v>50.571428571428569</v>
      </c>
      <c r="AL167" s="3">
        <v>47.300142857142859</v>
      </c>
      <c r="AM167" s="3">
        <v>42.435571428571428</v>
      </c>
      <c r="AN167" s="3">
        <v>37.850999999999999</v>
      </c>
      <c r="AO167" s="3">
        <f t="shared" si="27"/>
        <v>46.303285714285721</v>
      </c>
      <c r="AP167" s="3" t="b">
        <f t="shared" si="28"/>
        <v>1</v>
      </c>
      <c r="AQ167" s="3" t="b">
        <f t="shared" si="36"/>
        <v>1</v>
      </c>
      <c r="AR167">
        <f t="shared" si="29"/>
        <v>4</v>
      </c>
      <c r="AS167">
        <f t="shared" si="30"/>
        <v>3</v>
      </c>
      <c r="AT167" s="3" t="b">
        <f t="shared" si="31"/>
        <v>1</v>
      </c>
      <c r="AU167" s="3">
        <f t="shared" si="32"/>
        <v>49.134071428571431</v>
      </c>
      <c r="AV167" s="3">
        <f t="shared" si="33"/>
        <v>42.528904761904762</v>
      </c>
      <c r="AW167" s="3">
        <f t="shared" si="34"/>
        <v>0.20828008900650502</v>
      </c>
      <c r="AX167" s="3">
        <f t="shared" si="39"/>
        <v>0.45677371774074393</v>
      </c>
      <c r="AY167" s="3" t="b">
        <f t="shared" si="37"/>
        <v>0</v>
      </c>
      <c r="AZ167" s="6">
        <f t="shared" si="35"/>
        <v>0.24573888987369744</v>
      </c>
      <c r="BA167" s="3" t="b">
        <f t="shared" si="38"/>
        <v>0</v>
      </c>
      <c r="BB167" s="3"/>
      <c r="BC167" t="s">
        <v>537</v>
      </c>
    </row>
    <row r="168" spans="1:55">
      <c r="A168">
        <v>1051</v>
      </c>
      <c r="B168">
        <v>1</v>
      </c>
      <c r="C168" t="s">
        <v>2490</v>
      </c>
      <c r="D168" t="str">
        <f>HYPERLINK("http://www.uniprot.org/uniprot/NOP2_MOUSE", "NOP2_MOUSE")</f>
        <v>NOP2_MOUSE</v>
      </c>
      <c r="F168">
        <v>31.7</v>
      </c>
      <c r="G168">
        <v>793</v>
      </c>
      <c r="H168">
        <v>86753</v>
      </c>
      <c r="I168" t="s">
        <v>2491</v>
      </c>
      <c r="J168">
        <v>318</v>
      </c>
      <c r="K168">
        <v>318</v>
      </c>
      <c r="L168">
        <v>1</v>
      </c>
      <c r="M168">
        <v>27</v>
      </c>
      <c r="N168">
        <v>44</v>
      </c>
      <c r="O168">
        <v>48</v>
      </c>
      <c r="P168">
        <v>27</v>
      </c>
      <c r="Q168">
        <v>59</v>
      </c>
      <c r="R168">
        <v>63</v>
      </c>
      <c r="S168">
        <v>50</v>
      </c>
      <c r="T168">
        <v>27</v>
      </c>
      <c r="U168">
        <v>44</v>
      </c>
      <c r="V168">
        <v>48</v>
      </c>
      <c r="W168">
        <v>27</v>
      </c>
      <c r="X168">
        <v>59</v>
      </c>
      <c r="Y168">
        <v>63</v>
      </c>
      <c r="Z168">
        <v>50</v>
      </c>
      <c r="AA168">
        <v>27</v>
      </c>
      <c r="AB168">
        <v>44</v>
      </c>
      <c r="AC168">
        <v>48</v>
      </c>
      <c r="AD168">
        <v>27</v>
      </c>
      <c r="AE168">
        <v>59</v>
      </c>
      <c r="AF168">
        <v>63</v>
      </c>
      <c r="AG168">
        <v>50</v>
      </c>
      <c r="AH168" s="3">
        <v>41</v>
      </c>
      <c r="AI168" s="3">
        <v>37.714285714285715</v>
      </c>
      <c r="AJ168" s="3">
        <v>39.370714285714293</v>
      </c>
      <c r="AK168" s="3">
        <v>39.370714285714293</v>
      </c>
      <c r="AL168" s="3">
        <v>63.571428571428569</v>
      </c>
      <c r="AM168" s="3">
        <v>61.285714285714285</v>
      </c>
      <c r="AN168" s="3">
        <v>34.714285714285715</v>
      </c>
      <c r="AO168" s="3">
        <f t="shared" si="27"/>
        <v>45.289591836734694</v>
      </c>
      <c r="AP168" s="3" t="b">
        <f t="shared" si="28"/>
        <v>1</v>
      </c>
      <c r="AQ168" s="3" t="b">
        <f t="shared" si="36"/>
        <v>1</v>
      </c>
      <c r="AR168">
        <f t="shared" si="29"/>
        <v>4</v>
      </c>
      <c r="AS168">
        <f t="shared" si="30"/>
        <v>3</v>
      </c>
      <c r="AT168" s="3" t="b">
        <f t="shared" si="31"/>
        <v>1</v>
      </c>
      <c r="AU168" s="3">
        <f t="shared" si="32"/>
        <v>39.363928571428573</v>
      </c>
      <c r="AV168" s="3">
        <f t="shared" si="33"/>
        <v>53.190476190476197</v>
      </c>
      <c r="AW168" s="3">
        <f t="shared" si="34"/>
        <v>-0.4342937421073943</v>
      </c>
      <c r="AX168" s="3">
        <f t="shared" si="39"/>
        <v>-1.3425144482300519</v>
      </c>
      <c r="AY168" s="3" t="b">
        <f t="shared" si="37"/>
        <v>0</v>
      </c>
      <c r="AZ168" s="6">
        <f t="shared" si="35"/>
        <v>0.13605889784122663</v>
      </c>
      <c r="BA168" s="3" t="b">
        <f t="shared" si="38"/>
        <v>0</v>
      </c>
      <c r="BB168" s="3"/>
      <c r="BC168" t="s">
        <v>537</v>
      </c>
    </row>
    <row r="169" spans="1:55">
      <c r="A169">
        <v>110</v>
      </c>
      <c r="B169">
        <v>1</v>
      </c>
      <c r="C169" t="s">
        <v>217</v>
      </c>
      <c r="D169" t="str">
        <f>HYPERLINK("http://www.uniprot.org/uniprot/PGRC1_MOUSE", "PGRC1_MOUSE")</f>
        <v>PGRC1_MOUSE</v>
      </c>
      <c r="F169">
        <v>56.9</v>
      </c>
      <c r="G169">
        <v>195</v>
      </c>
      <c r="H169">
        <v>21695</v>
      </c>
      <c r="I169" t="s">
        <v>218</v>
      </c>
      <c r="J169">
        <v>318</v>
      </c>
      <c r="K169">
        <v>289</v>
      </c>
      <c r="L169">
        <v>0.90900000000000003</v>
      </c>
      <c r="M169">
        <v>57</v>
      </c>
      <c r="N169">
        <v>35</v>
      </c>
      <c r="O169">
        <v>37</v>
      </c>
      <c r="P169">
        <v>42</v>
      </c>
      <c r="Q169">
        <v>47</v>
      </c>
      <c r="R169">
        <v>55</v>
      </c>
      <c r="S169">
        <v>45</v>
      </c>
      <c r="T169">
        <v>52</v>
      </c>
      <c r="U169">
        <v>30</v>
      </c>
      <c r="V169">
        <v>31</v>
      </c>
      <c r="W169">
        <v>39</v>
      </c>
      <c r="X169">
        <v>44</v>
      </c>
      <c r="Y169">
        <v>51</v>
      </c>
      <c r="Z169">
        <v>42</v>
      </c>
      <c r="AA169">
        <v>56.905999999999999</v>
      </c>
      <c r="AB169">
        <v>33.947000000000003</v>
      </c>
      <c r="AC169">
        <v>36.314</v>
      </c>
      <c r="AD169">
        <v>42</v>
      </c>
      <c r="AE169">
        <v>47</v>
      </c>
      <c r="AF169">
        <v>54.848999999999997</v>
      </c>
      <c r="AG169">
        <v>44.680999999999997</v>
      </c>
      <c r="AH169" s="3">
        <v>68.665714285714287</v>
      </c>
      <c r="AI169" s="3">
        <v>28.851571428571429</v>
      </c>
      <c r="AJ169" s="3">
        <v>29.187714285714286</v>
      </c>
      <c r="AK169" s="3">
        <v>53.577999999999996</v>
      </c>
      <c r="AL169" s="3">
        <v>54.450571428571429</v>
      </c>
      <c r="AM169" s="3">
        <v>51.549857142857142</v>
      </c>
      <c r="AN169" s="3">
        <v>30.65</v>
      </c>
      <c r="AO169" s="3">
        <f t="shared" si="27"/>
        <v>45.276204081632656</v>
      </c>
      <c r="AP169" s="3" t="b">
        <f t="shared" si="28"/>
        <v>1</v>
      </c>
      <c r="AQ169" s="3" t="b">
        <f t="shared" si="36"/>
        <v>1</v>
      </c>
      <c r="AR169">
        <f t="shared" si="29"/>
        <v>4</v>
      </c>
      <c r="AS169">
        <f t="shared" si="30"/>
        <v>3</v>
      </c>
      <c r="AT169" s="3" t="b">
        <f t="shared" si="31"/>
        <v>1</v>
      </c>
      <c r="AU169" s="3">
        <f t="shared" si="32"/>
        <v>45.070750000000004</v>
      </c>
      <c r="AV169" s="3">
        <f t="shared" si="33"/>
        <v>45.550142857142852</v>
      </c>
      <c r="AW169" s="3">
        <f t="shared" si="34"/>
        <v>-1.5264121277053748E-2</v>
      </c>
      <c r="AX169" s="3">
        <f t="shared" si="39"/>
        <v>-0.1627847425299489</v>
      </c>
      <c r="AY169" s="3" t="b">
        <f t="shared" si="37"/>
        <v>0</v>
      </c>
      <c r="AZ169" s="6">
        <f t="shared" si="35"/>
        <v>0.97232467253044952</v>
      </c>
      <c r="BA169" s="3" t="b">
        <f t="shared" si="38"/>
        <v>0</v>
      </c>
      <c r="BB169" s="3"/>
      <c r="BC169" t="s">
        <v>219</v>
      </c>
    </row>
    <row r="170" spans="1:55">
      <c r="A170">
        <v>784</v>
      </c>
      <c r="B170">
        <v>1</v>
      </c>
      <c r="C170" t="s">
        <v>1661</v>
      </c>
      <c r="D170" t="str">
        <f>HYPERLINK("http://www.uniprot.org/uniprot/ROD1_MOUSE", "ROD1_MOUSE")</f>
        <v>ROD1_MOUSE</v>
      </c>
      <c r="F170">
        <v>42.1</v>
      </c>
      <c r="G170">
        <v>523</v>
      </c>
      <c r="H170">
        <v>56702</v>
      </c>
      <c r="I170" t="s">
        <v>1662</v>
      </c>
      <c r="J170">
        <v>425</v>
      </c>
      <c r="K170">
        <v>298</v>
      </c>
      <c r="L170">
        <v>0.70099999999999996</v>
      </c>
      <c r="M170">
        <v>48</v>
      </c>
      <c r="N170">
        <v>82</v>
      </c>
      <c r="O170">
        <v>69</v>
      </c>
      <c r="P170">
        <v>45</v>
      </c>
      <c r="Q170">
        <v>48</v>
      </c>
      <c r="R170">
        <v>47</v>
      </c>
      <c r="S170">
        <v>86</v>
      </c>
      <c r="T170">
        <v>26</v>
      </c>
      <c r="U170">
        <v>71</v>
      </c>
      <c r="V170">
        <v>54</v>
      </c>
      <c r="W170">
        <v>14</v>
      </c>
      <c r="X170">
        <v>24</v>
      </c>
      <c r="Y170">
        <v>38</v>
      </c>
      <c r="Z170">
        <v>71</v>
      </c>
      <c r="AA170">
        <v>27.939</v>
      </c>
      <c r="AB170">
        <v>73.977000000000004</v>
      </c>
      <c r="AC170">
        <v>57.375</v>
      </c>
      <c r="AD170">
        <v>15.863</v>
      </c>
      <c r="AE170">
        <v>25.713999999999999</v>
      </c>
      <c r="AF170">
        <v>40.206000000000003</v>
      </c>
      <c r="AG170">
        <v>74.647000000000006</v>
      </c>
      <c r="AH170" s="3">
        <v>41.788142857142859</v>
      </c>
      <c r="AI170" s="3">
        <v>70.282428571428568</v>
      </c>
      <c r="AJ170" s="3">
        <v>47.625</v>
      </c>
      <c r="AK170" s="3">
        <v>26.288142857142855</v>
      </c>
      <c r="AL170" s="3">
        <v>33.943857142857141</v>
      </c>
      <c r="AM170" s="3">
        <v>38.600857142857144</v>
      </c>
      <c r="AN170" s="3">
        <v>56.806714285714285</v>
      </c>
      <c r="AO170" s="3">
        <f t="shared" si="27"/>
        <v>45.047877551020406</v>
      </c>
      <c r="AP170" s="3" t="b">
        <f t="shared" si="28"/>
        <v>1</v>
      </c>
      <c r="AQ170" s="3" t="b">
        <f t="shared" si="36"/>
        <v>1</v>
      </c>
      <c r="AR170">
        <f t="shared" si="29"/>
        <v>4</v>
      </c>
      <c r="AS170">
        <f t="shared" si="30"/>
        <v>3</v>
      </c>
      <c r="AT170" s="3" t="b">
        <f t="shared" si="31"/>
        <v>1</v>
      </c>
      <c r="AU170" s="3">
        <f t="shared" si="32"/>
        <v>46.495928571428571</v>
      </c>
      <c r="AV170" s="3">
        <f t="shared" si="33"/>
        <v>43.117142857142859</v>
      </c>
      <c r="AW170" s="3">
        <f t="shared" si="34"/>
        <v>0.10884281020979693</v>
      </c>
      <c r="AX170" s="3">
        <f t="shared" si="39"/>
        <v>0.2010322031731592</v>
      </c>
      <c r="AY170" s="3" t="b">
        <f t="shared" si="37"/>
        <v>0</v>
      </c>
      <c r="AZ170" s="6">
        <f t="shared" si="35"/>
        <v>0.79397888367132907</v>
      </c>
      <c r="BA170" s="3" t="b">
        <f t="shared" si="38"/>
        <v>0</v>
      </c>
      <c r="BB170" s="3"/>
      <c r="BC170" t="s">
        <v>82</v>
      </c>
    </row>
    <row r="171" spans="1:55">
      <c r="A171">
        <v>1259</v>
      </c>
      <c r="B171">
        <v>1</v>
      </c>
      <c r="C171" t="s">
        <v>2065</v>
      </c>
      <c r="D171" t="str">
        <f>HYPERLINK("http://www.uniprot.org/uniprot/CPSF1_MOUSE", "CPSF1_MOUSE")</f>
        <v>CPSF1_MOUSE</v>
      </c>
      <c r="F171">
        <v>21.7</v>
      </c>
      <c r="G171">
        <v>1441</v>
      </c>
      <c r="H171">
        <v>160819</v>
      </c>
      <c r="I171" t="s">
        <v>2066</v>
      </c>
      <c r="J171">
        <v>318</v>
      </c>
      <c r="K171">
        <v>318</v>
      </c>
      <c r="L171">
        <v>1</v>
      </c>
      <c r="M171">
        <v>24</v>
      </c>
      <c r="N171">
        <v>56</v>
      </c>
      <c r="O171">
        <v>59</v>
      </c>
      <c r="P171">
        <v>19</v>
      </c>
      <c r="Q171">
        <v>28</v>
      </c>
      <c r="R171">
        <v>62</v>
      </c>
      <c r="S171">
        <v>70</v>
      </c>
      <c r="T171">
        <v>24</v>
      </c>
      <c r="U171">
        <v>56</v>
      </c>
      <c r="V171">
        <v>59</v>
      </c>
      <c r="W171">
        <v>19</v>
      </c>
      <c r="X171">
        <v>28</v>
      </c>
      <c r="Y171">
        <v>62</v>
      </c>
      <c r="Z171">
        <v>70</v>
      </c>
      <c r="AA171">
        <v>24</v>
      </c>
      <c r="AB171">
        <v>56</v>
      </c>
      <c r="AC171">
        <v>59</v>
      </c>
      <c r="AD171">
        <v>19</v>
      </c>
      <c r="AE171">
        <v>28</v>
      </c>
      <c r="AF171">
        <v>62</v>
      </c>
      <c r="AG171">
        <v>70</v>
      </c>
      <c r="AH171" s="3">
        <v>36.853571428571435</v>
      </c>
      <c r="AI171" s="3">
        <v>49.620285714285714</v>
      </c>
      <c r="AJ171" s="3">
        <v>48.840142857142858</v>
      </c>
      <c r="AK171" s="3">
        <v>30.841714285714286</v>
      </c>
      <c r="AL171" s="3">
        <v>35.575285714285712</v>
      </c>
      <c r="AM171" s="3">
        <v>60.229428571428571</v>
      </c>
      <c r="AN171" s="3">
        <v>52.842714285714287</v>
      </c>
      <c r="AO171" s="3">
        <f t="shared" si="27"/>
        <v>44.971877551020405</v>
      </c>
      <c r="AP171" s="3" t="b">
        <f t="shared" si="28"/>
        <v>1</v>
      </c>
      <c r="AQ171" s="3" t="b">
        <f t="shared" si="36"/>
        <v>1</v>
      </c>
      <c r="AR171">
        <f t="shared" si="29"/>
        <v>4</v>
      </c>
      <c r="AS171">
        <f t="shared" si="30"/>
        <v>3</v>
      </c>
      <c r="AT171" s="3" t="b">
        <f t="shared" si="31"/>
        <v>1</v>
      </c>
      <c r="AU171" s="3">
        <f t="shared" si="32"/>
        <v>41.538928571428578</v>
      </c>
      <c r="AV171" s="3">
        <f t="shared" si="33"/>
        <v>49.549142857142861</v>
      </c>
      <c r="AW171" s="3">
        <f t="shared" si="34"/>
        <v>-0.25439609596344032</v>
      </c>
      <c r="AX171" s="3">
        <f t="shared" si="39"/>
        <v>-0.64408645257803532</v>
      </c>
      <c r="AY171" s="3" t="b">
        <f t="shared" si="37"/>
        <v>0</v>
      </c>
      <c r="AZ171" s="6">
        <f t="shared" si="35"/>
        <v>0.37306220803990797</v>
      </c>
      <c r="BA171" s="3" t="b">
        <f t="shared" si="38"/>
        <v>0</v>
      </c>
      <c r="BB171" s="3"/>
      <c r="BC171" t="s">
        <v>537</v>
      </c>
    </row>
    <row r="172" spans="1:55">
      <c r="A172">
        <v>584</v>
      </c>
      <c r="B172">
        <v>1</v>
      </c>
      <c r="C172" t="s">
        <v>2016</v>
      </c>
      <c r="D172" t="str">
        <f>HYPERLINK("http://www.uniprot.org/uniprot/LAP2A_MOUSE", "LAP2A_MOUSE")</f>
        <v>LAP2A_MOUSE</v>
      </c>
      <c r="F172">
        <v>40.1</v>
      </c>
      <c r="G172">
        <v>693</v>
      </c>
      <c r="H172">
        <v>75333</v>
      </c>
      <c r="I172" t="s">
        <v>2017</v>
      </c>
      <c r="J172">
        <v>444</v>
      </c>
      <c r="K172">
        <v>218</v>
      </c>
      <c r="L172">
        <v>0.49099999999999999</v>
      </c>
      <c r="M172">
        <v>46</v>
      </c>
      <c r="N172">
        <v>61</v>
      </c>
      <c r="O172">
        <v>74</v>
      </c>
      <c r="P172">
        <v>49</v>
      </c>
      <c r="Q172">
        <v>65</v>
      </c>
      <c r="R172">
        <v>61</v>
      </c>
      <c r="S172">
        <v>88</v>
      </c>
      <c r="T172">
        <v>19</v>
      </c>
      <c r="U172">
        <v>33</v>
      </c>
      <c r="V172">
        <v>42</v>
      </c>
      <c r="W172">
        <v>18</v>
      </c>
      <c r="X172">
        <v>29</v>
      </c>
      <c r="Y172">
        <v>33</v>
      </c>
      <c r="Z172">
        <v>44</v>
      </c>
      <c r="AA172">
        <v>25.661999999999999</v>
      </c>
      <c r="AB172">
        <v>46.390999999999998</v>
      </c>
      <c r="AC172">
        <v>57.100999999999999</v>
      </c>
      <c r="AD172">
        <v>24.975000000000001</v>
      </c>
      <c r="AE172">
        <v>43.107999999999997</v>
      </c>
      <c r="AF172">
        <v>47</v>
      </c>
      <c r="AG172">
        <v>67.048000000000002</v>
      </c>
      <c r="AH172" s="3">
        <v>38.80885714285715</v>
      </c>
      <c r="AI172" s="3">
        <v>41</v>
      </c>
      <c r="AJ172" s="3">
        <v>47.300142857142859</v>
      </c>
      <c r="AK172" s="3">
        <v>36.853571428571435</v>
      </c>
      <c r="AL172" s="3">
        <v>52.576000000000008</v>
      </c>
      <c r="AM172" s="3">
        <v>46.22042857142857</v>
      </c>
      <c r="AN172" s="3">
        <v>50.578285714285713</v>
      </c>
      <c r="AO172" s="3">
        <f t="shared" si="27"/>
        <v>44.762469387755104</v>
      </c>
      <c r="AP172" s="3" t="b">
        <f t="shared" si="28"/>
        <v>1</v>
      </c>
      <c r="AQ172" s="3" t="b">
        <f t="shared" si="36"/>
        <v>1</v>
      </c>
      <c r="AR172">
        <f t="shared" si="29"/>
        <v>4</v>
      </c>
      <c r="AS172">
        <f t="shared" si="30"/>
        <v>3</v>
      </c>
      <c r="AT172" s="3" t="b">
        <f t="shared" si="31"/>
        <v>1</v>
      </c>
      <c r="AU172" s="3">
        <f t="shared" si="32"/>
        <v>40.990642857142859</v>
      </c>
      <c r="AV172" s="3">
        <f t="shared" si="33"/>
        <v>49.791571428571423</v>
      </c>
      <c r="AW172" s="3">
        <f t="shared" si="34"/>
        <v>-0.28060693180073332</v>
      </c>
      <c r="AX172" s="3">
        <f t="shared" si="39"/>
        <v>-0.71449468755759149</v>
      </c>
      <c r="AY172" s="3" t="b">
        <f t="shared" si="37"/>
        <v>0</v>
      </c>
      <c r="AZ172" s="6">
        <f t="shared" si="35"/>
        <v>3.6611260099277003E-2</v>
      </c>
      <c r="BA172" s="3" t="b">
        <f t="shared" si="38"/>
        <v>1</v>
      </c>
      <c r="BB172" s="3"/>
      <c r="BC172" t="s">
        <v>2015</v>
      </c>
    </row>
    <row r="173" spans="1:55">
      <c r="A173">
        <v>617</v>
      </c>
      <c r="B173">
        <v>1</v>
      </c>
      <c r="C173" t="s">
        <v>2086</v>
      </c>
      <c r="D173" t="str">
        <f>HYPERLINK("http://www.uniprot.org/uniprot/SF3A2_MOUSE", "SF3A2_MOUSE")</f>
        <v>SF3A2_MOUSE</v>
      </c>
      <c r="F173">
        <v>26.7</v>
      </c>
      <c r="G173">
        <v>475</v>
      </c>
      <c r="H173">
        <v>49912</v>
      </c>
      <c r="I173" t="s">
        <v>2087</v>
      </c>
      <c r="J173">
        <v>315</v>
      </c>
      <c r="K173">
        <v>315</v>
      </c>
      <c r="L173">
        <v>1</v>
      </c>
      <c r="M173">
        <v>33</v>
      </c>
      <c r="N173">
        <v>50</v>
      </c>
      <c r="O173">
        <v>49</v>
      </c>
      <c r="P173">
        <v>37</v>
      </c>
      <c r="Q173">
        <v>34</v>
      </c>
      <c r="R173">
        <v>35</v>
      </c>
      <c r="S173">
        <v>77</v>
      </c>
      <c r="T173">
        <v>33</v>
      </c>
      <c r="U173">
        <v>50</v>
      </c>
      <c r="V173">
        <v>49</v>
      </c>
      <c r="W173">
        <v>37</v>
      </c>
      <c r="X173">
        <v>34</v>
      </c>
      <c r="Y173">
        <v>35</v>
      </c>
      <c r="Z173">
        <v>77</v>
      </c>
      <c r="AA173">
        <v>33</v>
      </c>
      <c r="AB173">
        <v>50</v>
      </c>
      <c r="AC173">
        <v>49</v>
      </c>
      <c r="AD173">
        <v>37</v>
      </c>
      <c r="AE173">
        <v>34</v>
      </c>
      <c r="AF173">
        <v>35</v>
      </c>
      <c r="AG173">
        <v>77</v>
      </c>
      <c r="AH173" s="3">
        <v>49.620285714285714</v>
      </c>
      <c r="AI173" s="3">
        <v>43.403142857142861</v>
      </c>
      <c r="AJ173" s="3">
        <v>40.118428571428574</v>
      </c>
      <c r="AK173" s="3">
        <v>47.300142857142859</v>
      </c>
      <c r="AL173" s="3">
        <v>41.531428571428577</v>
      </c>
      <c r="AM173" s="3">
        <v>31.613714285714284</v>
      </c>
      <c r="AN173" s="3">
        <v>59.166285714285713</v>
      </c>
      <c r="AO173" s="3">
        <f t="shared" si="27"/>
        <v>44.679061224489793</v>
      </c>
      <c r="AP173" s="3" t="b">
        <f t="shared" si="28"/>
        <v>1</v>
      </c>
      <c r="AQ173" s="3" t="b">
        <f t="shared" si="36"/>
        <v>1</v>
      </c>
      <c r="AR173">
        <f t="shared" si="29"/>
        <v>4</v>
      </c>
      <c r="AS173">
        <f t="shared" si="30"/>
        <v>3</v>
      </c>
      <c r="AT173" s="3" t="b">
        <f t="shared" si="31"/>
        <v>1</v>
      </c>
      <c r="AU173" s="3">
        <f t="shared" si="32"/>
        <v>45.110500000000002</v>
      </c>
      <c r="AV173" s="3">
        <f t="shared" si="33"/>
        <v>44.103809523809524</v>
      </c>
      <c r="AW173" s="3">
        <f t="shared" si="34"/>
        <v>3.256000100253139E-2</v>
      </c>
      <c r="AX173" s="3">
        <f t="shared" si="39"/>
        <v>0.14744496992428652</v>
      </c>
      <c r="AY173" s="3" t="b">
        <f t="shared" si="37"/>
        <v>0</v>
      </c>
      <c r="AZ173" s="6">
        <f t="shared" si="35"/>
        <v>0.894039073714057</v>
      </c>
      <c r="BA173" s="3" t="b">
        <f t="shared" si="38"/>
        <v>0</v>
      </c>
      <c r="BB173" s="3"/>
      <c r="BC173" t="s">
        <v>537</v>
      </c>
    </row>
    <row r="174" spans="1:55">
      <c r="A174">
        <v>330</v>
      </c>
      <c r="B174">
        <v>1</v>
      </c>
      <c r="C174" t="s">
        <v>1182</v>
      </c>
      <c r="D174" t="str">
        <f>HYPERLINK("http://www.uniprot.org/uniprot/FUS_MOUSE", "FUS_MOUSE")</f>
        <v>FUS_MOUSE</v>
      </c>
      <c r="F174">
        <v>14.7</v>
      </c>
      <c r="G174">
        <v>518</v>
      </c>
      <c r="H174">
        <v>52674</v>
      </c>
      <c r="I174" t="s">
        <v>1183</v>
      </c>
      <c r="J174">
        <v>306</v>
      </c>
      <c r="K174">
        <v>306</v>
      </c>
      <c r="L174">
        <v>1</v>
      </c>
      <c r="M174">
        <v>32</v>
      </c>
      <c r="N174">
        <v>46</v>
      </c>
      <c r="O174">
        <v>42</v>
      </c>
      <c r="P174">
        <v>35</v>
      </c>
      <c r="Q174">
        <v>38</v>
      </c>
      <c r="R174">
        <v>55</v>
      </c>
      <c r="S174">
        <v>58</v>
      </c>
      <c r="T174">
        <v>32</v>
      </c>
      <c r="U174">
        <v>46</v>
      </c>
      <c r="V174">
        <v>42</v>
      </c>
      <c r="W174">
        <v>35</v>
      </c>
      <c r="X174">
        <v>38</v>
      </c>
      <c r="Y174">
        <v>55</v>
      </c>
      <c r="Z174">
        <v>58</v>
      </c>
      <c r="AA174">
        <v>32</v>
      </c>
      <c r="AB174">
        <v>46</v>
      </c>
      <c r="AC174">
        <v>42</v>
      </c>
      <c r="AD174">
        <v>35</v>
      </c>
      <c r="AE174">
        <v>38</v>
      </c>
      <c r="AF174">
        <v>55</v>
      </c>
      <c r="AG174">
        <v>58</v>
      </c>
      <c r="AH174" s="3">
        <v>47</v>
      </c>
      <c r="AI174" s="3">
        <v>39.772571428571432</v>
      </c>
      <c r="AJ174" s="3">
        <v>34.405857142857137</v>
      </c>
      <c r="AK174" s="3">
        <v>46</v>
      </c>
      <c r="AL174" s="3">
        <v>46</v>
      </c>
      <c r="AM174" s="3">
        <v>51.73885714285715</v>
      </c>
      <c r="AN174" s="3">
        <v>42.695428571428572</v>
      </c>
      <c r="AO174" s="3">
        <f t="shared" si="27"/>
        <v>43.944673469387759</v>
      </c>
      <c r="AP174" s="3" t="b">
        <f t="shared" si="28"/>
        <v>1</v>
      </c>
      <c r="AQ174" s="3" t="b">
        <f t="shared" si="36"/>
        <v>1</v>
      </c>
      <c r="AR174">
        <f t="shared" si="29"/>
        <v>4</v>
      </c>
      <c r="AS174">
        <f t="shared" si="30"/>
        <v>3</v>
      </c>
      <c r="AT174" s="3" t="b">
        <f t="shared" si="31"/>
        <v>1</v>
      </c>
      <c r="AU174" s="3">
        <f t="shared" si="32"/>
        <v>41.794607142857146</v>
      </c>
      <c r="AV174" s="3">
        <f t="shared" si="33"/>
        <v>46.811428571428571</v>
      </c>
      <c r="AW174" s="3">
        <f t="shared" si="34"/>
        <v>-0.16354399332311156</v>
      </c>
      <c r="AX174" s="3">
        <f t="shared" si="39"/>
        <v>-0.29997925676097159</v>
      </c>
      <c r="AY174" s="3" t="b">
        <f t="shared" si="37"/>
        <v>0</v>
      </c>
      <c r="AZ174" s="6">
        <f t="shared" si="35"/>
        <v>0.27745132964669067</v>
      </c>
      <c r="BA174" s="3" t="b">
        <f t="shared" si="38"/>
        <v>0</v>
      </c>
      <c r="BB174" s="3"/>
      <c r="BC174" t="s">
        <v>537</v>
      </c>
    </row>
    <row r="175" spans="1:55">
      <c r="A175">
        <v>277</v>
      </c>
      <c r="B175">
        <v>1</v>
      </c>
      <c r="C175" t="s">
        <v>1339</v>
      </c>
      <c r="D175" t="str">
        <f>HYPERLINK("http://www.uniprot.org/uniprot/RAGP1_MOUSE", "RAGP1_MOUSE")</f>
        <v>RAGP1_MOUSE</v>
      </c>
      <c r="F175">
        <v>46.3</v>
      </c>
      <c r="G175">
        <v>589</v>
      </c>
      <c r="H175">
        <v>63617</v>
      </c>
      <c r="I175" t="s">
        <v>1340</v>
      </c>
      <c r="J175">
        <v>305</v>
      </c>
      <c r="K175">
        <v>305</v>
      </c>
      <c r="L175">
        <v>1</v>
      </c>
      <c r="M175">
        <v>26</v>
      </c>
      <c r="N175">
        <v>48</v>
      </c>
      <c r="O175">
        <v>40</v>
      </c>
      <c r="P175">
        <v>23</v>
      </c>
      <c r="Q175">
        <v>42</v>
      </c>
      <c r="R175">
        <v>63</v>
      </c>
      <c r="S175">
        <v>63</v>
      </c>
      <c r="T175">
        <v>26</v>
      </c>
      <c r="U175">
        <v>48</v>
      </c>
      <c r="V175">
        <v>40</v>
      </c>
      <c r="W175">
        <v>23</v>
      </c>
      <c r="X175">
        <v>42</v>
      </c>
      <c r="Y175">
        <v>63</v>
      </c>
      <c r="Z175">
        <v>63</v>
      </c>
      <c r="AA175">
        <v>26</v>
      </c>
      <c r="AB175">
        <v>48</v>
      </c>
      <c r="AC175">
        <v>40</v>
      </c>
      <c r="AD175">
        <v>23</v>
      </c>
      <c r="AE175">
        <v>42</v>
      </c>
      <c r="AF175">
        <v>63</v>
      </c>
      <c r="AG175">
        <v>63</v>
      </c>
      <c r="AH175" s="3">
        <v>38.929571428571428</v>
      </c>
      <c r="AI175" s="3">
        <v>42.12</v>
      </c>
      <c r="AJ175" s="3">
        <v>31.826285714285714</v>
      </c>
      <c r="AK175" s="3">
        <v>35.575285714285712</v>
      </c>
      <c r="AL175" s="3">
        <v>50.039285714285711</v>
      </c>
      <c r="AM175" s="3">
        <v>60.893571428571427</v>
      </c>
      <c r="AN175" s="3">
        <v>47.625</v>
      </c>
      <c r="AO175" s="3">
        <f t="shared" si="27"/>
        <v>43.858428571428576</v>
      </c>
      <c r="AP175" s="3" t="b">
        <f t="shared" si="28"/>
        <v>1</v>
      </c>
      <c r="AQ175" s="3" t="b">
        <f t="shared" si="36"/>
        <v>1</v>
      </c>
      <c r="AR175">
        <f t="shared" si="29"/>
        <v>4</v>
      </c>
      <c r="AS175">
        <f t="shared" si="30"/>
        <v>3</v>
      </c>
      <c r="AT175" s="3" t="b">
        <f t="shared" si="31"/>
        <v>1</v>
      </c>
      <c r="AU175" s="3">
        <f t="shared" si="32"/>
        <v>37.112785714285714</v>
      </c>
      <c r="AV175" s="3">
        <f t="shared" si="33"/>
        <v>52.852619047619044</v>
      </c>
      <c r="AW175" s="3">
        <f t="shared" si="34"/>
        <v>-0.51005866948639933</v>
      </c>
      <c r="AX175" s="3">
        <f t="shared" si="39"/>
        <v>-1.4917813514631835</v>
      </c>
      <c r="AY175" s="3" t="b">
        <f t="shared" si="37"/>
        <v>0</v>
      </c>
      <c r="AZ175" s="6">
        <f t="shared" si="35"/>
        <v>1.4605645746986098E-2</v>
      </c>
      <c r="BA175" s="3" t="b">
        <f t="shared" si="38"/>
        <v>1</v>
      </c>
      <c r="BB175" s="3"/>
      <c r="BC175" t="s">
        <v>537</v>
      </c>
    </row>
    <row r="176" spans="1:55">
      <c r="A176">
        <v>982</v>
      </c>
      <c r="B176">
        <v>1</v>
      </c>
      <c r="C176" t="s">
        <v>1200</v>
      </c>
      <c r="D176" t="str">
        <f>HYPERLINK("http://www.uniprot.org/uniprot/DDX39_MOUSE", "DDX39_MOUSE")</f>
        <v>DDX39_MOUSE</v>
      </c>
      <c r="F176">
        <v>32.1</v>
      </c>
      <c r="G176">
        <v>427</v>
      </c>
      <c r="H176">
        <v>49068</v>
      </c>
      <c r="I176" t="s">
        <v>1289</v>
      </c>
      <c r="J176">
        <v>921</v>
      </c>
      <c r="K176">
        <v>158</v>
      </c>
      <c r="L176">
        <v>0.17199999999999999</v>
      </c>
      <c r="M176">
        <v>152</v>
      </c>
      <c r="N176">
        <v>113</v>
      </c>
      <c r="O176">
        <v>143</v>
      </c>
      <c r="P176">
        <v>155</v>
      </c>
      <c r="Q176">
        <v>123</v>
      </c>
      <c r="R176">
        <v>96</v>
      </c>
      <c r="S176">
        <v>139</v>
      </c>
      <c r="T176">
        <v>12</v>
      </c>
      <c r="U176">
        <v>32</v>
      </c>
      <c r="V176">
        <v>32</v>
      </c>
      <c r="W176">
        <v>22</v>
      </c>
      <c r="X176">
        <v>16</v>
      </c>
      <c r="Y176">
        <v>20</v>
      </c>
      <c r="Z176">
        <v>24</v>
      </c>
      <c r="AA176">
        <v>32.488</v>
      </c>
      <c r="AB176">
        <v>55.143000000000001</v>
      </c>
      <c r="AC176">
        <v>64.888999999999996</v>
      </c>
      <c r="AD176">
        <v>41.905000000000001</v>
      </c>
      <c r="AE176">
        <v>26.7</v>
      </c>
      <c r="AF176">
        <v>37.273000000000003</v>
      </c>
      <c r="AG176">
        <v>47.192999999999998</v>
      </c>
      <c r="AH176" s="3">
        <v>48.518714285714282</v>
      </c>
      <c r="AI176" s="3">
        <v>48.518714285714282</v>
      </c>
      <c r="AJ176" s="3">
        <v>54.841285714285718</v>
      </c>
      <c r="AK176" s="3">
        <v>52.296285714285716</v>
      </c>
      <c r="AL176" s="3">
        <v>34.405857142857137</v>
      </c>
      <c r="AM176" s="3">
        <v>34.247999999999998</v>
      </c>
      <c r="AN176" s="3">
        <v>32.835000000000001</v>
      </c>
      <c r="AO176" s="3">
        <f t="shared" si="27"/>
        <v>43.666265306122447</v>
      </c>
      <c r="AP176" s="3" t="b">
        <f t="shared" si="28"/>
        <v>1</v>
      </c>
      <c r="AQ176" s="3" t="b">
        <f t="shared" si="36"/>
        <v>0</v>
      </c>
      <c r="AR176">
        <f t="shared" si="29"/>
        <v>4</v>
      </c>
      <c r="AS176">
        <f t="shared" si="30"/>
        <v>3</v>
      </c>
      <c r="AT176" s="3" t="b">
        <f t="shared" si="31"/>
        <v>1</v>
      </c>
      <c r="AU176" s="3">
        <f t="shared" si="32"/>
        <v>51.043750000000003</v>
      </c>
      <c r="AV176" s="3">
        <f t="shared" si="33"/>
        <v>33.829619047619047</v>
      </c>
      <c r="AW176" s="3">
        <f t="shared" si="34"/>
        <v>0.59344739143086178</v>
      </c>
      <c r="AX176" s="3">
        <f t="shared" si="39"/>
        <v>2.2581880423571832</v>
      </c>
      <c r="AY176" s="3" t="b">
        <f t="shared" si="37"/>
        <v>1</v>
      </c>
      <c r="AZ176" s="6">
        <f t="shared" si="35"/>
        <v>2.5928169626698036E-4</v>
      </c>
      <c r="BA176" s="3" t="b">
        <f t="shared" si="38"/>
        <v>1</v>
      </c>
      <c r="BB176" s="3"/>
      <c r="BC176" t="s">
        <v>1290</v>
      </c>
    </row>
    <row r="177" spans="1:55">
      <c r="A177">
        <v>1150</v>
      </c>
      <c r="B177">
        <v>1</v>
      </c>
      <c r="C177" t="s">
        <v>2274</v>
      </c>
      <c r="D177" t="str">
        <f>HYPERLINK("http://www.uniprot.org/uniprot/RBM8A_MOUSE", "RBM8A_MOUSE")</f>
        <v>RBM8A_MOUSE</v>
      </c>
      <c r="F177">
        <v>42</v>
      </c>
      <c r="G177">
        <v>174</v>
      </c>
      <c r="H177">
        <v>19889</v>
      </c>
      <c r="I177" t="s">
        <v>2275</v>
      </c>
      <c r="J177">
        <v>300</v>
      </c>
      <c r="K177">
        <v>300</v>
      </c>
      <c r="L177">
        <v>1</v>
      </c>
      <c r="M177">
        <v>36</v>
      </c>
      <c r="N177">
        <v>53</v>
      </c>
      <c r="O177">
        <v>47</v>
      </c>
      <c r="P177">
        <v>30</v>
      </c>
      <c r="Q177">
        <v>39</v>
      </c>
      <c r="R177">
        <v>43</v>
      </c>
      <c r="S177">
        <v>52</v>
      </c>
      <c r="T177">
        <v>36</v>
      </c>
      <c r="U177">
        <v>53</v>
      </c>
      <c r="V177">
        <v>47</v>
      </c>
      <c r="W177">
        <v>30</v>
      </c>
      <c r="X177">
        <v>39</v>
      </c>
      <c r="Y177">
        <v>43</v>
      </c>
      <c r="Z177">
        <v>52</v>
      </c>
      <c r="AA177">
        <v>36</v>
      </c>
      <c r="AB177">
        <v>53</v>
      </c>
      <c r="AC177">
        <v>47</v>
      </c>
      <c r="AD177">
        <v>30</v>
      </c>
      <c r="AE177">
        <v>39</v>
      </c>
      <c r="AF177">
        <v>43</v>
      </c>
      <c r="AG177">
        <v>52</v>
      </c>
      <c r="AH177" s="3">
        <v>52.296285714285716</v>
      </c>
      <c r="AI177" s="3">
        <v>46.5</v>
      </c>
      <c r="AJ177" s="3">
        <v>38.80885714285715</v>
      </c>
      <c r="AK177" s="3">
        <v>41.788142857142859</v>
      </c>
      <c r="AL177" s="3">
        <v>47.625</v>
      </c>
      <c r="AM177" s="3">
        <v>41.105285714285721</v>
      </c>
      <c r="AN177" s="3">
        <v>37.312142857142859</v>
      </c>
      <c r="AO177" s="3">
        <f t="shared" si="27"/>
        <v>43.633673469387766</v>
      </c>
      <c r="AP177" s="3" t="b">
        <f t="shared" si="28"/>
        <v>1</v>
      </c>
      <c r="AQ177" s="3" t="b">
        <f t="shared" si="36"/>
        <v>1</v>
      </c>
      <c r="AR177">
        <f t="shared" si="29"/>
        <v>4</v>
      </c>
      <c r="AS177">
        <f t="shared" si="30"/>
        <v>3</v>
      </c>
      <c r="AT177" s="3" t="b">
        <f t="shared" si="31"/>
        <v>1</v>
      </c>
      <c r="AU177" s="3">
        <f t="shared" si="32"/>
        <v>44.848321428571438</v>
      </c>
      <c r="AV177" s="3">
        <f t="shared" si="33"/>
        <v>42.014142857142858</v>
      </c>
      <c r="AW177" s="3">
        <f t="shared" si="34"/>
        <v>9.4178937747492558E-2</v>
      </c>
      <c r="AX177" s="3">
        <f t="shared" si="39"/>
        <v>0.53168975705793253</v>
      </c>
      <c r="AY177" s="3" t="b">
        <f t="shared" si="37"/>
        <v>0</v>
      </c>
      <c r="AZ177" s="6">
        <f t="shared" si="35"/>
        <v>0.53892864018966058</v>
      </c>
      <c r="BA177" s="3" t="b">
        <f t="shared" si="38"/>
        <v>0</v>
      </c>
      <c r="BB177" s="3"/>
      <c r="BC177" t="s">
        <v>537</v>
      </c>
    </row>
    <row r="178" spans="1:55">
      <c r="A178">
        <v>665</v>
      </c>
      <c r="B178">
        <v>1</v>
      </c>
      <c r="C178" t="s">
        <v>1846</v>
      </c>
      <c r="D178" t="str">
        <f>HYPERLINK("http://www.uniprot.org/uniprot/SR140_MOUSE", "SR140_MOUSE")</f>
        <v>SR140_MOUSE</v>
      </c>
      <c r="F178">
        <v>23.6</v>
      </c>
      <c r="G178">
        <v>1029</v>
      </c>
      <c r="H178">
        <v>118247</v>
      </c>
      <c r="I178" t="s">
        <v>1847</v>
      </c>
      <c r="J178">
        <v>310</v>
      </c>
      <c r="K178">
        <v>310</v>
      </c>
      <c r="L178">
        <v>1</v>
      </c>
      <c r="M178">
        <v>14</v>
      </c>
      <c r="N178">
        <v>57</v>
      </c>
      <c r="O178">
        <v>72</v>
      </c>
      <c r="P178">
        <v>11</v>
      </c>
      <c r="Q178">
        <v>15</v>
      </c>
      <c r="R178">
        <v>55</v>
      </c>
      <c r="S178">
        <v>86</v>
      </c>
      <c r="T178">
        <v>14</v>
      </c>
      <c r="U178">
        <v>57</v>
      </c>
      <c r="V178">
        <v>72</v>
      </c>
      <c r="W178">
        <v>11</v>
      </c>
      <c r="X178">
        <v>15</v>
      </c>
      <c r="Y178">
        <v>55</v>
      </c>
      <c r="Z178">
        <v>86</v>
      </c>
      <c r="AA178">
        <v>14</v>
      </c>
      <c r="AB178">
        <v>57</v>
      </c>
      <c r="AC178">
        <v>72</v>
      </c>
      <c r="AD178">
        <v>11</v>
      </c>
      <c r="AE178">
        <v>15</v>
      </c>
      <c r="AF178">
        <v>55</v>
      </c>
      <c r="AG178">
        <v>86</v>
      </c>
      <c r="AH178" s="3">
        <v>21.979571428571429</v>
      </c>
      <c r="AI178" s="3">
        <v>50.578285714285713</v>
      </c>
      <c r="AJ178" s="3">
        <v>63.955285714285715</v>
      </c>
      <c r="AK178" s="3">
        <v>20.377142857142854</v>
      </c>
      <c r="AL178" s="3">
        <v>22.571428571428573</v>
      </c>
      <c r="AM178" s="3">
        <v>52.576000000000008</v>
      </c>
      <c r="AN178" s="3">
        <v>69.559714285714293</v>
      </c>
      <c r="AO178" s="3">
        <f t="shared" si="27"/>
        <v>43.085346938775508</v>
      </c>
      <c r="AP178" s="3" t="b">
        <f t="shared" si="28"/>
        <v>1</v>
      </c>
      <c r="AQ178" s="3" t="b">
        <f t="shared" si="36"/>
        <v>1</v>
      </c>
      <c r="AR178">
        <f t="shared" si="29"/>
        <v>4</v>
      </c>
      <c r="AS178">
        <f t="shared" si="30"/>
        <v>3</v>
      </c>
      <c r="AT178" s="3" t="b">
        <f t="shared" si="31"/>
        <v>1</v>
      </c>
      <c r="AU178" s="3">
        <f t="shared" si="32"/>
        <v>39.222571428571428</v>
      </c>
      <c r="AV178" s="3">
        <f t="shared" si="33"/>
        <v>48.235714285714288</v>
      </c>
      <c r="AW178" s="3">
        <f t="shared" si="34"/>
        <v>-0.29841760874360279</v>
      </c>
      <c r="AX178" s="3">
        <f t="shared" si="39"/>
        <v>-0.76156425562181262</v>
      </c>
      <c r="AY178" s="3" t="b">
        <f t="shared" si="37"/>
        <v>0</v>
      </c>
      <c r="AZ178" s="6">
        <f t="shared" si="35"/>
        <v>0.62195571479492862</v>
      </c>
      <c r="BA178" s="3" t="b">
        <f t="shared" si="38"/>
        <v>0</v>
      </c>
      <c r="BB178" s="3"/>
      <c r="BC178" t="s">
        <v>537</v>
      </c>
    </row>
    <row r="179" spans="1:55">
      <c r="A179">
        <v>1378</v>
      </c>
      <c r="B179">
        <v>1</v>
      </c>
      <c r="C179" t="s">
        <v>2612</v>
      </c>
      <c r="D179" t="str">
        <f>HYPERLINK("http://www.uniprot.org/uniprot/BAZ1B_MOUSE", "BAZ1B_MOUSE")</f>
        <v>BAZ1B_MOUSE</v>
      </c>
      <c r="F179">
        <v>25.7</v>
      </c>
      <c r="G179">
        <v>1479</v>
      </c>
      <c r="H179">
        <v>170652</v>
      </c>
      <c r="I179" t="s">
        <v>2613</v>
      </c>
      <c r="J179">
        <v>308</v>
      </c>
      <c r="K179">
        <v>308</v>
      </c>
      <c r="L179">
        <v>1</v>
      </c>
      <c r="M179">
        <v>15</v>
      </c>
      <c r="N179">
        <v>80</v>
      </c>
      <c r="O179">
        <v>56</v>
      </c>
      <c r="P179">
        <v>13</v>
      </c>
      <c r="Q179">
        <v>16</v>
      </c>
      <c r="R179">
        <v>61</v>
      </c>
      <c r="S179">
        <v>67</v>
      </c>
      <c r="T179">
        <v>15</v>
      </c>
      <c r="U179">
        <v>80</v>
      </c>
      <c r="V179">
        <v>56</v>
      </c>
      <c r="W179">
        <v>13</v>
      </c>
      <c r="X179">
        <v>16</v>
      </c>
      <c r="Y179">
        <v>61</v>
      </c>
      <c r="Z179">
        <v>67</v>
      </c>
      <c r="AA179">
        <v>15</v>
      </c>
      <c r="AB179">
        <v>80</v>
      </c>
      <c r="AC179">
        <v>56</v>
      </c>
      <c r="AD179">
        <v>13</v>
      </c>
      <c r="AE179">
        <v>16</v>
      </c>
      <c r="AF179">
        <v>61</v>
      </c>
      <c r="AG179">
        <v>67</v>
      </c>
      <c r="AH179" s="3">
        <v>24.172428571428572</v>
      </c>
      <c r="AI179" s="3">
        <v>75.386571428571429</v>
      </c>
      <c r="AJ179" s="3">
        <v>44.995285714285714</v>
      </c>
      <c r="AK179" s="3">
        <v>22.873999999999999</v>
      </c>
      <c r="AL179" s="3">
        <v>24</v>
      </c>
      <c r="AM179" s="3">
        <v>59.166285714285713</v>
      </c>
      <c r="AN179" s="3">
        <v>50.571428571428569</v>
      </c>
      <c r="AO179" s="3">
        <f t="shared" si="27"/>
        <v>43.023714285714284</v>
      </c>
      <c r="AP179" s="3" t="b">
        <f t="shared" si="28"/>
        <v>1</v>
      </c>
      <c r="AQ179" s="3" t="b">
        <f t="shared" si="36"/>
        <v>1</v>
      </c>
      <c r="AR179">
        <f t="shared" si="29"/>
        <v>4</v>
      </c>
      <c r="AS179">
        <f t="shared" si="30"/>
        <v>3</v>
      </c>
      <c r="AT179" s="3" t="b">
        <f t="shared" si="31"/>
        <v>1</v>
      </c>
      <c r="AU179" s="3">
        <f t="shared" si="32"/>
        <v>41.857071428571423</v>
      </c>
      <c r="AV179" s="3">
        <f t="shared" si="33"/>
        <v>44.57923809523809</v>
      </c>
      <c r="AW179" s="3">
        <f t="shared" si="34"/>
        <v>-9.0900584136696341E-2</v>
      </c>
      <c r="AX179" s="3">
        <f t="shared" si="39"/>
        <v>-0.19105435073165017</v>
      </c>
      <c r="AY179" s="3" t="b">
        <f t="shared" si="37"/>
        <v>0</v>
      </c>
      <c r="AZ179" s="6">
        <f t="shared" si="35"/>
        <v>0.87910256643955997</v>
      </c>
      <c r="BA179" s="3" t="b">
        <f t="shared" si="38"/>
        <v>0</v>
      </c>
      <c r="BB179" s="3"/>
      <c r="BC179" t="s">
        <v>537</v>
      </c>
    </row>
    <row r="180" spans="1:55">
      <c r="A180">
        <v>476</v>
      </c>
      <c r="B180">
        <v>1</v>
      </c>
      <c r="C180" t="s">
        <v>810</v>
      </c>
      <c r="D180" t="str">
        <f>HYPERLINK("http://www.uniprot.org/uniprot/TERA_MOUSE", "TERA_MOUSE")</f>
        <v>TERA_MOUSE</v>
      </c>
      <c r="F180">
        <v>49.4</v>
      </c>
      <c r="G180">
        <v>806</v>
      </c>
      <c r="H180">
        <v>89323</v>
      </c>
      <c r="I180" t="s">
        <v>811</v>
      </c>
      <c r="J180">
        <v>302</v>
      </c>
      <c r="K180">
        <v>302</v>
      </c>
      <c r="L180">
        <v>1</v>
      </c>
      <c r="M180">
        <v>43</v>
      </c>
      <c r="N180">
        <v>56</v>
      </c>
      <c r="O180">
        <v>52</v>
      </c>
      <c r="P180">
        <v>30</v>
      </c>
      <c r="Q180">
        <v>21</v>
      </c>
      <c r="R180">
        <v>36</v>
      </c>
      <c r="S180">
        <v>64</v>
      </c>
      <c r="T180">
        <v>43</v>
      </c>
      <c r="U180">
        <v>56</v>
      </c>
      <c r="V180">
        <v>52</v>
      </c>
      <c r="W180">
        <v>30</v>
      </c>
      <c r="X180">
        <v>21</v>
      </c>
      <c r="Y180">
        <v>36</v>
      </c>
      <c r="Z180">
        <v>64</v>
      </c>
      <c r="AA180">
        <v>43</v>
      </c>
      <c r="AB180">
        <v>56</v>
      </c>
      <c r="AC180">
        <v>52</v>
      </c>
      <c r="AD180">
        <v>30</v>
      </c>
      <c r="AE180">
        <v>21</v>
      </c>
      <c r="AF180">
        <v>36</v>
      </c>
      <c r="AG180">
        <v>64</v>
      </c>
      <c r="AH180" s="3">
        <v>57.571428571428569</v>
      </c>
      <c r="AI180" s="3">
        <v>49.111428571428569</v>
      </c>
      <c r="AJ180" s="3">
        <v>41.531428571428577</v>
      </c>
      <c r="AK180" s="3">
        <v>41.531428571428577</v>
      </c>
      <c r="AL180" s="3">
        <v>29.561714285714288</v>
      </c>
      <c r="AM180" s="3">
        <v>32.450571428571429</v>
      </c>
      <c r="AN180" s="3">
        <v>49.111428571428569</v>
      </c>
      <c r="AO180" s="3">
        <f t="shared" si="27"/>
        <v>42.981346938775516</v>
      </c>
      <c r="AP180" s="3" t="b">
        <f t="shared" si="28"/>
        <v>1</v>
      </c>
      <c r="AQ180" s="3" t="b">
        <f t="shared" si="36"/>
        <v>1</v>
      </c>
      <c r="AR180">
        <f t="shared" si="29"/>
        <v>4</v>
      </c>
      <c r="AS180">
        <f t="shared" si="30"/>
        <v>3</v>
      </c>
      <c r="AT180" s="3" t="b">
        <f t="shared" si="31"/>
        <v>1</v>
      </c>
      <c r="AU180" s="3">
        <f t="shared" si="32"/>
        <v>47.436428571428578</v>
      </c>
      <c r="AV180" s="3">
        <f t="shared" si="33"/>
        <v>37.041238095238093</v>
      </c>
      <c r="AW180" s="3">
        <f t="shared" si="34"/>
        <v>0.35686307412331941</v>
      </c>
      <c r="AX180" s="3">
        <f t="shared" si="39"/>
        <v>1.2554840760468304</v>
      </c>
      <c r="AY180" s="3" t="b">
        <f t="shared" si="37"/>
        <v>0</v>
      </c>
      <c r="AZ180" s="6">
        <f t="shared" si="35"/>
        <v>0.18763408300714066</v>
      </c>
      <c r="BA180" s="3" t="b">
        <f t="shared" si="38"/>
        <v>0</v>
      </c>
      <c r="BB180" s="3"/>
      <c r="BC180" t="s">
        <v>537</v>
      </c>
    </row>
    <row r="181" spans="1:55">
      <c r="A181">
        <v>452</v>
      </c>
      <c r="B181">
        <v>1</v>
      </c>
      <c r="C181" t="s">
        <v>933</v>
      </c>
      <c r="D181" t="str">
        <f>HYPERLINK("http://www.uniprot.org/uniprot/H32_MOUSE", "H32_MOUSE")</f>
        <v>H32_MOUSE</v>
      </c>
      <c r="F181">
        <v>44.1</v>
      </c>
      <c r="G181">
        <v>136</v>
      </c>
      <c r="H181">
        <v>15389</v>
      </c>
      <c r="I181" t="s">
        <v>847</v>
      </c>
      <c r="J181">
        <v>1312</v>
      </c>
      <c r="K181">
        <v>60</v>
      </c>
      <c r="L181">
        <v>4.5999999999999999E-2</v>
      </c>
      <c r="M181">
        <v>222</v>
      </c>
      <c r="N181">
        <v>181</v>
      </c>
      <c r="O181">
        <v>126</v>
      </c>
      <c r="P181">
        <v>225</v>
      </c>
      <c r="Q181">
        <v>223</v>
      </c>
      <c r="R181">
        <v>219</v>
      </c>
      <c r="S181">
        <v>116</v>
      </c>
      <c r="T181">
        <v>0</v>
      </c>
      <c r="U181">
        <v>14</v>
      </c>
      <c r="V181">
        <v>10</v>
      </c>
      <c r="W181">
        <v>0</v>
      </c>
      <c r="X181">
        <v>0</v>
      </c>
      <c r="Y181">
        <v>23</v>
      </c>
      <c r="Z181">
        <v>13</v>
      </c>
      <c r="AA181">
        <v>0</v>
      </c>
      <c r="AB181">
        <v>87.063000000000002</v>
      </c>
      <c r="AC181">
        <v>62.726999999999997</v>
      </c>
      <c r="AD181">
        <v>0</v>
      </c>
      <c r="AE181">
        <v>0</v>
      </c>
      <c r="AF181">
        <v>111.392</v>
      </c>
      <c r="AG181">
        <v>50.194000000000003</v>
      </c>
      <c r="AH181" s="3">
        <v>0</v>
      </c>
      <c r="AI181" s="3">
        <v>81.66157142857142</v>
      </c>
      <c r="AJ181" s="3">
        <v>52.296285714285716</v>
      </c>
      <c r="AK181" s="3">
        <v>0.2857142857142857</v>
      </c>
      <c r="AL181" s="3">
        <v>0</v>
      </c>
      <c r="AM181" s="3">
        <v>129.13457142857143</v>
      </c>
      <c r="AN181" s="3">
        <v>35.683142857142855</v>
      </c>
      <c r="AO181" s="3">
        <f t="shared" si="27"/>
        <v>42.723040816326531</v>
      </c>
      <c r="AP181" s="3" t="b">
        <f t="shared" si="28"/>
        <v>1</v>
      </c>
      <c r="AQ181" s="3" t="b">
        <f t="shared" si="36"/>
        <v>0</v>
      </c>
      <c r="AR181">
        <f t="shared" si="29"/>
        <v>4</v>
      </c>
      <c r="AS181">
        <f t="shared" si="30"/>
        <v>3</v>
      </c>
      <c r="AT181" s="3" t="b">
        <f t="shared" si="31"/>
        <v>1</v>
      </c>
      <c r="AU181" s="3">
        <f t="shared" si="32"/>
        <v>33.560892857142854</v>
      </c>
      <c r="AV181" s="3">
        <f t="shared" si="33"/>
        <v>54.939238095238096</v>
      </c>
      <c r="AW181" s="3">
        <f t="shared" si="34"/>
        <v>-0.71105580518059519</v>
      </c>
      <c r="AX181" s="3">
        <f t="shared" si="39"/>
        <v>-2.2209926871181858</v>
      </c>
      <c r="AY181" s="3" t="b">
        <f t="shared" si="37"/>
        <v>1</v>
      </c>
      <c r="AZ181" s="6">
        <f t="shared" si="35"/>
        <v>0.61689875250835069</v>
      </c>
      <c r="BA181" s="3" t="b">
        <f t="shared" si="38"/>
        <v>0</v>
      </c>
      <c r="BB181" s="3"/>
      <c r="BC181" t="s">
        <v>965</v>
      </c>
    </row>
    <row r="182" spans="1:55">
      <c r="A182">
        <v>1342</v>
      </c>
      <c r="B182">
        <v>1</v>
      </c>
      <c r="C182" t="s">
        <v>1883</v>
      </c>
      <c r="D182" t="str">
        <f>HYPERLINK("http://www.uniprot.org/uniprot/MTA2_MOUSE", "MTA2_MOUSE")</f>
        <v>MTA2_MOUSE</v>
      </c>
      <c r="F182">
        <v>44</v>
      </c>
      <c r="G182">
        <v>668</v>
      </c>
      <c r="H182">
        <v>75031</v>
      </c>
      <c r="I182" t="s">
        <v>1884</v>
      </c>
      <c r="J182">
        <v>296</v>
      </c>
      <c r="K182">
        <v>271</v>
      </c>
      <c r="L182">
        <v>0.91600000000000004</v>
      </c>
      <c r="M182">
        <v>24</v>
      </c>
      <c r="N182">
        <v>39</v>
      </c>
      <c r="O182">
        <v>78</v>
      </c>
      <c r="P182">
        <v>17</v>
      </c>
      <c r="Q182">
        <v>37</v>
      </c>
      <c r="R182">
        <v>43</v>
      </c>
      <c r="S182">
        <v>58</v>
      </c>
      <c r="T182">
        <v>22</v>
      </c>
      <c r="U182">
        <v>33</v>
      </c>
      <c r="V182">
        <v>71</v>
      </c>
      <c r="W182">
        <v>16</v>
      </c>
      <c r="X182">
        <v>35</v>
      </c>
      <c r="Y182">
        <v>39</v>
      </c>
      <c r="Z182">
        <v>55</v>
      </c>
      <c r="AA182">
        <v>23.375</v>
      </c>
      <c r="AB182">
        <v>37.5</v>
      </c>
      <c r="AC182">
        <v>77.539000000000001</v>
      </c>
      <c r="AD182">
        <v>16.888999999999999</v>
      </c>
      <c r="AE182">
        <v>36.75</v>
      </c>
      <c r="AF182">
        <v>42.713999999999999</v>
      </c>
      <c r="AG182">
        <v>57.578000000000003</v>
      </c>
      <c r="AH182" s="3">
        <v>34.95128571428571</v>
      </c>
      <c r="AI182" s="3">
        <v>31.826285714285714</v>
      </c>
      <c r="AJ182" s="3">
        <v>75.386571428571429</v>
      </c>
      <c r="AK182" s="3">
        <v>27.98414285714286</v>
      </c>
      <c r="AL182" s="3">
        <v>44.678571428571431</v>
      </c>
      <c r="AM182" s="3">
        <v>40.530571428571427</v>
      </c>
      <c r="AN182" s="3">
        <v>41.788142857142859</v>
      </c>
      <c r="AO182" s="3">
        <f t="shared" si="27"/>
        <v>42.449367346938779</v>
      </c>
      <c r="AP182" s="3" t="b">
        <f t="shared" si="28"/>
        <v>1</v>
      </c>
      <c r="AQ182" s="3" t="b">
        <f t="shared" si="36"/>
        <v>1</v>
      </c>
      <c r="AR182">
        <f t="shared" si="29"/>
        <v>4</v>
      </c>
      <c r="AS182">
        <f t="shared" si="30"/>
        <v>3</v>
      </c>
      <c r="AT182" s="3" t="b">
        <f t="shared" si="31"/>
        <v>1</v>
      </c>
      <c r="AU182" s="3">
        <f t="shared" si="32"/>
        <v>42.53707142857143</v>
      </c>
      <c r="AV182" s="3">
        <f t="shared" si="33"/>
        <v>42.332428571428572</v>
      </c>
      <c r="AW182" s="3">
        <f t="shared" si="34"/>
        <v>6.9574536752235279E-3</v>
      </c>
      <c r="AX182" s="3">
        <f t="shared" si="39"/>
        <v>-0.16703333479153751</v>
      </c>
      <c r="AY182" s="3" t="b">
        <f t="shared" si="37"/>
        <v>0</v>
      </c>
      <c r="AZ182" s="6">
        <f t="shared" si="35"/>
        <v>0.98814548004555236</v>
      </c>
      <c r="BA182" s="3" t="b">
        <f t="shared" si="38"/>
        <v>0</v>
      </c>
      <c r="BB182" s="3"/>
      <c r="BC182" t="s">
        <v>1427</v>
      </c>
    </row>
    <row r="183" spans="1:55">
      <c r="A183">
        <v>339</v>
      </c>
      <c r="B183">
        <v>1</v>
      </c>
      <c r="C183" t="s">
        <v>1116</v>
      </c>
      <c r="D183" t="str">
        <f>HYPERLINK("http://www.uniprot.org/uniprot/PM14_MOUSE", "PM14_MOUSE")</f>
        <v>PM14_MOUSE</v>
      </c>
      <c r="F183">
        <v>45.6</v>
      </c>
      <c r="G183">
        <v>125</v>
      </c>
      <c r="H183">
        <v>14586</v>
      </c>
      <c r="I183" t="s">
        <v>1117</v>
      </c>
      <c r="J183">
        <v>286</v>
      </c>
      <c r="K183">
        <v>286</v>
      </c>
      <c r="L183">
        <v>1</v>
      </c>
      <c r="M183">
        <v>31</v>
      </c>
      <c r="N183">
        <v>49</v>
      </c>
      <c r="O183">
        <v>40</v>
      </c>
      <c r="P183">
        <v>43</v>
      </c>
      <c r="Q183">
        <v>35</v>
      </c>
      <c r="R183">
        <v>47</v>
      </c>
      <c r="S183">
        <v>41</v>
      </c>
      <c r="T183">
        <v>31</v>
      </c>
      <c r="U183">
        <v>49</v>
      </c>
      <c r="V183">
        <v>40</v>
      </c>
      <c r="W183">
        <v>43</v>
      </c>
      <c r="X183">
        <v>35</v>
      </c>
      <c r="Y183">
        <v>47</v>
      </c>
      <c r="Z183">
        <v>41</v>
      </c>
      <c r="AA183">
        <v>31</v>
      </c>
      <c r="AB183">
        <v>49</v>
      </c>
      <c r="AC183">
        <v>40</v>
      </c>
      <c r="AD183">
        <v>43</v>
      </c>
      <c r="AE183">
        <v>35</v>
      </c>
      <c r="AF183">
        <v>47</v>
      </c>
      <c r="AG183">
        <v>41</v>
      </c>
      <c r="AH183" s="3">
        <v>45.623428571428569</v>
      </c>
      <c r="AI183" s="3">
        <v>42.435571428571428</v>
      </c>
      <c r="AJ183" s="3">
        <v>32.142857142857146</v>
      </c>
      <c r="AK183" s="3">
        <v>57.177999999999997</v>
      </c>
      <c r="AL183" s="3">
        <v>43.403142857142861</v>
      </c>
      <c r="AM183" s="3">
        <v>45.714285714285715</v>
      </c>
      <c r="AN183" s="3">
        <v>27.98414285714286</v>
      </c>
      <c r="AO183" s="3">
        <f t="shared" si="27"/>
        <v>42.068775510204077</v>
      </c>
      <c r="AP183" s="3" t="b">
        <f t="shared" si="28"/>
        <v>1</v>
      </c>
      <c r="AQ183" s="3" t="b">
        <f t="shared" si="36"/>
        <v>1</v>
      </c>
      <c r="AR183">
        <f t="shared" si="29"/>
        <v>4</v>
      </c>
      <c r="AS183">
        <f t="shared" si="30"/>
        <v>3</v>
      </c>
      <c r="AT183" s="3" t="b">
        <f t="shared" si="31"/>
        <v>1</v>
      </c>
      <c r="AU183" s="3">
        <f t="shared" si="32"/>
        <v>44.344964285714283</v>
      </c>
      <c r="AV183" s="3">
        <f t="shared" si="33"/>
        <v>39.033857142857144</v>
      </c>
      <c r="AW183" s="3">
        <f t="shared" si="34"/>
        <v>0.18404425444294339</v>
      </c>
      <c r="AX183" s="3">
        <f t="shared" si="39"/>
        <v>6.7503956848290636E-2</v>
      </c>
      <c r="AY183" s="3" t="b">
        <f t="shared" si="37"/>
        <v>0</v>
      </c>
      <c r="AZ183" s="6">
        <f t="shared" si="35"/>
        <v>0.51965895300667153</v>
      </c>
      <c r="BA183" s="3" t="b">
        <f t="shared" si="38"/>
        <v>0</v>
      </c>
      <c r="BB183" s="3"/>
      <c r="BC183" t="s">
        <v>537</v>
      </c>
    </row>
    <row r="184" spans="1:55">
      <c r="A184">
        <v>1368</v>
      </c>
      <c r="B184">
        <v>1</v>
      </c>
      <c r="C184" t="s">
        <v>2744</v>
      </c>
      <c r="D184" t="str">
        <f>HYPERLINK("http://www.uniprot.org/uniprot/NU160_MOUSE", "NU160_MOUSE")</f>
        <v>NU160_MOUSE</v>
      </c>
      <c r="F184">
        <v>25.8</v>
      </c>
      <c r="G184">
        <v>1402</v>
      </c>
      <c r="H184">
        <v>158233</v>
      </c>
      <c r="I184" t="s">
        <v>2745</v>
      </c>
      <c r="J184">
        <v>296</v>
      </c>
      <c r="K184">
        <v>296</v>
      </c>
      <c r="L184">
        <v>1</v>
      </c>
      <c r="M184">
        <v>19</v>
      </c>
      <c r="N184">
        <v>49</v>
      </c>
      <c r="O184">
        <v>69</v>
      </c>
      <c r="P184">
        <v>16</v>
      </c>
      <c r="Q184">
        <v>13</v>
      </c>
      <c r="R184">
        <v>44</v>
      </c>
      <c r="S184">
        <v>86</v>
      </c>
      <c r="T184">
        <v>19</v>
      </c>
      <c r="U184">
        <v>49</v>
      </c>
      <c r="V184">
        <v>69</v>
      </c>
      <c r="W184">
        <v>16</v>
      </c>
      <c r="X184">
        <v>13</v>
      </c>
      <c r="Y184">
        <v>44</v>
      </c>
      <c r="Z184">
        <v>86</v>
      </c>
      <c r="AA184">
        <v>19</v>
      </c>
      <c r="AB184">
        <v>49</v>
      </c>
      <c r="AC184">
        <v>69</v>
      </c>
      <c r="AD184">
        <v>16</v>
      </c>
      <c r="AE184">
        <v>13</v>
      </c>
      <c r="AF184">
        <v>44</v>
      </c>
      <c r="AG184">
        <v>86</v>
      </c>
      <c r="AH184" s="3">
        <v>29.187714285714286</v>
      </c>
      <c r="AI184" s="3">
        <v>42.695428571428572</v>
      </c>
      <c r="AJ184" s="3">
        <v>58.714285714285715</v>
      </c>
      <c r="AK184" s="3">
        <v>27.594714285714282</v>
      </c>
      <c r="AL184" s="3">
        <v>20.428571428571427</v>
      </c>
      <c r="AM184" s="3">
        <v>42.695428571428572</v>
      </c>
      <c r="AN184" s="3">
        <v>70.832714285714289</v>
      </c>
      <c r="AO184" s="3">
        <f t="shared" si="27"/>
        <v>41.73555102040816</v>
      </c>
      <c r="AP184" s="3" t="b">
        <f t="shared" si="28"/>
        <v>1</v>
      </c>
      <c r="AQ184" s="3" t="b">
        <f t="shared" si="36"/>
        <v>1</v>
      </c>
      <c r="AR184">
        <f t="shared" si="29"/>
        <v>4</v>
      </c>
      <c r="AS184">
        <f t="shared" si="30"/>
        <v>3</v>
      </c>
      <c r="AT184" s="3" t="b">
        <f t="shared" si="31"/>
        <v>1</v>
      </c>
      <c r="AU184" s="3">
        <f t="shared" si="32"/>
        <v>39.54803571428571</v>
      </c>
      <c r="AV184" s="3">
        <f t="shared" si="33"/>
        <v>44.65223809523809</v>
      </c>
      <c r="AW184" s="3">
        <f t="shared" si="34"/>
        <v>-0.17512644888099976</v>
      </c>
      <c r="AX184" s="3">
        <f t="shared" si="39"/>
        <v>-0.54662150196110704</v>
      </c>
      <c r="AY184" s="3" t="b">
        <f t="shared" si="37"/>
        <v>0</v>
      </c>
      <c r="AZ184" s="6">
        <f t="shared" si="35"/>
        <v>0.74589333212071551</v>
      </c>
      <c r="BA184" s="3" t="b">
        <f t="shared" si="38"/>
        <v>0</v>
      </c>
      <c r="BB184" s="3"/>
      <c r="BC184" t="s">
        <v>537</v>
      </c>
    </row>
    <row r="185" spans="1:55">
      <c r="A185">
        <v>1214</v>
      </c>
      <c r="B185">
        <v>1</v>
      </c>
      <c r="C185" t="s">
        <v>2147</v>
      </c>
      <c r="D185" t="str">
        <f>HYPERLINK("http://www.uniprot.org/uniprot/U2AF1_MOUSE", "U2AF1_MOUSE")</f>
        <v>U2AF1_MOUSE</v>
      </c>
      <c r="F185">
        <v>34.299999999999997</v>
      </c>
      <c r="G185">
        <v>239</v>
      </c>
      <c r="H185">
        <v>27816</v>
      </c>
      <c r="I185" t="s">
        <v>2148</v>
      </c>
      <c r="J185">
        <v>297</v>
      </c>
      <c r="K185">
        <v>297</v>
      </c>
      <c r="L185">
        <v>1</v>
      </c>
      <c r="M185">
        <v>14</v>
      </c>
      <c r="N185">
        <v>58</v>
      </c>
      <c r="O185">
        <v>65</v>
      </c>
      <c r="P185">
        <v>23</v>
      </c>
      <c r="Q185">
        <v>18</v>
      </c>
      <c r="R185">
        <v>38</v>
      </c>
      <c r="S185">
        <v>81</v>
      </c>
      <c r="T185">
        <v>14</v>
      </c>
      <c r="U185">
        <v>58</v>
      </c>
      <c r="V185">
        <v>65</v>
      </c>
      <c r="W185">
        <v>23</v>
      </c>
      <c r="X185">
        <v>18</v>
      </c>
      <c r="Y185">
        <v>38</v>
      </c>
      <c r="Z185">
        <v>81</v>
      </c>
      <c r="AA185">
        <v>14</v>
      </c>
      <c r="AB185">
        <v>58</v>
      </c>
      <c r="AC185">
        <v>65</v>
      </c>
      <c r="AD185">
        <v>23</v>
      </c>
      <c r="AE185">
        <v>18</v>
      </c>
      <c r="AF185">
        <v>38</v>
      </c>
      <c r="AG185">
        <v>81</v>
      </c>
      <c r="AH185" s="3">
        <v>22.686571428571426</v>
      </c>
      <c r="AI185" s="3">
        <v>52.842714285714287</v>
      </c>
      <c r="AJ185" s="3">
        <v>55.803142857142852</v>
      </c>
      <c r="AK185" s="3">
        <v>35.948857142857143</v>
      </c>
      <c r="AL185" s="3">
        <v>25.571428571428573</v>
      </c>
      <c r="AM185" s="3">
        <v>34.714285714285715</v>
      </c>
      <c r="AN185" s="3">
        <v>64.285714285714292</v>
      </c>
      <c r="AO185" s="3">
        <f t="shared" si="27"/>
        <v>41.69324489795919</v>
      </c>
      <c r="AP185" s="3" t="b">
        <f t="shared" si="28"/>
        <v>1</v>
      </c>
      <c r="AQ185" s="3" t="b">
        <f t="shared" si="36"/>
        <v>1</v>
      </c>
      <c r="AR185">
        <f t="shared" si="29"/>
        <v>4</v>
      </c>
      <c r="AS185">
        <f t="shared" si="30"/>
        <v>3</v>
      </c>
      <c r="AT185" s="3" t="b">
        <f t="shared" si="31"/>
        <v>1</v>
      </c>
      <c r="AU185" s="3">
        <f t="shared" si="32"/>
        <v>41.820321428571432</v>
      </c>
      <c r="AV185" s="3">
        <f t="shared" si="33"/>
        <v>41.523809523809526</v>
      </c>
      <c r="AW185" s="3">
        <f t="shared" si="34"/>
        <v>1.0265343329934036E-2</v>
      </c>
      <c r="AX185" s="3">
        <f t="shared" si="39"/>
        <v>-0.27283816233323127</v>
      </c>
      <c r="AY185" s="3" t="b">
        <f t="shared" si="37"/>
        <v>0</v>
      </c>
      <c r="AZ185" s="6">
        <f t="shared" si="35"/>
        <v>0.98318804730347187</v>
      </c>
      <c r="BA185" s="3" t="b">
        <f t="shared" si="38"/>
        <v>0</v>
      </c>
      <c r="BB185" s="3"/>
      <c r="BC185" t="s">
        <v>537</v>
      </c>
    </row>
    <row r="186" spans="1:55">
      <c r="A186">
        <v>535</v>
      </c>
      <c r="B186">
        <v>1</v>
      </c>
      <c r="C186" t="s">
        <v>759</v>
      </c>
      <c r="D186" t="str">
        <f>HYPERLINK("http://www.uniprot.org/uniprot/NCBP1_MOUSE", "NCBP1_MOUSE")</f>
        <v>NCBP1_MOUSE</v>
      </c>
      <c r="F186">
        <v>29</v>
      </c>
      <c r="G186">
        <v>790</v>
      </c>
      <c r="H186">
        <v>91928</v>
      </c>
      <c r="I186" t="s">
        <v>675</v>
      </c>
      <c r="J186">
        <v>286</v>
      </c>
      <c r="K186">
        <v>286</v>
      </c>
      <c r="L186">
        <v>1</v>
      </c>
      <c r="M186">
        <v>27</v>
      </c>
      <c r="N186">
        <v>43</v>
      </c>
      <c r="O186">
        <v>57</v>
      </c>
      <c r="P186">
        <v>21</v>
      </c>
      <c r="Q186">
        <v>30</v>
      </c>
      <c r="R186">
        <v>45</v>
      </c>
      <c r="S186">
        <v>63</v>
      </c>
      <c r="T186">
        <v>27</v>
      </c>
      <c r="U186">
        <v>43</v>
      </c>
      <c r="V186">
        <v>57</v>
      </c>
      <c r="W186">
        <v>21</v>
      </c>
      <c r="X186">
        <v>30</v>
      </c>
      <c r="Y186">
        <v>45</v>
      </c>
      <c r="Z186">
        <v>63</v>
      </c>
      <c r="AA186">
        <v>27</v>
      </c>
      <c r="AB186">
        <v>43</v>
      </c>
      <c r="AC186">
        <v>57</v>
      </c>
      <c r="AD186">
        <v>21</v>
      </c>
      <c r="AE186">
        <v>30</v>
      </c>
      <c r="AF186">
        <v>45</v>
      </c>
      <c r="AG186">
        <v>63</v>
      </c>
      <c r="AH186" s="3">
        <v>40.904714285714292</v>
      </c>
      <c r="AI186" s="3">
        <v>36.853571428571435</v>
      </c>
      <c r="AJ186" s="3">
        <v>46</v>
      </c>
      <c r="AK186" s="3">
        <v>33.501571428571431</v>
      </c>
      <c r="AL186" s="3">
        <v>37.312142857142859</v>
      </c>
      <c r="AM186" s="3">
        <v>43.403142857142861</v>
      </c>
      <c r="AN186" s="3">
        <v>48.285714285714285</v>
      </c>
      <c r="AO186" s="3">
        <f t="shared" si="27"/>
        <v>40.894408163265311</v>
      </c>
      <c r="AP186" s="3" t="b">
        <f t="shared" si="28"/>
        <v>1</v>
      </c>
      <c r="AQ186" s="3" t="b">
        <f t="shared" si="36"/>
        <v>1</v>
      </c>
      <c r="AR186">
        <f t="shared" si="29"/>
        <v>4</v>
      </c>
      <c r="AS186">
        <f t="shared" si="30"/>
        <v>3</v>
      </c>
      <c r="AT186" s="3" t="b">
        <f t="shared" si="31"/>
        <v>1</v>
      </c>
      <c r="AU186" s="3">
        <f t="shared" si="32"/>
        <v>39.314964285714289</v>
      </c>
      <c r="AV186" s="3">
        <f t="shared" si="33"/>
        <v>43.000333333333337</v>
      </c>
      <c r="AW186" s="3">
        <f t="shared" si="34"/>
        <v>-0.12926929963096467</v>
      </c>
      <c r="AX186" s="3">
        <f t="shared" si="39"/>
        <v>-0.46927211025206284</v>
      </c>
      <c r="AY186" s="3" t="b">
        <f t="shared" si="37"/>
        <v>0</v>
      </c>
      <c r="AZ186" s="6">
        <f t="shared" si="35"/>
        <v>0.41504692444633723</v>
      </c>
      <c r="BA186" s="3" t="b">
        <f t="shared" si="38"/>
        <v>0</v>
      </c>
      <c r="BB186" s="3"/>
      <c r="BC186" t="s">
        <v>537</v>
      </c>
    </row>
    <row r="187" spans="1:55">
      <c r="A187">
        <v>85</v>
      </c>
      <c r="B187">
        <v>1</v>
      </c>
      <c r="C187" t="s">
        <v>334</v>
      </c>
      <c r="D187" t="str">
        <f>HYPERLINK("http://www.uniprot.org/uniprot/SFRS5_MOUSE", "SFRS5_MOUSE")</f>
        <v>SFRS5_MOUSE</v>
      </c>
      <c r="F187">
        <v>25.2</v>
      </c>
      <c r="G187">
        <v>270</v>
      </c>
      <c r="H187">
        <v>30946</v>
      </c>
      <c r="I187" t="s">
        <v>335</v>
      </c>
      <c r="J187">
        <v>328</v>
      </c>
      <c r="K187">
        <v>232</v>
      </c>
      <c r="L187">
        <v>0.70699999999999996</v>
      </c>
      <c r="M187">
        <v>47</v>
      </c>
      <c r="N187">
        <v>40</v>
      </c>
      <c r="O187">
        <v>42</v>
      </c>
      <c r="P187">
        <v>54</v>
      </c>
      <c r="Q187">
        <v>55</v>
      </c>
      <c r="R187">
        <v>39</v>
      </c>
      <c r="S187">
        <v>51</v>
      </c>
      <c r="T187">
        <v>34</v>
      </c>
      <c r="U187">
        <v>32</v>
      </c>
      <c r="V187">
        <v>32</v>
      </c>
      <c r="W187">
        <v>31</v>
      </c>
      <c r="X187">
        <v>36</v>
      </c>
      <c r="Y187">
        <v>32</v>
      </c>
      <c r="Z187">
        <v>35</v>
      </c>
      <c r="AA187">
        <v>41.246000000000002</v>
      </c>
      <c r="AB187">
        <v>36.338999999999999</v>
      </c>
      <c r="AC187">
        <v>36.923000000000002</v>
      </c>
      <c r="AD187">
        <v>41.484999999999999</v>
      </c>
      <c r="AE187">
        <v>46.856999999999999</v>
      </c>
      <c r="AF187">
        <v>36.392000000000003</v>
      </c>
      <c r="AG187">
        <v>43.615000000000002</v>
      </c>
      <c r="AH187" s="3">
        <v>57.177999999999997</v>
      </c>
      <c r="AI187" s="3">
        <v>30.65</v>
      </c>
      <c r="AJ187" s="3">
        <v>29.30742857142857</v>
      </c>
      <c r="AK187" s="3">
        <v>51.939142857142848</v>
      </c>
      <c r="AL187" s="3">
        <v>53.577999999999996</v>
      </c>
      <c r="AM187" s="3">
        <v>33.228999999999999</v>
      </c>
      <c r="AN187" s="3">
        <v>30.006714285714288</v>
      </c>
      <c r="AO187" s="3">
        <f t="shared" si="27"/>
        <v>40.841183673469388</v>
      </c>
      <c r="AP187" s="3" t="b">
        <f t="shared" si="28"/>
        <v>1</v>
      </c>
      <c r="AQ187" s="3" t="b">
        <f t="shared" si="36"/>
        <v>1</v>
      </c>
      <c r="AR187">
        <f t="shared" si="29"/>
        <v>4</v>
      </c>
      <c r="AS187">
        <f t="shared" si="30"/>
        <v>3</v>
      </c>
      <c r="AT187" s="3" t="b">
        <f t="shared" si="31"/>
        <v>1</v>
      </c>
      <c r="AU187" s="3">
        <f t="shared" si="32"/>
        <v>42.268642857142858</v>
      </c>
      <c r="AV187" s="3">
        <f t="shared" si="33"/>
        <v>38.937904761904754</v>
      </c>
      <c r="AW187" s="3">
        <f t="shared" si="34"/>
        <v>0.11841253658126198</v>
      </c>
      <c r="AX187" s="3">
        <f t="shared" si="39"/>
        <v>-1.5343364538607013E-2</v>
      </c>
      <c r="AY187" s="3" t="b">
        <f t="shared" si="37"/>
        <v>0</v>
      </c>
      <c r="AZ187" s="6">
        <f t="shared" si="35"/>
        <v>0.76395796129359339</v>
      </c>
      <c r="BA187" s="3" t="b">
        <f t="shared" si="38"/>
        <v>0</v>
      </c>
      <c r="BB187" s="3"/>
      <c r="BC187" t="s">
        <v>336</v>
      </c>
    </row>
    <row r="188" spans="1:55">
      <c r="A188">
        <v>594</v>
      </c>
      <c r="B188">
        <v>1</v>
      </c>
      <c r="C188" t="s">
        <v>2126</v>
      </c>
      <c r="D188" t="str">
        <f>HYPERLINK("http://www.uniprot.org/uniprot/ZN638_MOUSE", "ZN638_MOUSE")</f>
        <v>ZN638_MOUSE</v>
      </c>
      <c r="F188">
        <v>21</v>
      </c>
      <c r="G188">
        <v>1960</v>
      </c>
      <c r="H188">
        <v>218135</v>
      </c>
      <c r="I188" t="s">
        <v>2127</v>
      </c>
      <c r="J188">
        <v>292</v>
      </c>
      <c r="K188">
        <v>292</v>
      </c>
      <c r="L188">
        <v>1</v>
      </c>
      <c r="M188">
        <v>17</v>
      </c>
      <c r="N188">
        <v>62</v>
      </c>
      <c r="O188">
        <v>68</v>
      </c>
      <c r="P188">
        <v>11</v>
      </c>
      <c r="Q188">
        <v>22</v>
      </c>
      <c r="R188">
        <v>57</v>
      </c>
      <c r="S188">
        <v>55</v>
      </c>
      <c r="T188">
        <v>17</v>
      </c>
      <c r="U188">
        <v>62</v>
      </c>
      <c r="V188">
        <v>68</v>
      </c>
      <c r="W188">
        <v>11</v>
      </c>
      <c r="X188">
        <v>22</v>
      </c>
      <c r="Y188">
        <v>57</v>
      </c>
      <c r="Z188">
        <v>55</v>
      </c>
      <c r="AA188">
        <v>17</v>
      </c>
      <c r="AB188">
        <v>62</v>
      </c>
      <c r="AC188">
        <v>68</v>
      </c>
      <c r="AD188">
        <v>11</v>
      </c>
      <c r="AE188">
        <v>22</v>
      </c>
      <c r="AF188">
        <v>57</v>
      </c>
      <c r="AG188">
        <v>55</v>
      </c>
      <c r="AH188" s="3">
        <v>26.288142857142855</v>
      </c>
      <c r="AI188" s="3">
        <v>55.803142857142852</v>
      </c>
      <c r="AJ188" s="3">
        <v>57.177999999999997</v>
      </c>
      <c r="AK188" s="3">
        <v>20.193857142857144</v>
      </c>
      <c r="AL188" s="3">
        <v>30.464857142857142</v>
      </c>
      <c r="AM188" s="3">
        <v>54.450571428571429</v>
      </c>
      <c r="AN188" s="3">
        <v>38.80885714285715</v>
      </c>
      <c r="AO188" s="3">
        <f t="shared" si="27"/>
        <v>40.455346938775513</v>
      </c>
      <c r="AP188" s="3" t="b">
        <f t="shared" si="28"/>
        <v>1</v>
      </c>
      <c r="AQ188" s="3" t="b">
        <f t="shared" si="36"/>
        <v>1</v>
      </c>
      <c r="AR188">
        <f t="shared" si="29"/>
        <v>4</v>
      </c>
      <c r="AS188">
        <f t="shared" si="30"/>
        <v>3</v>
      </c>
      <c r="AT188" s="3" t="b">
        <f t="shared" si="31"/>
        <v>1</v>
      </c>
      <c r="AU188" s="3">
        <f t="shared" si="32"/>
        <v>39.865785714285714</v>
      </c>
      <c r="AV188" s="3">
        <f t="shared" si="33"/>
        <v>41.241428571428578</v>
      </c>
      <c r="AW188" s="3">
        <f t="shared" si="34"/>
        <v>-4.8943203977517655E-2</v>
      </c>
      <c r="AX188" s="3">
        <f t="shared" si="39"/>
        <v>-0.3037470952750943</v>
      </c>
      <c r="AY188" s="3" t="b">
        <f t="shared" si="37"/>
        <v>0</v>
      </c>
      <c r="AZ188" s="6">
        <f t="shared" si="35"/>
        <v>0.91908657091094692</v>
      </c>
      <c r="BA188" s="3" t="b">
        <f t="shared" si="38"/>
        <v>0</v>
      </c>
      <c r="BB188" s="3"/>
      <c r="BC188" t="s">
        <v>537</v>
      </c>
    </row>
    <row r="189" spans="1:55">
      <c r="A189">
        <v>449</v>
      </c>
      <c r="B189">
        <v>1</v>
      </c>
      <c r="C189" t="s">
        <v>926</v>
      </c>
      <c r="D189" t="str">
        <f>HYPERLINK("http://www.uniprot.org/uniprot/ERH_MOUSE", "ERH_MOUSE")</f>
        <v>ERH_MOUSE</v>
      </c>
      <c r="F189">
        <v>33.700000000000003</v>
      </c>
      <c r="G189">
        <v>104</v>
      </c>
      <c r="H189">
        <v>12260</v>
      </c>
      <c r="I189" t="s">
        <v>927</v>
      </c>
      <c r="J189">
        <v>273</v>
      </c>
      <c r="K189">
        <v>273</v>
      </c>
      <c r="L189">
        <v>1</v>
      </c>
      <c r="M189">
        <v>50</v>
      </c>
      <c r="N189">
        <v>36</v>
      </c>
      <c r="O189">
        <v>39</v>
      </c>
      <c r="P189">
        <v>43</v>
      </c>
      <c r="Q189">
        <v>38</v>
      </c>
      <c r="R189">
        <v>36</v>
      </c>
      <c r="S189">
        <v>31</v>
      </c>
      <c r="T189">
        <v>50</v>
      </c>
      <c r="U189">
        <v>36</v>
      </c>
      <c r="V189">
        <v>39</v>
      </c>
      <c r="W189">
        <v>43</v>
      </c>
      <c r="X189">
        <v>38</v>
      </c>
      <c r="Y189">
        <v>36</v>
      </c>
      <c r="Z189">
        <v>31</v>
      </c>
      <c r="AA189">
        <v>50</v>
      </c>
      <c r="AB189">
        <v>36</v>
      </c>
      <c r="AC189">
        <v>39</v>
      </c>
      <c r="AD189">
        <v>43</v>
      </c>
      <c r="AE189">
        <v>38</v>
      </c>
      <c r="AF189">
        <v>36</v>
      </c>
      <c r="AG189">
        <v>31</v>
      </c>
      <c r="AH189" s="3">
        <v>63.571428571428569</v>
      </c>
      <c r="AI189" s="3">
        <v>30.085714285714285</v>
      </c>
      <c r="AJ189" s="3">
        <v>31.4</v>
      </c>
      <c r="AK189" s="3">
        <v>57.571428571428569</v>
      </c>
      <c r="AL189" s="3">
        <v>46.22042857142857</v>
      </c>
      <c r="AM189" s="3">
        <v>32.407142857142858</v>
      </c>
      <c r="AN189" s="3">
        <v>19.565428571428573</v>
      </c>
      <c r="AO189" s="3">
        <f t="shared" si="27"/>
        <v>40.117367346938771</v>
      </c>
      <c r="AP189" s="3" t="b">
        <f t="shared" si="28"/>
        <v>1</v>
      </c>
      <c r="AQ189" s="3" t="b">
        <f t="shared" si="36"/>
        <v>1</v>
      </c>
      <c r="AR189">
        <f t="shared" si="29"/>
        <v>4</v>
      </c>
      <c r="AS189">
        <f t="shared" si="30"/>
        <v>3</v>
      </c>
      <c r="AT189" s="3" t="b">
        <f t="shared" si="31"/>
        <v>1</v>
      </c>
      <c r="AU189" s="3">
        <f t="shared" si="32"/>
        <v>45.657142857142858</v>
      </c>
      <c r="AV189" s="3">
        <f t="shared" si="33"/>
        <v>32.731000000000002</v>
      </c>
      <c r="AW189" s="3">
        <f t="shared" si="34"/>
        <v>0.48018290071107728</v>
      </c>
      <c r="AX189" s="3">
        <f t="shared" si="39"/>
        <v>0.55433702285829234</v>
      </c>
      <c r="AY189" s="3" t="b">
        <f t="shared" si="37"/>
        <v>0</v>
      </c>
      <c r="AZ189" s="6">
        <f t="shared" si="35"/>
        <v>0.33581103660905931</v>
      </c>
      <c r="BA189" s="3" t="b">
        <f t="shared" si="38"/>
        <v>0</v>
      </c>
      <c r="BB189" s="3"/>
      <c r="BC189" t="s">
        <v>537</v>
      </c>
    </row>
    <row r="190" spans="1:55">
      <c r="A190">
        <v>161</v>
      </c>
      <c r="B190">
        <v>1</v>
      </c>
      <c r="C190" t="s">
        <v>232</v>
      </c>
      <c r="D190" t="str">
        <f>HYPERLINK("http://www.uniprot.org/uniprot/RPB1_MOUSE", "RPB1_MOUSE")</f>
        <v>RPB1_MOUSE</v>
      </c>
      <c r="F190">
        <v>29.8</v>
      </c>
      <c r="G190">
        <v>1970</v>
      </c>
      <c r="H190">
        <v>217177</v>
      </c>
      <c r="I190" t="s">
        <v>233</v>
      </c>
      <c r="J190">
        <v>284</v>
      </c>
      <c r="K190">
        <v>284</v>
      </c>
      <c r="L190">
        <v>1</v>
      </c>
      <c r="M190">
        <v>27</v>
      </c>
      <c r="N190">
        <v>54</v>
      </c>
      <c r="O190">
        <v>61</v>
      </c>
      <c r="P190">
        <v>16</v>
      </c>
      <c r="Q190">
        <v>30</v>
      </c>
      <c r="R190">
        <v>38</v>
      </c>
      <c r="S190">
        <v>58</v>
      </c>
      <c r="T190">
        <v>27</v>
      </c>
      <c r="U190">
        <v>54</v>
      </c>
      <c r="V190">
        <v>61</v>
      </c>
      <c r="W190">
        <v>16</v>
      </c>
      <c r="X190">
        <v>30</v>
      </c>
      <c r="Y190">
        <v>38</v>
      </c>
      <c r="Z190">
        <v>58</v>
      </c>
      <c r="AA190">
        <v>27</v>
      </c>
      <c r="AB190">
        <v>54</v>
      </c>
      <c r="AC190">
        <v>61</v>
      </c>
      <c r="AD190">
        <v>16</v>
      </c>
      <c r="AE190">
        <v>30</v>
      </c>
      <c r="AF190">
        <v>38</v>
      </c>
      <c r="AG190">
        <v>58</v>
      </c>
      <c r="AH190" s="3">
        <v>40.301142857142857</v>
      </c>
      <c r="AI190" s="3">
        <v>47.300142857142859</v>
      </c>
      <c r="AJ190" s="3">
        <v>51.73885714285715</v>
      </c>
      <c r="AK190" s="3">
        <v>26.571428571428573</v>
      </c>
      <c r="AL190" s="3">
        <v>37.149714285714289</v>
      </c>
      <c r="AM190" s="3">
        <v>34.689714285714288</v>
      </c>
      <c r="AN190" s="3">
        <v>42.435571428571428</v>
      </c>
      <c r="AO190" s="3">
        <f t="shared" si="27"/>
        <v>40.026653061224501</v>
      </c>
      <c r="AP190" s="3" t="b">
        <f t="shared" si="28"/>
        <v>1</v>
      </c>
      <c r="AQ190" s="3" t="b">
        <f t="shared" si="36"/>
        <v>1</v>
      </c>
      <c r="AR190">
        <f t="shared" si="29"/>
        <v>4</v>
      </c>
      <c r="AS190">
        <f t="shared" si="30"/>
        <v>3</v>
      </c>
      <c r="AT190" s="3" t="b">
        <f t="shared" si="31"/>
        <v>1</v>
      </c>
      <c r="AU190" s="3">
        <f t="shared" si="32"/>
        <v>41.477892857142862</v>
      </c>
      <c r="AV190" s="3">
        <f t="shared" si="33"/>
        <v>38.091666666666669</v>
      </c>
      <c r="AW190" s="3">
        <f t="shared" si="34"/>
        <v>0.12286719170434804</v>
      </c>
      <c r="AX190" s="3">
        <f t="shared" si="39"/>
        <v>-8.9815092146719983E-2</v>
      </c>
      <c r="AY190" s="3" t="b">
        <f t="shared" si="37"/>
        <v>0</v>
      </c>
      <c r="AZ190" s="6">
        <f t="shared" si="35"/>
        <v>0.63870081110330668</v>
      </c>
      <c r="BA190" s="3" t="b">
        <f t="shared" si="38"/>
        <v>0</v>
      </c>
      <c r="BB190" s="3"/>
      <c r="BC190" t="s">
        <v>537</v>
      </c>
    </row>
    <row r="191" spans="1:55">
      <c r="A191">
        <v>1137</v>
      </c>
      <c r="B191">
        <v>1</v>
      </c>
      <c r="C191" t="s">
        <v>2418</v>
      </c>
      <c r="D191" t="str">
        <f>HYPERLINK("http://www.uniprot.org/uniprot/SNW1_MOUSE", "SNW1_MOUSE")</f>
        <v>SNW1_MOUSE</v>
      </c>
      <c r="F191">
        <v>41.2</v>
      </c>
      <c r="G191">
        <v>536</v>
      </c>
      <c r="H191">
        <v>61476</v>
      </c>
      <c r="I191" t="s">
        <v>2419</v>
      </c>
      <c r="J191">
        <v>280</v>
      </c>
      <c r="K191">
        <v>280</v>
      </c>
      <c r="L191">
        <v>1</v>
      </c>
      <c r="M191">
        <v>24</v>
      </c>
      <c r="N191">
        <v>64</v>
      </c>
      <c r="O191">
        <v>57</v>
      </c>
      <c r="P191">
        <v>19</v>
      </c>
      <c r="Q191">
        <v>27</v>
      </c>
      <c r="R191">
        <v>27</v>
      </c>
      <c r="S191">
        <v>62</v>
      </c>
      <c r="T191">
        <v>24</v>
      </c>
      <c r="U191">
        <v>64</v>
      </c>
      <c r="V191">
        <v>57</v>
      </c>
      <c r="W191">
        <v>19</v>
      </c>
      <c r="X191">
        <v>27</v>
      </c>
      <c r="Y191">
        <v>27</v>
      </c>
      <c r="Z191">
        <v>62</v>
      </c>
      <c r="AA191">
        <v>24</v>
      </c>
      <c r="AB191">
        <v>64</v>
      </c>
      <c r="AC191">
        <v>57</v>
      </c>
      <c r="AD191">
        <v>19</v>
      </c>
      <c r="AE191">
        <v>27</v>
      </c>
      <c r="AF191">
        <v>27</v>
      </c>
      <c r="AG191">
        <v>62</v>
      </c>
      <c r="AH191" s="3">
        <v>36.627000000000002</v>
      </c>
      <c r="AI191" s="3">
        <v>60.207857142857144</v>
      </c>
      <c r="AJ191" s="3">
        <v>46.5</v>
      </c>
      <c r="AK191" s="3">
        <v>30.65</v>
      </c>
      <c r="AL191" s="3">
        <v>34.95128571428571</v>
      </c>
      <c r="AM191" s="3">
        <v>23.714285714285715</v>
      </c>
      <c r="AN191" s="3">
        <v>47</v>
      </c>
      <c r="AO191" s="3">
        <f t="shared" si="27"/>
        <v>39.950061224489801</v>
      </c>
      <c r="AP191" s="3" t="b">
        <f t="shared" si="28"/>
        <v>1</v>
      </c>
      <c r="AQ191" s="3" t="b">
        <f t="shared" si="36"/>
        <v>1</v>
      </c>
      <c r="AR191">
        <f t="shared" si="29"/>
        <v>4</v>
      </c>
      <c r="AS191">
        <f t="shared" si="30"/>
        <v>3</v>
      </c>
      <c r="AT191" s="3" t="b">
        <f t="shared" si="31"/>
        <v>1</v>
      </c>
      <c r="AU191" s="3">
        <f t="shared" si="32"/>
        <v>43.496214285714288</v>
      </c>
      <c r="AV191" s="3">
        <f t="shared" si="33"/>
        <v>35.221857142857139</v>
      </c>
      <c r="AW191" s="3">
        <f t="shared" si="34"/>
        <v>0.30441886060095691</v>
      </c>
      <c r="AX191" s="3">
        <f t="shared" si="39"/>
        <v>0.26850400967177546</v>
      </c>
      <c r="AY191" s="3" t="b">
        <f t="shared" si="37"/>
        <v>0</v>
      </c>
      <c r="AZ191" s="6">
        <f t="shared" si="35"/>
        <v>0.4230863489395319</v>
      </c>
      <c r="BA191" s="3" t="b">
        <f t="shared" si="38"/>
        <v>0</v>
      </c>
      <c r="BB191" s="3"/>
      <c r="BC191" t="s">
        <v>537</v>
      </c>
    </row>
    <row r="192" spans="1:55">
      <c r="A192">
        <v>633</v>
      </c>
      <c r="B192">
        <v>1</v>
      </c>
      <c r="C192" t="s">
        <v>549</v>
      </c>
      <c r="D192" t="str">
        <f>HYPERLINK("http://www.uniprot.org/uniprot/UD11_MOUSE", "UD11_MOUSE")</f>
        <v>UD11_MOUSE</v>
      </c>
      <c r="F192">
        <v>27.7</v>
      </c>
      <c r="G192">
        <v>535</v>
      </c>
      <c r="H192">
        <v>60124</v>
      </c>
      <c r="I192" t="s">
        <v>550</v>
      </c>
      <c r="J192">
        <v>446</v>
      </c>
      <c r="K192">
        <v>198</v>
      </c>
      <c r="L192">
        <v>0.44400000000000001</v>
      </c>
      <c r="M192">
        <v>75</v>
      </c>
      <c r="N192">
        <v>84</v>
      </c>
      <c r="O192">
        <v>74</v>
      </c>
      <c r="P192">
        <v>77</v>
      </c>
      <c r="Q192">
        <v>24</v>
      </c>
      <c r="R192">
        <v>45</v>
      </c>
      <c r="S192">
        <v>67</v>
      </c>
      <c r="T192">
        <v>54</v>
      </c>
      <c r="U192">
        <v>37</v>
      </c>
      <c r="V192">
        <v>25</v>
      </c>
      <c r="W192">
        <v>54</v>
      </c>
      <c r="X192">
        <v>3</v>
      </c>
      <c r="Y192">
        <v>11</v>
      </c>
      <c r="Z192">
        <v>14</v>
      </c>
      <c r="AA192">
        <v>68.174999999999997</v>
      </c>
      <c r="AB192">
        <v>57.442</v>
      </c>
      <c r="AC192">
        <v>34.701000000000001</v>
      </c>
      <c r="AD192">
        <v>71.25</v>
      </c>
      <c r="AE192">
        <v>4.8639999999999999</v>
      </c>
      <c r="AF192">
        <v>16.393999999999998</v>
      </c>
      <c r="AG192">
        <v>20.276</v>
      </c>
      <c r="AH192" s="3">
        <v>77.497571428571419</v>
      </c>
      <c r="AI192" s="3">
        <v>52.296285714285716</v>
      </c>
      <c r="AJ192" s="3">
        <v>28.221</v>
      </c>
      <c r="AK192" s="3">
        <v>80.58042857142857</v>
      </c>
      <c r="AL192" s="3">
        <v>8.3662857142857145</v>
      </c>
      <c r="AM192" s="3">
        <v>13.765857142857142</v>
      </c>
      <c r="AN192" s="3">
        <v>12.896571428571429</v>
      </c>
      <c r="AO192" s="3">
        <f t="shared" si="27"/>
        <v>39.089142857142853</v>
      </c>
      <c r="AP192" s="3" t="b">
        <f t="shared" si="28"/>
        <v>1</v>
      </c>
      <c r="AQ192" s="3" t="b">
        <f t="shared" si="36"/>
        <v>1</v>
      </c>
      <c r="AR192">
        <f t="shared" si="29"/>
        <v>4</v>
      </c>
      <c r="AS192">
        <f t="shared" si="30"/>
        <v>3</v>
      </c>
      <c r="AT192" s="3" t="b">
        <f t="shared" si="31"/>
        <v>1</v>
      </c>
      <c r="AU192" s="3">
        <f t="shared" si="32"/>
        <v>59.648821428571424</v>
      </c>
      <c r="AV192" s="3">
        <f t="shared" si="33"/>
        <v>11.676238095238096</v>
      </c>
      <c r="AW192" s="3">
        <f t="shared" si="34"/>
        <v>2.3529180978341162</v>
      </c>
      <c r="AX192" s="3">
        <f t="shared" si="39"/>
        <v>3.6716006374606924</v>
      </c>
      <c r="AY192" s="3" t="b">
        <f t="shared" si="37"/>
        <v>1</v>
      </c>
      <c r="AZ192" s="6">
        <f t="shared" si="35"/>
        <v>2.155960448930563E-2</v>
      </c>
      <c r="BA192" s="3" t="b">
        <f t="shared" si="38"/>
        <v>1</v>
      </c>
      <c r="BB192" s="3" t="b">
        <v>1</v>
      </c>
      <c r="BC192" t="s">
        <v>539</v>
      </c>
    </row>
    <row r="193" spans="1:55">
      <c r="A193">
        <v>611</v>
      </c>
      <c r="B193">
        <v>1</v>
      </c>
      <c r="C193" t="s">
        <v>2073</v>
      </c>
      <c r="D193" t="str">
        <f>HYPERLINK("http://www.uniprot.org/uniprot/SFRS2_MOUSE", "SFRS2_MOUSE")</f>
        <v>SFRS2_MOUSE</v>
      </c>
      <c r="F193">
        <v>18.100000000000001</v>
      </c>
      <c r="G193">
        <v>221</v>
      </c>
      <c r="H193">
        <v>25477</v>
      </c>
      <c r="I193" t="s">
        <v>2074</v>
      </c>
      <c r="J193">
        <v>266</v>
      </c>
      <c r="K193">
        <v>266</v>
      </c>
      <c r="L193">
        <v>1</v>
      </c>
      <c r="M193">
        <v>41</v>
      </c>
      <c r="N193">
        <v>26</v>
      </c>
      <c r="O193">
        <v>30</v>
      </c>
      <c r="P193">
        <v>65</v>
      </c>
      <c r="Q193">
        <v>34</v>
      </c>
      <c r="R193">
        <v>32</v>
      </c>
      <c r="S193">
        <v>38</v>
      </c>
      <c r="T193">
        <v>41</v>
      </c>
      <c r="U193">
        <v>26</v>
      </c>
      <c r="V193">
        <v>30</v>
      </c>
      <c r="W193">
        <v>65</v>
      </c>
      <c r="X193">
        <v>34</v>
      </c>
      <c r="Y193">
        <v>32</v>
      </c>
      <c r="Z193">
        <v>38</v>
      </c>
      <c r="AA193">
        <v>41</v>
      </c>
      <c r="AB193">
        <v>26</v>
      </c>
      <c r="AC193">
        <v>30</v>
      </c>
      <c r="AD193">
        <v>65</v>
      </c>
      <c r="AE193">
        <v>34</v>
      </c>
      <c r="AF193">
        <v>32</v>
      </c>
      <c r="AG193">
        <v>38</v>
      </c>
      <c r="AH193" s="3">
        <v>56.806714285714285</v>
      </c>
      <c r="AI193" s="3">
        <v>20.53971428571429</v>
      </c>
      <c r="AJ193" s="3">
        <v>24.366142857142854</v>
      </c>
      <c r="AK193" s="3">
        <v>74.938714285714283</v>
      </c>
      <c r="AL193" s="3">
        <v>41.105285714285721</v>
      </c>
      <c r="AM193" s="3">
        <v>27.98414285714286</v>
      </c>
      <c r="AN193" s="3">
        <v>25.428571428571427</v>
      </c>
      <c r="AO193" s="3">
        <f t="shared" si="27"/>
        <v>38.73846938775511</v>
      </c>
      <c r="AP193" s="3" t="b">
        <f t="shared" si="28"/>
        <v>1</v>
      </c>
      <c r="AQ193" s="3" t="b">
        <f t="shared" si="36"/>
        <v>1</v>
      </c>
      <c r="AR193">
        <f t="shared" si="29"/>
        <v>4</v>
      </c>
      <c r="AS193">
        <f t="shared" si="30"/>
        <v>3</v>
      </c>
      <c r="AT193" s="3" t="b">
        <f t="shared" si="31"/>
        <v>1</v>
      </c>
      <c r="AU193" s="3">
        <f t="shared" si="32"/>
        <v>44.162821428571434</v>
      </c>
      <c r="AV193" s="3">
        <f t="shared" si="33"/>
        <v>31.506000000000004</v>
      </c>
      <c r="AW193" s="3">
        <f t="shared" si="34"/>
        <v>0.4872057429662438</v>
      </c>
      <c r="AX193" s="3">
        <f t="shared" si="39"/>
        <v>0.51919036294521259</v>
      </c>
      <c r="AY193" s="3" t="b">
        <f t="shared" si="37"/>
        <v>0</v>
      </c>
      <c r="AZ193" s="6">
        <f t="shared" si="35"/>
        <v>0.46516710431140357</v>
      </c>
      <c r="BA193" s="3" t="b">
        <f t="shared" si="38"/>
        <v>0</v>
      </c>
      <c r="BB193" s="3"/>
      <c r="BC193" t="s">
        <v>537</v>
      </c>
    </row>
    <row r="194" spans="1:55">
      <c r="A194">
        <v>526</v>
      </c>
      <c r="B194">
        <v>1</v>
      </c>
      <c r="C194" t="s">
        <v>827</v>
      </c>
      <c r="D194" t="str">
        <f>HYPERLINK("http://www.uniprot.org/uniprot/SMU1_MOUSE", "SMU1_MOUSE")</f>
        <v>SMU1_MOUSE</v>
      </c>
      <c r="F194">
        <v>29.4</v>
      </c>
      <c r="G194">
        <v>513</v>
      </c>
      <c r="H194">
        <v>57545</v>
      </c>
      <c r="I194" t="s">
        <v>828</v>
      </c>
      <c r="J194">
        <v>263</v>
      </c>
      <c r="K194">
        <v>263</v>
      </c>
      <c r="L194">
        <v>1</v>
      </c>
      <c r="M194">
        <v>36</v>
      </c>
      <c r="N194">
        <v>40</v>
      </c>
      <c r="O194">
        <v>45</v>
      </c>
      <c r="P194">
        <v>28</v>
      </c>
      <c r="Q194">
        <v>40</v>
      </c>
      <c r="R194">
        <v>35</v>
      </c>
      <c r="S194">
        <v>39</v>
      </c>
      <c r="T194">
        <v>36</v>
      </c>
      <c r="U194">
        <v>40</v>
      </c>
      <c r="V194">
        <v>45</v>
      </c>
      <c r="W194">
        <v>28</v>
      </c>
      <c r="X194">
        <v>40</v>
      </c>
      <c r="Y194">
        <v>35</v>
      </c>
      <c r="Z194">
        <v>39</v>
      </c>
      <c r="AA194">
        <v>36</v>
      </c>
      <c r="AB194">
        <v>40</v>
      </c>
      <c r="AC194">
        <v>45</v>
      </c>
      <c r="AD194">
        <v>28</v>
      </c>
      <c r="AE194">
        <v>40</v>
      </c>
      <c r="AF194">
        <v>35</v>
      </c>
      <c r="AG194">
        <v>39</v>
      </c>
      <c r="AH194" s="3">
        <v>51.73885714285715</v>
      </c>
      <c r="AI194" s="3">
        <v>33.366142857142854</v>
      </c>
      <c r="AJ194" s="3">
        <v>37.312142857142859</v>
      </c>
      <c r="AK194" s="3">
        <v>39.772571428571432</v>
      </c>
      <c r="AL194" s="3">
        <v>47.857142857142854</v>
      </c>
      <c r="AM194" s="3">
        <v>31.4</v>
      </c>
      <c r="AN194" s="3">
        <v>26.714285714285715</v>
      </c>
      <c r="AO194" s="3">
        <f t="shared" si="27"/>
        <v>38.308734693877554</v>
      </c>
      <c r="AP194" s="3" t="b">
        <f t="shared" si="28"/>
        <v>1</v>
      </c>
      <c r="AQ194" s="3" t="b">
        <f t="shared" si="36"/>
        <v>1</v>
      </c>
      <c r="AR194">
        <f t="shared" si="29"/>
        <v>4</v>
      </c>
      <c r="AS194">
        <f t="shared" si="30"/>
        <v>3</v>
      </c>
      <c r="AT194" s="3" t="b">
        <f t="shared" si="31"/>
        <v>1</v>
      </c>
      <c r="AU194" s="3">
        <f t="shared" si="32"/>
        <v>40.547428571428576</v>
      </c>
      <c r="AV194" s="3">
        <f t="shared" si="33"/>
        <v>35.323809523809523</v>
      </c>
      <c r="AW194" s="3">
        <f t="shared" si="34"/>
        <v>0.19896948485359639</v>
      </c>
      <c r="AX194" s="3">
        <f t="shared" si="39"/>
        <v>4.7865806973756607E-2</v>
      </c>
      <c r="AY194" s="3" t="b">
        <f t="shared" si="37"/>
        <v>0</v>
      </c>
      <c r="AZ194" s="6">
        <f t="shared" si="35"/>
        <v>0.49608140072517481</v>
      </c>
      <c r="BA194" s="3" t="b">
        <f t="shared" si="38"/>
        <v>0</v>
      </c>
      <c r="BB194" s="3"/>
      <c r="BC194" t="s">
        <v>537</v>
      </c>
    </row>
    <row r="195" spans="1:55">
      <c r="A195">
        <v>1134</v>
      </c>
      <c r="B195">
        <v>1</v>
      </c>
      <c r="C195" t="s">
        <v>2327</v>
      </c>
      <c r="D195" t="str">
        <f>HYPERLINK("http://www.uniprot.org/uniprot/NHP2_MOUSE", "NHP2_MOUSE")</f>
        <v>NHP2_MOUSE</v>
      </c>
      <c r="F195">
        <v>49</v>
      </c>
      <c r="G195">
        <v>153</v>
      </c>
      <c r="H195">
        <v>17248</v>
      </c>
      <c r="I195" t="s">
        <v>2413</v>
      </c>
      <c r="J195">
        <v>250</v>
      </c>
      <c r="K195">
        <v>250</v>
      </c>
      <c r="L195">
        <v>1</v>
      </c>
      <c r="M195">
        <v>49</v>
      </c>
      <c r="N195">
        <v>19</v>
      </c>
      <c r="O195">
        <v>25</v>
      </c>
      <c r="P195">
        <v>49</v>
      </c>
      <c r="Q195">
        <v>64</v>
      </c>
      <c r="R195">
        <v>20</v>
      </c>
      <c r="S195">
        <v>24</v>
      </c>
      <c r="T195">
        <v>49</v>
      </c>
      <c r="U195">
        <v>19</v>
      </c>
      <c r="V195">
        <v>25</v>
      </c>
      <c r="W195">
        <v>49</v>
      </c>
      <c r="X195">
        <v>64</v>
      </c>
      <c r="Y195">
        <v>20</v>
      </c>
      <c r="Z195">
        <v>24</v>
      </c>
      <c r="AA195">
        <v>49</v>
      </c>
      <c r="AB195">
        <v>19</v>
      </c>
      <c r="AC195">
        <v>25</v>
      </c>
      <c r="AD195">
        <v>49</v>
      </c>
      <c r="AE195">
        <v>64</v>
      </c>
      <c r="AF195">
        <v>20</v>
      </c>
      <c r="AG195">
        <v>24</v>
      </c>
      <c r="AH195" s="3">
        <v>62.571428571428569</v>
      </c>
      <c r="AI195" s="3">
        <v>15</v>
      </c>
      <c r="AJ195" s="3">
        <v>20.961142857142857</v>
      </c>
      <c r="AK195" s="3">
        <v>64.285714285714292</v>
      </c>
      <c r="AL195" s="3">
        <v>67.944571428571436</v>
      </c>
      <c r="AM195" s="3">
        <v>18</v>
      </c>
      <c r="AN195" s="3">
        <v>15.285714285714286</v>
      </c>
      <c r="AO195" s="3">
        <f t="shared" si="27"/>
        <v>37.721224489795922</v>
      </c>
      <c r="AP195" s="3" t="b">
        <f t="shared" si="28"/>
        <v>1</v>
      </c>
      <c r="AQ195" s="3" t="b">
        <f t="shared" si="36"/>
        <v>1</v>
      </c>
      <c r="AR195">
        <f t="shared" si="29"/>
        <v>4</v>
      </c>
      <c r="AS195">
        <f t="shared" si="30"/>
        <v>3</v>
      </c>
      <c r="AT195" s="3" t="b">
        <f t="shared" si="31"/>
        <v>1</v>
      </c>
      <c r="AU195" s="3">
        <f t="shared" si="32"/>
        <v>40.704571428571427</v>
      </c>
      <c r="AV195" s="3">
        <f t="shared" si="33"/>
        <v>33.743428571428574</v>
      </c>
      <c r="AW195" s="3">
        <f t="shared" si="34"/>
        <v>0.27058425994945667</v>
      </c>
      <c r="AX195" s="3">
        <f t="shared" si="39"/>
        <v>0.12533039031249293</v>
      </c>
      <c r="AY195" s="3" t="b">
        <f t="shared" si="37"/>
        <v>0</v>
      </c>
      <c r="AZ195" s="6">
        <f t="shared" si="35"/>
        <v>0.75566439934048246</v>
      </c>
      <c r="BA195" s="3" t="b">
        <f t="shared" si="38"/>
        <v>0</v>
      </c>
      <c r="BB195" s="3"/>
      <c r="BC195" t="s">
        <v>537</v>
      </c>
    </row>
    <row r="196" spans="1:55">
      <c r="A196">
        <v>664</v>
      </c>
      <c r="B196">
        <v>1</v>
      </c>
      <c r="C196" t="s">
        <v>1844</v>
      </c>
      <c r="D196" t="str">
        <f>HYPERLINK("http://www.uniprot.org/uniprot/RRP5_MOUSE", "RRP5_MOUSE")</f>
        <v>RRP5_MOUSE</v>
      </c>
      <c r="F196">
        <v>29.9</v>
      </c>
      <c r="G196">
        <v>1862</v>
      </c>
      <c r="H196">
        <v>207780</v>
      </c>
      <c r="I196" t="s">
        <v>1845</v>
      </c>
      <c r="J196">
        <v>276</v>
      </c>
      <c r="K196">
        <v>276</v>
      </c>
      <c r="L196">
        <v>1</v>
      </c>
      <c r="M196">
        <v>15</v>
      </c>
      <c r="N196">
        <v>38</v>
      </c>
      <c r="O196">
        <v>57</v>
      </c>
      <c r="P196">
        <v>5</v>
      </c>
      <c r="Q196">
        <v>34</v>
      </c>
      <c r="R196">
        <v>55</v>
      </c>
      <c r="S196">
        <v>72</v>
      </c>
      <c r="T196">
        <v>15</v>
      </c>
      <c r="U196">
        <v>38</v>
      </c>
      <c r="V196">
        <v>57</v>
      </c>
      <c r="W196">
        <v>5</v>
      </c>
      <c r="X196">
        <v>34</v>
      </c>
      <c r="Y196">
        <v>55</v>
      </c>
      <c r="Z196">
        <v>72</v>
      </c>
      <c r="AA196">
        <v>15</v>
      </c>
      <c r="AB196">
        <v>38</v>
      </c>
      <c r="AC196">
        <v>57</v>
      </c>
      <c r="AD196">
        <v>5</v>
      </c>
      <c r="AE196">
        <v>34</v>
      </c>
      <c r="AF196">
        <v>55</v>
      </c>
      <c r="AG196">
        <v>72</v>
      </c>
      <c r="AH196" s="3">
        <v>23.540714285714284</v>
      </c>
      <c r="AI196" s="3">
        <v>32.142857142857146</v>
      </c>
      <c r="AJ196" s="3">
        <v>46.22042857142857</v>
      </c>
      <c r="AK196" s="3">
        <v>12.285714285714286</v>
      </c>
      <c r="AL196" s="3">
        <v>41.788142857142859</v>
      </c>
      <c r="AM196" s="3">
        <v>52.296285714285716</v>
      </c>
      <c r="AN196" s="3">
        <v>54.841285714285718</v>
      </c>
      <c r="AO196" s="3">
        <f t="shared" si="27"/>
        <v>37.587918367346944</v>
      </c>
      <c r="AP196" s="3" t="b">
        <f t="shared" si="28"/>
        <v>1</v>
      </c>
      <c r="AQ196" s="3" t="b">
        <f t="shared" si="36"/>
        <v>1</v>
      </c>
      <c r="AR196">
        <f t="shared" si="29"/>
        <v>4</v>
      </c>
      <c r="AS196">
        <f t="shared" si="30"/>
        <v>3</v>
      </c>
      <c r="AT196" s="3" t="b">
        <f t="shared" si="31"/>
        <v>1</v>
      </c>
      <c r="AU196" s="3">
        <f t="shared" si="32"/>
        <v>28.547428571428572</v>
      </c>
      <c r="AV196" s="3">
        <f t="shared" si="33"/>
        <v>49.641904761904762</v>
      </c>
      <c r="AW196" s="3">
        <f t="shared" si="34"/>
        <v>-0.79819767307031364</v>
      </c>
      <c r="AX196" s="3">
        <f t="shared" si="39"/>
        <v>-1.6902284510500079</v>
      </c>
      <c r="AY196" s="3" t="b">
        <f t="shared" si="37"/>
        <v>1</v>
      </c>
      <c r="AZ196" s="6">
        <f t="shared" si="35"/>
        <v>6.8318911252094619E-2</v>
      </c>
      <c r="BA196" s="3" t="b">
        <f t="shared" si="38"/>
        <v>1</v>
      </c>
      <c r="BB196" s="3" t="b">
        <v>1</v>
      </c>
      <c r="BC196" t="s">
        <v>537</v>
      </c>
    </row>
    <row r="197" spans="1:55">
      <c r="A197">
        <v>1285</v>
      </c>
      <c r="B197">
        <v>1</v>
      </c>
      <c r="C197" t="s">
        <v>2799</v>
      </c>
      <c r="D197" t="str">
        <f>HYPERLINK("http://www.uniprot.org/uniprot/NUP50_MOUSE", "NUP50_MOUSE")</f>
        <v>NUP50_MOUSE</v>
      </c>
      <c r="F197">
        <v>51.7</v>
      </c>
      <c r="G197">
        <v>466</v>
      </c>
      <c r="H197">
        <v>49496</v>
      </c>
      <c r="I197" t="s">
        <v>2800</v>
      </c>
      <c r="J197">
        <v>255</v>
      </c>
      <c r="K197">
        <v>255</v>
      </c>
      <c r="L197">
        <v>1</v>
      </c>
      <c r="M197">
        <v>31</v>
      </c>
      <c r="N197">
        <v>35</v>
      </c>
      <c r="O197">
        <v>41</v>
      </c>
      <c r="P197">
        <v>26</v>
      </c>
      <c r="Q197">
        <v>47</v>
      </c>
      <c r="R197">
        <v>37</v>
      </c>
      <c r="S197">
        <v>38</v>
      </c>
      <c r="T197">
        <v>31</v>
      </c>
      <c r="U197">
        <v>35</v>
      </c>
      <c r="V197">
        <v>41</v>
      </c>
      <c r="W197">
        <v>26</v>
      </c>
      <c r="X197">
        <v>47</v>
      </c>
      <c r="Y197">
        <v>37</v>
      </c>
      <c r="Z197">
        <v>38</v>
      </c>
      <c r="AA197">
        <v>31</v>
      </c>
      <c r="AB197">
        <v>35</v>
      </c>
      <c r="AC197">
        <v>41</v>
      </c>
      <c r="AD197">
        <v>26</v>
      </c>
      <c r="AE197">
        <v>47</v>
      </c>
      <c r="AF197">
        <v>37</v>
      </c>
      <c r="AG197">
        <v>38</v>
      </c>
      <c r="AH197" s="3">
        <v>45.714285714285715</v>
      </c>
      <c r="AI197" s="3">
        <v>29.733571428571434</v>
      </c>
      <c r="AJ197" s="3">
        <v>33.943857142857141</v>
      </c>
      <c r="AK197" s="3">
        <v>38.167285714285711</v>
      </c>
      <c r="AL197" s="3">
        <v>54.841285714285718</v>
      </c>
      <c r="AM197" s="3">
        <v>33.943857142857141</v>
      </c>
      <c r="AN197" s="3">
        <v>26.09242857142857</v>
      </c>
      <c r="AO197" s="3">
        <f t="shared" ref="AO197:AO260" si="40">AVERAGE(AH197:AN197)</f>
        <v>37.490938775510202</v>
      </c>
      <c r="AP197" s="3" t="b">
        <f t="shared" ref="AP197:AP260" si="41">IF(AO197&gt;=$AO$1,TRUE,FALSE)</f>
        <v>1</v>
      </c>
      <c r="AQ197" s="3" t="b">
        <f t="shared" si="36"/>
        <v>1</v>
      </c>
      <c r="AR197">
        <f t="shared" ref="AR197:AR260" si="42">COUNTIF(M197:P197,"&gt;0")</f>
        <v>4</v>
      </c>
      <c r="AS197">
        <f t="shared" ref="AS197:AS260" si="43">COUNTIF(Q197:S197,"&gt;0")</f>
        <v>3</v>
      </c>
      <c r="AT197" s="3" t="b">
        <f t="shared" ref="AT197:AT260" si="44">IF(OR(AR197&gt;=$AR$1,AS197&gt;=$AS$1),TRUE,FALSE)</f>
        <v>1</v>
      </c>
      <c r="AU197" s="3">
        <f t="shared" ref="AU197:AU260" si="45">AVERAGE(AH197:AK197)</f>
        <v>36.889749999999999</v>
      </c>
      <c r="AV197" s="3">
        <f t="shared" ref="AV197:AV260" si="46">AVERAGE(AL197:AN197)</f>
        <v>38.292523809523807</v>
      </c>
      <c r="AW197" s="3">
        <f t="shared" ref="AW197:AW260" si="47">LOG(AU197/AV197,2)</f>
        <v>-5.384273744756847E-2</v>
      </c>
      <c r="AX197" s="3">
        <f t="shared" si="39"/>
        <v>-0.20629332312199311</v>
      </c>
      <c r="AY197" s="3" t="b">
        <f t="shared" si="37"/>
        <v>0</v>
      </c>
      <c r="AZ197" s="6">
        <f t="shared" ref="AZ197:AZ260" si="48">TTEST(AH197:AK197,AL197:AN197,2,2)</f>
        <v>0.87138975228709314</v>
      </c>
      <c r="BA197" s="3" t="b">
        <f t="shared" si="38"/>
        <v>0</v>
      </c>
      <c r="BB197" s="3"/>
      <c r="BC197" t="s">
        <v>537</v>
      </c>
    </row>
    <row r="198" spans="1:55">
      <c r="A198">
        <v>597</v>
      </c>
      <c r="B198">
        <v>1</v>
      </c>
      <c r="C198" t="s">
        <v>2044</v>
      </c>
      <c r="D198" t="str">
        <f>HYPERLINK("http://www.uniprot.org/uniprot/RAD21_MOUSE", "RAD21_MOUSE")</f>
        <v>RAD21_MOUSE</v>
      </c>
      <c r="F198">
        <v>42.2</v>
      </c>
      <c r="G198">
        <v>635</v>
      </c>
      <c r="H198">
        <v>72024</v>
      </c>
      <c r="I198" t="s">
        <v>2045</v>
      </c>
      <c r="J198">
        <v>263</v>
      </c>
      <c r="K198">
        <v>263</v>
      </c>
      <c r="L198">
        <v>1</v>
      </c>
      <c r="M198">
        <v>26</v>
      </c>
      <c r="N198">
        <v>53</v>
      </c>
      <c r="O198">
        <v>52</v>
      </c>
      <c r="P198">
        <v>21</v>
      </c>
      <c r="Q198">
        <v>17</v>
      </c>
      <c r="R198">
        <v>44</v>
      </c>
      <c r="S198">
        <v>50</v>
      </c>
      <c r="T198">
        <v>26</v>
      </c>
      <c r="U198">
        <v>53</v>
      </c>
      <c r="V198">
        <v>52</v>
      </c>
      <c r="W198">
        <v>21</v>
      </c>
      <c r="X198">
        <v>17</v>
      </c>
      <c r="Y198">
        <v>44</v>
      </c>
      <c r="Z198">
        <v>50</v>
      </c>
      <c r="AA198">
        <v>26</v>
      </c>
      <c r="AB198">
        <v>53</v>
      </c>
      <c r="AC198">
        <v>52</v>
      </c>
      <c r="AD198">
        <v>21</v>
      </c>
      <c r="AE198">
        <v>17</v>
      </c>
      <c r="AF198">
        <v>44</v>
      </c>
      <c r="AG198">
        <v>50</v>
      </c>
      <c r="AH198" s="3">
        <v>39.511714285714284</v>
      </c>
      <c r="AI198" s="3">
        <v>46</v>
      </c>
      <c r="AJ198" s="3">
        <v>41.788142857142859</v>
      </c>
      <c r="AK198" s="3">
        <v>33.597285714285718</v>
      </c>
      <c r="AL198" s="3">
        <v>24.481571428571431</v>
      </c>
      <c r="AM198" s="3">
        <v>41.788142857142859</v>
      </c>
      <c r="AN198" s="3">
        <v>34.689714285714288</v>
      </c>
      <c r="AO198" s="3">
        <f t="shared" si="40"/>
        <v>37.408081632653065</v>
      </c>
      <c r="AP198" s="3" t="b">
        <f t="shared" si="41"/>
        <v>1</v>
      </c>
      <c r="AQ198" s="3" t="b">
        <f t="shared" ref="AQ198:AQ261" si="49">IF(L198&gt;=$AQ$1,TRUE,FALSE)</f>
        <v>1</v>
      </c>
      <c r="AR198">
        <f t="shared" si="42"/>
        <v>4</v>
      </c>
      <c r="AS198">
        <f t="shared" si="43"/>
        <v>3</v>
      </c>
      <c r="AT198" s="3" t="b">
        <f t="shared" si="44"/>
        <v>1</v>
      </c>
      <c r="AU198" s="3">
        <f t="shared" si="45"/>
        <v>40.224285714285713</v>
      </c>
      <c r="AV198" s="3">
        <f t="shared" si="46"/>
        <v>33.653142857142861</v>
      </c>
      <c r="AW198" s="3">
        <f t="shared" si="47"/>
        <v>0.25732555841868088</v>
      </c>
      <c r="AX198" s="3">
        <f t="shared" si="39"/>
        <v>0.16609046161467694</v>
      </c>
      <c r="AY198" s="3" t="b">
        <f t="shared" ref="AY198:AY261" si="50">IF(OR(AX198&lt;=$AX$1,AX198&gt;=$AX$2),TRUE,FALSE)</f>
        <v>0</v>
      </c>
      <c r="AZ198" s="6">
        <f t="shared" si="48"/>
        <v>0.26190331497243063</v>
      </c>
      <c r="BA198" s="3" t="b">
        <f t="shared" ref="BA198:BA261" si="51">IF(AZ198&lt;=$AZ$1,TRUE,FALSE)</f>
        <v>0</v>
      </c>
      <c r="BB198" s="3"/>
      <c r="BC198" t="s">
        <v>537</v>
      </c>
    </row>
    <row r="199" spans="1:55">
      <c r="A199">
        <v>541</v>
      </c>
      <c r="B199">
        <v>1</v>
      </c>
      <c r="C199" t="s">
        <v>686</v>
      </c>
      <c r="D199" t="str">
        <f>HYPERLINK("http://www.uniprot.org/uniprot/PDS5B_MOUSE", "PDS5B_MOUSE")</f>
        <v>PDS5B_MOUSE</v>
      </c>
      <c r="F199">
        <v>30.8</v>
      </c>
      <c r="G199">
        <v>1446</v>
      </c>
      <c r="H199">
        <v>164420</v>
      </c>
      <c r="I199" t="s">
        <v>687</v>
      </c>
      <c r="J199">
        <v>276</v>
      </c>
      <c r="K199">
        <v>245</v>
      </c>
      <c r="L199">
        <v>0.88800000000000001</v>
      </c>
      <c r="M199">
        <v>17</v>
      </c>
      <c r="N199">
        <v>53</v>
      </c>
      <c r="O199">
        <v>61</v>
      </c>
      <c r="P199">
        <v>16</v>
      </c>
      <c r="Q199">
        <v>21</v>
      </c>
      <c r="R199">
        <v>44</v>
      </c>
      <c r="S199">
        <v>64</v>
      </c>
      <c r="T199">
        <v>17</v>
      </c>
      <c r="U199">
        <v>49</v>
      </c>
      <c r="V199">
        <v>55</v>
      </c>
      <c r="W199">
        <v>14</v>
      </c>
      <c r="X199">
        <v>19</v>
      </c>
      <c r="Y199">
        <v>37</v>
      </c>
      <c r="Z199">
        <v>54</v>
      </c>
      <c r="AA199">
        <v>17</v>
      </c>
      <c r="AB199">
        <v>52.015000000000001</v>
      </c>
      <c r="AC199">
        <v>59.341999999999999</v>
      </c>
      <c r="AD199">
        <v>15.647</v>
      </c>
      <c r="AE199">
        <v>20.356999999999999</v>
      </c>
      <c r="AF199">
        <v>41.981000000000002</v>
      </c>
      <c r="AG199">
        <v>61.5</v>
      </c>
      <c r="AH199" s="3">
        <v>26.197285714285709</v>
      </c>
      <c r="AI199" s="3">
        <v>44.995285714285714</v>
      </c>
      <c r="AJ199" s="3">
        <v>49.620285714285714</v>
      </c>
      <c r="AK199" s="3">
        <v>26.09242857142857</v>
      </c>
      <c r="AL199" s="3">
        <v>28.449428571428573</v>
      </c>
      <c r="AM199" s="3">
        <v>39.370714285714293</v>
      </c>
      <c r="AN199" s="3">
        <v>46.5</v>
      </c>
      <c r="AO199" s="3">
        <f t="shared" si="40"/>
        <v>37.317918367346934</v>
      </c>
      <c r="AP199" s="3" t="b">
        <f t="shared" si="41"/>
        <v>1</v>
      </c>
      <c r="AQ199" s="3" t="b">
        <f t="shared" si="49"/>
        <v>1</v>
      </c>
      <c r="AR199">
        <f t="shared" si="42"/>
        <v>4</v>
      </c>
      <c r="AS199">
        <f t="shared" si="43"/>
        <v>3</v>
      </c>
      <c r="AT199" s="3" t="b">
        <f t="shared" si="44"/>
        <v>1</v>
      </c>
      <c r="AU199" s="3">
        <f t="shared" si="45"/>
        <v>36.726321428571424</v>
      </c>
      <c r="AV199" s="3">
        <f t="shared" si="46"/>
        <v>38.10671428571429</v>
      </c>
      <c r="AW199" s="3">
        <f t="shared" si="47"/>
        <v>-5.3230818046487174E-2</v>
      </c>
      <c r="AX199" s="3">
        <f t="shared" si="39"/>
        <v>-0.2378652815014993</v>
      </c>
      <c r="AY199" s="3" t="b">
        <f t="shared" si="50"/>
        <v>0</v>
      </c>
      <c r="AZ199" s="6">
        <f t="shared" si="48"/>
        <v>0.87779821337252573</v>
      </c>
      <c r="BA199" s="3" t="b">
        <f t="shared" si="51"/>
        <v>0</v>
      </c>
      <c r="BB199" s="3"/>
      <c r="BC199" t="s">
        <v>688</v>
      </c>
    </row>
    <row r="200" spans="1:55">
      <c r="A200">
        <v>988</v>
      </c>
      <c r="B200">
        <v>1</v>
      </c>
      <c r="C200" t="s">
        <v>1301</v>
      </c>
      <c r="D200" t="str">
        <f>HYPERLINK("http://www.uniprot.org/uniprot/SFRS4_MOUSE", "SFRS4_MOUSE")</f>
        <v>SFRS4_MOUSE</v>
      </c>
      <c r="F200">
        <v>24.7</v>
      </c>
      <c r="G200">
        <v>489</v>
      </c>
      <c r="H200">
        <v>55980</v>
      </c>
      <c r="I200" t="s">
        <v>1302</v>
      </c>
      <c r="J200">
        <v>296</v>
      </c>
      <c r="K200">
        <v>200</v>
      </c>
      <c r="L200">
        <v>0.67600000000000005</v>
      </c>
      <c r="M200">
        <v>40</v>
      </c>
      <c r="N200">
        <v>35</v>
      </c>
      <c r="O200">
        <v>43</v>
      </c>
      <c r="P200">
        <v>60</v>
      </c>
      <c r="Q200">
        <v>46</v>
      </c>
      <c r="R200">
        <v>26</v>
      </c>
      <c r="S200">
        <v>46</v>
      </c>
      <c r="T200">
        <v>27</v>
      </c>
      <c r="U200">
        <v>27</v>
      </c>
      <c r="V200">
        <v>33</v>
      </c>
      <c r="W200">
        <v>37</v>
      </c>
      <c r="X200">
        <v>27</v>
      </c>
      <c r="Y200">
        <v>19</v>
      </c>
      <c r="Z200">
        <v>30</v>
      </c>
      <c r="AA200">
        <v>32.753999999999998</v>
      </c>
      <c r="AB200">
        <v>30.661000000000001</v>
      </c>
      <c r="AC200">
        <v>38.076999999999998</v>
      </c>
      <c r="AD200">
        <v>49.515000000000001</v>
      </c>
      <c r="AE200">
        <v>35.143000000000001</v>
      </c>
      <c r="AF200">
        <v>21.608000000000001</v>
      </c>
      <c r="AG200">
        <v>37.384999999999998</v>
      </c>
      <c r="AH200" s="3">
        <v>48.840142857142858</v>
      </c>
      <c r="AI200" s="3">
        <v>24.900571428571428</v>
      </c>
      <c r="AJ200" s="3">
        <v>31.266999999999999</v>
      </c>
      <c r="AK200" s="3">
        <v>65.451714285714289</v>
      </c>
      <c r="AL200" s="3">
        <v>43.65757142857143</v>
      </c>
      <c r="AM200" s="3">
        <v>19.211857142857145</v>
      </c>
      <c r="AN200" s="3">
        <v>25.180571428571429</v>
      </c>
      <c r="AO200" s="3">
        <f t="shared" si="40"/>
        <v>36.929918367346943</v>
      </c>
      <c r="AP200" s="3" t="b">
        <f t="shared" si="41"/>
        <v>1</v>
      </c>
      <c r="AQ200" s="3" t="b">
        <f t="shared" si="49"/>
        <v>1</v>
      </c>
      <c r="AR200">
        <f t="shared" si="42"/>
        <v>4</v>
      </c>
      <c r="AS200">
        <f t="shared" si="43"/>
        <v>3</v>
      </c>
      <c r="AT200" s="3" t="b">
        <f t="shared" si="44"/>
        <v>1</v>
      </c>
      <c r="AU200" s="3">
        <f t="shared" si="45"/>
        <v>42.614857142857147</v>
      </c>
      <c r="AV200" s="3">
        <f t="shared" si="46"/>
        <v>29.349999999999998</v>
      </c>
      <c r="AW200" s="3">
        <f t="shared" si="47"/>
        <v>0.5379959925965635</v>
      </c>
      <c r="AX200" s="3">
        <f t="shared" si="39"/>
        <v>0.56482222821688999</v>
      </c>
      <c r="AY200" s="3" t="b">
        <f t="shared" si="50"/>
        <v>0</v>
      </c>
      <c r="AZ200" s="6">
        <f t="shared" si="48"/>
        <v>0.33525076192180048</v>
      </c>
      <c r="BA200" s="3" t="b">
        <f t="shared" si="51"/>
        <v>0</v>
      </c>
      <c r="BB200" s="3"/>
      <c r="BC200" t="s">
        <v>336</v>
      </c>
    </row>
    <row r="201" spans="1:55">
      <c r="A201">
        <v>257</v>
      </c>
      <c r="B201">
        <v>1</v>
      </c>
      <c r="C201" t="s">
        <v>1388</v>
      </c>
      <c r="D201" t="str">
        <f>HYPERLINK("http://www.uniprot.org/uniprot/CALX_MOUSE", "CALX_MOUSE")</f>
        <v>CALX_MOUSE</v>
      </c>
      <c r="F201">
        <v>33.799999999999997</v>
      </c>
      <c r="G201">
        <v>591</v>
      </c>
      <c r="H201">
        <v>67279</v>
      </c>
      <c r="I201" t="s">
        <v>1389</v>
      </c>
      <c r="J201">
        <v>269</v>
      </c>
      <c r="K201">
        <v>269</v>
      </c>
      <c r="L201">
        <v>1</v>
      </c>
      <c r="M201">
        <v>4</v>
      </c>
      <c r="N201">
        <v>47</v>
      </c>
      <c r="O201">
        <v>53</v>
      </c>
      <c r="P201">
        <v>24</v>
      </c>
      <c r="Q201">
        <v>17</v>
      </c>
      <c r="R201">
        <v>64</v>
      </c>
      <c r="S201">
        <v>60</v>
      </c>
      <c r="T201">
        <v>4</v>
      </c>
      <c r="U201">
        <v>47</v>
      </c>
      <c r="V201">
        <v>53</v>
      </c>
      <c r="W201">
        <v>24</v>
      </c>
      <c r="X201">
        <v>17</v>
      </c>
      <c r="Y201">
        <v>64</v>
      </c>
      <c r="Z201">
        <v>60</v>
      </c>
      <c r="AA201">
        <v>4</v>
      </c>
      <c r="AB201">
        <v>47</v>
      </c>
      <c r="AC201">
        <v>53</v>
      </c>
      <c r="AD201">
        <v>24</v>
      </c>
      <c r="AE201">
        <v>17</v>
      </c>
      <c r="AF201">
        <v>64</v>
      </c>
      <c r="AG201">
        <v>60</v>
      </c>
      <c r="AH201" s="3">
        <v>7.1904285714285709</v>
      </c>
      <c r="AI201" s="3">
        <v>41.531428571428577</v>
      </c>
      <c r="AJ201" s="3">
        <v>42.435571428571428</v>
      </c>
      <c r="AK201" s="3">
        <v>36.378</v>
      </c>
      <c r="AL201" s="3">
        <v>24.172428571428572</v>
      </c>
      <c r="AM201" s="3">
        <v>62.142857142857146</v>
      </c>
      <c r="AN201" s="3">
        <v>44.511000000000003</v>
      </c>
      <c r="AO201" s="3">
        <f t="shared" si="40"/>
        <v>36.908816326530612</v>
      </c>
      <c r="AP201" s="3" t="b">
        <f t="shared" si="41"/>
        <v>1</v>
      </c>
      <c r="AQ201" s="3" t="b">
        <f t="shared" si="49"/>
        <v>1</v>
      </c>
      <c r="AR201">
        <f t="shared" si="42"/>
        <v>4</v>
      </c>
      <c r="AS201">
        <f t="shared" si="43"/>
        <v>3</v>
      </c>
      <c r="AT201" s="3" t="b">
        <f t="shared" si="44"/>
        <v>1</v>
      </c>
      <c r="AU201" s="3">
        <f t="shared" si="45"/>
        <v>31.883857142857142</v>
      </c>
      <c r="AV201" s="3">
        <f t="shared" si="46"/>
        <v>43.608761904761906</v>
      </c>
      <c r="AW201" s="3">
        <f t="shared" si="47"/>
        <v>-0.45179186187038861</v>
      </c>
      <c r="AX201" s="3">
        <f t="shared" si="39"/>
        <v>-0.67582149675878223</v>
      </c>
      <c r="AY201" s="3" t="b">
        <f t="shared" si="50"/>
        <v>0</v>
      </c>
      <c r="AZ201" s="6">
        <f t="shared" si="48"/>
        <v>0.42404500569663633</v>
      </c>
      <c r="BA201" s="3" t="b">
        <f t="shared" si="51"/>
        <v>0</v>
      </c>
      <c r="BB201" s="3"/>
      <c r="BC201" t="s">
        <v>537</v>
      </c>
    </row>
    <row r="202" spans="1:55">
      <c r="A202">
        <v>1104</v>
      </c>
      <c r="B202">
        <v>1</v>
      </c>
      <c r="C202" t="s">
        <v>2436</v>
      </c>
      <c r="D202" t="str">
        <f>HYPERLINK("http://www.uniprot.org/uniprot/AAAD_MOUSE", "AAAD_MOUSE")</f>
        <v>AAAD_MOUSE</v>
      </c>
      <c r="F202">
        <v>35.700000000000003</v>
      </c>
      <c r="G202">
        <v>398</v>
      </c>
      <c r="H202">
        <v>45251</v>
      </c>
      <c r="I202" t="s">
        <v>2354</v>
      </c>
      <c r="J202">
        <v>257</v>
      </c>
      <c r="K202">
        <v>257</v>
      </c>
      <c r="L202">
        <v>1</v>
      </c>
      <c r="M202">
        <v>27</v>
      </c>
      <c r="N202">
        <v>46</v>
      </c>
      <c r="O202">
        <v>54</v>
      </c>
      <c r="P202">
        <v>27</v>
      </c>
      <c r="Q202">
        <v>20</v>
      </c>
      <c r="R202">
        <v>28</v>
      </c>
      <c r="S202">
        <v>55</v>
      </c>
      <c r="T202">
        <v>27</v>
      </c>
      <c r="U202">
        <v>46</v>
      </c>
      <c r="V202">
        <v>54</v>
      </c>
      <c r="W202">
        <v>27</v>
      </c>
      <c r="X202">
        <v>20</v>
      </c>
      <c r="Y202">
        <v>28</v>
      </c>
      <c r="Z202">
        <v>55</v>
      </c>
      <c r="AA202">
        <v>27</v>
      </c>
      <c r="AB202">
        <v>46</v>
      </c>
      <c r="AC202">
        <v>54</v>
      </c>
      <c r="AD202">
        <v>27</v>
      </c>
      <c r="AE202">
        <v>20</v>
      </c>
      <c r="AF202">
        <v>28</v>
      </c>
      <c r="AG202">
        <v>55</v>
      </c>
      <c r="AH202" s="3">
        <v>41.105285714285721</v>
      </c>
      <c r="AI202" s="3">
        <v>40.530571428571427</v>
      </c>
      <c r="AJ202" s="3">
        <v>43.037714285714287</v>
      </c>
      <c r="AK202" s="3">
        <v>39.511714285714284</v>
      </c>
      <c r="AL202" s="3">
        <v>28</v>
      </c>
      <c r="AM202" s="3">
        <v>24.571428571428573</v>
      </c>
      <c r="AN202" s="3">
        <v>39.370714285714293</v>
      </c>
      <c r="AO202" s="3">
        <f t="shared" si="40"/>
        <v>36.58963265306123</v>
      </c>
      <c r="AP202" s="3" t="b">
        <f t="shared" si="41"/>
        <v>1</v>
      </c>
      <c r="AQ202" s="3" t="b">
        <f t="shared" si="49"/>
        <v>1</v>
      </c>
      <c r="AR202">
        <f t="shared" si="42"/>
        <v>4</v>
      </c>
      <c r="AS202">
        <f t="shared" si="43"/>
        <v>3</v>
      </c>
      <c r="AT202" s="3" t="b">
        <f t="shared" si="44"/>
        <v>1</v>
      </c>
      <c r="AU202" s="3">
        <f t="shared" si="45"/>
        <v>41.046321428571432</v>
      </c>
      <c r="AV202" s="3">
        <f t="shared" si="46"/>
        <v>30.647380952380956</v>
      </c>
      <c r="AW202" s="3">
        <f t="shared" si="47"/>
        <v>0.42148914334678478</v>
      </c>
      <c r="AX202" s="3">
        <f t="shared" si="39"/>
        <v>0.46338078393351578</v>
      </c>
      <c r="AY202" s="3" t="b">
        <f t="shared" si="50"/>
        <v>0</v>
      </c>
      <c r="AZ202" s="6">
        <f t="shared" si="48"/>
        <v>4.2494463497405439E-2</v>
      </c>
      <c r="BA202" s="3" t="b">
        <f t="shared" si="51"/>
        <v>1</v>
      </c>
      <c r="BB202" s="3"/>
      <c r="BC202" t="s">
        <v>537</v>
      </c>
    </row>
    <row r="203" spans="1:55">
      <c r="A203">
        <v>58</v>
      </c>
      <c r="B203">
        <v>1</v>
      </c>
      <c r="C203" t="s">
        <v>361</v>
      </c>
      <c r="D203" t="str">
        <f>HYPERLINK("http://www.uniprot.org/uniprot/THOC2_MOUSE", "THOC2_MOUSE")</f>
        <v>THOC2_MOUSE</v>
      </c>
      <c r="F203">
        <v>16.5</v>
      </c>
      <c r="G203">
        <v>1594</v>
      </c>
      <c r="H203">
        <v>182774</v>
      </c>
      <c r="I203" t="s">
        <v>362</v>
      </c>
      <c r="J203">
        <v>260</v>
      </c>
      <c r="K203">
        <v>260</v>
      </c>
      <c r="L203">
        <v>1</v>
      </c>
      <c r="M203">
        <v>13</v>
      </c>
      <c r="N203">
        <v>50</v>
      </c>
      <c r="O203">
        <v>45</v>
      </c>
      <c r="P203">
        <v>18</v>
      </c>
      <c r="Q203">
        <v>14</v>
      </c>
      <c r="R203">
        <v>48</v>
      </c>
      <c r="S203">
        <v>72</v>
      </c>
      <c r="T203">
        <v>13</v>
      </c>
      <c r="U203">
        <v>50</v>
      </c>
      <c r="V203">
        <v>45</v>
      </c>
      <c r="W203">
        <v>18</v>
      </c>
      <c r="X203">
        <v>14</v>
      </c>
      <c r="Y203">
        <v>48</v>
      </c>
      <c r="Z203">
        <v>72</v>
      </c>
      <c r="AA203">
        <v>13</v>
      </c>
      <c r="AB203">
        <v>50</v>
      </c>
      <c r="AC203">
        <v>45</v>
      </c>
      <c r="AD203">
        <v>18</v>
      </c>
      <c r="AE203">
        <v>14</v>
      </c>
      <c r="AF203">
        <v>48</v>
      </c>
      <c r="AG203">
        <v>72</v>
      </c>
      <c r="AH203" s="3">
        <v>20.377142857142854</v>
      </c>
      <c r="AI203" s="3">
        <v>43.037714285714287</v>
      </c>
      <c r="AJ203" s="3">
        <v>36.853571428571435</v>
      </c>
      <c r="AK203" s="3">
        <v>29.187714285714286</v>
      </c>
      <c r="AL203" s="3">
        <v>20.697428571428571</v>
      </c>
      <c r="AM203" s="3">
        <v>46.5</v>
      </c>
      <c r="AN203" s="3">
        <v>54.450571428571429</v>
      </c>
      <c r="AO203" s="3">
        <f t="shared" si="40"/>
        <v>35.872020408163266</v>
      </c>
      <c r="AP203" s="3" t="b">
        <f t="shared" si="41"/>
        <v>1</v>
      </c>
      <c r="AQ203" s="3" t="b">
        <f t="shared" si="49"/>
        <v>1</v>
      </c>
      <c r="AR203">
        <f t="shared" si="42"/>
        <v>4</v>
      </c>
      <c r="AS203">
        <f t="shared" si="43"/>
        <v>3</v>
      </c>
      <c r="AT203" s="3" t="b">
        <f t="shared" si="44"/>
        <v>1</v>
      </c>
      <c r="AU203" s="3">
        <f t="shared" si="45"/>
        <v>32.36403571428572</v>
      </c>
      <c r="AV203" s="3">
        <f t="shared" si="46"/>
        <v>40.54933333333333</v>
      </c>
      <c r="AW203" s="3">
        <f t="shared" si="47"/>
        <v>-0.32528667601582495</v>
      </c>
      <c r="AX203" s="3">
        <f t="shared" si="39"/>
        <v>-0.43851490575448893</v>
      </c>
      <c r="AY203" s="3" t="b">
        <f t="shared" si="50"/>
        <v>0</v>
      </c>
      <c r="AZ203" s="6">
        <f t="shared" si="48"/>
        <v>0.46312395391220745</v>
      </c>
      <c r="BA203" s="3" t="b">
        <f t="shared" si="51"/>
        <v>0</v>
      </c>
      <c r="BB203" s="3"/>
      <c r="BC203" t="s">
        <v>537</v>
      </c>
    </row>
    <row r="204" spans="1:55">
      <c r="A204">
        <v>297</v>
      </c>
      <c r="B204">
        <v>1</v>
      </c>
      <c r="C204" t="s">
        <v>558</v>
      </c>
      <c r="D204" t="str">
        <f>HYPERLINK("http://www.uniprot.org/uniprot/HNF4A_MOUSE", "HNF4A_MOUSE")</f>
        <v>HNF4A_MOUSE</v>
      </c>
      <c r="F204">
        <v>28.3</v>
      </c>
      <c r="G204">
        <v>474</v>
      </c>
      <c r="H204">
        <v>52685</v>
      </c>
      <c r="I204" t="s">
        <v>559</v>
      </c>
      <c r="J204">
        <v>250</v>
      </c>
      <c r="K204">
        <v>250</v>
      </c>
      <c r="L204">
        <v>1</v>
      </c>
      <c r="M204">
        <v>24</v>
      </c>
      <c r="N204">
        <v>44</v>
      </c>
      <c r="O204">
        <v>41</v>
      </c>
      <c r="P204">
        <v>27</v>
      </c>
      <c r="Q204">
        <v>19</v>
      </c>
      <c r="R204">
        <v>47</v>
      </c>
      <c r="S204">
        <v>48</v>
      </c>
      <c r="T204">
        <v>24</v>
      </c>
      <c r="U204">
        <v>44</v>
      </c>
      <c r="V204">
        <v>41</v>
      </c>
      <c r="W204">
        <v>27</v>
      </c>
      <c r="X204">
        <v>19</v>
      </c>
      <c r="Y204">
        <v>47</v>
      </c>
      <c r="Z204">
        <v>48</v>
      </c>
      <c r="AA204">
        <v>24</v>
      </c>
      <c r="AB204">
        <v>44</v>
      </c>
      <c r="AC204">
        <v>41</v>
      </c>
      <c r="AD204">
        <v>27</v>
      </c>
      <c r="AE204">
        <v>19</v>
      </c>
      <c r="AF204">
        <v>47</v>
      </c>
      <c r="AG204">
        <v>48</v>
      </c>
      <c r="AH204" s="3">
        <v>35.683142857142855</v>
      </c>
      <c r="AI204" s="3">
        <v>37.312142857142859</v>
      </c>
      <c r="AJ204" s="3">
        <v>33.228999999999999</v>
      </c>
      <c r="AK204" s="3">
        <v>38.600857142857144</v>
      </c>
      <c r="AL204" s="3">
        <v>26.09242857142857</v>
      </c>
      <c r="AM204" s="3">
        <v>45.623428571428569</v>
      </c>
      <c r="AN204" s="3">
        <v>33.228999999999999</v>
      </c>
      <c r="AO204" s="3">
        <f t="shared" si="40"/>
        <v>35.681428571428569</v>
      </c>
      <c r="AP204" s="3" t="b">
        <f t="shared" si="41"/>
        <v>1</v>
      </c>
      <c r="AQ204" s="3" t="b">
        <f t="shared" si="49"/>
        <v>1</v>
      </c>
      <c r="AR204">
        <f t="shared" si="42"/>
        <v>4</v>
      </c>
      <c r="AS204">
        <f t="shared" si="43"/>
        <v>3</v>
      </c>
      <c r="AT204" s="3" t="b">
        <f t="shared" si="44"/>
        <v>1</v>
      </c>
      <c r="AU204" s="3">
        <f t="shared" si="45"/>
        <v>36.206285714285713</v>
      </c>
      <c r="AV204" s="3">
        <f t="shared" si="46"/>
        <v>34.981619047619049</v>
      </c>
      <c r="AW204" s="3">
        <f t="shared" si="47"/>
        <v>4.9643120203416866E-2</v>
      </c>
      <c r="AX204" s="3">
        <f t="shared" si="39"/>
        <v>0.16197387791846135</v>
      </c>
      <c r="AY204" s="3" t="b">
        <f t="shared" si="50"/>
        <v>0</v>
      </c>
      <c r="AZ204" s="6">
        <f t="shared" si="48"/>
        <v>0.81503650421239737</v>
      </c>
      <c r="BA204" s="3" t="b">
        <f t="shared" si="51"/>
        <v>0</v>
      </c>
      <c r="BB204" s="3"/>
      <c r="BC204" t="s">
        <v>537</v>
      </c>
    </row>
    <row r="205" spans="1:55">
      <c r="A205">
        <v>181</v>
      </c>
      <c r="B205">
        <v>1</v>
      </c>
      <c r="C205" t="s">
        <v>113</v>
      </c>
      <c r="D205" t="str">
        <f>HYPERLINK("http://www.uniprot.org/uniprot/RL7A_MOUSE", "RL7A_MOUSE")</f>
        <v>RL7A_MOUSE</v>
      </c>
      <c r="F205">
        <v>31.2</v>
      </c>
      <c r="G205">
        <v>266</v>
      </c>
      <c r="H205">
        <v>29978</v>
      </c>
      <c r="I205" t="s">
        <v>114</v>
      </c>
      <c r="J205">
        <v>247</v>
      </c>
      <c r="K205">
        <v>247</v>
      </c>
      <c r="L205">
        <v>1</v>
      </c>
      <c r="M205">
        <v>30</v>
      </c>
      <c r="N205">
        <v>40</v>
      </c>
      <c r="O205">
        <v>36</v>
      </c>
      <c r="P205">
        <v>41</v>
      </c>
      <c r="Q205">
        <v>35</v>
      </c>
      <c r="R205">
        <v>33</v>
      </c>
      <c r="S205">
        <v>32</v>
      </c>
      <c r="T205">
        <v>30</v>
      </c>
      <c r="U205">
        <v>40</v>
      </c>
      <c r="V205">
        <v>36</v>
      </c>
      <c r="W205">
        <v>41</v>
      </c>
      <c r="X205">
        <v>35</v>
      </c>
      <c r="Y205">
        <v>33</v>
      </c>
      <c r="Z205">
        <v>32</v>
      </c>
      <c r="AA205">
        <v>30</v>
      </c>
      <c r="AB205">
        <v>40</v>
      </c>
      <c r="AC205">
        <v>36</v>
      </c>
      <c r="AD205">
        <v>41</v>
      </c>
      <c r="AE205">
        <v>35</v>
      </c>
      <c r="AF205">
        <v>33</v>
      </c>
      <c r="AG205">
        <v>32</v>
      </c>
      <c r="AH205" s="3">
        <v>43.980142857142859</v>
      </c>
      <c r="AI205" s="3">
        <v>33.228999999999999</v>
      </c>
      <c r="AJ205" s="3">
        <v>28.617285714285714</v>
      </c>
      <c r="AK205" s="3">
        <v>51.549857142857142</v>
      </c>
      <c r="AL205" s="3">
        <v>43.037714285714287</v>
      </c>
      <c r="AM205" s="3">
        <v>28.714285714285715</v>
      </c>
      <c r="AN205" s="3">
        <v>19.871285714285712</v>
      </c>
      <c r="AO205" s="3">
        <f t="shared" si="40"/>
        <v>35.571367346938779</v>
      </c>
      <c r="AP205" s="3" t="b">
        <f t="shared" si="41"/>
        <v>1</v>
      </c>
      <c r="AQ205" s="3" t="b">
        <f t="shared" si="49"/>
        <v>1</v>
      </c>
      <c r="AR205">
        <f t="shared" si="42"/>
        <v>4</v>
      </c>
      <c r="AS205">
        <f t="shared" si="43"/>
        <v>3</v>
      </c>
      <c r="AT205" s="3" t="b">
        <f t="shared" si="44"/>
        <v>1</v>
      </c>
      <c r="AU205" s="3">
        <f t="shared" si="45"/>
        <v>39.344071428571432</v>
      </c>
      <c r="AV205" s="3">
        <f t="shared" si="46"/>
        <v>30.541095238095238</v>
      </c>
      <c r="AW205" s="3">
        <f t="shared" si="47"/>
        <v>0.36539445950766714</v>
      </c>
      <c r="AX205" s="3">
        <f t="shared" si="39"/>
        <v>0.71679171249509177</v>
      </c>
      <c r="AY205" s="3" t="b">
        <f t="shared" si="50"/>
        <v>0</v>
      </c>
      <c r="AZ205" s="6">
        <f t="shared" si="48"/>
        <v>0.33953266385579817</v>
      </c>
      <c r="BA205" s="3" t="b">
        <f t="shared" si="51"/>
        <v>0</v>
      </c>
      <c r="BB205" s="3"/>
      <c r="BC205" t="s">
        <v>537</v>
      </c>
    </row>
    <row r="206" spans="1:55">
      <c r="A206">
        <v>1224</v>
      </c>
      <c r="B206">
        <v>1</v>
      </c>
      <c r="C206" t="s">
        <v>2254</v>
      </c>
      <c r="D206" t="str">
        <f>HYPERLINK("http://www.uniprot.org/uniprot/PRP4_MOUSE", "PRP4_MOUSE")</f>
        <v>PRP4_MOUSE</v>
      </c>
      <c r="F206">
        <v>38</v>
      </c>
      <c r="G206">
        <v>521</v>
      </c>
      <c r="H206">
        <v>58371</v>
      </c>
      <c r="I206" t="s">
        <v>2255</v>
      </c>
      <c r="J206">
        <v>242</v>
      </c>
      <c r="K206">
        <v>242</v>
      </c>
      <c r="L206">
        <v>1</v>
      </c>
      <c r="M206">
        <v>28</v>
      </c>
      <c r="N206">
        <v>30</v>
      </c>
      <c r="O206">
        <v>40</v>
      </c>
      <c r="P206">
        <v>38</v>
      </c>
      <c r="Q206">
        <v>41</v>
      </c>
      <c r="R206">
        <v>26</v>
      </c>
      <c r="S206">
        <v>39</v>
      </c>
      <c r="T206">
        <v>28</v>
      </c>
      <c r="U206">
        <v>30</v>
      </c>
      <c r="V206">
        <v>40</v>
      </c>
      <c r="W206">
        <v>38</v>
      </c>
      <c r="X206">
        <v>41</v>
      </c>
      <c r="Y206">
        <v>26</v>
      </c>
      <c r="Z206">
        <v>39</v>
      </c>
      <c r="AA206">
        <v>28</v>
      </c>
      <c r="AB206">
        <v>30</v>
      </c>
      <c r="AC206">
        <v>40</v>
      </c>
      <c r="AD206">
        <v>38</v>
      </c>
      <c r="AE206">
        <v>41</v>
      </c>
      <c r="AF206">
        <v>26</v>
      </c>
      <c r="AG206">
        <v>39</v>
      </c>
      <c r="AH206" s="3">
        <v>43.037714285714287</v>
      </c>
      <c r="AI206" s="3">
        <v>24.571428571428573</v>
      </c>
      <c r="AJ206" s="3">
        <v>32.450571428571429</v>
      </c>
      <c r="AK206" s="3">
        <v>49.111428571428569</v>
      </c>
      <c r="AL206" s="3">
        <v>48.840142857142858</v>
      </c>
      <c r="AM206" s="3">
        <v>22.686571428571426</v>
      </c>
      <c r="AN206" s="3">
        <v>26.857142857142858</v>
      </c>
      <c r="AO206" s="3">
        <f t="shared" si="40"/>
        <v>35.365000000000002</v>
      </c>
      <c r="AP206" s="3" t="b">
        <f t="shared" si="41"/>
        <v>1</v>
      </c>
      <c r="AQ206" s="3" t="b">
        <f t="shared" si="49"/>
        <v>1</v>
      </c>
      <c r="AR206">
        <f t="shared" si="42"/>
        <v>4</v>
      </c>
      <c r="AS206">
        <f t="shared" si="43"/>
        <v>3</v>
      </c>
      <c r="AT206" s="3" t="b">
        <f t="shared" si="44"/>
        <v>1</v>
      </c>
      <c r="AU206" s="3">
        <f t="shared" si="45"/>
        <v>37.292785714285714</v>
      </c>
      <c r="AV206" s="3">
        <f t="shared" si="46"/>
        <v>32.794619047619051</v>
      </c>
      <c r="AW206" s="3">
        <f t="shared" si="47"/>
        <v>0.18543745189596839</v>
      </c>
      <c r="AX206" s="3">
        <f t="shared" si="39"/>
        <v>0.46416335318308805</v>
      </c>
      <c r="AY206" s="3" t="b">
        <f t="shared" si="50"/>
        <v>0</v>
      </c>
      <c r="AZ206" s="6">
        <f t="shared" si="48"/>
        <v>0.65151426913395971</v>
      </c>
      <c r="BA206" s="3" t="b">
        <f t="shared" si="51"/>
        <v>0</v>
      </c>
      <c r="BB206" s="3"/>
      <c r="BC206" t="s">
        <v>537</v>
      </c>
    </row>
    <row r="207" spans="1:55">
      <c r="A207">
        <v>855</v>
      </c>
      <c r="B207">
        <v>1</v>
      </c>
      <c r="C207" t="s">
        <v>1463</v>
      </c>
      <c r="D207" t="str">
        <f>HYPERLINK("http://www.uniprot.org/uniprot/MYEF2_MOUSE", "MYEF2_MOUSE")</f>
        <v>MYEF2_MOUSE</v>
      </c>
      <c r="F207">
        <v>37.9</v>
      </c>
      <c r="G207">
        <v>591</v>
      </c>
      <c r="H207">
        <v>63296</v>
      </c>
      <c r="I207" t="s">
        <v>1464</v>
      </c>
      <c r="J207">
        <v>260</v>
      </c>
      <c r="K207">
        <v>260</v>
      </c>
      <c r="L207">
        <v>1</v>
      </c>
      <c r="M207">
        <v>3</v>
      </c>
      <c r="N207">
        <v>29</v>
      </c>
      <c r="O207">
        <v>28</v>
      </c>
      <c r="P207">
        <v>1</v>
      </c>
      <c r="Q207">
        <v>43</v>
      </c>
      <c r="R207">
        <v>71</v>
      </c>
      <c r="S207">
        <v>85</v>
      </c>
      <c r="T207">
        <v>3</v>
      </c>
      <c r="U207">
        <v>29</v>
      </c>
      <c r="V207">
        <v>28</v>
      </c>
      <c r="W207">
        <v>1</v>
      </c>
      <c r="X207">
        <v>43</v>
      </c>
      <c r="Y207">
        <v>71</v>
      </c>
      <c r="Z207">
        <v>85</v>
      </c>
      <c r="AA207">
        <v>3</v>
      </c>
      <c r="AB207">
        <v>29</v>
      </c>
      <c r="AC207">
        <v>28</v>
      </c>
      <c r="AD207">
        <v>1</v>
      </c>
      <c r="AE207">
        <v>43</v>
      </c>
      <c r="AF207">
        <v>71</v>
      </c>
      <c r="AG207">
        <v>85</v>
      </c>
      <c r="AH207" s="3">
        <v>6.1647142857142851</v>
      </c>
      <c r="AI207" s="3">
        <v>24</v>
      </c>
      <c r="AJ207" s="3">
        <v>22.428571428571427</v>
      </c>
      <c r="AK207" s="3">
        <v>4.3304285714285715</v>
      </c>
      <c r="AL207" s="3">
        <v>51.939142857142848</v>
      </c>
      <c r="AM207" s="3">
        <v>69.559714285714293</v>
      </c>
      <c r="AN207" s="3">
        <v>68.665714285714287</v>
      </c>
      <c r="AO207" s="3">
        <f t="shared" si="40"/>
        <v>35.298326530612243</v>
      </c>
      <c r="AP207" s="3" t="b">
        <f t="shared" si="41"/>
        <v>1</v>
      </c>
      <c r="AQ207" s="3" t="b">
        <f t="shared" si="49"/>
        <v>1</v>
      </c>
      <c r="AR207">
        <f t="shared" si="42"/>
        <v>4</v>
      </c>
      <c r="AS207">
        <f t="shared" si="43"/>
        <v>3</v>
      </c>
      <c r="AT207" s="3" t="b">
        <f t="shared" si="44"/>
        <v>1</v>
      </c>
      <c r="AU207" s="3">
        <f t="shared" si="45"/>
        <v>14.230928571428571</v>
      </c>
      <c r="AV207" s="3">
        <f t="shared" si="46"/>
        <v>63.388190476190481</v>
      </c>
      <c r="AW207" s="3">
        <f t="shared" si="47"/>
        <v>-2.1551842832701622</v>
      </c>
      <c r="AX207" s="3">
        <f t="shared" si="39"/>
        <v>-3.5555046989594818</v>
      </c>
      <c r="AY207" s="3" t="b">
        <f t="shared" si="50"/>
        <v>1</v>
      </c>
      <c r="AZ207" s="6">
        <f t="shared" si="48"/>
        <v>1.4881286504799169E-3</v>
      </c>
      <c r="BA207" s="3" t="b">
        <f t="shared" si="51"/>
        <v>1</v>
      </c>
      <c r="BB207" s="3" t="b">
        <v>1</v>
      </c>
      <c r="BC207" t="s">
        <v>537</v>
      </c>
    </row>
    <row r="208" spans="1:55">
      <c r="A208">
        <v>1271</v>
      </c>
      <c r="B208">
        <v>1</v>
      </c>
      <c r="C208" t="s">
        <v>2175</v>
      </c>
      <c r="D208" t="str">
        <f>HYPERLINK("http://www.uniprot.org/uniprot/XPO2_MOUSE", "XPO2_MOUSE")</f>
        <v>XPO2_MOUSE</v>
      </c>
      <c r="F208">
        <v>32</v>
      </c>
      <c r="G208">
        <v>971</v>
      </c>
      <c r="H208">
        <v>110456</v>
      </c>
      <c r="I208" t="s">
        <v>2176</v>
      </c>
      <c r="J208">
        <v>251</v>
      </c>
      <c r="K208">
        <v>251</v>
      </c>
      <c r="L208">
        <v>1</v>
      </c>
      <c r="M208">
        <v>19</v>
      </c>
      <c r="N208">
        <v>45</v>
      </c>
      <c r="O208">
        <v>60</v>
      </c>
      <c r="P208">
        <v>32</v>
      </c>
      <c r="Q208">
        <v>19</v>
      </c>
      <c r="R208">
        <v>31</v>
      </c>
      <c r="S208">
        <v>45</v>
      </c>
      <c r="T208">
        <v>19</v>
      </c>
      <c r="U208">
        <v>45</v>
      </c>
      <c r="V208">
        <v>60</v>
      </c>
      <c r="W208">
        <v>32</v>
      </c>
      <c r="X208">
        <v>19</v>
      </c>
      <c r="Y208">
        <v>31</v>
      </c>
      <c r="Z208">
        <v>45</v>
      </c>
      <c r="AA208">
        <v>19</v>
      </c>
      <c r="AB208">
        <v>45</v>
      </c>
      <c r="AC208">
        <v>60</v>
      </c>
      <c r="AD208">
        <v>32</v>
      </c>
      <c r="AE208">
        <v>19</v>
      </c>
      <c r="AF208">
        <v>31</v>
      </c>
      <c r="AG208">
        <v>45</v>
      </c>
      <c r="AH208" s="3">
        <v>28.714285714285715</v>
      </c>
      <c r="AI208" s="3">
        <v>38.80885714285715</v>
      </c>
      <c r="AJ208" s="3">
        <v>50.578285714285713</v>
      </c>
      <c r="AK208" s="3">
        <v>43.403142857142861</v>
      </c>
      <c r="AL208" s="3">
        <v>26.857142857142858</v>
      </c>
      <c r="AM208" s="3">
        <v>27.142857142857142</v>
      </c>
      <c r="AN208" s="3">
        <v>31.4</v>
      </c>
      <c r="AO208" s="3">
        <f t="shared" si="40"/>
        <v>35.272081632653062</v>
      </c>
      <c r="AP208" s="3" t="b">
        <f t="shared" si="41"/>
        <v>1</v>
      </c>
      <c r="AQ208" s="3" t="b">
        <f t="shared" si="49"/>
        <v>1</v>
      </c>
      <c r="AR208">
        <f t="shared" si="42"/>
        <v>4</v>
      </c>
      <c r="AS208">
        <f t="shared" si="43"/>
        <v>3</v>
      </c>
      <c r="AT208" s="3" t="b">
        <f t="shared" si="44"/>
        <v>1</v>
      </c>
      <c r="AU208" s="3">
        <f t="shared" si="45"/>
        <v>40.37614285714286</v>
      </c>
      <c r="AV208" s="3">
        <f t="shared" si="46"/>
        <v>28.466666666666669</v>
      </c>
      <c r="AW208" s="3">
        <f t="shared" si="47"/>
        <v>0.50422952711532643</v>
      </c>
      <c r="AX208" s="3">
        <f t="shared" ref="AX208:AX271" si="52">(AW208-AVERAGE(AW198:AW218))/STDEV(AW198:AW218)</f>
        <v>0.94435517508625799</v>
      </c>
      <c r="AY208" s="3" t="b">
        <f t="shared" si="50"/>
        <v>0</v>
      </c>
      <c r="AZ208" s="6">
        <f t="shared" si="48"/>
        <v>8.4961365514400811E-2</v>
      </c>
      <c r="BA208" s="3" t="b">
        <f t="shared" si="51"/>
        <v>1</v>
      </c>
      <c r="BB208" s="3"/>
      <c r="BC208" t="s">
        <v>537</v>
      </c>
    </row>
    <row r="209" spans="1:55">
      <c r="A209">
        <v>782</v>
      </c>
      <c r="B209">
        <v>1</v>
      </c>
      <c r="C209" t="s">
        <v>1657</v>
      </c>
      <c r="D209" t="str">
        <f>HYPERLINK("http://www.uniprot.org/uniprot/NU107_MOUSE", "NU107_MOUSE")</f>
        <v>NU107_MOUSE</v>
      </c>
      <c r="F209">
        <v>32.5</v>
      </c>
      <c r="G209">
        <v>926</v>
      </c>
      <c r="H209">
        <v>106718</v>
      </c>
      <c r="I209" t="s">
        <v>1658</v>
      </c>
      <c r="J209">
        <v>256</v>
      </c>
      <c r="K209">
        <v>256</v>
      </c>
      <c r="L209">
        <v>1</v>
      </c>
      <c r="M209">
        <v>10</v>
      </c>
      <c r="N209">
        <v>47</v>
      </c>
      <c r="O209">
        <v>56</v>
      </c>
      <c r="P209">
        <v>32</v>
      </c>
      <c r="Q209">
        <v>15</v>
      </c>
      <c r="R209">
        <v>40</v>
      </c>
      <c r="S209">
        <v>56</v>
      </c>
      <c r="T209">
        <v>10</v>
      </c>
      <c r="U209">
        <v>47</v>
      </c>
      <c r="V209">
        <v>56</v>
      </c>
      <c r="W209">
        <v>32</v>
      </c>
      <c r="X209">
        <v>15</v>
      </c>
      <c r="Y209">
        <v>40</v>
      </c>
      <c r="Z209">
        <v>56</v>
      </c>
      <c r="AA209">
        <v>10</v>
      </c>
      <c r="AB209">
        <v>47</v>
      </c>
      <c r="AC209">
        <v>56</v>
      </c>
      <c r="AD209">
        <v>32</v>
      </c>
      <c r="AE209">
        <v>15</v>
      </c>
      <c r="AF209">
        <v>40</v>
      </c>
      <c r="AG209">
        <v>56</v>
      </c>
      <c r="AH209" s="3">
        <v>16.428571428571427</v>
      </c>
      <c r="AI209" s="3">
        <v>41.788142857142859</v>
      </c>
      <c r="AJ209" s="3">
        <v>44.678571428571431</v>
      </c>
      <c r="AK209" s="3">
        <v>43.037714285714287</v>
      </c>
      <c r="AL209" s="3">
        <v>22.790857142857142</v>
      </c>
      <c r="AM209" s="3">
        <v>37.850999999999999</v>
      </c>
      <c r="AN209" s="3">
        <v>40.301142857142857</v>
      </c>
      <c r="AO209" s="3">
        <f t="shared" si="40"/>
        <v>35.267999999999994</v>
      </c>
      <c r="AP209" s="3" t="b">
        <f t="shared" si="41"/>
        <v>1</v>
      </c>
      <c r="AQ209" s="3" t="b">
        <f t="shared" si="49"/>
        <v>1</v>
      </c>
      <c r="AR209">
        <f t="shared" si="42"/>
        <v>4</v>
      </c>
      <c r="AS209">
        <f t="shared" si="43"/>
        <v>3</v>
      </c>
      <c r="AT209" s="3" t="b">
        <f t="shared" si="44"/>
        <v>1</v>
      </c>
      <c r="AU209" s="3">
        <f t="shared" si="45"/>
        <v>36.483249999999998</v>
      </c>
      <c r="AV209" s="3">
        <f t="shared" si="46"/>
        <v>33.647666666666666</v>
      </c>
      <c r="AW209" s="3">
        <f t="shared" si="47"/>
        <v>0.11672779027436501</v>
      </c>
      <c r="AX209" s="3">
        <f t="shared" si="52"/>
        <v>0.33388507112216992</v>
      </c>
      <c r="AY209" s="3" t="b">
        <f t="shared" si="50"/>
        <v>0</v>
      </c>
      <c r="AZ209" s="6">
        <f t="shared" si="48"/>
        <v>0.76954522617632548</v>
      </c>
      <c r="BA209" s="3" t="b">
        <f t="shared" si="51"/>
        <v>0</v>
      </c>
      <c r="BB209" s="3"/>
      <c r="BC209" t="s">
        <v>537</v>
      </c>
    </row>
    <row r="210" spans="1:55">
      <c r="A210">
        <v>679</v>
      </c>
      <c r="B210">
        <v>1</v>
      </c>
      <c r="C210" t="s">
        <v>1869</v>
      </c>
      <c r="D210" t="str">
        <f>HYPERLINK("http://www.uniprot.org/uniprot/XPO1_MOUSE", "XPO1_MOUSE")</f>
        <v>XPO1_MOUSE</v>
      </c>
      <c r="F210">
        <v>39.299999999999997</v>
      </c>
      <c r="G210">
        <v>1071</v>
      </c>
      <c r="H210">
        <v>123094</v>
      </c>
      <c r="I210" t="s">
        <v>1870</v>
      </c>
      <c r="J210">
        <v>263</v>
      </c>
      <c r="K210">
        <v>263</v>
      </c>
      <c r="L210">
        <v>1</v>
      </c>
      <c r="M210">
        <v>4</v>
      </c>
      <c r="N210">
        <v>57</v>
      </c>
      <c r="O210">
        <v>55</v>
      </c>
      <c r="P210">
        <v>9</v>
      </c>
      <c r="Q210">
        <v>11</v>
      </c>
      <c r="R210">
        <v>46</v>
      </c>
      <c r="S210">
        <v>81</v>
      </c>
      <c r="T210">
        <v>4</v>
      </c>
      <c r="U210">
        <v>57</v>
      </c>
      <c r="V210">
        <v>55</v>
      </c>
      <c r="W210">
        <v>9</v>
      </c>
      <c r="X210">
        <v>11</v>
      </c>
      <c r="Y210">
        <v>46</v>
      </c>
      <c r="Z210">
        <v>81</v>
      </c>
      <c r="AA210">
        <v>4</v>
      </c>
      <c r="AB210">
        <v>57</v>
      </c>
      <c r="AC210">
        <v>55</v>
      </c>
      <c r="AD210">
        <v>9</v>
      </c>
      <c r="AE210">
        <v>11</v>
      </c>
      <c r="AF210">
        <v>46</v>
      </c>
      <c r="AG210">
        <v>81</v>
      </c>
      <c r="AH210" s="3">
        <v>7.4795714285714281</v>
      </c>
      <c r="AI210" s="3">
        <v>51.549857142857142</v>
      </c>
      <c r="AJ210" s="3">
        <v>44.253571428571426</v>
      </c>
      <c r="AK210" s="3">
        <v>18</v>
      </c>
      <c r="AL210" s="3">
        <v>16.428571428571427</v>
      </c>
      <c r="AM210" s="3">
        <v>44.678571428571431</v>
      </c>
      <c r="AN210" s="3">
        <v>63.571428571428569</v>
      </c>
      <c r="AO210" s="3">
        <f t="shared" si="40"/>
        <v>35.137367346938774</v>
      </c>
      <c r="AP210" s="3" t="b">
        <f t="shared" si="41"/>
        <v>1</v>
      </c>
      <c r="AQ210" s="3" t="b">
        <f t="shared" si="49"/>
        <v>1</v>
      </c>
      <c r="AR210">
        <f t="shared" si="42"/>
        <v>4</v>
      </c>
      <c r="AS210">
        <f t="shared" si="43"/>
        <v>3</v>
      </c>
      <c r="AT210" s="3" t="b">
        <f t="shared" si="44"/>
        <v>1</v>
      </c>
      <c r="AU210" s="3">
        <f t="shared" si="45"/>
        <v>30.320749999999997</v>
      </c>
      <c r="AV210" s="3">
        <f t="shared" si="46"/>
        <v>41.55952380952381</v>
      </c>
      <c r="AW210" s="3">
        <f t="shared" si="47"/>
        <v>-0.45487368410129497</v>
      </c>
      <c r="AX210" s="3">
        <f t="shared" si="52"/>
        <v>-0.63366665065771766</v>
      </c>
      <c r="AY210" s="3" t="b">
        <f t="shared" si="50"/>
        <v>0</v>
      </c>
      <c r="AZ210" s="6">
        <f t="shared" si="48"/>
        <v>0.53516420005888365</v>
      </c>
      <c r="BA210" s="3" t="b">
        <f t="shared" si="51"/>
        <v>0</v>
      </c>
      <c r="BB210" s="3"/>
      <c r="BC210" t="s">
        <v>537</v>
      </c>
    </row>
    <row r="211" spans="1:55">
      <c r="A211">
        <v>930</v>
      </c>
      <c r="B211">
        <v>1</v>
      </c>
      <c r="C211" t="s">
        <v>2734</v>
      </c>
      <c r="D211" t="str">
        <f>HYPERLINK("http://www.uniprot.org/uniprot/NU133_MOUSE", "NU133_MOUSE")</f>
        <v>NU133_MOUSE</v>
      </c>
      <c r="F211">
        <v>40.200000000000003</v>
      </c>
      <c r="G211">
        <v>1155</v>
      </c>
      <c r="H211">
        <v>128688</v>
      </c>
      <c r="I211" t="s">
        <v>2808</v>
      </c>
      <c r="J211">
        <v>245</v>
      </c>
      <c r="K211">
        <v>245</v>
      </c>
      <c r="L211">
        <v>1</v>
      </c>
      <c r="M211">
        <v>22</v>
      </c>
      <c r="N211">
        <v>53</v>
      </c>
      <c r="O211">
        <v>43</v>
      </c>
      <c r="P211">
        <v>14</v>
      </c>
      <c r="Q211">
        <v>19</v>
      </c>
      <c r="R211">
        <v>42</v>
      </c>
      <c r="S211">
        <v>52</v>
      </c>
      <c r="T211">
        <v>22</v>
      </c>
      <c r="U211">
        <v>53</v>
      </c>
      <c r="V211">
        <v>43</v>
      </c>
      <c r="W211">
        <v>14</v>
      </c>
      <c r="X211">
        <v>19</v>
      </c>
      <c r="Y211">
        <v>42</v>
      </c>
      <c r="Z211">
        <v>52</v>
      </c>
      <c r="AA211">
        <v>22</v>
      </c>
      <c r="AB211">
        <v>53</v>
      </c>
      <c r="AC211">
        <v>43</v>
      </c>
      <c r="AD211">
        <v>14</v>
      </c>
      <c r="AE211">
        <v>19</v>
      </c>
      <c r="AF211">
        <v>42</v>
      </c>
      <c r="AG211">
        <v>52</v>
      </c>
      <c r="AH211" s="3">
        <v>33.228999999999999</v>
      </c>
      <c r="AI211" s="3">
        <v>46.22042857142857</v>
      </c>
      <c r="AJ211" s="3">
        <v>35.683142857142855</v>
      </c>
      <c r="AK211" s="3">
        <v>24.366142857142854</v>
      </c>
      <c r="AL211" s="3">
        <v>26.571428571428573</v>
      </c>
      <c r="AM211" s="3">
        <v>39.511714285714284</v>
      </c>
      <c r="AN211" s="3">
        <v>37.149714285714289</v>
      </c>
      <c r="AO211" s="3">
        <f t="shared" si="40"/>
        <v>34.675938775510204</v>
      </c>
      <c r="AP211" s="3" t="b">
        <f t="shared" si="41"/>
        <v>1</v>
      </c>
      <c r="AQ211" s="3" t="b">
        <f t="shared" si="49"/>
        <v>1</v>
      </c>
      <c r="AR211">
        <f t="shared" si="42"/>
        <v>4</v>
      </c>
      <c r="AS211">
        <f t="shared" si="43"/>
        <v>3</v>
      </c>
      <c r="AT211" s="3" t="b">
        <f t="shared" si="44"/>
        <v>1</v>
      </c>
      <c r="AU211" s="3">
        <f t="shared" si="45"/>
        <v>34.874678571428568</v>
      </c>
      <c r="AV211" s="3">
        <f t="shared" si="46"/>
        <v>34.410952380952381</v>
      </c>
      <c r="AW211" s="3">
        <f t="shared" si="47"/>
        <v>1.9312098514161626E-2</v>
      </c>
      <c r="AX211" s="3">
        <f t="shared" si="52"/>
        <v>0.20065454882654041</v>
      </c>
      <c r="AY211" s="3" t="b">
        <f t="shared" si="50"/>
        <v>0</v>
      </c>
      <c r="AZ211" s="6">
        <f t="shared" si="48"/>
        <v>0.9439539429753353</v>
      </c>
      <c r="BA211" s="3" t="b">
        <f t="shared" si="51"/>
        <v>0</v>
      </c>
      <c r="BB211" s="3"/>
      <c r="BC211" t="s">
        <v>537</v>
      </c>
    </row>
    <row r="212" spans="1:55">
      <c r="A212">
        <v>1127</v>
      </c>
      <c r="B212">
        <v>1</v>
      </c>
      <c r="C212" t="s">
        <v>2313</v>
      </c>
      <c r="D212" t="str">
        <f>HYPERLINK("http://www.uniprot.org/uniprot/NOP10_MOUSE", "NOP10_MOUSE")</f>
        <v>NOP10_MOUSE</v>
      </c>
      <c r="F212">
        <v>57.8</v>
      </c>
      <c r="G212">
        <v>64</v>
      </c>
      <c r="H212">
        <v>7707</v>
      </c>
      <c r="I212" t="s">
        <v>2314</v>
      </c>
      <c r="J212">
        <v>240</v>
      </c>
      <c r="K212">
        <v>240</v>
      </c>
      <c r="L212">
        <v>1</v>
      </c>
      <c r="M212">
        <v>23</v>
      </c>
      <c r="N212">
        <v>31</v>
      </c>
      <c r="O212">
        <v>30</v>
      </c>
      <c r="P212">
        <v>25</v>
      </c>
      <c r="Q212">
        <v>44</v>
      </c>
      <c r="R212">
        <v>32</v>
      </c>
      <c r="S212">
        <v>55</v>
      </c>
      <c r="T212">
        <v>23</v>
      </c>
      <c r="U212">
        <v>31</v>
      </c>
      <c r="V212">
        <v>30</v>
      </c>
      <c r="W212">
        <v>25</v>
      </c>
      <c r="X212">
        <v>44</v>
      </c>
      <c r="Y212">
        <v>32</v>
      </c>
      <c r="Z212">
        <v>55</v>
      </c>
      <c r="AA212">
        <v>23</v>
      </c>
      <c r="AB212">
        <v>31</v>
      </c>
      <c r="AC212">
        <v>30</v>
      </c>
      <c r="AD212">
        <v>25</v>
      </c>
      <c r="AE212">
        <v>44</v>
      </c>
      <c r="AF212">
        <v>32</v>
      </c>
      <c r="AG212">
        <v>55</v>
      </c>
      <c r="AH212" s="3">
        <v>34.714285714285715</v>
      </c>
      <c r="AI212" s="3">
        <v>25.571428571428573</v>
      </c>
      <c r="AJ212" s="3">
        <v>24.571428571428573</v>
      </c>
      <c r="AK212" s="3">
        <v>37.149714285714289</v>
      </c>
      <c r="AL212" s="3">
        <v>52.842714285714287</v>
      </c>
      <c r="AM212" s="3">
        <v>28.221</v>
      </c>
      <c r="AN212" s="3">
        <v>39.511714285714284</v>
      </c>
      <c r="AO212" s="3">
        <f t="shared" si="40"/>
        <v>34.654612244897962</v>
      </c>
      <c r="AP212" s="3" t="b">
        <f t="shared" si="41"/>
        <v>1</v>
      </c>
      <c r="AQ212" s="3" t="b">
        <f t="shared" si="49"/>
        <v>1</v>
      </c>
      <c r="AR212">
        <f t="shared" si="42"/>
        <v>4</v>
      </c>
      <c r="AS212">
        <f t="shared" si="43"/>
        <v>3</v>
      </c>
      <c r="AT212" s="3" t="b">
        <f t="shared" si="44"/>
        <v>1</v>
      </c>
      <c r="AU212" s="3">
        <f t="shared" si="45"/>
        <v>30.501714285714286</v>
      </c>
      <c r="AV212" s="3">
        <f t="shared" si="46"/>
        <v>40.191809523809525</v>
      </c>
      <c r="AW212" s="3">
        <f t="shared" si="47"/>
        <v>-0.39801120352530905</v>
      </c>
      <c r="AX212" s="3">
        <f t="shared" si="52"/>
        <v>-0.56873250933170283</v>
      </c>
      <c r="AY212" s="3" t="b">
        <f t="shared" si="50"/>
        <v>0</v>
      </c>
      <c r="AZ212" s="6">
        <f t="shared" si="48"/>
        <v>0.2273254998993183</v>
      </c>
      <c r="BA212" s="3" t="b">
        <f t="shared" si="51"/>
        <v>0</v>
      </c>
      <c r="BB212" s="3"/>
      <c r="BC212" t="s">
        <v>537</v>
      </c>
    </row>
    <row r="213" spans="1:55">
      <c r="A213">
        <v>495</v>
      </c>
      <c r="B213">
        <v>1</v>
      </c>
      <c r="C213" t="s">
        <v>761</v>
      </c>
      <c r="D213" t="str">
        <f>HYPERLINK("http://www.uniprot.org/uniprot/ZCH18_MOUSE", "ZCH18_MOUSE")</f>
        <v>ZCH18_MOUSE</v>
      </c>
      <c r="F213">
        <v>28.8</v>
      </c>
      <c r="G213">
        <v>948</v>
      </c>
      <c r="H213">
        <v>105695</v>
      </c>
      <c r="I213" t="s">
        <v>762</v>
      </c>
      <c r="J213">
        <v>236</v>
      </c>
      <c r="K213">
        <v>236</v>
      </c>
      <c r="L213">
        <v>1</v>
      </c>
      <c r="M213">
        <v>30</v>
      </c>
      <c r="N213">
        <v>36</v>
      </c>
      <c r="O213">
        <v>32</v>
      </c>
      <c r="P213">
        <v>24</v>
      </c>
      <c r="Q213">
        <v>41</v>
      </c>
      <c r="R213">
        <v>34</v>
      </c>
      <c r="S213">
        <v>39</v>
      </c>
      <c r="T213">
        <v>30</v>
      </c>
      <c r="U213">
        <v>36</v>
      </c>
      <c r="V213">
        <v>32</v>
      </c>
      <c r="W213">
        <v>24</v>
      </c>
      <c r="X213">
        <v>41</v>
      </c>
      <c r="Y213">
        <v>34</v>
      </c>
      <c r="Z213">
        <v>39</v>
      </c>
      <c r="AA213">
        <v>30</v>
      </c>
      <c r="AB213">
        <v>36</v>
      </c>
      <c r="AC213">
        <v>32</v>
      </c>
      <c r="AD213">
        <v>24</v>
      </c>
      <c r="AE213">
        <v>41</v>
      </c>
      <c r="AF213">
        <v>34</v>
      </c>
      <c r="AG213">
        <v>39</v>
      </c>
      <c r="AH213" s="3">
        <v>44.253571428571426</v>
      </c>
      <c r="AI213" s="3">
        <v>30.282714285714285</v>
      </c>
      <c r="AJ213" s="3">
        <v>26.09242857142857</v>
      </c>
      <c r="AK213" s="3">
        <v>36.627000000000002</v>
      </c>
      <c r="AL213" s="3">
        <v>48.285714285714285</v>
      </c>
      <c r="AM213" s="3">
        <v>30.085714285714285</v>
      </c>
      <c r="AN213" s="3">
        <v>26.571428571428573</v>
      </c>
      <c r="AO213" s="3">
        <f t="shared" si="40"/>
        <v>34.599795918367349</v>
      </c>
      <c r="AP213" s="3" t="b">
        <f t="shared" si="41"/>
        <v>1</v>
      </c>
      <c r="AQ213" s="3" t="b">
        <f t="shared" si="49"/>
        <v>1</v>
      </c>
      <c r="AR213">
        <f t="shared" si="42"/>
        <v>4</v>
      </c>
      <c r="AS213">
        <f t="shared" si="43"/>
        <v>3</v>
      </c>
      <c r="AT213" s="3" t="b">
        <f t="shared" si="44"/>
        <v>1</v>
      </c>
      <c r="AU213" s="3">
        <f t="shared" si="45"/>
        <v>34.313928571428569</v>
      </c>
      <c r="AV213" s="3">
        <f t="shared" si="46"/>
        <v>34.980952380952381</v>
      </c>
      <c r="AW213" s="3">
        <f t="shared" si="47"/>
        <v>-2.7775259943384496E-2</v>
      </c>
      <c r="AX213" s="3">
        <f t="shared" si="52"/>
        <v>0.13156917100155199</v>
      </c>
      <c r="AY213" s="3" t="b">
        <f t="shared" si="50"/>
        <v>0</v>
      </c>
      <c r="AZ213" s="6">
        <f t="shared" si="48"/>
        <v>0.93096343184136854</v>
      </c>
      <c r="BA213" s="3" t="b">
        <f t="shared" si="51"/>
        <v>0</v>
      </c>
      <c r="BB213" s="3"/>
      <c r="BC213" t="s">
        <v>537</v>
      </c>
    </row>
    <row r="214" spans="1:55">
      <c r="A214">
        <v>642</v>
      </c>
      <c r="B214">
        <v>1</v>
      </c>
      <c r="C214" t="s">
        <v>494</v>
      </c>
      <c r="D214" t="str">
        <f>HYPERLINK("http://www.uniprot.org/uniprot/CP3AB_MOUSE", "CP3AB_MOUSE")</f>
        <v>CP3AB_MOUSE</v>
      </c>
      <c r="F214">
        <v>35.9</v>
      </c>
      <c r="G214">
        <v>504</v>
      </c>
      <c r="H214">
        <v>57856</v>
      </c>
      <c r="I214" t="s">
        <v>571</v>
      </c>
      <c r="J214">
        <v>249</v>
      </c>
      <c r="K214">
        <v>113</v>
      </c>
      <c r="L214">
        <v>0.45400000000000001</v>
      </c>
      <c r="M214">
        <v>26</v>
      </c>
      <c r="N214">
        <v>52</v>
      </c>
      <c r="O214">
        <v>72</v>
      </c>
      <c r="P214">
        <v>16</v>
      </c>
      <c r="Q214">
        <v>18</v>
      </c>
      <c r="R214">
        <v>28</v>
      </c>
      <c r="S214">
        <v>37</v>
      </c>
      <c r="T214">
        <v>16</v>
      </c>
      <c r="U214">
        <v>21</v>
      </c>
      <c r="V214">
        <v>29</v>
      </c>
      <c r="W214">
        <v>8</v>
      </c>
      <c r="X214">
        <v>9</v>
      </c>
      <c r="Y214">
        <v>12</v>
      </c>
      <c r="Z214">
        <v>18</v>
      </c>
      <c r="AA214">
        <v>24.81</v>
      </c>
      <c r="AB214">
        <v>46.75</v>
      </c>
      <c r="AC214">
        <v>72</v>
      </c>
      <c r="AD214">
        <v>14.8</v>
      </c>
      <c r="AE214">
        <v>18</v>
      </c>
      <c r="AF214">
        <v>28</v>
      </c>
      <c r="AG214">
        <v>37</v>
      </c>
      <c r="AH214" s="3">
        <v>37.312142857142859</v>
      </c>
      <c r="AI214" s="3">
        <v>41.105285714285721</v>
      </c>
      <c r="AJ214" s="3">
        <v>63.571428571428569</v>
      </c>
      <c r="AK214" s="3">
        <v>24.829714285714285</v>
      </c>
      <c r="AL214" s="3">
        <v>25.571428571428573</v>
      </c>
      <c r="AM214" s="3">
        <v>24.571428571428573</v>
      </c>
      <c r="AN214" s="3">
        <v>24.571428571428573</v>
      </c>
      <c r="AO214" s="3">
        <f t="shared" si="40"/>
        <v>34.504693877551027</v>
      </c>
      <c r="AP214" s="3" t="b">
        <f t="shared" si="41"/>
        <v>1</v>
      </c>
      <c r="AQ214" s="3" t="b">
        <f t="shared" si="49"/>
        <v>1</v>
      </c>
      <c r="AR214">
        <f t="shared" si="42"/>
        <v>4</v>
      </c>
      <c r="AS214">
        <f t="shared" si="43"/>
        <v>3</v>
      </c>
      <c r="AT214" s="3" t="b">
        <f t="shared" si="44"/>
        <v>1</v>
      </c>
      <c r="AU214" s="3">
        <f t="shared" si="45"/>
        <v>41.704642857142865</v>
      </c>
      <c r="AV214" s="3">
        <f t="shared" si="46"/>
        <v>24.904761904761909</v>
      </c>
      <c r="AW214" s="3">
        <f t="shared" si="47"/>
        <v>0.74378638509186878</v>
      </c>
      <c r="AX214" s="3">
        <f t="shared" si="52"/>
        <v>1.2754190127812488</v>
      </c>
      <c r="AY214" s="3" t="b">
        <f t="shared" si="50"/>
        <v>0</v>
      </c>
      <c r="AZ214" s="6">
        <f t="shared" si="48"/>
        <v>0.13917800949817036</v>
      </c>
      <c r="BA214" s="3" t="b">
        <f t="shared" si="51"/>
        <v>0</v>
      </c>
      <c r="BB214" s="3"/>
      <c r="BC214" t="s">
        <v>572</v>
      </c>
    </row>
    <row r="215" spans="1:55">
      <c r="A215">
        <v>915</v>
      </c>
      <c r="B215">
        <v>1</v>
      </c>
      <c r="C215" t="s">
        <v>1326</v>
      </c>
      <c r="D215" t="str">
        <f>HYPERLINK("http://www.uniprot.org/uniprot/DDX18_MOUSE", "DDX18_MOUSE")</f>
        <v>DDX18_MOUSE</v>
      </c>
      <c r="F215">
        <v>43.3</v>
      </c>
      <c r="G215">
        <v>660</v>
      </c>
      <c r="H215">
        <v>74182</v>
      </c>
      <c r="I215" t="s">
        <v>1327</v>
      </c>
      <c r="J215">
        <v>238</v>
      </c>
      <c r="K215">
        <v>238</v>
      </c>
      <c r="L215">
        <v>1</v>
      </c>
      <c r="M215">
        <v>32</v>
      </c>
      <c r="N215">
        <v>31</v>
      </c>
      <c r="O215">
        <v>36</v>
      </c>
      <c r="P215">
        <v>12</v>
      </c>
      <c r="Q215">
        <v>49</v>
      </c>
      <c r="R215">
        <v>34</v>
      </c>
      <c r="S215">
        <v>44</v>
      </c>
      <c r="T215">
        <v>32</v>
      </c>
      <c r="U215">
        <v>31</v>
      </c>
      <c r="V215">
        <v>36</v>
      </c>
      <c r="W215">
        <v>12</v>
      </c>
      <c r="X215">
        <v>49</v>
      </c>
      <c r="Y215">
        <v>34</v>
      </c>
      <c r="Z215">
        <v>44</v>
      </c>
      <c r="AA215">
        <v>32</v>
      </c>
      <c r="AB215">
        <v>31</v>
      </c>
      <c r="AC215">
        <v>36</v>
      </c>
      <c r="AD215">
        <v>12</v>
      </c>
      <c r="AE215">
        <v>49</v>
      </c>
      <c r="AF215">
        <v>34</v>
      </c>
      <c r="AG215">
        <v>44</v>
      </c>
      <c r="AH215" s="3">
        <v>47.300142857142859</v>
      </c>
      <c r="AI215" s="3">
        <v>25.407142857142855</v>
      </c>
      <c r="AJ215" s="3">
        <v>28.851571428571429</v>
      </c>
      <c r="AK215" s="3">
        <v>22</v>
      </c>
      <c r="AL215" s="3">
        <v>55.803142857142852</v>
      </c>
      <c r="AM215" s="3">
        <v>30.282714285714285</v>
      </c>
      <c r="AN215" s="3">
        <v>30.464857142857142</v>
      </c>
      <c r="AO215" s="3">
        <f t="shared" si="40"/>
        <v>34.301367346938775</v>
      </c>
      <c r="AP215" s="3" t="b">
        <f t="shared" si="41"/>
        <v>1</v>
      </c>
      <c r="AQ215" s="3" t="b">
        <f t="shared" si="49"/>
        <v>1</v>
      </c>
      <c r="AR215">
        <f t="shared" si="42"/>
        <v>4</v>
      </c>
      <c r="AS215">
        <f t="shared" si="43"/>
        <v>3</v>
      </c>
      <c r="AT215" s="3" t="b">
        <f t="shared" si="44"/>
        <v>1</v>
      </c>
      <c r="AU215" s="3">
        <f t="shared" si="45"/>
        <v>30.889714285714287</v>
      </c>
      <c r="AV215" s="3">
        <f t="shared" si="46"/>
        <v>38.85023809523809</v>
      </c>
      <c r="AW215" s="3">
        <f t="shared" si="47"/>
        <v>-0.33079691344894668</v>
      </c>
      <c r="AX215" s="3">
        <f t="shared" si="52"/>
        <v>-0.45075390647705155</v>
      </c>
      <c r="AY215" s="3" t="b">
        <f t="shared" si="50"/>
        <v>0</v>
      </c>
      <c r="AZ215" s="6">
        <f t="shared" si="48"/>
        <v>0.45106228267434045</v>
      </c>
      <c r="BA215" s="3" t="b">
        <f t="shared" si="51"/>
        <v>0</v>
      </c>
      <c r="BB215" s="3"/>
      <c r="BC215" t="s">
        <v>537</v>
      </c>
    </row>
    <row r="216" spans="1:55">
      <c r="A216">
        <v>453</v>
      </c>
      <c r="B216">
        <v>1</v>
      </c>
      <c r="C216" t="s">
        <v>848</v>
      </c>
      <c r="D216" t="str">
        <f>HYPERLINK("http://www.uniprot.org/uniprot/H33_MOUSE", "H33_MOUSE")</f>
        <v>H33_MOUSE</v>
      </c>
      <c r="F216">
        <v>43.4</v>
      </c>
      <c r="G216">
        <v>136</v>
      </c>
      <c r="H216">
        <v>15329</v>
      </c>
      <c r="I216" t="s">
        <v>849</v>
      </c>
      <c r="J216">
        <v>1302</v>
      </c>
      <c r="K216">
        <v>50</v>
      </c>
      <c r="L216">
        <v>3.7999999999999999E-2</v>
      </c>
      <c r="M216">
        <v>222</v>
      </c>
      <c r="N216">
        <v>181</v>
      </c>
      <c r="O216">
        <v>125</v>
      </c>
      <c r="P216">
        <v>225</v>
      </c>
      <c r="Q216">
        <v>223</v>
      </c>
      <c r="R216">
        <v>213</v>
      </c>
      <c r="S216">
        <v>113</v>
      </c>
      <c r="T216">
        <v>0</v>
      </c>
      <c r="U216">
        <v>14</v>
      </c>
      <c r="V216">
        <v>9</v>
      </c>
      <c r="W216">
        <v>0</v>
      </c>
      <c r="X216">
        <v>0</v>
      </c>
      <c r="Y216">
        <v>17</v>
      </c>
      <c r="Z216">
        <v>10</v>
      </c>
      <c r="AA216">
        <v>0</v>
      </c>
      <c r="AB216">
        <v>87.063000000000002</v>
      </c>
      <c r="AC216">
        <v>56.454999999999998</v>
      </c>
      <c r="AD216">
        <v>0</v>
      </c>
      <c r="AE216">
        <v>0</v>
      </c>
      <c r="AF216">
        <v>82.332999999999998</v>
      </c>
      <c r="AG216">
        <v>38.610999999999997</v>
      </c>
      <c r="AH216" s="3">
        <v>0</v>
      </c>
      <c r="AI216" s="3">
        <v>82.296714285714287</v>
      </c>
      <c r="AJ216" s="3">
        <v>45.623428571428569</v>
      </c>
      <c r="AK216" s="3">
        <v>0.2857142857142857</v>
      </c>
      <c r="AL216" s="3">
        <v>0</v>
      </c>
      <c r="AM216" s="3">
        <v>84.393000000000001</v>
      </c>
      <c r="AN216" s="3">
        <v>26.288142857142855</v>
      </c>
      <c r="AO216" s="3">
        <f t="shared" si="40"/>
        <v>34.126714285714279</v>
      </c>
      <c r="AP216" s="3" t="b">
        <f t="shared" si="41"/>
        <v>1</v>
      </c>
      <c r="AQ216" s="3" t="b">
        <f t="shared" si="49"/>
        <v>0</v>
      </c>
      <c r="AR216">
        <f t="shared" si="42"/>
        <v>4</v>
      </c>
      <c r="AS216">
        <f t="shared" si="43"/>
        <v>3</v>
      </c>
      <c r="AT216" s="3" t="b">
        <f t="shared" si="44"/>
        <v>1</v>
      </c>
      <c r="AU216" s="3">
        <f t="shared" si="45"/>
        <v>32.051464285714282</v>
      </c>
      <c r="AV216" s="3">
        <f t="shared" si="46"/>
        <v>36.893714285714289</v>
      </c>
      <c r="AW216" s="3">
        <f t="shared" si="47"/>
        <v>-0.20298477157063216</v>
      </c>
      <c r="AX216" s="3">
        <f t="shared" si="52"/>
        <v>-0.23011204764543741</v>
      </c>
      <c r="AY216" s="3" t="b">
        <f t="shared" si="50"/>
        <v>0</v>
      </c>
      <c r="AZ216" s="6">
        <f t="shared" si="48"/>
        <v>0.88363667243794164</v>
      </c>
      <c r="BA216" s="3" t="b">
        <f t="shared" si="51"/>
        <v>0</v>
      </c>
      <c r="BB216" s="3"/>
      <c r="BC216" t="s">
        <v>965</v>
      </c>
    </row>
    <row r="217" spans="1:55">
      <c r="A217">
        <v>1370</v>
      </c>
      <c r="B217">
        <v>1</v>
      </c>
      <c r="C217" t="s">
        <v>2674</v>
      </c>
      <c r="D217" t="str">
        <f>HYPERLINK("http://www.uniprot.org/uniprot/HNRDL_MOUSE", "HNRDL_MOUSE")</f>
        <v>HNRDL_MOUSE</v>
      </c>
      <c r="F217">
        <v>29.9</v>
      </c>
      <c r="G217">
        <v>301</v>
      </c>
      <c r="H217">
        <v>33560</v>
      </c>
      <c r="I217" t="s">
        <v>2675</v>
      </c>
      <c r="J217">
        <v>851</v>
      </c>
      <c r="K217">
        <v>170</v>
      </c>
      <c r="L217">
        <v>0.2</v>
      </c>
      <c r="M217">
        <v>144</v>
      </c>
      <c r="N217">
        <v>96</v>
      </c>
      <c r="O217">
        <v>93</v>
      </c>
      <c r="P217">
        <v>172</v>
      </c>
      <c r="Q217">
        <v>132</v>
      </c>
      <c r="R217">
        <v>103</v>
      </c>
      <c r="S217">
        <v>111</v>
      </c>
      <c r="T217">
        <v>17</v>
      </c>
      <c r="U217">
        <v>19</v>
      </c>
      <c r="V217">
        <v>25</v>
      </c>
      <c r="W217">
        <v>24</v>
      </c>
      <c r="X217">
        <v>28</v>
      </c>
      <c r="Y217">
        <v>19</v>
      </c>
      <c r="Z217">
        <v>38</v>
      </c>
      <c r="AA217">
        <v>24.047999999999998</v>
      </c>
      <c r="AB217">
        <v>26.791</v>
      </c>
      <c r="AC217">
        <v>33.704999999999998</v>
      </c>
      <c r="AD217">
        <v>35.542999999999999</v>
      </c>
      <c r="AE217">
        <v>36.103000000000002</v>
      </c>
      <c r="AF217">
        <v>28.657</v>
      </c>
      <c r="AG217">
        <v>50.034999999999997</v>
      </c>
      <c r="AH217" s="3">
        <v>37.149714285714289</v>
      </c>
      <c r="AI217" s="3">
        <v>21.255857142857142</v>
      </c>
      <c r="AJ217" s="3">
        <v>27.594714285714282</v>
      </c>
      <c r="AK217" s="3">
        <v>46.22042857142857</v>
      </c>
      <c r="AL217" s="3">
        <v>44.253571428571426</v>
      </c>
      <c r="AM217" s="3">
        <v>25.180571428571429</v>
      </c>
      <c r="AN217" s="3">
        <v>34.95128571428571</v>
      </c>
      <c r="AO217" s="3">
        <f t="shared" si="40"/>
        <v>33.800877551020406</v>
      </c>
      <c r="AP217" s="3" t="b">
        <f t="shared" si="41"/>
        <v>1</v>
      </c>
      <c r="AQ217" s="3" t="b">
        <f t="shared" si="49"/>
        <v>0</v>
      </c>
      <c r="AR217">
        <f t="shared" si="42"/>
        <v>4</v>
      </c>
      <c r="AS217">
        <f t="shared" si="43"/>
        <v>3</v>
      </c>
      <c r="AT217" s="3" t="b">
        <f t="shared" si="44"/>
        <v>1</v>
      </c>
      <c r="AU217" s="3">
        <f t="shared" si="45"/>
        <v>33.05517857142857</v>
      </c>
      <c r="AV217" s="3">
        <f t="shared" si="46"/>
        <v>34.795142857142856</v>
      </c>
      <c r="AW217" s="3">
        <f t="shared" si="47"/>
        <v>-7.4009622176554865E-2</v>
      </c>
      <c r="AX217" s="3">
        <f t="shared" si="52"/>
        <v>-5.69897120001693E-2</v>
      </c>
      <c r="AY217" s="3" t="b">
        <f t="shared" si="50"/>
        <v>0</v>
      </c>
      <c r="AZ217" s="6">
        <f t="shared" si="48"/>
        <v>0.83530834253597941</v>
      </c>
      <c r="BA217" s="3" t="b">
        <f t="shared" si="51"/>
        <v>0</v>
      </c>
      <c r="BB217" s="3"/>
      <c r="BC217" t="s">
        <v>669</v>
      </c>
    </row>
    <row r="218" spans="1:55">
      <c r="A218">
        <v>628</v>
      </c>
      <c r="B218">
        <v>1</v>
      </c>
      <c r="C218" t="s">
        <v>622</v>
      </c>
      <c r="D218" t="str">
        <f>HYPERLINK("http://www.uniprot.org/uniprot/UD19_MOUSE", "UD19_MOUSE")</f>
        <v>UD19_MOUSE</v>
      </c>
      <c r="F218">
        <v>18.600000000000001</v>
      </c>
      <c r="G218">
        <v>528</v>
      </c>
      <c r="H218">
        <v>60009</v>
      </c>
      <c r="I218" t="s">
        <v>623</v>
      </c>
      <c r="J218">
        <v>409</v>
      </c>
      <c r="K218">
        <v>161</v>
      </c>
      <c r="L218">
        <v>0.39400000000000002</v>
      </c>
      <c r="M218">
        <v>47</v>
      </c>
      <c r="N218">
        <v>64</v>
      </c>
      <c r="O218">
        <v>84</v>
      </c>
      <c r="P218">
        <v>38</v>
      </c>
      <c r="Q218">
        <v>42</v>
      </c>
      <c r="R218">
        <v>56</v>
      </c>
      <c r="S218">
        <v>78</v>
      </c>
      <c r="T218">
        <v>26</v>
      </c>
      <c r="U218">
        <v>17</v>
      </c>
      <c r="V218">
        <v>35</v>
      </c>
      <c r="W218">
        <v>15</v>
      </c>
      <c r="X218">
        <v>21</v>
      </c>
      <c r="Y218">
        <v>22</v>
      </c>
      <c r="Z218">
        <v>25</v>
      </c>
      <c r="AA218">
        <v>32.825000000000003</v>
      </c>
      <c r="AB218">
        <v>26.391999999999999</v>
      </c>
      <c r="AC218">
        <v>48.582000000000001</v>
      </c>
      <c r="AD218">
        <v>19.792000000000002</v>
      </c>
      <c r="AE218">
        <v>34.048999999999999</v>
      </c>
      <c r="AF218">
        <v>32.789000000000001</v>
      </c>
      <c r="AG218">
        <v>36.207000000000001</v>
      </c>
      <c r="AH218" s="3">
        <v>49.111428571428569</v>
      </c>
      <c r="AI218" s="3">
        <v>21.198857142857143</v>
      </c>
      <c r="AJ218" s="3">
        <v>39.511714285714284</v>
      </c>
      <c r="AK218" s="3">
        <v>31.266999999999999</v>
      </c>
      <c r="AL218" s="3">
        <v>42.435571428571428</v>
      </c>
      <c r="AM218" s="3">
        <v>28.449428571428573</v>
      </c>
      <c r="AN218" s="3">
        <v>24.172428571428572</v>
      </c>
      <c r="AO218" s="3">
        <f t="shared" si="40"/>
        <v>33.735204081632652</v>
      </c>
      <c r="AP218" s="3" t="b">
        <f t="shared" si="41"/>
        <v>1</v>
      </c>
      <c r="AQ218" s="3" t="b">
        <f t="shared" si="49"/>
        <v>1</v>
      </c>
      <c r="AR218">
        <f t="shared" si="42"/>
        <v>4</v>
      </c>
      <c r="AS218">
        <f t="shared" si="43"/>
        <v>3</v>
      </c>
      <c r="AT218" s="3" t="b">
        <f t="shared" si="44"/>
        <v>1</v>
      </c>
      <c r="AU218" s="3">
        <f t="shared" si="45"/>
        <v>35.27225</v>
      </c>
      <c r="AV218" s="3">
        <f t="shared" si="46"/>
        <v>31.685809523809525</v>
      </c>
      <c r="AW218" s="3">
        <f t="shared" si="47"/>
        <v>0.15469673288090915</v>
      </c>
      <c r="AX218" s="3">
        <f t="shared" si="52"/>
        <v>0.18923003065925739</v>
      </c>
      <c r="AY218" s="3" t="b">
        <f t="shared" si="50"/>
        <v>0</v>
      </c>
      <c r="AZ218" s="6">
        <f t="shared" si="48"/>
        <v>0.68747875106170564</v>
      </c>
      <c r="BA218" s="3" t="b">
        <f t="shared" si="51"/>
        <v>0</v>
      </c>
      <c r="BB218" s="3"/>
      <c r="BC218" t="s">
        <v>539</v>
      </c>
    </row>
    <row r="219" spans="1:55">
      <c r="A219">
        <v>290</v>
      </c>
      <c r="B219">
        <v>1</v>
      </c>
      <c r="C219" t="s">
        <v>625</v>
      </c>
      <c r="D219" t="str">
        <f>HYPERLINK("http://www.uniprot.org/uniprot/PROX1_MOUSE", "PROX1_MOUSE")</f>
        <v>PROX1_MOUSE</v>
      </c>
      <c r="F219">
        <v>42.5</v>
      </c>
      <c r="G219">
        <v>737</v>
      </c>
      <c r="H219">
        <v>83127</v>
      </c>
      <c r="I219" t="s">
        <v>626</v>
      </c>
      <c r="J219">
        <v>248</v>
      </c>
      <c r="K219">
        <v>248</v>
      </c>
      <c r="L219">
        <v>1</v>
      </c>
      <c r="M219">
        <v>9</v>
      </c>
      <c r="N219">
        <v>57</v>
      </c>
      <c r="O219">
        <v>51</v>
      </c>
      <c r="P219">
        <v>6</v>
      </c>
      <c r="Q219">
        <v>8</v>
      </c>
      <c r="R219">
        <v>54</v>
      </c>
      <c r="S219">
        <v>63</v>
      </c>
      <c r="T219">
        <v>9</v>
      </c>
      <c r="U219">
        <v>57</v>
      </c>
      <c r="V219">
        <v>51</v>
      </c>
      <c r="W219">
        <v>6</v>
      </c>
      <c r="X219">
        <v>8</v>
      </c>
      <c r="Y219">
        <v>54</v>
      </c>
      <c r="Z219">
        <v>63</v>
      </c>
      <c r="AA219">
        <v>9</v>
      </c>
      <c r="AB219">
        <v>57</v>
      </c>
      <c r="AC219">
        <v>51</v>
      </c>
      <c r="AD219">
        <v>6</v>
      </c>
      <c r="AE219">
        <v>8</v>
      </c>
      <c r="AF219">
        <v>54</v>
      </c>
      <c r="AG219">
        <v>63</v>
      </c>
      <c r="AH219" s="3">
        <v>14.898857142857143</v>
      </c>
      <c r="AI219" s="3">
        <v>50.571428571428569</v>
      </c>
      <c r="AJ219" s="3">
        <v>40.904714285714292</v>
      </c>
      <c r="AK219" s="3">
        <v>13.765857142857142</v>
      </c>
      <c r="AL219" s="3">
        <v>12.285714285714286</v>
      </c>
      <c r="AM219" s="3">
        <v>50.571428571428569</v>
      </c>
      <c r="AN219" s="3">
        <v>47.857142857142854</v>
      </c>
      <c r="AO219" s="3">
        <f t="shared" si="40"/>
        <v>32.979306122448982</v>
      </c>
      <c r="AP219" s="3" t="b">
        <f t="shared" si="41"/>
        <v>1</v>
      </c>
      <c r="AQ219" s="3" t="b">
        <f t="shared" si="49"/>
        <v>1</v>
      </c>
      <c r="AR219">
        <f t="shared" si="42"/>
        <v>4</v>
      </c>
      <c r="AS219">
        <f t="shared" si="43"/>
        <v>3</v>
      </c>
      <c r="AT219" s="3" t="b">
        <f t="shared" si="44"/>
        <v>1</v>
      </c>
      <c r="AU219" s="3">
        <f t="shared" si="45"/>
        <v>30.035214285714286</v>
      </c>
      <c r="AV219" s="3">
        <f t="shared" si="46"/>
        <v>36.904761904761905</v>
      </c>
      <c r="AW219" s="3">
        <f t="shared" si="47"/>
        <v>-0.29715202571168314</v>
      </c>
      <c r="AX219" s="3">
        <f t="shared" si="52"/>
        <v>-0.88518526468618297</v>
      </c>
      <c r="AY219" s="3" t="b">
        <f t="shared" si="50"/>
        <v>0</v>
      </c>
      <c r="AZ219" s="6">
        <f t="shared" si="48"/>
        <v>0.66760955934295019</v>
      </c>
      <c r="BA219" s="3" t="b">
        <f t="shared" si="51"/>
        <v>0</v>
      </c>
      <c r="BB219" s="3"/>
      <c r="BC219" t="s">
        <v>537</v>
      </c>
    </row>
    <row r="220" spans="1:55">
      <c r="A220">
        <v>1212</v>
      </c>
      <c r="B220">
        <v>1</v>
      </c>
      <c r="C220" t="s">
        <v>2143</v>
      </c>
      <c r="D220" t="str">
        <f>HYPERLINK("http://www.uniprot.org/uniprot/FIP1_MOUSE", "FIP1_MOUSE")</f>
        <v>FIP1_MOUSE</v>
      </c>
      <c r="F220">
        <v>26.7</v>
      </c>
      <c r="G220">
        <v>581</v>
      </c>
      <c r="H220">
        <v>64960</v>
      </c>
      <c r="I220" t="s">
        <v>2144</v>
      </c>
      <c r="J220">
        <v>221</v>
      </c>
      <c r="K220">
        <v>221</v>
      </c>
      <c r="L220">
        <v>1</v>
      </c>
      <c r="M220">
        <v>26</v>
      </c>
      <c r="N220">
        <v>33</v>
      </c>
      <c r="O220">
        <v>31</v>
      </c>
      <c r="P220">
        <v>20</v>
      </c>
      <c r="Q220">
        <v>34</v>
      </c>
      <c r="R220">
        <v>19</v>
      </c>
      <c r="S220">
        <v>58</v>
      </c>
      <c r="T220">
        <v>26</v>
      </c>
      <c r="U220">
        <v>33</v>
      </c>
      <c r="V220">
        <v>31</v>
      </c>
      <c r="W220">
        <v>20</v>
      </c>
      <c r="X220">
        <v>34</v>
      </c>
      <c r="Y220">
        <v>19</v>
      </c>
      <c r="Z220">
        <v>58</v>
      </c>
      <c r="AA220">
        <v>26</v>
      </c>
      <c r="AB220">
        <v>33</v>
      </c>
      <c r="AC220">
        <v>31</v>
      </c>
      <c r="AD220">
        <v>20</v>
      </c>
      <c r="AE220">
        <v>34</v>
      </c>
      <c r="AF220">
        <v>19</v>
      </c>
      <c r="AG220">
        <v>58</v>
      </c>
      <c r="AH220" s="3">
        <v>39.772571428571432</v>
      </c>
      <c r="AI220" s="3">
        <v>28.617285714285714</v>
      </c>
      <c r="AJ220" s="3">
        <v>25.571428571428573</v>
      </c>
      <c r="AK220" s="3">
        <v>32.835000000000001</v>
      </c>
      <c r="AL220" s="3">
        <v>42.12</v>
      </c>
      <c r="AM220" s="3">
        <v>16.902428571428572</v>
      </c>
      <c r="AN220" s="3">
        <v>43.403142857142861</v>
      </c>
      <c r="AO220" s="3">
        <f t="shared" si="40"/>
        <v>32.745979591836736</v>
      </c>
      <c r="AP220" s="3" t="b">
        <f t="shared" si="41"/>
        <v>1</v>
      </c>
      <c r="AQ220" s="3" t="b">
        <f t="shared" si="49"/>
        <v>1</v>
      </c>
      <c r="AR220">
        <f t="shared" si="42"/>
        <v>4</v>
      </c>
      <c r="AS220">
        <f t="shared" si="43"/>
        <v>3</v>
      </c>
      <c r="AT220" s="3" t="b">
        <f t="shared" si="44"/>
        <v>1</v>
      </c>
      <c r="AU220" s="3">
        <f t="shared" si="45"/>
        <v>31.699071428571429</v>
      </c>
      <c r="AV220" s="3">
        <f t="shared" si="46"/>
        <v>34.141857142857141</v>
      </c>
      <c r="AW220" s="3">
        <f t="shared" si="47"/>
        <v>-0.10710095611189059</v>
      </c>
      <c r="AX220" s="3">
        <f t="shared" si="52"/>
        <v>-0.42259685940485792</v>
      </c>
      <c r="AY220" s="3" t="b">
        <f t="shared" si="50"/>
        <v>0</v>
      </c>
      <c r="AZ220" s="6">
        <f t="shared" si="48"/>
        <v>0.77468129251119044</v>
      </c>
      <c r="BA220" s="3" t="b">
        <f t="shared" si="51"/>
        <v>0</v>
      </c>
      <c r="BB220" s="3"/>
      <c r="BC220" t="s">
        <v>537</v>
      </c>
    </row>
    <row r="221" spans="1:55">
      <c r="A221">
        <v>1193</v>
      </c>
      <c r="B221">
        <v>1</v>
      </c>
      <c r="C221" t="s">
        <v>2194</v>
      </c>
      <c r="D221" t="str">
        <f>HYPERLINK("http://www.uniprot.org/uniprot/SARNP_MOUSE", "SARNP_MOUSE")</f>
        <v>SARNP_MOUSE</v>
      </c>
      <c r="F221">
        <v>38.1</v>
      </c>
      <c r="G221">
        <v>210</v>
      </c>
      <c r="H221">
        <v>23534</v>
      </c>
      <c r="I221" t="s">
        <v>2195</v>
      </c>
      <c r="J221">
        <v>224</v>
      </c>
      <c r="K221">
        <v>224</v>
      </c>
      <c r="L221">
        <v>1</v>
      </c>
      <c r="M221">
        <v>22</v>
      </c>
      <c r="N221">
        <v>38</v>
      </c>
      <c r="O221">
        <v>33</v>
      </c>
      <c r="P221">
        <v>36</v>
      </c>
      <c r="Q221">
        <v>32</v>
      </c>
      <c r="R221">
        <v>33</v>
      </c>
      <c r="S221">
        <v>30</v>
      </c>
      <c r="T221">
        <v>22</v>
      </c>
      <c r="U221">
        <v>38</v>
      </c>
      <c r="V221">
        <v>33</v>
      </c>
      <c r="W221">
        <v>36</v>
      </c>
      <c r="X221">
        <v>32</v>
      </c>
      <c r="Y221">
        <v>33</v>
      </c>
      <c r="Z221">
        <v>30</v>
      </c>
      <c r="AA221">
        <v>22</v>
      </c>
      <c r="AB221">
        <v>38</v>
      </c>
      <c r="AC221">
        <v>33</v>
      </c>
      <c r="AD221">
        <v>36</v>
      </c>
      <c r="AE221">
        <v>32</v>
      </c>
      <c r="AF221">
        <v>33</v>
      </c>
      <c r="AG221">
        <v>30</v>
      </c>
      <c r="AH221" s="3">
        <v>33.501571428571431</v>
      </c>
      <c r="AI221" s="3">
        <v>32.407142857142858</v>
      </c>
      <c r="AJ221" s="3">
        <v>27.414857142857141</v>
      </c>
      <c r="AK221" s="3">
        <v>46.5</v>
      </c>
      <c r="AL221" s="3">
        <v>39.772571428571432</v>
      </c>
      <c r="AM221" s="3">
        <v>29.561714285714288</v>
      </c>
      <c r="AN221" s="3">
        <v>19.285714285714285</v>
      </c>
      <c r="AO221" s="3">
        <f t="shared" si="40"/>
        <v>32.634795918367345</v>
      </c>
      <c r="AP221" s="3" t="b">
        <f t="shared" si="41"/>
        <v>1</v>
      </c>
      <c r="AQ221" s="3" t="b">
        <f t="shared" si="49"/>
        <v>1</v>
      </c>
      <c r="AR221">
        <f t="shared" si="42"/>
        <v>4</v>
      </c>
      <c r="AS221">
        <f t="shared" si="43"/>
        <v>3</v>
      </c>
      <c r="AT221" s="3" t="b">
        <f t="shared" si="44"/>
        <v>1</v>
      </c>
      <c r="AU221" s="3">
        <f t="shared" si="45"/>
        <v>34.955892857142857</v>
      </c>
      <c r="AV221" s="3">
        <f t="shared" si="46"/>
        <v>29.540000000000003</v>
      </c>
      <c r="AW221" s="3">
        <f t="shared" si="47"/>
        <v>0.24286585923013448</v>
      </c>
      <c r="AX221" s="3">
        <f t="shared" si="52"/>
        <v>0.35660571660274676</v>
      </c>
      <c r="AY221" s="3" t="b">
        <f t="shared" si="50"/>
        <v>0</v>
      </c>
      <c r="AZ221" s="6">
        <f t="shared" si="48"/>
        <v>0.46831186312515177</v>
      </c>
      <c r="BA221" s="3" t="b">
        <f t="shared" si="51"/>
        <v>0</v>
      </c>
      <c r="BB221" s="3"/>
      <c r="BC221" t="s">
        <v>537</v>
      </c>
    </row>
    <row r="222" spans="1:55">
      <c r="A222">
        <v>505</v>
      </c>
      <c r="B222">
        <v>1</v>
      </c>
      <c r="C222" t="s">
        <v>871</v>
      </c>
      <c r="D222" t="str">
        <f>HYPERLINK("http://www.uniprot.org/uniprot/SNUT2_MOUSE", "SNUT2_MOUSE")</f>
        <v>SNUT2_MOUSE</v>
      </c>
      <c r="F222">
        <v>27</v>
      </c>
      <c r="G222">
        <v>564</v>
      </c>
      <c r="H222">
        <v>65147</v>
      </c>
      <c r="I222" t="s">
        <v>872</v>
      </c>
      <c r="J222">
        <v>231</v>
      </c>
      <c r="K222">
        <v>231</v>
      </c>
      <c r="L222">
        <v>1</v>
      </c>
      <c r="M222">
        <v>20</v>
      </c>
      <c r="N222">
        <v>37</v>
      </c>
      <c r="O222">
        <v>45</v>
      </c>
      <c r="P222">
        <v>21</v>
      </c>
      <c r="Q222">
        <v>19</v>
      </c>
      <c r="R222">
        <v>36</v>
      </c>
      <c r="S222">
        <v>53</v>
      </c>
      <c r="T222">
        <v>20</v>
      </c>
      <c r="U222">
        <v>37</v>
      </c>
      <c r="V222">
        <v>45</v>
      </c>
      <c r="W222">
        <v>21</v>
      </c>
      <c r="X222">
        <v>19</v>
      </c>
      <c r="Y222">
        <v>36</v>
      </c>
      <c r="Z222">
        <v>53</v>
      </c>
      <c r="AA222">
        <v>20</v>
      </c>
      <c r="AB222">
        <v>37</v>
      </c>
      <c r="AC222">
        <v>45</v>
      </c>
      <c r="AD222">
        <v>21</v>
      </c>
      <c r="AE222">
        <v>19</v>
      </c>
      <c r="AF222">
        <v>36</v>
      </c>
      <c r="AG222">
        <v>53</v>
      </c>
      <c r="AH222" s="3">
        <v>29.571428571428573</v>
      </c>
      <c r="AI222" s="3">
        <v>31.266999999999999</v>
      </c>
      <c r="AJ222" s="3">
        <v>37.149714285714289</v>
      </c>
      <c r="AK222" s="3">
        <v>33.366142857142854</v>
      </c>
      <c r="AL222" s="3">
        <v>26.288142857142855</v>
      </c>
      <c r="AM222" s="3">
        <v>32.714285714285715</v>
      </c>
      <c r="AN222" s="3">
        <v>37.714285714285715</v>
      </c>
      <c r="AO222" s="3">
        <f t="shared" si="40"/>
        <v>32.581571428571429</v>
      </c>
      <c r="AP222" s="3" t="b">
        <f t="shared" si="41"/>
        <v>1</v>
      </c>
      <c r="AQ222" s="3" t="b">
        <f t="shared" si="49"/>
        <v>1</v>
      </c>
      <c r="AR222">
        <f t="shared" si="42"/>
        <v>4</v>
      </c>
      <c r="AS222">
        <f t="shared" si="43"/>
        <v>3</v>
      </c>
      <c r="AT222" s="3" t="b">
        <f t="shared" si="44"/>
        <v>1</v>
      </c>
      <c r="AU222" s="3">
        <f t="shared" si="45"/>
        <v>32.838571428571427</v>
      </c>
      <c r="AV222" s="3">
        <f t="shared" si="46"/>
        <v>32.238904761904763</v>
      </c>
      <c r="AW222" s="3">
        <f t="shared" si="47"/>
        <v>2.6588634479731966E-2</v>
      </c>
      <c r="AX222" s="3">
        <f t="shared" si="52"/>
        <v>-0.17595340220977537</v>
      </c>
      <c r="AY222" s="3" t="b">
        <f t="shared" si="50"/>
        <v>0</v>
      </c>
      <c r="AZ222" s="6">
        <f t="shared" si="48"/>
        <v>0.86594345960729069</v>
      </c>
      <c r="BA222" s="3" t="b">
        <f t="shared" si="51"/>
        <v>0</v>
      </c>
      <c r="BB222" s="3"/>
      <c r="BC222" t="s">
        <v>537</v>
      </c>
    </row>
    <row r="223" spans="1:55">
      <c r="A223">
        <v>873</v>
      </c>
      <c r="B223">
        <v>1</v>
      </c>
      <c r="C223" t="s">
        <v>1415</v>
      </c>
      <c r="D223" t="str">
        <f>HYPERLINK("http://www.uniprot.org/uniprot/CHERP_MOUSE", "CHERP_MOUSE")</f>
        <v>CHERP_MOUSE</v>
      </c>
      <c r="F223">
        <v>22.9</v>
      </c>
      <c r="G223">
        <v>936</v>
      </c>
      <c r="H223">
        <v>106170</v>
      </c>
      <c r="I223" t="s">
        <v>1416</v>
      </c>
      <c r="J223">
        <v>233</v>
      </c>
      <c r="K223">
        <v>233</v>
      </c>
      <c r="L223">
        <v>1</v>
      </c>
      <c r="M223">
        <v>14</v>
      </c>
      <c r="N223">
        <v>40</v>
      </c>
      <c r="O223">
        <v>49</v>
      </c>
      <c r="P223">
        <v>16</v>
      </c>
      <c r="Q223">
        <v>23</v>
      </c>
      <c r="R223">
        <v>33</v>
      </c>
      <c r="S223">
        <v>58</v>
      </c>
      <c r="T223">
        <v>14</v>
      </c>
      <c r="U223">
        <v>40</v>
      </c>
      <c r="V223">
        <v>49</v>
      </c>
      <c r="W223">
        <v>16</v>
      </c>
      <c r="X223">
        <v>23</v>
      </c>
      <c r="Y223">
        <v>33</v>
      </c>
      <c r="Z223">
        <v>58</v>
      </c>
      <c r="AA223">
        <v>14</v>
      </c>
      <c r="AB223">
        <v>40</v>
      </c>
      <c r="AC223">
        <v>49</v>
      </c>
      <c r="AD223">
        <v>16</v>
      </c>
      <c r="AE223">
        <v>23</v>
      </c>
      <c r="AF223">
        <v>33</v>
      </c>
      <c r="AG223">
        <v>58</v>
      </c>
      <c r="AH223" s="3">
        <v>22</v>
      </c>
      <c r="AI223" s="3">
        <v>33.943857142857141</v>
      </c>
      <c r="AJ223" s="3">
        <v>40.301142857142857</v>
      </c>
      <c r="AK223" s="3">
        <v>27.142857142857142</v>
      </c>
      <c r="AL223" s="3">
        <v>31.826285714285714</v>
      </c>
      <c r="AM223" s="3">
        <v>28.851571428571429</v>
      </c>
      <c r="AN223" s="3">
        <v>43.037714285714287</v>
      </c>
      <c r="AO223" s="3">
        <f t="shared" si="40"/>
        <v>32.443346938775512</v>
      </c>
      <c r="AP223" s="3" t="b">
        <f t="shared" si="41"/>
        <v>1</v>
      </c>
      <c r="AQ223" s="3" t="b">
        <f t="shared" si="49"/>
        <v>1</v>
      </c>
      <c r="AR223">
        <f t="shared" si="42"/>
        <v>4</v>
      </c>
      <c r="AS223">
        <f t="shared" si="43"/>
        <v>3</v>
      </c>
      <c r="AT223" s="3" t="b">
        <f t="shared" si="44"/>
        <v>1</v>
      </c>
      <c r="AU223" s="3">
        <f t="shared" si="45"/>
        <v>30.846964285714286</v>
      </c>
      <c r="AV223" s="3">
        <f t="shared" si="46"/>
        <v>34.571857142857141</v>
      </c>
      <c r="AW223" s="3">
        <f t="shared" si="47"/>
        <v>-0.16446958714462079</v>
      </c>
      <c r="AX223" s="3">
        <f t="shared" si="52"/>
        <v>-0.74398484166920043</v>
      </c>
      <c r="AY223" s="3" t="b">
        <f t="shared" si="50"/>
        <v>0</v>
      </c>
      <c r="AZ223" s="6">
        <f t="shared" si="48"/>
        <v>0.55840926470036312</v>
      </c>
      <c r="BA223" s="3" t="b">
        <f t="shared" si="51"/>
        <v>0</v>
      </c>
      <c r="BB223" s="3"/>
      <c r="BC223" t="s">
        <v>537</v>
      </c>
    </row>
    <row r="224" spans="1:55">
      <c r="A224">
        <v>299</v>
      </c>
      <c r="B224">
        <v>1</v>
      </c>
      <c r="C224" t="s">
        <v>562</v>
      </c>
      <c r="D224" t="str">
        <f>HYPERLINK("http://www.uniprot.org/uniprot/DHI1_MOUSE", "DHI1_MOUSE")</f>
        <v>DHI1_MOUSE</v>
      </c>
      <c r="F224">
        <v>20.9</v>
      </c>
      <c r="G224">
        <v>292</v>
      </c>
      <c r="H224">
        <v>32365</v>
      </c>
      <c r="I224" t="s">
        <v>563</v>
      </c>
      <c r="J224">
        <v>214</v>
      </c>
      <c r="K224">
        <v>214</v>
      </c>
      <c r="L224">
        <v>1</v>
      </c>
      <c r="M224">
        <v>32</v>
      </c>
      <c r="N224">
        <v>35</v>
      </c>
      <c r="O224">
        <v>34</v>
      </c>
      <c r="P224">
        <v>45</v>
      </c>
      <c r="Q224">
        <v>13</v>
      </c>
      <c r="R224">
        <v>23</v>
      </c>
      <c r="S224">
        <v>32</v>
      </c>
      <c r="T224">
        <v>32</v>
      </c>
      <c r="U224">
        <v>35</v>
      </c>
      <c r="V224">
        <v>34</v>
      </c>
      <c r="W224">
        <v>45</v>
      </c>
      <c r="X224">
        <v>13</v>
      </c>
      <c r="Y224">
        <v>23</v>
      </c>
      <c r="Z224">
        <v>32</v>
      </c>
      <c r="AA224">
        <v>32</v>
      </c>
      <c r="AB224">
        <v>35</v>
      </c>
      <c r="AC224">
        <v>34</v>
      </c>
      <c r="AD224">
        <v>45</v>
      </c>
      <c r="AE224">
        <v>13</v>
      </c>
      <c r="AF224">
        <v>23</v>
      </c>
      <c r="AG224">
        <v>32</v>
      </c>
      <c r="AH224" s="3">
        <v>46.5</v>
      </c>
      <c r="AI224" s="3">
        <v>29.561714285714288</v>
      </c>
      <c r="AJ224" s="3">
        <v>27.98414285714286</v>
      </c>
      <c r="AK224" s="3">
        <v>61.285714285714285</v>
      </c>
      <c r="AL224" s="3">
        <v>19.107571428571426</v>
      </c>
      <c r="AM224" s="3">
        <v>20.194857142857142</v>
      </c>
      <c r="AN224" s="3">
        <v>20.193857142857144</v>
      </c>
      <c r="AO224" s="3">
        <f t="shared" si="40"/>
        <v>32.118265306122446</v>
      </c>
      <c r="AP224" s="3" t="b">
        <f t="shared" si="41"/>
        <v>1</v>
      </c>
      <c r="AQ224" s="3" t="b">
        <f t="shared" si="49"/>
        <v>1</v>
      </c>
      <c r="AR224">
        <f t="shared" si="42"/>
        <v>4</v>
      </c>
      <c r="AS224">
        <f t="shared" si="43"/>
        <v>3</v>
      </c>
      <c r="AT224" s="3" t="b">
        <f t="shared" si="44"/>
        <v>1</v>
      </c>
      <c r="AU224" s="3">
        <f t="shared" si="45"/>
        <v>41.332892857142859</v>
      </c>
      <c r="AV224" s="3">
        <f t="shared" si="46"/>
        <v>19.832095238095235</v>
      </c>
      <c r="AW224" s="3">
        <f t="shared" si="47"/>
        <v>1.0594532356604469</v>
      </c>
      <c r="AX224" s="3">
        <f t="shared" si="52"/>
        <v>2.3846656120934444</v>
      </c>
      <c r="AY224" s="3" t="b">
        <f t="shared" si="50"/>
        <v>1</v>
      </c>
      <c r="AZ224" s="6">
        <f t="shared" si="48"/>
        <v>6.8877796844759143E-2</v>
      </c>
      <c r="BA224" s="3" t="b">
        <f t="shared" si="51"/>
        <v>1</v>
      </c>
      <c r="BB224" s="3" t="b">
        <v>1</v>
      </c>
      <c r="BC224" t="s">
        <v>537</v>
      </c>
    </row>
    <row r="225" spans="1:55">
      <c r="A225">
        <v>750</v>
      </c>
      <c r="B225">
        <v>1</v>
      </c>
      <c r="C225" t="s">
        <v>1676</v>
      </c>
      <c r="D225" t="str">
        <f>HYPERLINK("http://www.uniprot.org/uniprot/SYMPK_MOUSE", "SYMPK_MOUSE")</f>
        <v>SYMPK_MOUSE</v>
      </c>
      <c r="F225">
        <v>27.7</v>
      </c>
      <c r="G225">
        <v>1284</v>
      </c>
      <c r="H225">
        <v>142285</v>
      </c>
      <c r="I225" t="s">
        <v>1677</v>
      </c>
      <c r="J225">
        <v>227</v>
      </c>
      <c r="K225">
        <v>227</v>
      </c>
      <c r="L225">
        <v>1</v>
      </c>
      <c r="M225">
        <v>20</v>
      </c>
      <c r="N225">
        <v>39</v>
      </c>
      <c r="O225">
        <v>41</v>
      </c>
      <c r="P225">
        <v>9</v>
      </c>
      <c r="Q225">
        <v>16</v>
      </c>
      <c r="R225">
        <v>43</v>
      </c>
      <c r="S225">
        <v>59</v>
      </c>
      <c r="T225">
        <v>20</v>
      </c>
      <c r="U225">
        <v>39</v>
      </c>
      <c r="V225">
        <v>41</v>
      </c>
      <c r="W225">
        <v>9</v>
      </c>
      <c r="X225">
        <v>16</v>
      </c>
      <c r="Y225">
        <v>43</v>
      </c>
      <c r="Z225">
        <v>59</v>
      </c>
      <c r="AA225">
        <v>20</v>
      </c>
      <c r="AB225">
        <v>39</v>
      </c>
      <c r="AC225">
        <v>41</v>
      </c>
      <c r="AD225">
        <v>9</v>
      </c>
      <c r="AE225">
        <v>16</v>
      </c>
      <c r="AF225">
        <v>43</v>
      </c>
      <c r="AG225">
        <v>59</v>
      </c>
      <c r="AH225" s="3">
        <v>30.085714285714285</v>
      </c>
      <c r="AI225" s="3">
        <v>32.835000000000001</v>
      </c>
      <c r="AJ225" s="3">
        <v>33.501571428571431</v>
      </c>
      <c r="AK225" s="3">
        <v>18.035428571428572</v>
      </c>
      <c r="AL225" s="3">
        <v>23.462142857142858</v>
      </c>
      <c r="AM225" s="3">
        <v>40.904714285714292</v>
      </c>
      <c r="AN225" s="3">
        <v>44.253571428571426</v>
      </c>
      <c r="AO225" s="3">
        <f t="shared" si="40"/>
        <v>31.868306122448985</v>
      </c>
      <c r="AP225" s="3" t="b">
        <f t="shared" si="41"/>
        <v>1</v>
      </c>
      <c r="AQ225" s="3" t="b">
        <f t="shared" si="49"/>
        <v>1</v>
      </c>
      <c r="AR225">
        <f t="shared" si="42"/>
        <v>4</v>
      </c>
      <c r="AS225">
        <f t="shared" si="43"/>
        <v>3</v>
      </c>
      <c r="AT225" s="3" t="b">
        <f t="shared" si="44"/>
        <v>1</v>
      </c>
      <c r="AU225" s="3">
        <f t="shared" si="45"/>
        <v>28.614428571428572</v>
      </c>
      <c r="AV225" s="3">
        <f t="shared" si="46"/>
        <v>36.206809523809532</v>
      </c>
      <c r="AW225" s="3">
        <f t="shared" si="47"/>
        <v>-0.33951825819842057</v>
      </c>
      <c r="AX225" s="3">
        <f t="shared" si="52"/>
        <v>-1.193842089595659</v>
      </c>
      <c r="AY225" s="3" t="b">
        <f t="shared" si="50"/>
        <v>0</v>
      </c>
      <c r="AZ225" s="6">
        <f t="shared" si="48"/>
        <v>0.31967362528243398</v>
      </c>
      <c r="BA225" s="3" t="b">
        <f t="shared" si="51"/>
        <v>0</v>
      </c>
      <c r="BB225" s="3"/>
      <c r="BC225" t="s">
        <v>537</v>
      </c>
    </row>
    <row r="226" spans="1:55">
      <c r="A226">
        <v>1056</v>
      </c>
      <c r="B226">
        <v>1</v>
      </c>
      <c r="C226" t="s">
        <v>2588</v>
      </c>
      <c r="D226" t="str">
        <f>HYPERLINK("http://www.uniprot.org/uniprot/PRPF3_MOUSE", "PRPF3_MOUSE")</f>
        <v>PRPF3_MOUSE</v>
      </c>
      <c r="F226">
        <v>32.5</v>
      </c>
      <c r="G226">
        <v>683</v>
      </c>
      <c r="H226">
        <v>77456</v>
      </c>
      <c r="I226" t="s">
        <v>2589</v>
      </c>
      <c r="J226">
        <v>206</v>
      </c>
      <c r="K226">
        <v>206</v>
      </c>
      <c r="L226">
        <v>1</v>
      </c>
      <c r="M226">
        <v>43</v>
      </c>
      <c r="N226">
        <v>25</v>
      </c>
      <c r="O226">
        <v>29</v>
      </c>
      <c r="P226">
        <v>18</v>
      </c>
      <c r="Q226">
        <v>38</v>
      </c>
      <c r="R226">
        <v>27</v>
      </c>
      <c r="S226">
        <v>26</v>
      </c>
      <c r="T226">
        <v>43</v>
      </c>
      <c r="U226">
        <v>25</v>
      </c>
      <c r="V226">
        <v>29</v>
      </c>
      <c r="W226">
        <v>18</v>
      </c>
      <c r="X226">
        <v>38</v>
      </c>
      <c r="Y226">
        <v>27</v>
      </c>
      <c r="Z226">
        <v>26</v>
      </c>
      <c r="AA226">
        <v>43</v>
      </c>
      <c r="AB226">
        <v>25</v>
      </c>
      <c r="AC226">
        <v>29</v>
      </c>
      <c r="AD226">
        <v>18</v>
      </c>
      <c r="AE226">
        <v>38</v>
      </c>
      <c r="AF226">
        <v>27</v>
      </c>
      <c r="AG226">
        <v>26</v>
      </c>
      <c r="AH226" s="3">
        <v>58.3</v>
      </c>
      <c r="AI226" s="3">
        <v>19.685714285714287</v>
      </c>
      <c r="AJ226" s="3">
        <v>23.462142857142858</v>
      </c>
      <c r="AK226" s="3">
        <v>30.006714285714288</v>
      </c>
      <c r="AL226" s="3">
        <v>47</v>
      </c>
      <c r="AM226" s="3">
        <v>23.625</v>
      </c>
      <c r="AN226" s="3">
        <v>16.428571428571427</v>
      </c>
      <c r="AO226" s="3">
        <f t="shared" si="40"/>
        <v>31.215448979591834</v>
      </c>
      <c r="AP226" s="3" t="b">
        <f t="shared" si="41"/>
        <v>1</v>
      </c>
      <c r="AQ226" s="3" t="b">
        <f t="shared" si="49"/>
        <v>1</v>
      </c>
      <c r="AR226">
        <f t="shared" si="42"/>
        <v>4</v>
      </c>
      <c r="AS226">
        <f t="shared" si="43"/>
        <v>3</v>
      </c>
      <c r="AT226" s="3" t="b">
        <f t="shared" si="44"/>
        <v>1</v>
      </c>
      <c r="AU226" s="3">
        <f t="shared" si="45"/>
        <v>32.863642857142857</v>
      </c>
      <c r="AV226" s="3">
        <f t="shared" si="46"/>
        <v>29.017857142857142</v>
      </c>
      <c r="AW226" s="3">
        <f t="shared" si="47"/>
        <v>0.17955142262947801</v>
      </c>
      <c r="AX226" s="3">
        <f t="shared" si="52"/>
        <v>0.17250958723418908</v>
      </c>
      <c r="AY226" s="3" t="b">
        <f t="shared" si="50"/>
        <v>0</v>
      </c>
      <c r="AZ226" s="6">
        <f t="shared" si="48"/>
        <v>0.77773381183112511</v>
      </c>
      <c r="BA226" s="3" t="b">
        <f t="shared" si="51"/>
        <v>0</v>
      </c>
      <c r="BB226" s="3"/>
      <c r="BC226" t="s">
        <v>537</v>
      </c>
    </row>
    <row r="227" spans="1:55">
      <c r="A227">
        <v>613</v>
      </c>
      <c r="B227">
        <v>1</v>
      </c>
      <c r="C227" t="s">
        <v>2077</v>
      </c>
      <c r="D227" t="str">
        <f>HYPERLINK("http://www.uniprot.org/uniprot/DDX3X_MOUSE", "DDX3X_MOUSE")</f>
        <v>DDX3X_MOUSE</v>
      </c>
      <c r="F227">
        <v>40.799999999999997</v>
      </c>
      <c r="G227">
        <v>662</v>
      </c>
      <c r="H227">
        <v>73102</v>
      </c>
      <c r="I227" t="s">
        <v>2078</v>
      </c>
      <c r="J227">
        <v>741</v>
      </c>
      <c r="K227">
        <v>30</v>
      </c>
      <c r="L227">
        <v>0.04</v>
      </c>
      <c r="M227">
        <v>125</v>
      </c>
      <c r="N227">
        <v>97</v>
      </c>
      <c r="O227">
        <v>112</v>
      </c>
      <c r="P227">
        <v>102</v>
      </c>
      <c r="Q227">
        <v>120</v>
      </c>
      <c r="R227">
        <v>100</v>
      </c>
      <c r="S227">
        <v>85</v>
      </c>
      <c r="T227">
        <v>2</v>
      </c>
      <c r="U227">
        <v>4</v>
      </c>
      <c r="V227">
        <v>8</v>
      </c>
      <c r="W227">
        <v>1</v>
      </c>
      <c r="X227">
        <v>0</v>
      </c>
      <c r="Y227">
        <v>5</v>
      </c>
      <c r="Z227">
        <v>10</v>
      </c>
      <c r="AA227">
        <v>18.654</v>
      </c>
      <c r="AB227">
        <v>45.613999999999997</v>
      </c>
      <c r="AC227">
        <v>59.116</v>
      </c>
      <c r="AD227">
        <v>20.210999999999999</v>
      </c>
      <c r="AE227">
        <v>0</v>
      </c>
      <c r="AF227">
        <v>37.540999999999997</v>
      </c>
      <c r="AG227">
        <v>49.893000000000001</v>
      </c>
      <c r="AH227" s="3">
        <v>27.704000000000001</v>
      </c>
      <c r="AI227" s="3">
        <v>39.370714285714293</v>
      </c>
      <c r="AJ227" s="3">
        <v>49.111428571428569</v>
      </c>
      <c r="AK227" s="3">
        <v>33.228999999999999</v>
      </c>
      <c r="AL227" s="3">
        <v>0.42857142857142855</v>
      </c>
      <c r="AM227" s="3">
        <v>34.405857142857137</v>
      </c>
      <c r="AN227" s="3">
        <v>33.943857142857141</v>
      </c>
      <c r="AO227" s="3">
        <f t="shared" si="40"/>
        <v>31.170489795918368</v>
      </c>
      <c r="AP227" s="3" t="b">
        <f t="shared" si="41"/>
        <v>1</v>
      </c>
      <c r="AQ227" s="3" t="b">
        <f t="shared" si="49"/>
        <v>0</v>
      </c>
      <c r="AR227">
        <f t="shared" si="42"/>
        <v>4</v>
      </c>
      <c r="AS227">
        <f t="shared" si="43"/>
        <v>3</v>
      </c>
      <c r="AT227" s="3" t="b">
        <f t="shared" si="44"/>
        <v>1</v>
      </c>
      <c r="AU227" s="3">
        <f t="shared" si="45"/>
        <v>37.353785714285721</v>
      </c>
      <c r="AV227" s="3">
        <f t="shared" si="46"/>
        <v>22.92609523809524</v>
      </c>
      <c r="AW227" s="3">
        <f t="shared" si="47"/>
        <v>0.70426380732566796</v>
      </c>
      <c r="AX227" s="3">
        <f t="shared" si="52"/>
        <v>1.5734119322868871</v>
      </c>
      <c r="AY227" s="3" t="b">
        <f t="shared" si="50"/>
        <v>0</v>
      </c>
      <c r="AZ227" s="6">
        <f t="shared" si="48"/>
        <v>0.24158169549495717</v>
      </c>
      <c r="BA227" s="3" t="b">
        <f t="shared" si="51"/>
        <v>0</v>
      </c>
      <c r="BB227" s="3"/>
      <c r="BC227" t="s">
        <v>778</v>
      </c>
    </row>
    <row r="228" spans="1:55">
      <c r="A228">
        <v>666</v>
      </c>
      <c r="B228">
        <v>1</v>
      </c>
      <c r="C228" t="s">
        <v>1848</v>
      </c>
      <c r="D228" t="str">
        <f>HYPERLINK("http://www.uniprot.org/uniprot/CPSF6_MOUSE", "CPSF6_MOUSE")</f>
        <v>CPSF6_MOUSE</v>
      </c>
      <c r="F228">
        <v>23.8</v>
      </c>
      <c r="G228">
        <v>551</v>
      </c>
      <c r="H228">
        <v>59154</v>
      </c>
      <c r="I228" t="s">
        <v>1849</v>
      </c>
      <c r="J228">
        <v>210</v>
      </c>
      <c r="K228">
        <v>210</v>
      </c>
      <c r="L228">
        <v>1</v>
      </c>
      <c r="M228">
        <v>19</v>
      </c>
      <c r="N228">
        <v>27</v>
      </c>
      <c r="O228">
        <v>30</v>
      </c>
      <c r="P228">
        <v>44</v>
      </c>
      <c r="Q228">
        <v>29</v>
      </c>
      <c r="R228">
        <v>23</v>
      </c>
      <c r="S228">
        <v>38</v>
      </c>
      <c r="T228">
        <v>19</v>
      </c>
      <c r="U228">
        <v>27</v>
      </c>
      <c r="V228">
        <v>30</v>
      </c>
      <c r="W228">
        <v>44</v>
      </c>
      <c r="X228">
        <v>29</v>
      </c>
      <c r="Y228">
        <v>23</v>
      </c>
      <c r="Z228">
        <v>38</v>
      </c>
      <c r="AA228">
        <v>19</v>
      </c>
      <c r="AB228">
        <v>27</v>
      </c>
      <c r="AC228">
        <v>30</v>
      </c>
      <c r="AD228">
        <v>44</v>
      </c>
      <c r="AE228">
        <v>29</v>
      </c>
      <c r="AF228">
        <v>23</v>
      </c>
      <c r="AG228">
        <v>38</v>
      </c>
      <c r="AH228" s="3">
        <v>28.221</v>
      </c>
      <c r="AI228" s="3">
        <v>21.627142857142854</v>
      </c>
      <c r="AJ228" s="3">
        <v>24.481571428571431</v>
      </c>
      <c r="AK228" s="3">
        <v>59.517285714285713</v>
      </c>
      <c r="AL228" s="3">
        <v>36.378</v>
      </c>
      <c r="AM228" s="3">
        <v>20.377142857142854</v>
      </c>
      <c r="AN228" s="3">
        <v>25.571428571428573</v>
      </c>
      <c r="AO228" s="3">
        <f t="shared" si="40"/>
        <v>30.881938775510207</v>
      </c>
      <c r="AP228" s="3" t="b">
        <f t="shared" si="41"/>
        <v>1</v>
      </c>
      <c r="AQ228" s="3" t="b">
        <f t="shared" si="49"/>
        <v>1</v>
      </c>
      <c r="AR228">
        <f t="shared" si="42"/>
        <v>4</v>
      </c>
      <c r="AS228">
        <f t="shared" si="43"/>
        <v>3</v>
      </c>
      <c r="AT228" s="3" t="b">
        <f t="shared" si="44"/>
        <v>1</v>
      </c>
      <c r="AU228" s="3">
        <f t="shared" si="45"/>
        <v>33.461750000000002</v>
      </c>
      <c r="AV228" s="3">
        <f t="shared" si="46"/>
        <v>27.442190476190476</v>
      </c>
      <c r="AW228" s="3">
        <f t="shared" si="47"/>
        <v>0.28611725400789584</v>
      </c>
      <c r="AX228" s="3">
        <f t="shared" si="52"/>
        <v>0.36211649196923074</v>
      </c>
      <c r="AY228" s="3" t="b">
        <f t="shared" si="50"/>
        <v>0</v>
      </c>
      <c r="AZ228" s="6">
        <f t="shared" si="48"/>
        <v>0.61158989079541271</v>
      </c>
      <c r="BA228" s="3" t="b">
        <f t="shared" si="51"/>
        <v>0</v>
      </c>
      <c r="BB228" s="3"/>
      <c r="BC228" t="s">
        <v>537</v>
      </c>
    </row>
    <row r="229" spans="1:55">
      <c r="A229">
        <v>897</v>
      </c>
      <c r="B229">
        <v>1</v>
      </c>
      <c r="C229" t="s">
        <v>1376</v>
      </c>
      <c r="D229" t="str">
        <f>HYPERLINK("http://www.uniprot.org/uniprot/BCLF1_MOUSE", "BCLF1_MOUSE")</f>
        <v>BCLF1_MOUSE</v>
      </c>
      <c r="F229">
        <v>26.2</v>
      </c>
      <c r="G229">
        <v>919</v>
      </c>
      <c r="H229">
        <v>106003</v>
      </c>
      <c r="I229" t="s">
        <v>1377</v>
      </c>
      <c r="J229">
        <v>224</v>
      </c>
      <c r="K229">
        <v>215</v>
      </c>
      <c r="L229">
        <v>0.96</v>
      </c>
      <c r="M229">
        <v>17</v>
      </c>
      <c r="N229">
        <v>42</v>
      </c>
      <c r="O229">
        <v>38</v>
      </c>
      <c r="P229">
        <v>18</v>
      </c>
      <c r="Q229">
        <v>19</v>
      </c>
      <c r="R229">
        <v>43</v>
      </c>
      <c r="S229">
        <v>47</v>
      </c>
      <c r="T229">
        <v>17</v>
      </c>
      <c r="U229">
        <v>40</v>
      </c>
      <c r="V229">
        <v>37</v>
      </c>
      <c r="W229">
        <v>18</v>
      </c>
      <c r="X229">
        <v>19</v>
      </c>
      <c r="Y229">
        <v>38</v>
      </c>
      <c r="Z229">
        <v>46</v>
      </c>
      <c r="AA229">
        <v>17</v>
      </c>
      <c r="AB229">
        <v>40.543999999999997</v>
      </c>
      <c r="AC229">
        <v>37.247</v>
      </c>
      <c r="AD229">
        <v>18</v>
      </c>
      <c r="AE229">
        <v>19</v>
      </c>
      <c r="AF229">
        <v>39.195</v>
      </c>
      <c r="AG229">
        <v>46.283999999999999</v>
      </c>
      <c r="AH229" s="3">
        <v>26.571428571428573</v>
      </c>
      <c r="AI229" s="3">
        <v>34.247999999999998</v>
      </c>
      <c r="AJ229" s="3">
        <v>29.733571428571434</v>
      </c>
      <c r="AK229" s="3">
        <v>29.733571428571434</v>
      </c>
      <c r="AL229" s="3">
        <v>26.428571428571427</v>
      </c>
      <c r="AM229" s="3">
        <v>35.948857142857143</v>
      </c>
      <c r="AN229" s="3">
        <v>31.826285714285714</v>
      </c>
      <c r="AO229" s="3">
        <f t="shared" si="40"/>
        <v>30.641469387755105</v>
      </c>
      <c r="AP229" s="3" t="b">
        <f t="shared" si="41"/>
        <v>1</v>
      </c>
      <c r="AQ229" s="3" t="b">
        <f t="shared" si="49"/>
        <v>1</v>
      </c>
      <c r="AR229">
        <f t="shared" si="42"/>
        <v>4</v>
      </c>
      <c r="AS229">
        <f t="shared" si="43"/>
        <v>3</v>
      </c>
      <c r="AT229" s="3" t="b">
        <f t="shared" si="44"/>
        <v>1</v>
      </c>
      <c r="AU229" s="3">
        <f t="shared" si="45"/>
        <v>30.071642857142862</v>
      </c>
      <c r="AV229" s="3">
        <f t="shared" si="46"/>
        <v>31.401238095238096</v>
      </c>
      <c r="AW229" s="3">
        <f t="shared" si="47"/>
        <v>-6.2417756578200513E-2</v>
      </c>
      <c r="AX229" s="3">
        <f t="shared" si="52"/>
        <v>-0.56094019117560234</v>
      </c>
      <c r="AY229" s="3" t="b">
        <f t="shared" si="50"/>
        <v>0</v>
      </c>
      <c r="AZ229" s="6">
        <f t="shared" si="48"/>
        <v>0.67292349000277785</v>
      </c>
      <c r="BA229" s="3" t="b">
        <f t="shared" si="51"/>
        <v>0</v>
      </c>
      <c r="BB229" s="3"/>
      <c r="BC229" t="s">
        <v>785</v>
      </c>
    </row>
    <row r="230" spans="1:55">
      <c r="A230">
        <v>99</v>
      </c>
      <c r="B230">
        <v>1</v>
      </c>
      <c r="C230" t="s">
        <v>370</v>
      </c>
      <c r="D230" t="str">
        <f>HYPERLINK("http://www.uniprot.org/uniprot/API5_MOUSE", "API5_MOUSE")</f>
        <v>API5_MOUSE</v>
      </c>
      <c r="F230">
        <v>33.700000000000003</v>
      </c>
      <c r="G230">
        <v>504</v>
      </c>
      <c r="H230">
        <v>56772</v>
      </c>
      <c r="I230" t="s">
        <v>371</v>
      </c>
      <c r="J230">
        <v>208</v>
      </c>
      <c r="K230">
        <v>208</v>
      </c>
      <c r="L230">
        <v>1</v>
      </c>
      <c r="M230">
        <v>28</v>
      </c>
      <c r="N230">
        <v>28</v>
      </c>
      <c r="O230">
        <v>30</v>
      </c>
      <c r="P230">
        <v>34</v>
      </c>
      <c r="Q230">
        <v>31</v>
      </c>
      <c r="R230">
        <v>28</v>
      </c>
      <c r="S230">
        <v>29</v>
      </c>
      <c r="T230">
        <v>28</v>
      </c>
      <c r="U230">
        <v>28</v>
      </c>
      <c r="V230">
        <v>30</v>
      </c>
      <c r="W230">
        <v>34</v>
      </c>
      <c r="X230">
        <v>31</v>
      </c>
      <c r="Y230">
        <v>28</v>
      </c>
      <c r="Z230">
        <v>29</v>
      </c>
      <c r="AA230">
        <v>28</v>
      </c>
      <c r="AB230">
        <v>28</v>
      </c>
      <c r="AC230">
        <v>30</v>
      </c>
      <c r="AD230">
        <v>34</v>
      </c>
      <c r="AE230">
        <v>31</v>
      </c>
      <c r="AF230">
        <v>28</v>
      </c>
      <c r="AG230">
        <v>29</v>
      </c>
      <c r="AH230" s="3">
        <v>42.12</v>
      </c>
      <c r="AI230" s="3">
        <v>22.285714285714285</v>
      </c>
      <c r="AJ230" s="3">
        <v>23.714285714285715</v>
      </c>
      <c r="AK230" s="3">
        <v>45.623428571428569</v>
      </c>
      <c r="AL230" s="3">
        <v>38.167285714285711</v>
      </c>
      <c r="AM230" s="3">
        <v>24</v>
      </c>
      <c r="AN230" s="3">
        <v>18</v>
      </c>
      <c r="AO230" s="3">
        <f t="shared" si="40"/>
        <v>30.558673469387752</v>
      </c>
      <c r="AP230" s="3" t="b">
        <f t="shared" si="41"/>
        <v>1</v>
      </c>
      <c r="AQ230" s="3" t="b">
        <f t="shared" si="49"/>
        <v>1</v>
      </c>
      <c r="AR230">
        <f t="shared" si="42"/>
        <v>4</v>
      </c>
      <c r="AS230">
        <f t="shared" si="43"/>
        <v>3</v>
      </c>
      <c r="AT230" s="3" t="b">
        <f t="shared" si="44"/>
        <v>1</v>
      </c>
      <c r="AU230" s="3">
        <f t="shared" si="45"/>
        <v>33.435857142857145</v>
      </c>
      <c r="AV230" s="3">
        <f t="shared" si="46"/>
        <v>26.722428571428569</v>
      </c>
      <c r="AW230" s="3">
        <f t="shared" si="47"/>
        <v>0.32334497401317591</v>
      </c>
      <c r="AX230" s="3">
        <f t="shared" si="52"/>
        <v>0.47500554633410075</v>
      </c>
      <c r="AY230" s="3" t="b">
        <f t="shared" si="50"/>
        <v>0</v>
      </c>
      <c r="AZ230" s="6">
        <f t="shared" si="48"/>
        <v>0.47790133961904202</v>
      </c>
      <c r="BA230" s="3" t="b">
        <f t="shared" si="51"/>
        <v>0</v>
      </c>
      <c r="BB230" s="3"/>
      <c r="BC230" t="s">
        <v>537</v>
      </c>
    </row>
    <row r="231" spans="1:55">
      <c r="A231">
        <v>209</v>
      </c>
      <c r="B231">
        <v>1</v>
      </c>
      <c r="C231" t="s">
        <v>27</v>
      </c>
      <c r="D231" t="str">
        <f>HYPERLINK("http://www.uniprot.org/uniprot/VIME_MOUSE", "VIME_MOUSE")</f>
        <v>VIME_MOUSE</v>
      </c>
      <c r="F231">
        <v>47.6</v>
      </c>
      <c r="G231">
        <v>466</v>
      </c>
      <c r="H231">
        <v>53689</v>
      </c>
      <c r="I231" t="s">
        <v>28</v>
      </c>
      <c r="J231">
        <v>223</v>
      </c>
      <c r="K231">
        <v>188</v>
      </c>
      <c r="L231">
        <v>0.84299999999999997</v>
      </c>
      <c r="M231">
        <v>18</v>
      </c>
      <c r="N231">
        <v>48</v>
      </c>
      <c r="O231">
        <v>39</v>
      </c>
      <c r="P231">
        <v>29</v>
      </c>
      <c r="Q231">
        <v>16</v>
      </c>
      <c r="R231">
        <v>36</v>
      </c>
      <c r="S231">
        <v>37</v>
      </c>
      <c r="T231">
        <v>13</v>
      </c>
      <c r="U231">
        <v>41</v>
      </c>
      <c r="V231">
        <v>34</v>
      </c>
      <c r="W231">
        <v>24</v>
      </c>
      <c r="X231">
        <v>11</v>
      </c>
      <c r="Y231">
        <v>33</v>
      </c>
      <c r="Z231">
        <v>32</v>
      </c>
      <c r="AA231">
        <v>15.955</v>
      </c>
      <c r="AB231">
        <v>46.093000000000004</v>
      </c>
      <c r="AC231">
        <v>37.64</v>
      </c>
      <c r="AD231">
        <v>28.8</v>
      </c>
      <c r="AE231">
        <v>13.871</v>
      </c>
      <c r="AF231">
        <v>34.53</v>
      </c>
      <c r="AG231">
        <v>34.341999999999999</v>
      </c>
      <c r="AH231" s="3">
        <v>24.335142857142852</v>
      </c>
      <c r="AI231" s="3">
        <v>40.904714285714292</v>
      </c>
      <c r="AJ231" s="3">
        <v>30.282714285714285</v>
      </c>
      <c r="AK231" s="3">
        <v>40.301142857142857</v>
      </c>
      <c r="AL231" s="3">
        <v>20.552999999999997</v>
      </c>
      <c r="AM231" s="3">
        <v>30.65</v>
      </c>
      <c r="AN231" s="3">
        <v>23.022857142857141</v>
      </c>
      <c r="AO231" s="3">
        <f t="shared" si="40"/>
        <v>30.007081632653062</v>
      </c>
      <c r="AP231" s="3" t="b">
        <f t="shared" si="41"/>
        <v>1</v>
      </c>
      <c r="AQ231" s="3" t="b">
        <f t="shared" si="49"/>
        <v>1</v>
      </c>
      <c r="AR231">
        <f t="shared" si="42"/>
        <v>4</v>
      </c>
      <c r="AS231">
        <f t="shared" si="43"/>
        <v>3</v>
      </c>
      <c r="AT231" s="3" t="b">
        <f t="shared" si="44"/>
        <v>1</v>
      </c>
      <c r="AU231" s="3">
        <f t="shared" si="45"/>
        <v>33.955928571428572</v>
      </c>
      <c r="AV231" s="3">
        <f t="shared" si="46"/>
        <v>24.74195238095238</v>
      </c>
      <c r="AW231" s="3">
        <f t="shared" si="47"/>
        <v>0.45670413784331187</v>
      </c>
      <c r="AX231" s="3">
        <f t="shared" si="52"/>
        <v>0.75985582044351363</v>
      </c>
      <c r="AY231" s="3" t="b">
        <f t="shared" si="50"/>
        <v>0</v>
      </c>
      <c r="AZ231" s="6">
        <f t="shared" si="48"/>
        <v>0.14870800151699226</v>
      </c>
      <c r="BA231" s="3" t="b">
        <f t="shared" si="51"/>
        <v>0</v>
      </c>
      <c r="BB231" s="3"/>
      <c r="BC231" t="s">
        <v>29</v>
      </c>
    </row>
    <row r="232" spans="1:55">
      <c r="A232">
        <v>848</v>
      </c>
      <c r="B232">
        <v>1</v>
      </c>
      <c r="C232" t="s">
        <v>1535</v>
      </c>
      <c r="D232" t="str">
        <f>HYPERLINK("http://www.uniprot.org/uniprot/RAE1L_MOUSE", "RAE1L_MOUSE")</f>
        <v>RAE1L_MOUSE</v>
      </c>
      <c r="F232">
        <v>35.299999999999997</v>
      </c>
      <c r="G232">
        <v>368</v>
      </c>
      <c r="H232">
        <v>40966</v>
      </c>
      <c r="I232" t="s">
        <v>1536</v>
      </c>
      <c r="J232">
        <v>218</v>
      </c>
      <c r="K232">
        <v>218</v>
      </c>
      <c r="L232">
        <v>1</v>
      </c>
      <c r="M232">
        <v>11</v>
      </c>
      <c r="N232">
        <v>46</v>
      </c>
      <c r="O232">
        <v>47</v>
      </c>
      <c r="P232">
        <v>8</v>
      </c>
      <c r="Q232">
        <v>11</v>
      </c>
      <c r="R232">
        <v>45</v>
      </c>
      <c r="S232">
        <v>50</v>
      </c>
      <c r="T232">
        <v>11</v>
      </c>
      <c r="U232">
        <v>46</v>
      </c>
      <c r="V232">
        <v>47</v>
      </c>
      <c r="W232">
        <v>8</v>
      </c>
      <c r="X232">
        <v>11</v>
      </c>
      <c r="Y232">
        <v>45</v>
      </c>
      <c r="Z232">
        <v>50</v>
      </c>
      <c r="AA232">
        <v>11</v>
      </c>
      <c r="AB232">
        <v>46</v>
      </c>
      <c r="AC232">
        <v>47</v>
      </c>
      <c r="AD232">
        <v>8</v>
      </c>
      <c r="AE232">
        <v>11</v>
      </c>
      <c r="AF232">
        <v>45</v>
      </c>
      <c r="AG232">
        <v>50</v>
      </c>
      <c r="AH232" s="3">
        <v>17.857142857142858</v>
      </c>
      <c r="AI232" s="3">
        <v>40.118428571428574</v>
      </c>
      <c r="AJ232" s="3">
        <v>38.600857142857144</v>
      </c>
      <c r="AK232" s="3">
        <v>16.504714285714286</v>
      </c>
      <c r="AL232" s="3">
        <v>16.714285714285715</v>
      </c>
      <c r="AM232" s="3">
        <v>43.65757142857143</v>
      </c>
      <c r="AN232" s="3">
        <v>34.714285714285715</v>
      </c>
      <c r="AO232" s="3">
        <f t="shared" si="40"/>
        <v>29.73818367346939</v>
      </c>
      <c r="AP232" s="3" t="b">
        <f t="shared" si="41"/>
        <v>1</v>
      </c>
      <c r="AQ232" s="3" t="b">
        <f t="shared" si="49"/>
        <v>1</v>
      </c>
      <c r="AR232">
        <f t="shared" si="42"/>
        <v>4</v>
      </c>
      <c r="AS232">
        <f t="shared" si="43"/>
        <v>3</v>
      </c>
      <c r="AT232" s="3" t="b">
        <f t="shared" si="44"/>
        <v>1</v>
      </c>
      <c r="AU232" s="3">
        <f t="shared" si="45"/>
        <v>28.270285714285716</v>
      </c>
      <c r="AV232" s="3">
        <f t="shared" si="46"/>
        <v>31.695380952380955</v>
      </c>
      <c r="AW232" s="3">
        <f t="shared" si="47"/>
        <v>-0.16498614423166758</v>
      </c>
      <c r="AX232" s="3">
        <f t="shared" si="52"/>
        <v>-0.97275255566127705</v>
      </c>
      <c r="AY232" s="3" t="b">
        <f t="shared" si="50"/>
        <v>0</v>
      </c>
      <c r="AZ232" s="6">
        <f t="shared" si="48"/>
        <v>0.74777953687625043</v>
      </c>
      <c r="BA232" s="3" t="b">
        <f t="shared" si="51"/>
        <v>0</v>
      </c>
      <c r="BB232" s="3"/>
      <c r="BC232" t="s">
        <v>537</v>
      </c>
    </row>
    <row r="233" spans="1:55">
      <c r="A233">
        <v>1070</v>
      </c>
      <c r="B233">
        <v>1</v>
      </c>
      <c r="C233" t="s">
        <v>2448</v>
      </c>
      <c r="D233" t="str">
        <f>HYPERLINK("http://www.uniprot.org/uniprot/PSIP1_MOUSE", "PSIP1_MOUSE")</f>
        <v>PSIP1_MOUSE</v>
      </c>
      <c r="F233">
        <v>29.9</v>
      </c>
      <c r="G233">
        <v>528</v>
      </c>
      <c r="H233">
        <v>59698</v>
      </c>
      <c r="I233" t="s">
        <v>2449</v>
      </c>
      <c r="J233">
        <v>203</v>
      </c>
      <c r="K233">
        <v>199</v>
      </c>
      <c r="L233">
        <v>0.98</v>
      </c>
      <c r="M233">
        <v>21</v>
      </c>
      <c r="N233">
        <v>33</v>
      </c>
      <c r="O233">
        <v>30</v>
      </c>
      <c r="P233">
        <v>21</v>
      </c>
      <c r="Q233">
        <v>22</v>
      </c>
      <c r="R233">
        <v>33</v>
      </c>
      <c r="S233">
        <v>43</v>
      </c>
      <c r="T233">
        <v>21</v>
      </c>
      <c r="U233">
        <v>33</v>
      </c>
      <c r="V233">
        <v>30</v>
      </c>
      <c r="W233">
        <v>21</v>
      </c>
      <c r="X233">
        <v>22</v>
      </c>
      <c r="Y233">
        <v>33</v>
      </c>
      <c r="Z233">
        <v>39</v>
      </c>
      <c r="AA233">
        <v>21</v>
      </c>
      <c r="AB233">
        <v>33</v>
      </c>
      <c r="AC233">
        <v>30</v>
      </c>
      <c r="AD233">
        <v>21</v>
      </c>
      <c r="AE233">
        <v>22</v>
      </c>
      <c r="AF233">
        <v>33</v>
      </c>
      <c r="AG233">
        <v>41.889000000000003</v>
      </c>
      <c r="AH233" s="3">
        <v>32.142857142857146</v>
      </c>
      <c r="AI233" s="3">
        <v>28.449428571428573</v>
      </c>
      <c r="AJ233" s="3">
        <v>24.571428571428573</v>
      </c>
      <c r="AK233" s="3">
        <v>34.247999999999998</v>
      </c>
      <c r="AL233" s="3">
        <v>30.841714285714286</v>
      </c>
      <c r="AM233" s="3">
        <v>29.187714285714286</v>
      </c>
      <c r="AN233" s="3">
        <v>28.304000000000002</v>
      </c>
      <c r="AO233" s="3">
        <f t="shared" si="40"/>
        <v>29.677877551020408</v>
      </c>
      <c r="AP233" s="3" t="b">
        <f t="shared" si="41"/>
        <v>1</v>
      </c>
      <c r="AQ233" s="3" t="b">
        <f t="shared" si="49"/>
        <v>1</v>
      </c>
      <c r="AR233">
        <f t="shared" si="42"/>
        <v>4</v>
      </c>
      <c r="AS233">
        <f t="shared" si="43"/>
        <v>3</v>
      </c>
      <c r="AT233" s="3" t="b">
        <f t="shared" si="44"/>
        <v>1</v>
      </c>
      <c r="AU233" s="3">
        <f t="shared" si="45"/>
        <v>29.852928571428571</v>
      </c>
      <c r="AV233" s="3">
        <f t="shared" si="46"/>
        <v>29.444476190476191</v>
      </c>
      <c r="AW233" s="3">
        <f t="shared" si="47"/>
        <v>1.9875458187840821E-2</v>
      </c>
      <c r="AX233" s="3">
        <f t="shared" si="52"/>
        <v>-0.39718627782505112</v>
      </c>
      <c r="AY233" s="3" t="b">
        <f t="shared" si="50"/>
        <v>0</v>
      </c>
      <c r="AZ233" s="6">
        <f t="shared" si="48"/>
        <v>0.88111221737497825</v>
      </c>
      <c r="BA233" s="3" t="b">
        <f t="shared" si="51"/>
        <v>0</v>
      </c>
      <c r="BB233" s="3"/>
      <c r="BC233" t="s">
        <v>658</v>
      </c>
    </row>
    <row r="234" spans="1:55">
      <c r="A234">
        <v>1120</v>
      </c>
      <c r="B234">
        <v>1</v>
      </c>
      <c r="C234" t="s">
        <v>2466</v>
      </c>
      <c r="D234" t="str">
        <f>HYPERLINK("http://www.uniprot.org/uniprot/CPSF5_MOUSE", "CPSF5_MOUSE")</f>
        <v>CPSF5_MOUSE</v>
      </c>
      <c r="F234">
        <v>57.3</v>
      </c>
      <c r="G234">
        <v>227</v>
      </c>
      <c r="H234">
        <v>26241</v>
      </c>
      <c r="I234" t="s">
        <v>2467</v>
      </c>
      <c r="J234">
        <v>197</v>
      </c>
      <c r="K234">
        <v>197</v>
      </c>
      <c r="L234">
        <v>1</v>
      </c>
      <c r="M234">
        <v>24</v>
      </c>
      <c r="N234">
        <v>31</v>
      </c>
      <c r="O234">
        <v>31</v>
      </c>
      <c r="P234">
        <v>37</v>
      </c>
      <c r="Q234">
        <v>29</v>
      </c>
      <c r="R234">
        <v>21</v>
      </c>
      <c r="S234">
        <v>24</v>
      </c>
      <c r="T234">
        <v>24</v>
      </c>
      <c r="U234">
        <v>31</v>
      </c>
      <c r="V234">
        <v>31</v>
      </c>
      <c r="W234">
        <v>37</v>
      </c>
      <c r="X234">
        <v>29</v>
      </c>
      <c r="Y234">
        <v>21</v>
      </c>
      <c r="Z234">
        <v>24</v>
      </c>
      <c r="AA234">
        <v>24</v>
      </c>
      <c r="AB234">
        <v>31</v>
      </c>
      <c r="AC234">
        <v>31</v>
      </c>
      <c r="AD234">
        <v>37</v>
      </c>
      <c r="AE234">
        <v>29</v>
      </c>
      <c r="AF234">
        <v>21</v>
      </c>
      <c r="AG234">
        <v>24</v>
      </c>
      <c r="AH234" s="3">
        <v>36.378</v>
      </c>
      <c r="AI234" s="3">
        <v>25.571428571428573</v>
      </c>
      <c r="AJ234" s="3">
        <v>25.571428571428573</v>
      </c>
      <c r="AK234" s="3">
        <v>47.857142857142854</v>
      </c>
      <c r="AL234" s="3">
        <v>36.853571428571435</v>
      </c>
      <c r="AM234" s="3">
        <v>18.604000000000003</v>
      </c>
      <c r="AN234" s="3">
        <v>15.285714285714286</v>
      </c>
      <c r="AO234" s="3">
        <f t="shared" si="40"/>
        <v>29.445897959183672</v>
      </c>
      <c r="AP234" s="3" t="b">
        <f t="shared" si="41"/>
        <v>1</v>
      </c>
      <c r="AQ234" s="3" t="b">
        <f t="shared" si="49"/>
        <v>1</v>
      </c>
      <c r="AR234">
        <f t="shared" si="42"/>
        <v>4</v>
      </c>
      <c r="AS234">
        <f t="shared" si="43"/>
        <v>3</v>
      </c>
      <c r="AT234" s="3" t="b">
        <f t="shared" si="44"/>
        <v>1</v>
      </c>
      <c r="AU234" s="3">
        <f t="shared" si="45"/>
        <v>33.844499999999996</v>
      </c>
      <c r="AV234" s="3">
        <f t="shared" si="46"/>
        <v>23.581095238095244</v>
      </c>
      <c r="AW234" s="3">
        <f t="shared" si="47"/>
        <v>0.52129067673868756</v>
      </c>
      <c r="AX234" s="3">
        <f t="shared" si="52"/>
        <v>0.75443940698098622</v>
      </c>
      <c r="AY234" s="3" t="b">
        <f t="shared" si="50"/>
        <v>0</v>
      </c>
      <c r="AZ234" s="6">
        <f t="shared" si="48"/>
        <v>0.27783462942549841</v>
      </c>
      <c r="BA234" s="3" t="b">
        <f t="shared" si="51"/>
        <v>0</v>
      </c>
      <c r="BB234" s="3"/>
      <c r="BC234" t="s">
        <v>537</v>
      </c>
    </row>
    <row r="235" spans="1:55">
      <c r="A235" s="1">
        <v>384</v>
      </c>
      <c r="B235">
        <v>1</v>
      </c>
      <c r="C235" t="s">
        <v>1129</v>
      </c>
      <c r="D235" t="str">
        <f>HYPERLINK("http://www.uniprot.org/uniprot/ACTA_MOUSE", "ACTA_MOUSE")</f>
        <v>ACTA_MOUSE</v>
      </c>
      <c r="F235">
        <v>35.299999999999997</v>
      </c>
      <c r="G235">
        <v>377</v>
      </c>
      <c r="H235">
        <v>42010</v>
      </c>
      <c r="I235" t="s">
        <v>1130</v>
      </c>
      <c r="J235">
        <v>580</v>
      </c>
      <c r="K235">
        <v>160</v>
      </c>
      <c r="L235">
        <v>0.27600000000000002</v>
      </c>
      <c r="M235">
        <v>57</v>
      </c>
      <c r="N235">
        <v>95</v>
      </c>
      <c r="O235">
        <v>105</v>
      </c>
      <c r="P235">
        <v>82</v>
      </c>
      <c r="Q235">
        <v>56</v>
      </c>
      <c r="R235">
        <v>69</v>
      </c>
      <c r="S235">
        <v>116</v>
      </c>
      <c r="T235">
        <v>0</v>
      </c>
      <c r="U235">
        <v>32</v>
      </c>
      <c r="V235">
        <v>48</v>
      </c>
      <c r="W235">
        <v>1</v>
      </c>
      <c r="X235">
        <v>5</v>
      </c>
      <c r="Y235">
        <v>6</v>
      </c>
      <c r="Z235">
        <v>68</v>
      </c>
      <c r="AA235">
        <v>0</v>
      </c>
      <c r="AB235">
        <v>50.902999999999999</v>
      </c>
      <c r="AC235">
        <v>69.605999999999995</v>
      </c>
      <c r="AD235">
        <v>1.93</v>
      </c>
      <c r="AE235">
        <v>7.6479999999999997</v>
      </c>
      <c r="AF235">
        <v>13.132</v>
      </c>
      <c r="AG235">
        <v>86.650999999999996</v>
      </c>
      <c r="AH235" s="3">
        <v>0</v>
      </c>
      <c r="AI235" s="3">
        <v>44.253571428571426</v>
      </c>
      <c r="AJ235" s="3">
        <v>60.229428571428571</v>
      </c>
      <c r="AK235" s="3">
        <v>5.7042857142857146</v>
      </c>
      <c r="AL235" s="3">
        <v>11.970142857142857</v>
      </c>
      <c r="AM235" s="3">
        <v>10.637857142857143</v>
      </c>
      <c r="AN235" s="3">
        <v>72.114285714285714</v>
      </c>
      <c r="AO235" s="3">
        <f t="shared" si="40"/>
        <v>29.272795918367347</v>
      </c>
      <c r="AP235" s="3" t="b">
        <f t="shared" si="41"/>
        <v>1</v>
      </c>
      <c r="AQ235" s="3" t="b">
        <f t="shared" si="49"/>
        <v>0</v>
      </c>
      <c r="AR235">
        <f t="shared" si="42"/>
        <v>4</v>
      </c>
      <c r="AS235">
        <f t="shared" si="43"/>
        <v>3</v>
      </c>
      <c r="AT235" s="3" t="b">
        <f t="shared" si="44"/>
        <v>1</v>
      </c>
      <c r="AU235" s="3">
        <f t="shared" si="45"/>
        <v>27.54682142857143</v>
      </c>
      <c r="AV235" s="3">
        <f t="shared" si="46"/>
        <v>31.574095238095239</v>
      </c>
      <c r="AW235" s="3">
        <f t="shared" si="47"/>
        <v>-0.19685553512759341</v>
      </c>
      <c r="AX235" s="3">
        <f t="shared" si="52"/>
        <v>-1.0410420909112648</v>
      </c>
      <c r="AY235" s="3" t="b">
        <f t="shared" si="50"/>
        <v>0</v>
      </c>
      <c r="AZ235" s="6">
        <f t="shared" si="48"/>
        <v>0.87471413814988841</v>
      </c>
      <c r="BA235" s="3" t="b">
        <f t="shared" si="51"/>
        <v>0</v>
      </c>
      <c r="BB235" s="3"/>
      <c r="BC235" t="s">
        <v>1210</v>
      </c>
    </row>
    <row r="236" spans="1:55">
      <c r="A236">
        <v>1374</v>
      </c>
      <c r="B236">
        <v>1</v>
      </c>
      <c r="C236" t="s">
        <v>2682</v>
      </c>
      <c r="D236" t="str">
        <f>HYPERLINK("http://www.uniprot.org/uniprot/RED_MOUSE", "RED_MOUSE")</f>
        <v>RED_MOUSE</v>
      </c>
      <c r="F236">
        <v>36.799999999999997</v>
      </c>
      <c r="G236">
        <v>557</v>
      </c>
      <c r="H236">
        <v>65518</v>
      </c>
      <c r="I236" t="s">
        <v>2683</v>
      </c>
      <c r="J236">
        <v>211</v>
      </c>
      <c r="K236">
        <v>211</v>
      </c>
      <c r="L236">
        <v>1</v>
      </c>
      <c r="M236">
        <v>6</v>
      </c>
      <c r="N236">
        <v>50</v>
      </c>
      <c r="O236">
        <v>46</v>
      </c>
      <c r="P236">
        <v>16</v>
      </c>
      <c r="Q236">
        <v>9</v>
      </c>
      <c r="R236">
        <v>42</v>
      </c>
      <c r="S236">
        <v>42</v>
      </c>
      <c r="T236">
        <v>6</v>
      </c>
      <c r="U236">
        <v>50</v>
      </c>
      <c r="V236">
        <v>46</v>
      </c>
      <c r="W236">
        <v>16</v>
      </c>
      <c r="X236">
        <v>9</v>
      </c>
      <c r="Y236">
        <v>42</v>
      </c>
      <c r="Z236">
        <v>42</v>
      </c>
      <c r="AA236">
        <v>6</v>
      </c>
      <c r="AB236">
        <v>50</v>
      </c>
      <c r="AC236">
        <v>46</v>
      </c>
      <c r="AD236">
        <v>16</v>
      </c>
      <c r="AE236">
        <v>9</v>
      </c>
      <c r="AF236">
        <v>42</v>
      </c>
      <c r="AG236">
        <v>42</v>
      </c>
      <c r="AH236" s="3">
        <v>11.970142857142857</v>
      </c>
      <c r="AI236" s="3">
        <v>43.65757142857143</v>
      </c>
      <c r="AJ236" s="3">
        <v>37.850999999999999</v>
      </c>
      <c r="AK236" s="3">
        <v>27.704000000000001</v>
      </c>
      <c r="AL236" s="3">
        <v>14.459</v>
      </c>
      <c r="AM236" s="3">
        <v>39.772571428571432</v>
      </c>
      <c r="AN236" s="3">
        <v>28.851571428571429</v>
      </c>
      <c r="AO236" s="3">
        <f t="shared" si="40"/>
        <v>29.18083673469388</v>
      </c>
      <c r="AP236" s="3" t="b">
        <f t="shared" si="41"/>
        <v>1</v>
      </c>
      <c r="AQ236" s="3" t="b">
        <f t="shared" si="49"/>
        <v>1</v>
      </c>
      <c r="AR236">
        <f t="shared" si="42"/>
        <v>4</v>
      </c>
      <c r="AS236">
        <f t="shared" si="43"/>
        <v>3</v>
      </c>
      <c r="AT236" s="3" t="b">
        <f t="shared" si="44"/>
        <v>1</v>
      </c>
      <c r="AU236" s="3">
        <f t="shared" si="45"/>
        <v>30.295678571428574</v>
      </c>
      <c r="AV236" s="3">
        <f t="shared" si="46"/>
        <v>27.694380952380953</v>
      </c>
      <c r="AW236" s="3">
        <f t="shared" si="47"/>
        <v>0.12951872927675248</v>
      </c>
      <c r="AX236" s="3">
        <f t="shared" si="52"/>
        <v>-0.14826876446569551</v>
      </c>
      <c r="AY236" s="3" t="b">
        <f t="shared" si="50"/>
        <v>0</v>
      </c>
      <c r="AZ236" s="6">
        <f t="shared" si="48"/>
        <v>0.80976981889496613</v>
      </c>
      <c r="BA236" s="3" t="b">
        <f t="shared" si="51"/>
        <v>0</v>
      </c>
      <c r="BB236" s="3"/>
      <c r="BC236" t="s">
        <v>537</v>
      </c>
    </row>
    <row r="237" spans="1:55">
      <c r="A237">
        <v>268</v>
      </c>
      <c r="B237">
        <v>1</v>
      </c>
      <c r="C237" t="s">
        <v>1319</v>
      </c>
      <c r="D237" t="str">
        <f>HYPERLINK("http://www.uniprot.org/uniprot/ACSL1_MOUSE", "ACSL1_MOUSE")</f>
        <v>ACSL1_MOUSE</v>
      </c>
      <c r="F237">
        <v>32</v>
      </c>
      <c r="G237">
        <v>699</v>
      </c>
      <c r="H237">
        <v>77924</v>
      </c>
      <c r="I237" t="s">
        <v>1231</v>
      </c>
      <c r="J237">
        <v>224</v>
      </c>
      <c r="K237">
        <v>155</v>
      </c>
      <c r="L237">
        <v>0.69199999999999995</v>
      </c>
      <c r="M237">
        <v>7</v>
      </c>
      <c r="N237">
        <v>40</v>
      </c>
      <c r="O237">
        <v>75</v>
      </c>
      <c r="P237">
        <v>13</v>
      </c>
      <c r="Q237">
        <v>16</v>
      </c>
      <c r="R237">
        <v>34</v>
      </c>
      <c r="S237">
        <v>39</v>
      </c>
      <c r="T237">
        <v>2</v>
      </c>
      <c r="U237">
        <v>31</v>
      </c>
      <c r="V237">
        <v>60</v>
      </c>
      <c r="W237">
        <v>6</v>
      </c>
      <c r="X237">
        <v>6</v>
      </c>
      <c r="Y237">
        <v>24</v>
      </c>
      <c r="Z237">
        <v>26</v>
      </c>
      <c r="AA237">
        <v>4.5</v>
      </c>
      <c r="AB237">
        <v>38.154000000000003</v>
      </c>
      <c r="AC237">
        <v>74.754000000000005</v>
      </c>
      <c r="AD237">
        <v>13</v>
      </c>
      <c r="AE237">
        <v>12.667</v>
      </c>
      <c r="AF237">
        <v>32.889000000000003</v>
      </c>
      <c r="AG237">
        <v>36.563000000000002</v>
      </c>
      <c r="AH237" s="3">
        <v>8.7857142857142865</v>
      </c>
      <c r="AI237" s="3">
        <v>32.450571428571429</v>
      </c>
      <c r="AJ237" s="3">
        <v>68.665714285714287</v>
      </c>
      <c r="AK237" s="3">
        <v>22.428571428571427</v>
      </c>
      <c r="AL237" s="3">
        <v>18.876285714285711</v>
      </c>
      <c r="AM237" s="3">
        <v>28.617285714285714</v>
      </c>
      <c r="AN237" s="3">
        <v>24.366142857142854</v>
      </c>
      <c r="AO237" s="3">
        <f t="shared" si="40"/>
        <v>29.170040816326527</v>
      </c>
      <c r="AP237" s="3" t="b">
        <f t="shared" si="41"/>
        <v>1</v>
      </c>
      <c r="AQ237" s="3" t="b">
        <f t="shared" si="49"/>
        <v>1</v>
      </c>
      <c r="AR237">
        <f t="shared" si="42"/>
        <v>4</v>
      </c>
      <c r="AS237">
        <f t="shared" si="43"/>
        <v>3</v>
      </c>
      <c r="AT237" s="3" t="b">
        <f t="shared" si="44"/>
        <v>1</v>
      </c>
      <c r="AU237" s="3">
        <f t="shared" si="45"/>
        <v>33.082642857142858</v>
      </c>
      <c r="AV237" s="3">
        <f t="shared" si="46"/>
        <v>23.953238095238095</v>
      </c>
      <c r="AW237" s="3">
        <f t="shared" si="47"/>
        <v>0.46585379252266446</v>
      </c>
      <c r="AX237" s="3">
        <f t="shared" si="52"/>
        <v>0.78178429187585341</v>
      </c>
      <c r="AY237" s="3" t="b">
        <f t="shared" si="50"/>
        <v>0</v>
      </c>
      <c r="AZ237" s="6">
        <f t="shared" si="48"/>
        <v>0.57776350415039812</v>
      </c>
      <c r="BA237" s="3" t="b">
        <f t="shared" si="51"/>
        <v>0</v>
      </c>
      <c r="BB237" s="3"/>
      <c r="BC237" t="s">
        <v>1232</v>
      </c>
    </row>
    <row r="238" spans="1:55">
      <c r="A238">
        <v>867</v>
      </c>
      <c r="B238">
        <v>1</v>
      </c>
      <c r="C238" t="s">
        <v>1487</v>
      </c>
      <c r="D238" t="str">
        <f>HYPERLINK("http://www.uniprot.org/uniprot/RPB2_MOUSE", "RPB2_MOUSE")</f>
        <v>RPB2_MOUSE</v>
      </c>
      <c r="F238">
        <v>28.4</v>
      </c>
      <c r="G238">
        <v>1174</v>
      </c>
      <c r="H238">
        <v>133912</v>
      </c>
      <c r="I238" t="s">
        <v>1488</v>
      </c>
      <c r="J238">
        <v>204</v>
      </c>
      <c r="K238">
        <v>204</v>
      </c>
      <c r="L238">
        <v>1</v>
      </c>
      <c r="M238">
        <v>20</v>
      </c>
      <c r="N238">
        <v>40</v>
      </c>
      <c r="O238">
        <v>43</v>
      </c>
      <c r="P238">
        <v>11</v>
      </c>
      <c r="Q238">
        <v>16</v>
      </c>
      <c r="R238">
        <v>39</v>
      </c>
      <c r="S238">
        <v>35</v>
      </c>
      <c r="T238">
        <v>20</v>
      </c>
      <c r="U238">
        <v>40</v>
      </c>
      <c r="V238">
        <v>43</v>
      </c>
      <c r="W238">
        <v>11</v>
      </c>
      <c r="X238">
        <v>16</v>
      </c>
      <c r="Y238">
        <v>39</v>
      </c>
      <c r="Z238">
        <v>35</v>
      </c>
      <c r="AA238">
        <v>20</v>
      </c>
      <c r="AB238">
        <v>40</v>
      </c>
      <c r="AC238">
        <v>43</v>
      </c>
      <c r="AD238">
        <v>11</v>
      </c>
      <c r="AE238">
        <v>16</v>
      </c>
      <c r="AF238">
        <v>39</v>
      </c>
      <c r="AG238">
        <v>35</v>
      </c>
      <c r="AH238" s="3">
        <v>30.282714285714285</v>
      </c>
      <c r="AI238" s="3">
        <v>33.597285714285718</v>
      </c>
      <c r="AJ238" s="3">
        <v>35.575285714285712</v>
      </c>
      <c r="AK238" s="3">
        <v>20.53971428571429</v>
      </c>
      <c r="AL238" s="3">
        <v>23.51557142857143</v>
      </c>
      <c r="AM238" s="3">
        <v>35.575285714285712</v>
      </c>
      <c r="AN238" s="3">
        <v>23.540714285714284</v>
      </c>
      <c r="AO238" s="3">
        <f t="shared" si="40"/>
        <v>28.946653061224488</v>
      </c>
      <c r="AP238" s="3" t="b">
        <f t="shared" si="41"/>
        <v>1</v>
      </c>
      <c r="AQ238" s="3" t="b">
        <f t="shared" si="49"/>
        <v>1</v>
      </c>
      <c r="AR238">
        <f t="shared" si="42"/>
        <v>4</v>
      </c>
      <c r="AS238">
        <f t="shared" si="43"/>
        <v>3</v>
      </c>
      <c r="AT238" s="3" t="b">
        <f t="shared" si="44"/>
        <v>1</v>
      </c>
      <c r="AU238" s="3">
        <f t="shared" si="45"/>
        <v>29.998750000000001</v>
      </c>
      <c r="AV238" s="3">
        <f t="shared" si="46"/>
        <v>27.543857142857146</v>
      </c>
      <c r="AW238" s="3">
        <f t="shared" si="47"/>
        <v>0.12317178372196616</v>
      </c>
      <c r="AX238" s="3">
        <f t="shared" si="52"/>
        <v>-1.1622609006479153E-2</v>
      </c>
      <c r="AY238" s="3" t="b">
        <f t="shared" si="50"/>
        <v>0</v>
      </c>
      <c r="AZ238" s="6">
        <f t="shared" si="48"/>
        <v>0.65578096079097037</v>
      </c>
      <c r="BA238" s="3" t="b">
        <f t="shared" si="51"/>
        <v>0</v>
      </c>
      <c r="BB238" s="3"/>
      <c r="BC238" t="s">
        <v>537</v>
      </c>
    </row>
    <row r="239" spans="1:55">
      <c r="A239">
        <v>625</v>
      </c>
      <c r="B239">
        <v>1</v>
      </c>
      <c r="C239" t="s">
        <v>616</v>
      </c>
      <c r="D239" t="str">
        <f>HYPERLINK("http://www.uniprot.org/uniprot/SPT6H_MOUSE", "SPT6H_MOUSE")</f>
        <v>SPT6H_MOUSE</v>
      </c>
      <c r="F239">
        <v>32.6</v>
      </c>
      <c r="G239">
        <v>1726</v>
      </c>
      <c r="H239">
        <v>199087</v>
      </c>
      <c r="I239" t="s">
        <v>617</v>
      </c>
      <c r="J239">
        <v>217</v>
      </c>
      <c r="K239">
        <v>217</v>
      </c>
      <c r="L239">
        <v>1</v>
      </c>
      <c r="M239">
        <v>15</v>
      </c>
      <c r="N239">
        <v>45</v>
      </c>
      <c r="O239">
        <v>47</v>
      </c>
      <c r="P239">
        <v>2</v>
      </c>
      <c r="Q239">
        <v>15</v>
      </c>
      <c r="R239">
        <v>38</v>
      </c>
      <c r="S239">
        <v>55</v>
      </c>
      <c r="T239">
        <v>15</v>
      </c>
      <c r="U239">
        <v>45</v>
      </c>
      <c r="V239">
        <v>47</v>
      </c>
      <c r="W239">
        <v>2</v>
      </c>
      <c r="X239">
        <v>15</v>
      </c>
      <c r="Y239">
        <v>38</v>
      </c>
      <c r="Z239">
        <v>55</v>
      </c>
      <c r="AA239">
        <v>15</v>
      </c>
      <c r="AB239">
        <v>45</v>
      </c>
      <c r="AC239">
        <v>47</v>
      </c>
      <c r="AD239">
        <v>2</v>
      </c>
      <c r="AE239">
        <v>15</v>
      </c>
      <c r="AF239">
        <v>38</v>
      </c>
      <c r="AG239">
        <v>55</v>
      </c>
      <c r="AH239" s="3">
        <v>23.51557142857143</v>
      </c>
      <c r="AI239" s="3">
        <v>38.167285714285711</v>
      </c>
      <c r="AJ239" s="3">
        <v>38.167285714285711</v>
      </c>
      <c r="AK239" s="3">
        <v>6.4285714285714288</v>
      </c>
      <c r="AL239" s="3">
        <v>22.428571428571427</v>
      </c>
      <c r="AM239" s="3">
        <v>34.714285714285715</v>
      </c>
      <c r="AN239" s="3">
        <v>38.929571428571428</v>
      </c>
      <c r="AO239" s="3">
        <f t="shared" si="40"/>
        <v>28.907306122448979</v>
      </c>
      <c r="AP239" s="3" t="b">
        <f t="shared" si="41"/>
        <v>1</v>
      </c>
      <c r="AQ239" s="3" t="b">
        <f t="shared" si="49"/>
        <v>1</v>
      </c>
      <c r="AR239">
        <f t="shared" si="42"/>
        <v>4</v>
      </c>
      <c r="AS239">
        <f t="shared" si="43"/>
        <v>3</v>
      </c>
      <c r="AT239" s="3" t="b">
        <f t="shared" si="44"/>
        <v>1</v>
      </c>
      <c r="AU239" s="3">
        <f t="shared" si="45"/>
        <v>26.569678571428572</v>
      </c>
      <c r="AV239" s="3">
        <f t="shared" si="46"/>
        <v>32.024142857142856</v>
      </c>
      <c r="AW239" s="3">
        <f t="shared" si="47"/>
        <v>-0.26937918177137948</v>
      </c>
      <c r="AX239" s="3">
        <f t="shared" si="52"/>
        <v>-1.052461284003525</v>
      </c>
      <c r="AY239" s="3" t="b">
        <f t="shared" si="50"/>
        <v>0</v>
      </c>
      <c r="AZ239" s="6">
        <f t="shared" si="48"/>
        <v>0.60346679296118322</v>
      </c>
      <c r="BA239" s="3" t="b">
        <f t="shared" si="51"/>
        <v>0</v>
      </c>
      <c r="BB239" s="3"/>
      <c r="BC239" t="s">
        <v>537</v>
      </c>
    </row>
    <row r="240" spans="1:55">
      <c r="A240" s="1">
        <v>353</v>
      </c>
      <c r="B240">
        <v>1</v>
      </c>
      <c r="C240" t="s">
        <v>1059</v>
      </c>
      <c r="D240" t="str">
        <f>HYPERLINK("http://www.uniprot.org/uniprot/MGN_MOUSE", "MGN_MOUSE")</f>
        <v>MGN_MOUSE</v>
      </c>
      <c r="F240">
        <v>37.700000000000003</v>
      </c>
      <c r="G240">
        <v>146</v>
      </c>
      <c r="H240">
        <v>17165</v>
      </c>
      <c r="I240" t="s">
        <v>1060</v>
      </c>
      <c r="J240">
        <v>200</v>
      </c>
      <c r="K240">
        <v>200</v>
      </c>
      <c r="L240">
        <v>1</v>
      </c>
      <c r="M240">
        <v>19</v>
      </c>
      <c r="N240">
        <v>33</v>
      </c>
      <c r="O240">
        <v>30</v>
      </c>
      <c r="P240">
        <v>27</v>
      </c>
      <c r="Q240">
        <v>23</v>
      </c>
      <c r="R240">
        <v>34</v>
      </c>
      <c r="S240">
        <v>34</v>
      </c>
      <c r="T240">
        <v>19</v>
      </c>
      <c r="U240">
        <v>33</v>
      </c>
      <c r="V240">
        <v>30</v>
      </c>
      <c r="W240">
        <v>27</v>
      </c>
      <c r="X240">
        <v>23</v>
      </c>
      <c r="Y240">
        <v>34</v>
      </c>
      <c r="Z240">
        <v>34</v>
      </c>
      <c r="AA240">
        <v>19</v>
      </c>
      <c r="AB240">
        <v>33</v>
      </c>
      <c r="AC240">
        <v>30</v>
      </c>
      <c r="AD240">
        <v>27</v>
      </c>
      <c r="AE240">
        <v>23</v>
      </c>
      <c r="AF240">
        <v>34</v>
      </c>
      <c r="AG240">
        <v>34</v>
      </c>
      <c r="AH240" s="3">
        <v>28</v>
      </c>
      <c r="AI240" s="3">
        <v>27.98414285714286</v>
      </c>
      <c r="AJ240" s="3">
        <v>24.172428571428572</v>
      </c>
      <c r="AK240" s="3">
        <v>38.80885714285715</v>
      </c>
      <c r="AL240" s="3">
        <v>31.4</v>
      </c>
      <c r="AM240" s="3">
        <v>30.006714285714288</v>
      </c>
      <c r="AN240" s="3">
        <v>21.941142857142857</v>
      </c>
      <c r="AO240" s="3">
        <f t="shared" si="40"/>
        <v>28.901897959183675</v>
      </c>
      <c r="AP240" s="3" t="b">
        <f t="shared" si="41"/>
        <v>1</v>
      </c>
      <c r="AQ240" s="3" t="b">
        <f t="shared" si="49"/>
        <v>1</v>
      </c>
      <c r="AR240">
        <f t="shared" si="42"/>
        <v>4</v>
      </c>
      <c r="AS240">
        <f t="shared" si="43"/>
        <v>3</v>
      </c>
      <c r="AT240" s="3" t="b">
        <f t="shared" si="44"/>
        <v>1</v>
      </c>
      <c r="AU240" s="3">
        <f t="shared" si="45"/>
        <v>29.741357142857144</v>
      </c>
      <c r="AV240" s="3">
        <f t="shared" si="46"/>
        <v>27.78261904761905</v>
      </c>
      <c r="AW240" s="3">
        <f t="shared" si="47"/>
        <v>9.8287873677550153E-2</v>
      </c>
      <c r="AX240" s="3">
        <f t="shared" si="52"/>
        <v>-8.1639436943229893E-2</v>
      </c>
      <c r="AY240" s="3" t="b">
        <f t="shared" si="50"/>
        <v>0</v>
      </c>
      <c r="AZ240" s="6">
        <f t="shared" si="48"/>
        <v>0.67973884922575989</v>
      </c>
      <c r="BA240" s="3" t="b">
        <f t="shared" si="51"/>
        <v>0</v>
      </c>
      <c r="BB240" s="3"/>
      <c r="BC240" t="s">
        <v>537</v>
      </c>
    </row>
    <row r="241" spans="1:55">
      <c r="A241">
        <v>264</v>
      </c>
      <c r="B241">
        <v>1</v>
      </c>
      <c r="C241" t="s">
        <v>1311</v>
      </c>
      <c r="D241" t="str">
        <f>HYPERLINK("http://www.uniprot.org/uniprot/RL18_MOUSE", "RL18_MOUSE")</f>
        <v>RL18_MOUSE</v>
      </c>
      <c r="F241">
        <v>23.9</v>
      </c>
      <c r="G241">
        <v>188</v>
      </c>
      <c r="H241">
        <v>21646</v>
      </c>
      <c r="I241" t="s">
        <v>1312</v>
      </c>
      <c r="J241">
        <v>196</v>
      </c>
      <c r="K241">
        <v>196</v>
      </c>
      <c r="L241">
        <v>1</v>
      </c>
      <c r="M241">
        <v>21</v>
      </c>
      <c r="N241">
        <v>29</v>
      </c>
      <c r="O241">
        <v>30</v>
      </c>
      <c r="P241">
        <v>42</v>
      </c>
      <c r="Q241">
        <v>21</v>
      </c>
      <c r="R241">
        <v>23</v>
      </c>
      <c r="S241">
        <v>30</v>
      </c>
      <c r="T241">
        <v>21</v>
      </c>
      <c r="U241">
        <v>29</v>
      </c>
      <c r="V241">
        <v>30</v>
      </c>
      <c r="W241">
        <v>42</v>
      </c>
      <c r="X241">
        <v>21</v>
      </c>
      <c r="Y241">
        <v>23</v>
      </c>
      <c r="Z241">
        <v>30</v>
      </c>
      <c r="AA241">
        <v>21</v>
      </c>
      <c r="AB241">
        <v>29</v>
      </c>
      <c r="AC241">
        <v>30</v>
      </c>
      <c r="AD241">
        <v>42</v>
      </c>
      <c r="AE241">
        <v>21</v>
      </c>
      <c r="AF241">
        <v>23</v>
      </c>
      <c r="AG241">
        <v>30</v>
      </c>
      <c r="AH241" s="3">
        <v>31.266999999999999</v>
      </c>
      <c r="AI241" s="3">
        <v>23.714285714285715</v>
      </c>
      <c r="AJ241" s="3">
        <v>24</v>
      </c>
      <c r="AK241" s="3">
        <v>54.450571428571429</v>
      </c>
      <c r="AL241" s="3">
        <v>29.187714285714286</v>
      </c>
      <c r="AM241" s="3">
        <v>20.193857142857144</v>
      </c>
      <c r="AN241" s="3">
        <v>19</v>
      </c>
      <c r="AO241" s="3">
        <f t="shared" si="40"/>
        <v>28.830489795918371</v>
      </c>
      <c r="AP241" s="3" t="b">
        <f t="shared" si="41"/>
        <v>1</v>
      </c>
      <c r="AQ241" s="3" t="b">
        <f t="shared" si="49"/>
        <v>1</v>
      </c>
      <c r="AR241">
        <f t="shared" si="42"/>
        <v>4</v>
      </c>
      <c r="AS241">
        <f t="shared" si="43"/>
        <v>3</v>
      </c>
      <c r="AT241" s="3" t="b">
        <f t="shared" si="44"/>
        <v>1</v>
      </c>
      <c r="AU241" s="3">
        <f t="shared" si="45"/>
        <v>33.357964285714289</v>
      </c>
      <c r="AV241" s="3">
        <f t="shared" si="46"/>
        <v>22.793857142857146</v>
      </c>
      <c r="AW241" s="3">
        <f t="shared" si="47"/>
        <v>0.54938617309246085</v>
      </c>
      <c r="AX241" s="3">
        <f t="shared" si="52"/>
        <v>1.1430887057276706</v>
      </c>
      <c r="AY241" s="3" t="b">
        <f t="shared" si="50"/>
        <v>0</v>
      </c>
      <c r="AZ241" s="6">
        <f t="shared" si="48"/>
        <v>0.292595303510156</v>
      </c>
      <c r="BA241" s="3" t="b">
        <f t="shared" si="51"/>
        <v>0</v>
      </c>
      <c r="BB241" s="3"/>
      <c r="BC241" t="s">
        <v>537</v>
      </c>
    </row>
    <row r="242" spans="1:55">
      <c r="A242">
        <v>130</v>
      </c>
      <c r="B242">
        <v>1</v>
      </c>
      <c r="C242" t="s">
        <v>260</v>
      </c>
      <c r="D242" t="str">
        <f>HYPERLINK("http://www.uniprot.org/uniprot/ZFR_MOUSE", "ZFR_MOUSE")</f>
        <v>ZFR_MOUSE</v>
      </c>
      <c r="F242">
        <v>35.4</v>
      </c>
      <c r="G242">
        <v>1074</v>
      </c>
      <c r="H242">
        <v>116860</v>
      </c>
      <c r="I242" t="s">
        <v>261</v>
      </c>
      <c r="J242">
        <v>210</v>
      </c>
      <c r="K242">
        <v>210</v>
      </c>
      <c r="L242">
        <v>1</v>
      </c>
      <c r="M242">
        <v>16</v>
      </c>
      <c r="N242">
        <v>44</v>
      </c>
      <c r="O242">
        <v>41</v>
      </c>
      <c r="P242">
        <v>12</v>
      </c>
      <c r="Q242">
        <v>18</v>
      </c>
      <c r="R242">
        <v>35</v>
      </c>
      <c r="S242">
        <v>44</v>
      </c>
      <c r="T242">
        <v>16</v>
      </c>
      <c r="U242">
        <v>44</v>
      </c>
      <c r="V242">
        <v>41</v>
      </c>
      <c r="W242">
        <v>12</v>
      </c>
      <c r="X242">
        <v>18</v>
      </c>
      <c r="Y242">
        <v>35</v>
      </c>
      <c r="Z242">
        <v>44</v>
      </c>
      <c r="AA242">
        <v>16</v>
      </c>
      <c r="AB242">
        <v>44</v>
      </c>
      <c r="AC242">
        <v>41</v>
      </c>
      <c r="AD242">
        <v>12</v>
      </c>
      <c r="AE242">
        <v>18</v>
      </c>
      <c r="AF242">
        <v>35</v>
      </c>
      <c r="AG242">
        <v>44</v>
      </c>
      <c r="AH242" s="3">
        <v>24.366142857142854</v>
      </c>
      <c r="AI242" s="3">
        <v>37.149714285714289</v>
      </c>
      <c r="AJ242" s="3">
        <v>32.714285714285715</v>
      </c>
      <c r="AK242" s="3">
        <v>21.198857142857143</v>
      </c>
      <c r="AL242" s="3">
        <v>25.428571428571427</v>
      </c>
      <c r="AM242" s="3">
        <v>30.841714285714286</v>
      </c>
      <c r="AN242" s="3">
        <v>30.085714285714285</v>
      </c>
      <c r="AO242" s="3">
        <f t="shared" si="40"/>
        <v>28.826428571428572</v>
      </c>
      <c r="AP242" s="3" t="b">
        <f t="shared" si="41"/>
        <v>1</v>
      </c>
      <c r="AQ242" s="3" t="b">
        <f t="shared" si="49"/>
        <v>1</v>
      </c>
      <c r="AR242">
        <f t="shared" si="42"/>
        <v>4</v>
      </c>
      <c r="AS242">
        <f t="shared" si="43"/>
        <v>3</v>
      </c>
      <c r="AT242" s="3" t="b">
        <f t="shared" si="44"/>
        <v>1</v>
      </c>
      <c r="AU242" s="3">
        <f t="shared" si="45"/>
        <v>28.857250000000001</v>
      </c>
      <c r="AV242" s="3">
        <f t="shared" si="46"/>
        <v>28.78533333333333</v>
      </c>
      <c r="AW242" s="3">
        <f t="shared" si="47"/>
        <v>3.5999036195563899E-3</v>
      </c>
      <c r="AX242" s="3">
        <f t="shared" si="52"/>
        <v>-0.22171260346406924</v>
      </c>
      <c r="AY242" s="3" t="b">
        <f t="shared" si="50"/>
        <v>0</v>
      </c>
      <c r="AZ242" s="6">
        <f t="shared" si="48"/>
        <v>0.98807427875373866</v>
      </c>
      <c r="BA242" s="3" t="b">
        <f t="shared" si="51"/>
        <v>0</v>
      </c>
      <c r="BB242" s="3"/>
      <c r="BC242" t="s">
        <v>537</v>
      </c>
    </row>
    <row r="243" spans="1:55">
      <c r="A243">
        <v>1010</v>
      </c>
      <c r="B243">
        <v>1</v>
      </c>
      <c r="C243" t="s">
        <v>2577</v>
      </c>
      <c r="D243" t="str">
        <f>HYPERLINK("http://www.uniprot.org/uniprot/NCOA5_MOUSE", "NCOA5_MOUSE")</f>
        <v>NCOA5_MOUSE</v>
      </c>
      <c r="F243">
        <v>35.6</v>
      </c>
      <c r="G243">
        <v>579</v>
      </c>
      <c r="H243">
        <v>65320</v>
      </c>
      <c r="I243" t="s">
        <v>2578</v>
      </c>
      <c r="J243">
        <v>200</v>
      </c>
      <c r="K243">
        <v>200</v>
      </c>
      <c r="L243">
        <v>1</v>
      </c>
      <c r="M243">
        <v>14</v>
      </c>
      <c r="N243">
        <v>35</v>
      </c>
      <c r="O243">
        <v>31</v>
      </c>
      <c r="P243">
        <v>17</v>
      </c>
      <c r="Q243">
        <v>31</v>
      </c>
      <c r="R243">
        <v>35</v>
      </c>
      <c r="S243">
        <v>37</v>
      </c>
      <c r="T243">
        <v>14</v>
      </c>
      <c r="U243">
        <v>35</v>
      </c>
      <c r="V243">
        <v>31</v>
      </c>
      <c r="W243">
        <v>17</v>
      </c>
      <c r="X243">
        <v>31</v>
      </c>
      <c r="Y243">
        <v>35</v>
      </c>
      <c r="Z243">
        <v>37</v>
      </c>
      <c r="AA243">
        <v>14</v>
      </c>
      <c r="AB243">
        <v>35</v>
      </c>
      <c r="AC243">
        <v>31</v>
      </c>
      <c r="AD243">
        <v>17</v>
      </c>
      <c r="AE243">
        <v>31</v>
      </c>
      <c r="AF243">
        <v>35</v>
      </c>
      <c r="AG243">
        <v>37</v>
      </c>
      <c r="AH243" s="3">
        <v>22.428571428571427</v>
      </c>
      <c r="AI243" s="3">
        <v>29.571428571428573</v>
      </c>
      <c r="AJ243" s="3">
        <v>25.428571428571427</v>
      </c>
      <c r="AK243" s="3">
        <v>28.449428571428573</v>
      </c>
      <c r="AL243" s="3">
        <v>38.600857142857144</v>
      </c>
      <c r="AM243" s="3">
        <v>31.826285714285714</v>
      </c>
      <c r="AN243" s="3">
        <v>24.829714285714285</v>
      </c>
      <c r="AO243" s="3">
        <f t="shared" si="40"/>
        <v>28.733551020408164</v>
      </c>
      <c r="AP243" s="3" t="b">
        <f t="shared" si="41"/>
        <v>1</v>
      </c>
      <c r="AQ243" s="3" t="b">
        <f t="shared" si="49"/>
        <v>1</v>
      </c>
      <c r="AR243">
        <f t="shared" si="42"/>
        <v>4</v>
      </c>
      <c r="AS243">
        <f t="shared" si="43"/>
        <v>3</v>
      </c>
      <c r="AT243" s="3" t="b">
        <f t="shared" si="44"/>
        <v>1</v>
      </c>
      <c r="AU243" s="3">
        <f t="shared" si="45"/>
        <v>26.4695</v>
      </c>
      <c r="AV243" s="3">
        <f t="shared" si="46"/>
        <v>31.752285714285716</v>
      </c>
      <c r="AW243" s="3">
        <f t="shared" si="47"/>
        <v>-0.2625295061427535</v>
      </c>
      <c r="AX243" s="3">
        <f t="shared" si="52"/>
        <v>-0.86539975622156806</v>
      </c>
      <c r="AY243" s="3" t="b">
        <f t="shared" si="50"/>
        <v>0</v>
      </c>
      <c r="AZ243" s="6">
        <f t="shared" si="48"/>
        <v>0.22638050284692543</v>
      </c>
      <c r="BA243" s="3" t="b">
        <f t="shared" si="51"/>
        <v>0</v>
      </c>
      <c r="BB243" s="3"/>
      <c r="BC243" t="s">
        <v>537</v>
      </c>
    </row>
    <row r="244" spans="1:55">
      <c r="A244">
        <v>272</v>
      </c>
      <c r="B244">
        <v>1</v>
      </c>
      <c r="C244" t="s">
        <v>1240</v>
      </c>
      <c r="D244" t="str">
        <f>HYPERLINK("http://www.uniprot.org/uniprot/H11_MOUSE", "H11_MOUSE")</f>
        <v>H11_MOUSE</v>
      </c>
      <c r="F244">
        <v>22.5</v>
      </c>
      <c r="G244">
        <v>213</v>
      </c>
      <c r="H244">
        <v>21786</v>
      </c>
      <c r="I244" t="s">
        <v>1241</v>
      </c>
      <c r="J244">
        <v>648</v>
      </c>
      <c r="K244">
        <v>131</v>
      </c>
      <c r="L244">
        <v>0.20200000000000001</v>
      </c>
      <c r="M244">
        <v>116</v>
      </c>
      <c r="N244">
        <v>105</v>
      </c>
      <c r="O244">
        <v>64</v>
      </c>
      <c r="P244">
        <v>130</v>
      </c>
      <c r="Q244">
        <v>87</v>
      </c>
      <c r="R244">
        <v>82</v>
      </c>
      <c r="S244">
        <v>64</v>
      </c>
      <c r="T244">
        <v>22</v>
      </c>
      <c r="U244">
        <v>29</v>
      </c>
      <c r="V244">
        <v>11</v>
      </c>
      <c r="W244">
        <v>32</v>
      </c>
      <c r="X244">
        <v>16</v>
      </c>
      <c r="Y244">
        <v>11</v>
      </c>
      <c r="Z244">
        <v>10</v>
      </c>
      <c r="AA244">
        <v>29.359000000000002</v>
      </c>
      <c r="AB244">
        <v>42.774999999999999</v>
      </c>
      <c r="AC244">
        <v>17.407</v>
      </c>
      <c r="AD244">
        <v>41.923999999999999</v>
      </c>
      <c r="AE244">
        <v>21.596</v>
      </c>
      <c r="AF244">
        <v>17.619</v>
      </c>
      <c r="AG244">
        <v>16</v>
      </c>
      <c r="AH244" s="3">
        <v>43.403142857142861</v>
      </c>
      <c r="AI244" s="3">
        <v>36.378</v>
      </c>
      <c r="AJ244" s="3">
        <v>13.486714285714285</v>
      </c>
      <c r="AK244" s="3">
        <v>52.576000000000008</v>
      </c>
      <c r="AL244" s="3">
        <v>30.282714285714285</v>
      </c>
      <c r="AM244" s="3">
        <v>14.715999999999999</v>
      </c>
      <c r="AN244" s="3">
        <v>9.7142857142857135</v>
      </c>
      <c r="AO244" s="3">
        <f t="shared" si="40"/>
        <v>28.650979591836741</v>
      </c>
      <c r="AP244" s="3" t="b">
        <f t="shared" si="41"/>
        <v>1</v>
      </c>
      <c r="AQ244" s="3" t="b">
        <f t="shared" si="49"/>
        <v>0</v>
      </c>
      <c r="AR244">
        <f t="shared" si="42"/>
        <v>4</v>
      </c>
      <c r="AS244">
        <f t="shared" si="43"/>
        <v>3</v>
      </c>
      <c r="AT244" s="3" t="b">
        <f t="shared" si="44"/>
        <v>1</v>
      </c>
      <c r="AU244" s="3">
        <f t="shared" si="45"/>
        <v>36.46096428571429</v>
      </c>
      <c r="AV244" s="3">
        <f t="shared" si="46"/>
        <v>18.237666666666666</v>
      </c>
      <c r="AW244" s="3">
        <f t="shared" si="47"/>
        <v>0.9994315545294401</v>
      </c>
      <c r="AX244" s="3">
        <f t="shared" si="52"/>
        <v>2.2393580298633493</v>
      </c>
      <c r="AY244" s="3" t="b">
        <f t="shared" si="50"/>
        <v>1</v>
      </c>
      <c r="AZ244" s="6">
        <f t="shared" si="48"/>
        <v>0.16314359937467346</v>
      </c>
      <c r="BA244" s="3" t="b">
        <f t="shared" si="51"/>
        <v>0</v>
      </c>
      <c r="BB244" s="3"/>
      <c r="BC244" t="s">
        <v>1242</v>
      </c>
    </row>
    <row r="245" spans="1:55">
      <c r="A245">
        <v>578</v>
      </c>
      <c r="B245">
        <v>1</v>
      </c>
      <c r="C245" t="s">
        <v>607</v>
      </c>
      <c r="D245" t="str">
        <f>HYPERLINK("http://www.uniprot.org/uniprot/IMA1_MOUSE", "IMA1_MOUSE")</f>
        <v>IMA1_MOUSE</v>
      </c>
      <c r="F245">
        <v>22.7</v>
      </c>
      <c r="G245">
        <v>538</v>
      </c>
      <c r="H245">
        <v>60184</v>
      </c>
      <c r="I245" t="s">
        <v>608</v>
      </c>
      <c r="J245">
        <v>281</v>
      </c>
      <c r="K245">
        <v>59</v>
      </c>
      <c r="L245">
        <v>0.21</v>
      </c>
      <c r="M245">
        <v>24</v>
      </c>
      <c r="N245">
        <v>52</v>
      </c>
      <c r="O245">
        <v>50</v>
      </c>
      <c r="P245">
        <v>22</v>
      </c>
      <c r="Q245">
        <v>27</v>
      </c>
      <c r="R245">
        <v>54</v>
      </c>
      <c r="S245">
        <v>52</v>
      </c>
      <c r="T245">
        <v>4</v>
      </c>
      <c r="U245">
        <v>14</v>
      </c>
      <c r="V245">
        <v>8</v>
      </c>
      <c r="W245">
        <v>6</v>
      </c>
      <c r="X245">
        <v>5</v>
      </c>
      <c r="Y245">
        <v>12</v>
      </c>
      <c r="Z245">
        <v>10</v>
      </c>
      <c r="AA245">
        <v>17.332999999999998</v>
      </c>
      <c r="AB245">
        <v>40.6</v>
      </c>
      <c r="AC245">
        <v>29</v>
      </c>
      <c r="AD245">
        <v>18</v>
      </c>
      <c r="AE245">
        <v>17.222000000000001</v>
      </c>
      <c r="AF245">
        <v>40</v>
      </c>
      <c r="AG245">
        <v>34.706000000000003</v>
      </c>
      <c r="AH245" s="3">
        <v>26.761857142857142</v>
      </c>
      <c r="AI245" s="3">
        <v>34.405857142857137</v>
      </c>
      <c r="AJ245" s="3">
        <v>23.205285714285715</v>
      </c>
      <c r="AK245" s="3">
        <v>29.571428571428573</v>
      </c>
      <c r="AL245" s="3">
        <v>25.180571428571429</v>
      </c>
      <c r="AM245" s="3">
        <v>37.312142857142859</v>
      </c>
      <c r="AN245" s="3">
        <v>23.205285714285715</v>
      </c>
      <c r="AO245" s="3">
        <f t="shared" si="40"/>
        <v>28.520346938775511</v>
      </c>
      <c r="AP245" s="3" t="b">
        <f t="shared" si="41"/>
        <v>1</v>
      </c>
      <c r="AQ245" s="3" t="b">
        <f t="shared" si="49"/>
        <v>0</v>
      </c>
      <c r="AR245">
        <f t="shared" si="42"/>
        <v>4</v>
      </c>
      <c r="AS245">
        <f t="shared" si="43"/>
        <v>3</v>
      </c>
      <c r="AT245" s="3" t="b">
        <f t="shared" si="44"/>
        <v>1</v>
      </c>
      <c r="AU245" s="3">
        <f t="shared" si="45"/>
        <v>28.48610714285714</v>
      </c>
      <c r="AV245" s="3">
        <f t="shared" si="46"/>
        <v>28.566000000000003</v>
      </c>
      <c r="AW245" s="3">
        <f t="shared" si="47"/>
        <v>-4.0405555523250879E-3</v>
      </c>
      <c r="AX245" s="3">
        <f t="shared" si="52"/>
        <v>-5.0439492867224477E-3</v>
      </c>
      <c r="AY245" s="3" t="b">
        <f t="shared" si="50"/>
        <v>0</v>
      </c>
      <c r="AZ245" s="6">
        <f t="shared" si="48"/>
        <v>0.98690126107593767</v>
      </c>
      <c r="BA245" s="3" t="b">
        <f t="shared" si="51"/>
        <v>0</v>
      </c>
      <c r="BB245" s="3"/>
      <c r="BC245" t="s">
        <v>344</v>
      </c>
    </row>
    <row r="246" spans="1:55">
      <c r="A246">
        <v>83</v>
      </c>
      <c r="B246">
        <v>1</v>
      </c>
      <c r="C246" t="s">
        <v>406</v>
      </c>
      <c r="D246" t="str">
        <f>HYPERLINK("http://www.uniprot.org/uniprot/CPSF2_MOUSE", "CPSF2_MOUSE")</f>
        <v>CPSF2_MOUSE</v>
      </c>
      <c r="F246">
        <v>37.1</v>
      </c>
      <c r="G246">
        <v>782</v>
      </c>
      <c r="H246">
        <v>88384</v>
      </c>
      <c r="I246" t="s">
        <v>407</v>
      </c>
      <c r="J246">
        <v>205</v>
      </c>
      <c r="K246">
        <v>205</v>
      </c>
      <c r="L246">
        <v>1</v>
      </c>
      <c r="M246">
        <v>22</v>
      </c>
      <c r="N246">
        <v>39</v>
      </c>
      <c r="O246">
        <v>33</v>
      </c>
      <c r="P246">
        <v>9</v>
      </c>
      <c r="Q246">
        <v>11</v>
      </c>
      <c r="R246">
        <v>41</v>
      </c>
      <c r="S246">
        <v>50</v>
      </c>
      <c r="T246">
        <v>22</v>
      </c>
      <c r="U246">
        <v>39</v>
      </c>
      <c r="V246">
        <v>33</v>
      </c>
      <c r="W246">
        <v>9</v>
      </c>
      <c r="X246">
        <v>11</v>
      </c>
      <c r="Y246">
        <v>41</v>
      </c>
      <c r="Z246">
        <v>50</v>
      </c>
      <c r="AA246">
        <v>22</v>
      </c>
      <c r="AB246">
        <v>39</v>
      </c>
      <c r="AC246">
        <v>33</v>
      </c>
      <c r="AD246">
        <v>9</v>
      </c>
      <c r="AE246">
        <v>11</v>
      </c>
      <c r="AF246">
        <v>41</v>
      </c>
      <c r="AG246">
        <v>50</v>
      </c>
      <c r="AH246" s="3">
        <v>32.407142857142858</v>
      </c>
      <c r="AI246" s="3">
        <v>32.714285714285715</v>
      </c>
      <c r="AJ246" s="3">
        <v>26.571428571428573</v>
      </c>
      <c r="AK246" s="3">
        <v>17.794714285714285</v>
      </c>
      <c r="AL246" s="3">
        <v>16.420999999999999</v>
      </c>
      <c r="AM246" s="3">
        <v>38.80885714285715</v>
      </c>
      <c r="AN246" s="3">
        <v>34.247999999999998</v>
      </c>
      <c r="AO246" s="3">
        <f t="shared" si="40"/>
        <v>28.423632653061222</v>
      </c>
      <c r="AP246" s="3" t="b">
        <f t="shared" si="41"/>
        <v>1</v>
      </c>
      <c r="AQ246" s="3" t="b">
        <f t="shared" si="49"/>
        <v>1</v>
      </c>
      <c r="AR246">
        <f t="shared" si="42"/>
        <v>4</v>
      </c>
      <c r="AS246">
        <f t="shared" si="43"/>
        <v>3</v>
      </c>
      <c r="AT246" s="3" t="b">
        <f t="shared" si="44"/>
        <v>1</v>
      </c>
      <c r="AU246" s="3">
        <f t="shared" si="45"/>
        <v>27.371892857142853</v>
      </c>
      <c r="AV246" s="3">
        <f t="shared" si="46"/>
        <v>29.825952380952383</v>
      </c>
      <c r="AW246" s="3">
        <f t="shared" si="47"/>
        <v>-0.12387300046291877</v>
      </c>
      <c r="AX246" s="3">
        <f t="shared" si="52"/>
        <v>-0.34541252036127346</v>
      </c>
      <c r="AY246" s="3" t="b">
        <f t="shared" si="50"/>
        <v>0</v>
      </c>
      <c r="AZ246" s="6">
        <f t="shared" si="48"/>
        <v>0.74199705516177472</v>
      </c>
      <c r="BA246" s="3" t="b">
        <f t="shared" si="51"/>
        <v>0</v>
      </c>
      <c r="BB246" s="3"/>
      <c r="BC246" t="s">
        <v>537</v>
      </c>
    </row>
    <row r="247" spans="1:55">
      <c r="A247">
        <v>862</v>
      </c>
      <c r="B247">
        <v>1</v>
      </c>
      <c r="C247" t="s">
        <v>1566</v>
      </c>
      <c r="D247" t="str">
        <f>HYPERLINK("http://www.uniprot.org/uniprot/PABP2_MOUSE", "PABP2_MOUSE")</f>
        <v>PABP2_MOUSE</v>
      </c>
      <c r="F247">
        <v>28.8</v>
      </c>
      <c r="G247">
        <v>302</v>
      </c>
      <c r="H247">
        <v>32298</v>
      </c>
      <c r="I247" t="s">
        <v>1567</v>
      </c>
      <c r="J247">
        <v>181</v>
      </c>
      <c r="K247">
        <v>181</v>
      </c>
      <c r="L247">
        <v>1</v>
      </c>
      <c r="M247">
        <v>39</v>
      </c>
      <c r="N247">
        <v>20</v>
      </c>
      <c r="O247">
        <v>19</v>
      </c>
      <c r="P247">
        <v>33</v>
      </c>
      <c r="Q247">
        <v>37</v>
      </c>
      <c r="R247">
        <v>14</v>
      </c>
      <c r="S247">
        <v>19</v>
      </c>
      <c r="T247">
        <v>39</v>
      </c>
      <c r="U247">
        <v>20</v>
      </c>
      <c r="V247">
        <v>19</v>
      </c>
      <c r="W247">
        <v>33</v>
      </c>
      <c r="X247">
        <v>37</v>
      </c>
      <c r="Y247">
        <v>14</v>
      </c>
      <c r="Z247">
        <v>19</v>
      </c>
      <c r="AA247">
        <v>39</v>
      </c>
      <c r="AB247">
        <v>20</v>
      </c>
      <c r="AC247">
        <v>19</v>
      </c>
      <c r="AD247">
        <v>33</v>
      </c>
      <c r="AE247">
        <v>37</v>
      </c>
      <c r="AF247">
        <v>14</v>
      </c>
      <c r="AG247">
        <v>19</v>
      </c>
      <c r="AH247" s="3">
        <v>54.450571428571429</v>
      </c>
      <c r="AI247" s="3">
        <v>15.285714285714286</v>
      </c>
      <c r="AJ247" s="3">
        <v>15.24942857142857</v>
      </c>
      <c r="AK247" s="3">
        <v>44.511000000000003</v>
      </c>
      <c r="AL247" s="3">
        <v>45.623428571428569</v>
      </c>
      <c r="AM247" s="3">
        <v>11.221857142857143</v>
      </c>
      <c r="AN247" s="3">
        <v>11.857142857142858</v>
      </c>
      <c r="AO247" s="3">
        <f t="shared" si="40"/>
        <v>28.314163265306124</v>
      </c>
      <c r="AP247" s="3" t="b">
        <f t="shared" si="41"/>
        <v>1</v>
      </c>
      <c r="AQ247" s="3" t="b">
        <f t="shared" si="49"/>
        <v>1</v>
      </c>
      <c r="AR247">
        <f t="shared" si="42"/>
        <v>4</v>
      </c>
      <c r="AS247">
        <f t="shared" si="43"/>
        <v>3</v>
      </c>
      <c r="AT247" s="3" t="b">
        <f t="shared" si="44"/>
        <v>1</v>
      </c>
      <c r="AU247" s="3">
        <f t="shared" si="45"/>
        <v>32.374178571428573</v>
      </c>
      <c r="AV247" s="3">
        <f t="shared" si="46"/>
        <v>22.900809523809524</v>
      </c>
      <c r="AW247" s="3">
        <f t="shared" si="47"/>
        <v>0.49944499058193054</v>
      </c>
      <c r="AX247" s="3">
        <f t="shared" si="52"/>
        <v>1.1532821755762506</v>
      </c>
      <c r="AY247" s="3" t="b">
        <f t="shared" si="50"/>
        <v>0</v>
      </c>
      <c r="AZ247" s="6">
        <f t="shared" si="48"/>
        <v>0.56180198423071825</v>
      </c>
      <c r="BA247" s="3" t="b">
        <f t="shared" si="51"/>
        <v>0</v>
      </c>
      <c r="BB247" s="3"/>
      <c r="BC247" t="s">
        <v>537</v>
      </c>
    </row>
    <row r="248" spans="1:55">
      <c r="A248">
        <v>434</v>
      </c>
      <c r="B248">
        <v>1</v>
      </c>
      <c r="C248" t="s">
        <v>894</v>
      </c>
      <c r="D248" t="str">
        <f>HYPERLINK("http://www.uniprot.org/uniprot/HDAC2_MOUSE", "HDAC2_MOUSE")</f>
        <v>HDAC2_MOUSE</v>
      </c>
      <c r="F248">
        <v>24.4</v>
      </c>
      <c r="G248">
        <v>488</v>
      </c>
      <c r="H248">
        <v>55303</v>
      </c>
      <c r="I248" t="s">
        <v>895</v>
      </c>
      <c r="J248">
        <v>345</v>
      </c>
      <c r="K248">
        <v>149</v>
      </c>
      <c r="L248">
        <v>0.432</v>
      </c>
      <c r="M248">
        <v>31</v>
      </c>
      <c r="N248">
        <v>48</v>
      </c>
      <c r="O248">
        <v>61</v>
      </c>
      <c r="P248">
        <v>31</v>
      </c>
      <c r="Q248">
        <v>44</v>
      </c>
      <c r="R248">
        <v>72</v>
      </c>
      <c r="S248">
        <v>58</v>
      </c>
      <c r="T248">
        <v>6</v>
      </c>
      <c r="U248">
        <v>24</v>
      </c>
      <c r="V248">
        <v>27</v>
      </c>
      <c r="W248">
        <v>5</v>
      </c>
      <c r="X248">
        <v>18</v>
      </c>
      <c r="Y248">
        <v>39</v>
      </c>
      <c r="Z248">
        <v>30</v>
      </c>
      <c r="AA248">
        <v>8.4589999999999996</v>
      </c>
      <c r="AB248">
        <v>32.470999999999997</v>
      </c>
      <c r="AC248">
        <v>37.432000000000002</v>
      </c>
      <c r="AD248">
        <v>8.1709999999999994</v>
      </c>
      <c r="AE248">
        <v>23.85</v>
      </c>
      <c r="AF248">
        <v>52.838999999999999</v>
      </c>
      <c r="AG248">
        <v>40.244</v>
      </c>
      <c r="AH248" s="3">
        <v>14.351285714285714</v>
      </c>
      <c r="AI248" s="3">
        <v>27.234000000000002</v>
      </c>
      <c r="AJ248" s="3">
        <v>30.006714285714288</v>
      </c>
      <c r="AK248" s="3">
        <v>17.167285714285715</v>
      </c>
      <c r="AL248" s="3">
        <v>32.407142857142858</v>
      </c>
      <c r="AM248" s="3">
        <v>49.111428571428569</v>
      </c>
      <c r="AN248" s="3">
        <v>27.594714285714282</v>
      </c>
      <c r="AO248" s="3">
        <f t="shared" si="40"/>
        <v>28.267510204081635</v>
      </c>
      <c r="AP248" s="3" t="b">
        <f t="shared" si="41"/>
        <v>1</v>
      </c>
      <c r="AQ248" s="3" t="b">
        <f t="shared" si="49"/>
        <v>1</v>
      </c>
      <c r="AR248">
        <f t="shared" si="42"/>
        <v>4</v>
      </c>
      <c r="AS248">
        <f t="shared" si="43"/>
        <v>3</v>
      </c>
      <c r="AT248" s="3" t="b">
        <f t="shared" si="44"/>
        <v>1</v>
      </c>
      <c r="AU248" s="3">
        <f t="shared" si="45"/>
        <v>22.189821428571431</v>
      </c>
      <c r="AV248" s="3">
        <f t="shared" si="46"/>
        <v>36.371095238095229</v>
      </c>
      <c r="AW248" s="3">
        <f t="shared" si="47"/>
        <v>-0.71289431256848179</v>
      </c>
      <c r="AX248" s="3">
        <f t="shared" si="52"/>
        <v>-1.7146388139625297</v>
      </c>
      <c r="AY248" s="3" t="b">
        <f t="shared" si="50"/>
        <v>1</v>
      </c>
      <c r="AZ248" s="6">
        <f t="shared" si="48"/>
        <v>0.10113042084306292</v>
      </c>
      <c r="BA248" s="3" t="b">
        <f t="shared" si="51"/>
        <v>0</v>
      </c>
      <c r="BB248" s="3"/>
      <c r="BC248" t="s">
        <v>318</v>
      </c>
    </row>
    <row r="249" spans="1:55">
      <c r="A249">
        <v>1018</v>
      </c>
      <c r="B249">
        <v>1</v>
      </c>
      <c r="C249" t="s">
        <v>2671</v>
      </c>
      <c r="D249" t="str">
        <f>HYPERLINK("http://www.uniprot.org/uniprot/RBM47_MOUSE", "RBM47_MOUSE")</f>
        <v>RBM47_MOUSE</v>
      </c>
      <c r="F249">
        <v>24.2</v>
      </c>
      <c r="G249">
        <v>590</v>
      </c>
      <c r="H249">
        <v>64063</v>
      </c>
      <c r="I249" t="s">
        <v>2672</v>
      </c>
      <c r="J249">
        <v>189</v>
      </c>
      <c r="K249">
        <v>189</v>
      </c>
      <c r="L249">
        <v>1</v>
      </c>
      <c r="M249">
        <v>25</v>
      </c>
      <c r="N249">
        <v>27</v>
      </c>
      <c r="O249">
        <v>25</v>
      </c>
      <c r="P249">
        <v>33</v>
      </c>
      <c r="Q249">
        <v>20</v>
      </c>
      <c r="R249">
        <v>25</v>
      </c>
      <c r="S249">
        <v>34</v>
      </c>
      <c r="T249">
        <v>25</v>
      </c>
      <c r="U249">
        <v>27</v>
      </c>
      <c r="V249">
        <v>25</v>
      </c>
      <c r="W249">
        <v>33</v>
      </c>
      <c r="X249">
        <v>20</v>
      </c>
      <c r="Y249">
        <v>25</v>
      </c>
      <c r="Z249">
        <v>34</v>
      </c>
      <c r="AA249">
        <v>25</v>
      </c>
      <c r="AB249">
        <v>27</v>
      </c>
      <c r="AC249">
        <v>25</v>
      </c>
      <c r="AD249">
        <v>33</v>
      </c>
      <c r="AE249">
        <v>20</v>
      </c>
      <c r="AF249">
        <v>25</v>
      </c>
      <c r="AG249">
        <v>34</v>
      </c>
      <c r="AH249" s="3">
        <v>37.714285714285715</v>
      </c>
      <c r="AI249" s="3">
        <v>21.941142857142857</v>
      </c>
      <c r="AJ249" s="3">
        <v>20.77657142857143</v>
      </c>
      <c r="AK249" s="3">
        <v>44.678571428571431</v>
      </c>
      <c r="AL249" s="3">
        <v>27.98414285714286</v>
      </c>
      <c r="AM249" s="3">
        <v>22</v>
      </c>
      <c r="AN249" s="3">
        <v>22.686571428571426</v>
      </c>
      <c r="AO249" s="3">
        <f t="shared" si="40"/>
        <v>28.254469387755105</v>
      </c>
      <c r="AP249" s="3" t="b">
        <f t="shared" si="41"/>
        <v>1</v>
      </c>
      <c r="AQ249" s="3" t="b">
        <f t="shared" si="49"/>
        <v>1</v>
      </c>
      <c r="AR249">
        <f t="shared" si="42"/>
        <v>4</v>
      </c>
      <c r="AS249">
        <f t="shared" si="43"/>
        <v>3</v>
      </c>
      <c r="AT249" s="3" t="b">
        <f t="shared" si="44"/>
        <v>1</v>
      </c>
      <c r="AU249" s="3">
        <f t="shared" si="45"/>
        <v>31.277642857142858</v>
      </c>
      <c r="AV249" s="3">
        <f t="shared" si="46"/>
        <v>24.223571428571429</v>
      </c>
      <c r="AW249" s="3">
        <f t="shared" si="47"/>
        <v>0.36872020646553683</v>
      </c>
      <c r="AX249" s="3">
        <f t="shared" si="52"/>
        <v>0.93595979751400182</v>
      </c>
      <c r="AY249" s="3" t="b">
        <f t="shared" si="50"/>
        <v>0</v>
      </c>
      <c r="AZ249" s="6">
        <f t="shared" si="48"/>
        <v>0.37000906557565144</v>
      </c>
      <c r="BA249" s="3" t="b">
        <f t="shared" si="51"/>
        <v>0</v>
      </c>
      <c r="BB249" s="3"/>
      <c r="BC249" t="s">
        <v>537</v>
      </c>
    </row>
    <row r="250" spans="1:55">
      <c r="A250">
        <v>819</v>
      </c>
      <c r="B250">
        <v>1</v>
      </c>
      <c r="C250" t="s">
        <v>1649</v>
      </c>
      <c r="D250" t="str">
        <f>HYPERLINK("http://www.uniprot.org/uniprot/NUP54_MOUSE", "NUP54_MOUSE")</f>
        <v>NUP54_MOUSE</v>
      </c>
      <c r="F250">
        <v>34.5</v>
      </c>
      <c r="G250">
        <v>510</v>
      </c>
      <c r="H250">
        <v>55733</v>
      </c>
      <c r="I250" t="s">
        <v>1650</v>
      </c>
      <c r="J250">
        <v>202</v>
      </c>
      <c r="K250">
        <v>202</v>
      </c>
      <c r="L250">
        <v>1</v>
      </c>
      <c r="M250">
        <v>14</v>
      </c>
      <c r="N250">
        <v>42</v>
      </c>
      <c r="O250">
        <v>33</v>
      </c>
      <c r="P250">
        <v>14</v>
      </c>
      <c r="Q250">
        <v>20</v>
      </c>
      <c r="R250">
        <v>31</v>
      </c>
      <c r="S250">
        <v>48</v>
      </c>
      <c r="T250">
        <v>14</v>
      </c>
      <c r="U250">
        <v>42</v>
      </c>
      <c r="V250">
        <v>33</v>
      </c>
      <c r="W250">
        <v>14</v>
      </c>
      <c r="X250">
        <v>20</v>
      </c>
      <c r="Y250">
        <v>31</v>
      </c>
      <c r="Z250">
        <v>48</v>
      </c>
      <c r="AA250">
        <v>14</v>
      </c>
      <c r="AB250">
        <v>42</v>
      </c>
      <c r="AC250">
        <v>33</v>
      </c>
      <c r="AD250">
        <v>14</v>
      </c>
      <c r="AE250">
        <v>20</v>
      </c>
      <c r="AF250">
        <v>31</v>
      </c>
      <c r="AG250">
        <v>48</v>
      </c>
      <c r="AH250" s="3">
        <v>22</v>
      </c>
      <c r="AI250" s="3">
        <v>35.683142857142855</v>
      </c>
      <c r="AJ250" s="3">
        <v>26.857142857142858</v>
      </c>
      <c r="AK250" s="3">
        <v>24.335142857142852</v>
      </c>
      <c r="AL250" s="3">
        <v>27.594714285714282</v>
      </c>
      <c r="AM250" s="3">
        <v>26.857142857142858</v>
      </c>
      <c r="AN250" s="3">
        <v>33.366142857142854</v>
      </c>
      <c r="AO250" s="3">
        <f t="shared" si="40"/>
        <v>28.099061224489795</v>
      </c>
      <c r="AP250" s="3" t="b">
        <f t="shared" si="41"/>
        <v>1</v>
      </c>
      <c r="AQ250" s="3" t="b">
        <f t="shared" si="49"/>
        <v>1</v>
      </c>
      <c r="AR250">
        <f t="shared" si="42"/>
        <v>4</v>
      </c>
      <c r="AS250">
        <f t="shared" si="43"/>
        <v>3</v>
      </c>
      <c r="AT250" s="3" t="b">
        <f t="shared" si="44"/>
        <v>1</v>
      </c>
      <c r="AU250" s="3">
        <f t="shared" si="45"/>
        <v>27.218857142857143</v>
      </c>
      <c r="AV250" s="3">
        <f t="shared" si="46"/>
        <v>29.272666666666662</v>
      </c>
      <c r="AW250" s="3">
        <f t="shared" si="47"/>
        <v>-0.1049476849701394</v>
      </c>
      <c r="AX250" s="3">
        <f t="shared" si="52"/>
        <v>-0.2108876175341125</v>
      </c>
      <c r="AY250" s="3" t="b">
        <f t="shared" si="50"/>
        <v>0</v>
      </c>
      <c r="AZ250" s="6">
        <f t="shared" si="48"/>
        <v>0.62402028236204909</v>
      </c>
      <c r="BA250" s="3" t="b">
        <f t="shared" si="51"/>
        <v>0</v>
      </c>
      <c r="BB250" s="3"/>
      <c r="BC250" t="s">
        <v>537</v>
      </c>
    </row>
    <row r="251" spans="1:55">
      <c r="A251">
        <v>447</v>
      </c>
      <c r="B251">
        <v>1</v>
      </c>
      <c r="C251" t="s">
        <v>921</v>
      </c>
      <c r="D251" t="str">
        <f>HYPERLINK("http://www.uniprot.org/uniprot/CBX1_MOUSE", "CBX1_MOUSE")</f>
        <v>CBX1_MOUSE</v>
      </c>
      <c r="F251">
        <v>45.9</v>
      </c>
      <c r="G251">
        <v>185</v>
      </c>
      <c r="H251">
        <v>21419</v>
      </c>
      <c r="I251" t="s">
        <v>922</v>
      </c>
      <c r="J251">
        <v>296</v>
      </c>
      <c r="K251">
        <v>146</v>
      </c>
      <c r="L251">
        <v>0.49299999999999999</v>
      </c>
      <c r="M251">
        <v>17</v>
      </c>
      <c r="N251">
        <v>41</v>
      </c>
      <c r="O251">
        <v>52</v>
      </c>
      <c r="P251">
        <v>48</v>
      </c>
      <c r="Q251">
        <v>55</v>
      </c>
      <c r="R251">
        <v>27</v>
      </c>
      <c r="S251">
        <v>56</v>
      </c>
      <c r="T251">
        <v>13</v>
      </c>
      <c r="U251">
        <v>12</v>
      </c>
      <c r="V251">
        <v>30</v>
      </c>
      <c r="W251">
        <v>25</v>
      </c>
      <c r="X251">
        <v>25</v>
      </c>
      <c r="Y251">
        <v>14</v>
      </c>
      <c r="Z251">
        <v>27</v>
      </c>
      <c r="AA251">
        <v>13.702999999999999</v>
      </c>
      <c r="AB251">
        <v>20.286000000000001</v>
      </c>
      <c r="AC251">
        <v>39.295999999999999</v>
      </c>
      <c r="AD251">
        <v>32.468000000000004</v>
      </c>
      <c r="AE251">
        <v>34.868000000000002</v>
      </c>
      <c r="AF251">
        <v>17.792000000000002</v>
      </c>
      <c r="AG251">
        <v>38.515000000000001</v>
      </c>
      <c r="AH251" s="3">
        <v>21.457571428571431</v>
      </c>
      <c r="AI251" s="3">
        <v>15.815</v>
      </c>
      <c r="AJ251" s="3">
        <v>31.613714285714284</v>
      </c>
      <c r="AK251" s="3">
        <v>43.980142857142859</v>
      </c>
      <c r="AL251" s="3">
        <v>42.695428571428572</v>
      </c>
      <c r="AM251" s="3">
        <v>14.898857142857143</v>
      </c>
      <c r="AN251" s="3">
        <v>26.197285714285709</v>
      </c>
      <c r="AO251" s="3">
        <f t="shared" si="40"/>
        <v>28.093999999999998</v>
      </c>
      <c r="AP251" s="3" t="b">
        <f t="shared" si="41"/>
        <v>1</v>
      </c>
      <c r="AQ251" s="3" t="b">
        <f t="shared" si="49"/>
        <v>1</v>
      </c>
      <c r="AR251">
        <f t="shared" si="42"/>
        <v>4</v>
      </c>
      <c r="AS251">
        <f t="shared" si="43"/>
        <v>3</v>
      </c>
      <c r="AT251" s="3" t="b">
        <f t="shared" si="44"/>
        <v>1</v>
      </c>
      <c r="AU251" s="3">
        <f t="shared" si="45"/>
        <v>28.216607142857143</v>
      </c>
      <c r="AV251" s="3">
        <f t="shared" si="46"/>
        <v>27.930523809523809</v>
      </c>
      <c r="AW251" s="3">
        <f t="shared" si="47"/>
        <v>1.4701893793775891E-2</v>
      </c>
      <c r="AX251" s="3">
        <f t="shared" si="52"/>
        <v>7.7909071312893319E-2</v>
      </c>
      <c r="AY251" s="3" t="b">
        <f t="shared" si="50"/>
        <v>0</v>
      </c>
      <c r="AZ251" s="6">
        <f t="shared" si="48"/>
        <v>0.97819711986698754</v>
      </c>
      <c r="BA251" s="3" t="b">
        <f t="shared" si="51"/>
        <v>0</v>
      </c>
      <c r="BB251" s="3"/>
      <c r="BC251" t="s">
        <v>923</v>
      </c>
    </row>
    <row r="252" spans="1:55">
      <c r="A252">
        <v>241</v>
      </c>
      <c r="B252">
        <v>1</v>
      </c>
      <c r="C252" t="s">
        <v>1350</v>
      </c>
      <c r="D252" t="str">
        <f>HYPERLINK("http://www.uniprot.org/uniprot/CELF1_MOUSE", "CELF1_MOUSE")</f>
        <v>CELF1_MOUSE</v>
      </c>
      <c r="F252">
        <v>18.3</v>
      </c>
      <c r="G252">
        <v>486</v>
      </c>
      <c r="H252">
        <v>52108</v>
      </c>
      <c r="I252" t="s">
        <v>1351</v>
      </c>
      <c r="J252">
        <v>213</v>
      </c>
      <c r="K252">
        <v>163</v>
      </c>
      <c r="L252">
        <v>0.76500000000000001</v>
      </c>
      <c r="M252">
        <v>12</v>
      </c>
      <c r="N252">
        <v>45</v>
      </c>
      <c r="O252">
        <v>43</v>
      </c>
      <c r="P252">
        <v>10</v>
      </c>
      <c r="Q252">
        <v>16</v>
      </c>
      <c r="R252">
        <v>37</v>
      </c>
      <c r="S252">
        <v>50</v>
      </c>
      <c r="T252">
        <v>10</v>
      </c>
      <c r="U252">
        <v>35</v>
      </c>
      <c r="V252">
        <v>33</v>
      </c>
      <c r="W252">
        <v>10</v>
      </c>
      <c r="X252">
        <v>5</v>
      </c>
      <c r="Y252">
        <v>30</v>
      </c>
      <c r="Z252">
        <v>40</v>
      </c>
      <c r="AA252">
        <v>12</v>
      </c>
      <c r="AB252">
        <v>42.447000000000003</v>
      </c>
      <c r="AC252">
        <v>41.918999999999997</v>
      </c>
      <c r="AD252">
        <v>10</v>
      </c>
      <c r="AE252">
        <v>14.167</v>
      </c>
      <c r="AF252">
        <v>36.563000000000002</v>
      </c>
      <c r="AG252">
        <v>48.511000000000003</v>
      </c>
      <c r="AH252" s="3">
        <v>18.604000000000003</v>
      </c>
      <c r="AI252" s="3">
        <v>35.948857142857143</v>
      </c>
      <c r="AJ252" s="3">
        <v>34.247999999999998</v>
      </c>
      <c r="AK252" s="3">
        <v>19.107571428571426</v>
      </c>
      <c r="AL252" s="3">
        <v>21.727142857142859</v>
      </c>
      <c r="AM252" s="3">
        <v>33.366142857142854</v>
      </c>
      <c r="AN252" s="3">
        <v>33.501571428571431</v>
      </c>
      <c r="AO252" s="3">
        <f t="shared" si="40"/>
        <v>28.071897959183673</v>
      </c>
      <c r="AP252" s="3" t="b">
        <f t="shared" si="41"/>
        <v>1</v>
      </c>
      <c r="AQ252" s="3" t="b">
        <f t="shared" si="49"/>
        <v>1</v>
      </c>
      <c r="AR252">
        <f t="shared" si="42"/>
        <v>4</v>
      </c>
      <c r="AS252">
        <f t="shared" si="43"/>
        <v>3</v>
      </c>
      <c r="AT252" s="3" t="b">
        <f t="shared" si="44"/>
        <v>1</v>
      </c>
      <c r="AU252" s="3">
        <f t="shared" si="45"/>
        <v>26.977107142857143</v>
      </c>
      <c r="AV252" s="3">
        <f t="shared" si="46"/>
        <v>29.531619047619046</v>
      </c>
      <c r="AW252" s="3">
        <f t="shared" si="47"/>
        <v>-0.13052480231341515</v>
      </c>
      <c r="AX252" s="3">
        <f t="shared" si="52"/>
        <v>-0.25952290934261674</v>
      </c>
      <c r="AY252" s="3" t="b">
        <f t="shared" si="50"/>
        <v>0</v>
      </c>
      <c r="AZ252" s="6">
        <f t="shared" si="48"/>
        <v>0.70847353565849414</v>
      </c>
      <c r="BA252" s="3" t="b">
        <f t="shared" si="51"/>
        <v>0</v>
      </c>
      <c r="BB252" s="3"/>
      <c r="BC252" t="s">
        <v>1352</v>
      </c>
    </row>
    <row r="253" spans="1:55">
      <c r="A253">
        <v>580</v>
      </c>
      <c r="B253">
        <v>1</v>
      </c>
      <c r="C253" t="s">
        <v>612</v>
      </c>
      <c r="D253" t="str">
        <f>HYPERLINK("http://www.uniprot.org/uniprot/RBBP7_MOUSE", "RBBP7_MOUSE")</f>
        <v>RBBP7_MOUSE</v>
      </c>
      <c r="F253">
        <v>25.6</v>
      </c>
      <c r="G253">
        <v>425</v>
      </c>
      <c r="H253">
        <v>47791</v>
      </c>
      <c r="I253" t="s">
        <v>2096</v>
      </c>
      <c r="J253">
        <v>525</v>
      </c>
      <c r="K253">
        <v>59</v>
      </c>
      <c r="L253">
        <v>0.112</v>
      </c>
      <c r="M253">
        <v>64</v>
      </c>
      <c r="N253">
        <v>62</v>
      </c>
      <c r="O253">
        <v>72</v>
      </c>
      <c r="P253">
        <v>62</v>
      </c>
      <c r="Q253">
        <v>92</v>
      </c>
      <c r="R253">
        <v>84</v>
      </c>
      <c r="S253">
        <v>89</v>
      </c>
      <c r="T253">
        <v>5</v>
      </c>
      <c r="U253">
        <v>8</v>
      </c>
      <c r="V253">
        <v>10</v>
      </c>
      <c r="W253">
        <v>1</v>
      </c>
      <c r="X253">
        <v>2</v>
      </c>
      <c r="Y253">
        <v>12</v>
      </c>
      <c r="Z253">
        <v>21</v>
      </c>
      <c r="AA253">
        <v>22.353000000000002</v>
      </c>
      <c r="AB253">
        <v>32</v>
      </c>
      <c r="AC253">
        <v>29.375</v>
      </c>
      <c r="AD253">
        <v>5.6920000000000002</v>
      </c>
      <c r="AE253">
        <v>14.856999999999999</v>
      </c>
      <c r="AF253">
        <v>39.871000000000002</v>
      </c>
      <c r="AG253">
        <v>55.829000000000001</v>
      </c>
      <c r="AH253" s="3">
        <v>33.597285714285718</v>
      </c>
      <c r="AI253" s="3">
        <v>26.714285714285715</v>
      </c>
      <c r="AJ253" s="3">
        <v>23.625</v>
      </c>
      <c r="AK253" s="3">
        <v>13.169</v>
      </c>
      <c r="AL253" s="3">
        <v>21.979571428571429</v>
      </c>
      <c r="AM253" s="3">
        <v>36.378</v>
      </c>
      <c r="AN253" s="3">
        <v>40.118428571428574</v>
      </c>
      <c r="AO253" s="3">
        <f t="shared" si="40"/>
        <v>27.94022448979592</v>
      </c>
      <c r="AP253" s="3" t="b">
        <f t="shared" si="41"/>
        <v>1</v>
      </c>
      <c r="AQ253" s="3" t="b">
        <f t="shared" si="49"/>
        <v>0</v>
      </c>
      <c r="AR253">
        <f t="shared" si="42"/>
        <v>4</v>
      </c>
      <c r="AS253">
        <f t="shared" si="43"/>
        <v>3</v>
      </c>
      <c r="AT253" s="3" t="b">
        <f t="shared" si="44"/>
        <v>1</v>
      </c>
      <c r="AU253" s="3">
        <f t="shared" si="45"/>
        <v>24.276392857142856</v>
      </c>
      <c r="AV253" s="3">
        <f t="shared" si="46"/>
        <v>32.825333333333333</v>
      </c>
      <c r="AW253" s="3">
        <f t="shared" si="47"/>
        <v>-0.43525558881850807</v>
      </c>
      <c r="AX253" s="3">
        <f t="shared" si="52"/>
        <v>-1.0269043738748784</v>
      </c>
      <c r="AY253" s="3" t="b">
        <f t="shared" si="50"/>
        <v>0</v>
      </c>
      <c r="AZ253" s="6">
        <f t="shared" si="48"/>
        <v>0.26616673174928068</v>
      </c>
      <c r="BA253" s="3" t="b">
        <f t="shared" si="51"/>
        <v>0</v>
      </c>
      <c r="BB253" s="3"/>
      <c r="BC253" t="s">
        <v>611</v>
      </c>
    </row>
    <row r="254" spans="1:55">
      <c r="A254">
        <v>631</v>
      </c>
      <c r="B254">
        <v>1</v>
      </c>
      <c r="C254" t="s">
        <v>544</v>
      </c>
      <c r="D254" t="str">
        <f>HYPERLINK("http://www.uniprot.org/uniprot/NUP62_MOUSE", "NUP62_MOUSE")</f>
        <v>NUP62_MOUSE</v>
      </c>
      <c r="F254">
        <v>23</v>
      </c>
      <c r="G254">
        <v>526</v>
      </c>
      <c r="H254">
        <v>53256</v>
      </c>
      <c r="I254" t="s">
        <v>545</v>
      </c>
      <c r="J254">
        <v>201</v>
      </c>
      <c r="K254">
        <v>201</v>
      </c>
      <c r="L254">
        <v>1</v>
      </c>
      <c r="M254">
        <v>13</v>
      </c>
      <c r="N254">
        <v>24</v>
      </c>
      <c r="O254">
        <v>26</v>
      </c>
      <c r="P254">
        <v>15</v>
      </c>
      <c r="Q254">
        <v>12</v>
      </c>
      <c r="R254">
        <v>40</v>
      </c>
      <c r="S254">
        <v>71</v>
      </c>
      <c r="T254">
        <v>13</v>
      </c>
      <c r="U254">
        <v>24</v>
      </c>
      <c r="V254">
        <v>26</v>
      </c>
      <c r="W254">
        <v>15</v>
      </c>
      <c r="X254">
        <v>12</v>
      </c>
      <c r="Y254">
        <v>40</v>
      </c>
      <c r="Z254">
        <v>71</v>
      </c>
      <c r="AA254">
        <v>13</v>
      </c>
      <c r="AB254">
        <v>24</v>
      </c>
      <c r="AC254">
        <v>26</v>
      </c>
      <c r="AD254">
        <v>15</v>
      </c>
      <c r="AE254">
        <v>12</v>
      </c>
      <c r="AF254">
        <v>40</v>
      </c>
      <c r="AG254">
        <v>71</v>
      </c>
      <c r="AH254" s="3">
        <v>20.697428571428571</v>
      </c>
      <c r="AI254" s="3">
        <v>18.5</v>
      </c>
      <c r="AJ254" s="3">
        <v>21.198857142857143</v>
      </c>
      <c r="AK254" s="3">
        <v>25.428571428571427</v>
      </c>
      <c r="AL254" s="3">
        <v>18.236857142857144</v>
      </c>
      <c r="AM254" s="3">
        <v>37.714285714285715</v>
      </c>
      <c r="AN254" s="3">
        <v>53.577999999999996</v>
      </c>
      <c r="AO254" s="3">
        <f t="shared" si="40"/>
        <v>27.907714285714288</v>
      </c>
      <c r="AP254" s="3" t="b">
        <f t="shared" si="41"/>
        <v>1</v>
      </c>
      <c r="AQ254" s="3" t="b">
        <f t="shared" si="49"/>
        <v>1</v>
      </c>
      <c r="AR254">
        <f t="shared" si="42"/>
        <v>4</v>
      </c>
      <c r="AS254">
        <f t="shared" si="43"/>
        <v>3</v>
      </c>
      <c r="AT254" s="3" t="b">
        <f t="shared" si="44"/>
        <v>1</v>
      </c>
      <c r="AU254" s="3">
        <f t="shared" si="45"/>
        <v>21.456214285714285</v>
      </c>
      <c r="AV254" s="3">
        <f t="shared" si="46"/>
        <v>36.509714285714288</v>
      </c>
      <c r="AW254" s="3">
        <f t="shared" si="47"/>
        <v>-0.76688482791931767</v>
      </c>
      <c r="AX254" s="3">
        <f t="shared" si="52"/>
        <v>-1.8212958172490106</v>
      </c>
      <c r="AY254" s="3" t="b">
        <f t="shared" si="50"/>
        <v>1</v>
      </c>
      <c r="AZ254" s="6">
        <f t="shared" si="48"/>
        <v>0.14489646127110997</v>
      </c>
      <c r="BA254" s="3" t="b">
        <f t="shared" si="51"/>
        <v>0</v>
      </c>
      <c r="BB254" s="3"/>
      <c r="BC254" t="s">
        <v>537</v>
      </c>
    </row>
    <row r="255" spans="1:55">
      <c r="A255">
        <v>1172</v>
      </c>
      <c r="B255">
        <v>1</v>
      </c>
      <c r="C255" t="s">
        <v>2236</v>
      </c>
      <c r="D255" t="str">
        <f>HYPERLINK("http://www.uniprot.org/uniprot/SK2L2_MOUSE", "SK2L2_MOUSE")</f>
        <v>SK2L2_MOUSE</v>
      </c>
      <c r="F255">
        <v>26.5</v>
      </c>
      <c r="G255">
        <v>1040</v>
      </c>
      <c r="H255">
        <v>117637</v>
      </c>
      <c r="I255" t="s">
        <v>2237</v>
      </c>
      <c r="J255">
        <v>197</v>
      </c>
      <c r="K255">
        <v>197</v>
      </c>
      <c r="L255">
        <v>1</v>
      </c>
      <c r="M255">
        <v>12</v>
      </c>
      <c r="N255">
        <v>31</v>
      </c>
      <c r="O255">
        <v>42</v>
      </c>
      <c r="P255">
        <v>11</v>
      </c>
      <c r="Q255">
        <v>20</v>
      </c>
      <c r="R255">
        <v>39</v>
      </c>
      <c r="S255">
        <v>42</v>
      </c>
      <c r="T255">
        <v>12</v>
      </c>
      <c r="U255">
        <v>31</v>
      </c>
      <c r="V255">
        <v>42</v>
      </c>
      <c r="W255">
        <v>11</v>
      </c>
      <c r="X255">
        <v>20</v>
      </c>
      <c r="Y255">
        <v>39</v>
      </c>
      <c r="Z255">
        <v>42</v>
      </c>
      <c r="AA255">
        <v>12</v>
      </c>
      <c r="AB255">
        <v>31</v>
      </c>
      <c r="AC255">
        <v>42</v>
      </c>
      <c r="AD255">
        <v>11</v>
      </c>
      <c r="AE255">
        <v>20</v>
      </c>
      <c r="AF255">
        <v>39</v>
      </c>
      <c r="AG255">
        <v>42</v>
      </c>
      <c r="AH255" s="3">
        <v>19.685714285714287</v>
      </c>
      <c r="AI255" s="3">
        <v>25.92342857142857</v>
      </c>
      <c r="AJ255" s="3">
        <v>34.95128571428571</v>
      </c>
      <c r="AK255" s="3">
        <v>20.77657142857143</v>
      </c>
      <c r="AL255" s="3">
        <v>28.221</v>
      </c>
      <c r="AM255" s="3">
        <v>35.683142857142855</v>
      </c>
      <c r="AN255" s="3">
        <v>28.714285714285715</v>
      </c>
      <c r="AO255" s="3">
        <f t="shared" si="40"/>
        <v>27.707918367346938</v>
      </c>
      <c r="AP255" s="3" t="b">
        <f t="shared" si="41"/>
        <v>1</v>
      </c>
      <c r="AQ255" s="3" t="b">
        <f t="shared" si="49"/>
        <v>1</v>
      </c>
      <c r="AR255">
        <f t="shared" si="42"/>
        <v>4</v>
      </c>
      <c r="AS255">
        <f t="shared" si="43"/>
        <v>3</v>
      </c>
      <c r="AT255" s="3" t="b">
        <f t="shared" si="44"/>
        <v>1</v>
      </c>
      <c r="AU255" s="3">
        <f t="shared" si="45"/>
        <v>25.334249999999997</v>
      </c>
      <c r="AV255" s="3">
        <f t="shared" si="46"/>
        <v>30.872809523809526</v>
      </c>
      <c r="AW255" s="3">
        <f t="shared" si="47"/>
        <v>-0.28524765909054434</v>
      </c>
      <c r="AX255" s="3">
        <f t="shared" si="52"/>
        <v>-0.67643662425943962</v>
      </c>
      <c r="AY255" s="3" t="b">
        <f t="shared" si="50"/>
        <v>0</v>
      </c>
      <c r="AZ255" s="6">
        <f t="shared" si="48"/>
        <v>0.28125102817123515</v>
      </c>
      <c r="BA255" s="3" t="b">
        <f t="shared" si="51"/>
        <v>0</v>
      </c>
      <c r="BB255" s="3"/>
      <c r="BC255" t="s">
        <v>537</v>
      </c>
    </row>
    <row r="256" spans="1:55">
      <c r="A256">
        <v>326</v>
      </c>
      <c r="B256">
        <v>1</v>
      </c>
      <c r="C256" t="s">
        <v>1173</v>
      </c>
      <c r="D256" t="str">
        <f>HYPERLINK("http://www.uniprot.org/uniprot/CP2AC_MOUSE", "CP2AC_MOUSE")</f>
        <v>CP2AC_MOUSE</v>
      </c>
      <c r="F256">
        <v>36.6</v>
      </c>
      <c r="G256">
        <v>492</v>
      </c>
      <c r="H256">
        <v>56174</v>
      </c>
      <c r="I256" t="s">
        <v>1174</v>
      </c>
      <c r="J256">
        <v>210</v>
      </c>
      <c r="K256">
        <v>160</v>
      </c>
      <c r="L256">
        <v>0.76200000000000001</v>
      </c>
      <c r="M256">
        <v>15</v>
      </c>
      <c r="N256">
        <v>35</v>
      </c>
      <c r="O256">
        <v>45</v>
      </c>
      <c r="P256">
        <v>22</v>
      </c>
      <c r="Q256">
        <v>10</v>
      </c>
      <c r="R256">
        <v>35</v>
      </c>
      <c r="S256">
        <v>48</v>
      </c>
      <c r="T256">
        <v>15</v>
      </c>
      <c r="U256">
        <v>24</v>
      </c>
      <c r="V256">
        <v>34</v>
      </c>
      <c r="W256">
        <v>17</v>
      </c>
      <c r="X256">
        <v>10</v>
      </c>
      <c r="Y256">
        <v>28</v>
      </c>
      <c r="Z256">
        <v>32</v>
      </c>
      <c r="AA256">
        <v>15</v>
      </c>
      <c r="AB256">
        <v>31.542999999999999</v>
      </c>
      <c r="AC256">
        <v>44.389000000000003</v>
      </c>
      <c r="AD256">
        <v>22</v>
      </c>
      <c r="AE256">
        <v>10</v>
      </c>
      <c r="AF256">
        <v>33.444000000000003</v>
      </c>
      <c r="AG256">
        <v>41.845999999999997</v>
      </c>
      <c r="AH256" s="3">
        <v>23.205285714285715</v>
      </c>
      <c r="AI256" s="3">
        <v>26.288142857142855</v>
      </c>
      <c r="AJ256" s="3">
        <v>36.627000000000002</v>
      </c>
      <c r="AK256" s="3">
        <v>34.714285714285715</v>
      </c>
      <c r="AL256" s="3">
        <v>15</v>
      </c>
      <c r="AM256" s="3">
        <v>29.733571428571434</v>
      </c>
      <c r="AN256" s="3">
        <v>28.221</v>
      </c>
      <c r="AO256" s="3">
        <f t="shared" si="40"/>
        <v>27.684183673469388</v>
      </c>
      <c r="AP256" s="3" t="b">
        <f t="shared" si="41"/>
        <v>1</v>
      </c>
      <c r="AQ256" s="3" t="b">
        <f t="shared" si="49"/>
        <v>1</v>
      </c>
      <c r="AR256">
        <f t="shared" si="42"/>
        <v>4</v>
      </c>
      <c r="AS256">
        <f t="shared" si="43"/>
        <v>3</v>
      </c>
      <c r="AT256" s="3" t="b">
        <f t="shared" si="44"/>
        <v>1</v>
      </c>
      <c r="AU256" s="3">
        <f t="shared" si="45"/>
        <v>30.208678571428571</v>
      </c>
      <c r="AV256" s="3">
        <f t="shared" si="46"/>
        <v>24.31819047619048</v>
      </c>
      <c r="AW256" s="3">
        <f t="shared" si="47"/>
        <v>0.31292719573603389</v>
      </c>
      <c r="AX256" s="3">
        <f t="shared" si="52"/>
        <v>0.73431445286860697</v>
      </c>
      <c r="AY256" s="3" t="b">
        <f t="shared" si="50"/>
        <v>0</v>
      </c>
      <c r="AZ256" s="6">
        <f t="shared" si="48"/>
        <v>0.33144037285466832</v>
      </c>
      <c r="BA256" s="3" t="b">
        <f t="shared" si="51"/>
        <v>0</v>
      </c>
      <c r="BB256" s="3"/>
      <c r="BC256" t="s">
        <v>66</v>
      </c>
    </row>
    <row r="257" spans="1:55">
      <c r="A257">
        <v>975</v>
      </c>
      <c r="B257">
        <v>1</v>
      </c>
      <c r="C257" t="s">
        <v>1273</v>
      </c>
      <c r="D257" t="str">
        <f>HYPERLINK("http://www.uniprot.org/uniprot/HNRL1_MOUSE", "HNRL1_MOUSE")</f>
        <v>HNRL1_MOUSE</v>
      </c>
      <c r="F257">
        <v>31.3</v>
      </c>
      <c r="G257">
        <v>859</v>
      </c>
      <c r="H257">
        <v>96003</v>
      </c>
      <c r="I257" t="s">
        <v>1274</v>
      </c>
      <c r="J257">
        <v>203</v>
      </c>
      <c r="K257">
        <v>203</v>
      </c>
      <c r="L257">
        <v>1</v>
      </c>
      <c r="M257">
        <v>9</v>
      </c>
      <c r="N257">
        <v>45</v>
      </c>
      <c r="O257">
        <v>35</v>
      </c>
      <c r="P257">
        <v>14</v>
      </c>
      <c r="Q257">
        <v>9</v>
      </c>
      <c r="R257">
        <v>30</v>
      </c>
      <c r="S257">
        <v>61</v>
      </c>
      <c r="T257">
        <v>9</v>
      </c>
      <c r="U257">
        <v>45</v>
      </c>
      <c r="V257">
        <v>35</v>
      </c>
      <c r="W257">
        <v>14</v>
      </c>
      <c r="X257">
        <v>9</v>
      </c>
      <c r="Y257">
        <v>30</v>
      </c>
      <c r="Z257">
        <v>61</v>
      </c>
      <c r="AA257">
        <v>9</v>
      </c>
      <c r="AB257">
        <v>45</v>
      </c>
      <c r="AC257">
        <v>35</v>
      </c>
      <c r="AD257">
        <v>14</v>
      </c>
      <c r="AE257">
        <v>9</v>
      </c>
      <c r="AF257">
        <v>30</v>
      </c>
      <c r="AG257">
        <v>61</v>
      </c>
      <c r="AH257" s="3">
        <v>15.327714285714285</v>
      </c>
      <c r="AI257" s="3">
        <v>38.600857142857144</v>
      </c>
      <c r="AJ257" s="3">
        <v>28.449428571428573</v>
      </c>
      <c r="AK257" s="3">
        <v>24.481571428571431</v>
      </c>
      <c r="AL257" s="3">
        <v>14</v>
      </c>
      <c r="AM257" s="3">
        <v>26.428571428571427</v>
      </c>
      <c r="AN257" s="3">
        <v>46</v>
      </c>
      <c r="AO257" s="3">
        <f t="shared" si="40"/>
        <v>27.612591836734691</v>
      </c>
      <c r="AP257" s="3" t="b">
        <f t="shared" si="41"/>
        <v>1</v>
      </c>
      <c r="AQ257" s="3" t="b">
        <f t="shared" si="49"/>
        <v>1</v>
      </c>
      <c r="AR257">
        <f t="shared" si="42"/>
        <v>4</v>
      </c>
      <c r="AS257">
        <f t="shared" si="43"/>
        <v>3</v>
      </c>
      <c r="AT257" s="3" t="b">
        <f t="shared" si="44"/>
        <v>1</v>
      </c>
      <c r="AU257" s="3">
        <f t="shared" si="45"/>
        <v>26.714892857142857</v>
      </c>
      <c r="AV257" s="3">
        <f t="shared" si="46"/>
        <v>28.80952380952381</v>
      </c>
      <c r="AW257" s="3">
        <f t="shared" si="47"/>
        <v>-0.10890158340209868</v>
      </c>
      <c r="AX257" s="3">
        <f t="shared" si="52"/>
        <v>-0.31185545729774949</v>
      </c>
      <c r="AY257" s="3" t="b">
        <f t="shared" si="50"/>
        <v>0</v>
      </c>
      <c r="AZ257" s="6">
        <f t="shared" si="48"/>
        <v>0.83686589327318806</v>
      </c>
      <c r="BA257" s="3" t="b">
        <f t="shared" si="51"/>
        <v>0</v>
      </c>
      <c r="BB257" s="3"/>
      <c r="BC257" t="s">
        <v>537</v>
      </c>
    </row>
    <row r="258" spans="1:55">
      <c r="A258">
        <v>871</v>
      </c>
      <c r="B258">
        <v>1</v>
      </c>
      <c r="C258" t="s">
        <v>1410</v>
      </c>
      <c r="D258" t="str">
        <f>HYPERLINK("http://www.uniprot.org/uniprot/TCRG1_MOUSE", "TCRG1_MOUSE")</f>
        <v>TCRG1_MOUSE</v>
      </c>
      <c r="F258">
        <v>25.3</v>
      </c>
      <c r="G258">
        <v>1100</v>
      </c>
      <c r="H258">
        <v>123789</v>
      </c>
      <c r="I258" t="s">
        <v>1411</v>
      </c>
      <c r="J258">
        <v>200</v>
      </c>
      <c r="K258">
        <v>195</v>
      </c>
      <c r="L258">
        <v>0.97499999999999998</v>
      </c>
      <c r="M258">
        <v>13</v>
      </c>
      <c r="N258">
        <v>37</v>
      </c>
      <c r="O258">
        <v>42</v>
      </c>
      <c r="P258">
        <v>16</v>
      </c>
      <c r="Q258">
        <v>18</v>
      </c>
      <c r="R258">
        <v>33</v>
      </c>
      <c r="S258">
        <v>41</v>
      </c>
      <c r="T258">
        <v>12</v>
      </c>
      <c r="U258">
        <v>36</v>
      </c>
      <c r="V258">
        <v>42</v>
      </c>
      <c r="W258">
        <v>16</v>
      </c>
      <c r="X258">
        <v>17</v>
      </c>
      <c r="Y258">
        <v>32</v>
      </c>
      <c r="Z258">
        <v>40</v>
      </c>
      <c r="AA258">
        <v>12.099</v>
      </c>
      <c r="AB258">
        <v>36.253999999999998</v>
      </c>
      <c r="AC258">
        <v>42</v>
      </c>
      <c r="AD258">
        <v>16</v>
      </c>
      <c r="AE258">
        <v>17.135999999999999</v>
      </c>
      <c r="AF258">
        <v>32.238999999999997</v>
      </c>
      <c r="AG258">
        <v>40.274000000000001</v>
      </c>
      <c r="AH258" s="3">
        <v>19.871285714285712</v>
      </c>
      <c r="AI258" s="3">
        <v>30.464857142857142</v>
      </c>
      <c r="AJ258" s="3">
        <v>34.714285714285715</v>
      </c>
      <c r="AK258" s="3">
        <v>26.857142857142858</v>
      </c>
      <c r="AL258" s="3">
        <v>24.829714285714285</v>
      </c>
      <c r="AM258" s="3">
        <v>28.304000000000002</v>
      </c>
      <c r="AN258" s="3">
        <v>27.704000000000001</v>
      </c>
      <c r="AO258" s="3">
        <f t="shared" si="40"/>
        <v>27.535040816326532</v>
      </c>
      <c r="AP258" s="3" t="b">
        <f t="shared" si="41"/>
        <v>1</v>
      </c>
      <c r="AQ258" s="3" t="b">
        <f t="shared" si="49"/>
        <v>1</v>
      </c>
      <c r="AR258">
        <f t="shared" si="42"/>
        <v>4</v>
      </c>
      <c r="AS258">
        <f t="shared" si="43"/>
        <v>3</v>
      </c>
      <c r="AT258" s="3" t="b">
        <f t="shared" si="44"/>
        <v>1</v>
      </c>
      <c r="AU258" s="3">
        <f t="shared" si="45"/>
        <v>27.976892857142857</v>
      </c>
      <c r="AV258" s="3">
        <f t="shared" si="46"/>
        <v>26.945904761904767</v>
      </c>
      <c r="AW258" s="3">
        <f t="shared" si="47"/>
        <v>5.4169715313044563E-2</v>
      </c>
      <c r="AX258" s="3">
        <f t="shared" si="52"/>
        <v>0.1629826211374498</v>
      </c>
      <c r="AY258" s="3" t="b">
        <f t="shared" si="50"/>
        <v>0</v>
      </c>
      <c r="AZ258" s="6">
        <f t="shared" si="48"/>
        <v>0.79830737735208823</v>
      </c>
      <c r="BA258" s="3" t="b">
        <f t="shared" si="51"/>
        <v>0</v>
      </c>
      <c r="BB258" s="3"/>
      <c r="BC258" t="s">
        <v>1412</v>
      </c>
    </row>
    <row r="259" spans="1:55">
      <c r="A259">
        <v>1002</v>
      </c>
      <c r="B259">
        <v>1</v>
      </c>
      <c r="C259" t="s">
        <v>1157</v>
      </c>
      <c r="D259" t="str">
        <f>HYPERLINK("http://www.uniprot.org/uniprot/MK67I_MOUSE", "MK67I_MOUSE")</f>
        <v>MK67I_MOUSE</v>
      </c>
      <c r="F259">
        <v>30.6</v>
      </c>
      <c r="G259">
        <v>317</v>
      </c>
      <c r="H259">
        <v>36266</v>
      </c>
      <c r="I259" t="s">
        <v>1246</v>
      </c>
      <c r="J259">
        <v>186</v>
      </c>
      <c r="K259">
        <v>186</v>
      </c>
      <c r="L259">
        <v>1</v>
      </c>
      <c r="M259">
        <v>19</v>
      </c>
      <c r="N259">
        <v>29</v>
      </c>
      <c r="O259">
        <v>23</v>
      </c>
      <c r="P259">
        <v>26</v>
      </c>
      <c r="Q259">
        <v>32</v>
      </c>
      <c r="R259">
        <v>28</v>
      </c>
      <c r="S259">
        <v>29</v>
      </c>
      <c r="T259">
        <v>19</v>
      </c>
      <c r="U259">
        <v>29</v>
      </c>
      <c r="V259">
        <v>23</v>
      </c>
      <c r="W259">
        <v>26</v>
      </c>
      <c r="X259">
        <v>32</v>
      </c>
      <c r="Y259">
        <v>28</v>
      </c>
      <c r="Z259">
        <v>29</v>
      </c>
      <c r="AA259">
        <v>19</v>
      </c>
      <c r="AB259">
        <v>29</v>
      </c>
      <c r="AC259">
        <v>23</v>
      </c>
      <c r="AD259">
        <v>26</v>
      </c>
      <c r="AE259">
        <v>32</v>
      </c>
      <c r="AF259">
        <v>28</v>
      </c>
      <c r="AG259">
        <v>29</v>
      </c>
      <c r="AH259" s="3">
        <v>28.617285714285714</v>
      </c>
      <c r="AI259" s="3">
        <v>24.172428571428572</v>
      </c>
      <c r="AJ259" s="3">
        <v>19.107571428571426</v>
      </c>
      <c r="AK259" s="3">
        <v>37.850999999999999</v>
      </c>
      <c r="AL259" s="3">
        <v>39.511714285714284</v>
      </c>
      <c r="AM259" s="3">
        <v>24.571428571428573</v>
      </c>
      <c r="AN259" s="3">
        <v>18.5</v>
      </c>
      <c r="AO259" s="3">
        <f t="shared" si="40"/>
        <v>27.475918367346939</v>
      </c>
      <c r="AP259" s="3" t="b">
        <f t="shared" si="41"/>
        <v>1</v>
      </c>
      <c r="AQ259" s="3" t="b">
        <f t="shared" si="49"/>
        <v>1</v>
      </c>
      <c r="AR259">
        <f t="shared" si="42"/>
        <v>4</v>
      </c>
      <c r="AS259">
        <f t="shared" si="43"/>
        <v>3</v>
      </c>
      <c r="AT259" s="3" t="b">
        <f t="shared" si="44"/>
        <v>1</v>
      </c>
      <c r="AU259" s="3">
        <f t="shared" si="45"/>
        <v>27.437071428571429</v>
      </c>
      <c r="AV259" s="3">
        <f t="shared" si="46"/>
        <v>27.527714285714286</v>
      </c>
      <c r="AW259" s="3">
        <f t="shared" si="47"/>
        <v>-4.7583236189596111E-3</v>
      </c>
      <c r="AX259" s="3">
        <f t="shared" si="52"/>
        <v>-4.8952141764022732E-2</v>
      </c>
      <c r="AY259" s="3" t="b">
        <f t="shared" si="50"/>
        <v>0</v>
      </c>
      <c r="AZ259" s="6">
        <f t="shared" si="48"/>
        <v>0.99021273096786411</v>
      </c>
      <c r="BA259" s="3" t="b">
        <f t="shared" si="51"/>
        <v>0</v>
      </c>
      <c r="BB259" s="3"/>
      <c r="BC259" t="s">
        <v>537</v>
      </c>
    </row>
    <row r="260" spans="1:55">
      <c r="A260">
        <v>956</v>
      </c>
      <c r="B260">
        <v>1</v>
      </c>
      <c r="C260" t="s">
        <v>2782</v>
      </c>
      <c r="D260" t="str">
        <f>HYPERLINK("http://www.uniprot.org/uniprot/NUP53_MOUSE", "NUP53_MOUSE")</f>
        <v>NUP53_MOUSE</v>
      </c>
      <c r="F260">
        <v>51.7</v>
      </c>
      <c r="G260">
        <v>325</v>
      </c>
      <c r="H260">
        <v>34787</v>
      </c>
      <c r="I260" t="s">
        <v>2783</v>
      </c>
      <c r="J260">
        <v>184</v>
      </c>
      <c r="K260">
        <v>184</v>
      </c>
      <c r="L260">
        <v>1</v>
      </c>
      <c r="M260">
        <v>19</v>
      </c>
      <c r="N260">
        <v>21</v>
      </c>
      <c r="O260">
        <v>23</v>
      </c>
      <c r="P260">
        <v>21</v>
      </c>
      <c r="Q260">
        <v>36</v>
      </c>
      <c r="R260">
        <v>30</v>
      </c>
      <c r="S260">
        <v>34</v>
      </c>
      <c r="T260">
        <v>19</v>
      </c>
      <c r="U260">
        <v>21</v>
      </c>
      <c r="V260">
        <v>23</v>
      </c>
      <c r="W260">
        <v>21</v>
      </c>
      <c r="X260">
        <v>36</v>
      </c>
      <c r="Y260">
        <v>30</v>
      </c>
      <c r="Z260">
        <v>34</v>
      </c>
      <c r="AA260">
        <v>19</v>
      </c>
      <c r="AB260">
        <v>21</v>
      </c>
      <c r="AC260">
        <v>23</v>
      </c>
      <c r="AD260">
        <v>21</v>
      </c>
      <c r="AE260">
        <v>36</v>
      </c>
      <c r="AF260">
        <v>30</v>
      </c>
      <c r="AG260">
        <v>34</v>
      </c>
      <c r="AH260" s="3">
        <v>28.449428571428573</v>
      </c>
      <c r="AI260" s="3">
        <v>16.428571428571427</v>
      </c>
      <c r="AJ260" s="3">
        <v>19</v>
      </c>
      <c r="AK260" s="3">
        <v>33.943857142857141</v>
      </c>
      <c r="AL260" s="3">
        <v>43.980142857142859</v>
      </c>
      <c r="AM260" s="3">
        <v>26.288142857142855</v>
      </c>
      <c r="AN260" s="3">
        <v>22.571428571428573</v>
      </c>
      <c r="AO260" s="3">
        <f t="shared" si="40"/>
        <v>27.237367346938775</v>
      </c>
      <c r="AP260" s="3" t="b">
        <f t="shared" si="41"/>
        <v>1</v>
      </c>
      <c r="AQ260" s="3" t="b">
        <f t="shared" si="49"/>
        <v>1</v>
      </c>
      <c r="AR260">
        <f t="shared" si="42"/>
        <v>4</v>
      </c>
      <c r="AS260">
        <f t="shared" si="43"/>
        <v>3</v>
      </c>
      <c r="AT260" s="3" t="b">
        <f t="shared" si="44"/>
        <v>1</v>
      </c>
      <c r="AU260" s="3">
        <f t="shared" si="45"/>
        <v>24.455464285714285</v>
      </c>
      <c r="AV260" s="3">
        <f t="shared" si="46"/>
        <v>30.946571428571428</v>
      </c>
      <c r="AW260" s="3">
        <f t="shared" si="47"/>
        <v>-0.33962272764724771</v>
      </c>
      <c r="AX260" s="3">
        <f t="shared" si="52"/>
        <v>-0.90543941936691053</v>
      </c>
      <c r="AY260" s="3" t="b">
        <f t="shared" si="50"/>
        <v>0</v>
      </c>
      <c r="AZ260" s="6">
        <f t="shared" si="48"/>
        <v>0.41704836170330872</v>
      </c>
      <c r="BA260" s="3" t="b">
        <f t="shared" si="51"/>
        <v>0</v>
      </c>
      <c r="BB260" s="3"/>
      <c r="BC260" t="s">
        <v>537</v>
      </c>
    </row>
    <row r="261" spans="1:55">
      <c r="A261">
        <v>1384</v>
      </c>
      <c r="B261">
        <v>1</v>
      </c>
      <c r="C261" t="s">
        <v>2704</v>
      </c>
      <c r="D261" t="str">
        <f>HYPERLINK("http://www.uniprot.org/uniprot/ACL6A_MOUSE", "ACL6A_MOUSE")</f>
        <v>ACL6A_MOUSE</v>
      </c>
      <c r="F261">
        <v>33.299999999999997</v>
      </c>
      <c r="G261">
        <v>429</v>
      </c>
      <c r="H261">
        <v>47449</v>
      </c>
      <c r="I261" t="s">
        <v>2705</v>
      </c>
      <c r="J261">
        <v>182</v>
      </c>
      <c r="K261">
        <v>182</v>
      </c>
      <c r="L261">
        <v>1</v>
      </c>
      <c r="M261">
        <v>18</v>
      </c>
      <c r="N261">
        <v>29</v>
      </c>
      <c r="O261">
        <v>30</v>
      </c>
      <c r="P261">
        <v>22</v>
      </c>
      <c r="Q261">
        <v>21</v>
      </c>
      <c r="R261">
        <v>29</v>
      </c>
      <c r="S261">
        <v>33</v>
      </c>
      <c r="T261">
        <v>18</v>
      </c>
      <c r="U261">
        <v>29</v>
      </c>
      <c r="V261">
        <v>30</v>
      </c>
      <c r="W261">
        <v>22</v>
      </c>
      <c r="X261">
        <v>21</v>
      </c>
      <c r="Y261">
        <v>29</v>
      </c>
      <c r="Z261">
        <v>33</v>
      </c>
      <c r="AA261">
        <v>18</v>
      </c>
      <c r="AB261">
        <v>29</v>
      </c>
      <c r="AC261">
        <v>30</v>
      </c>
      <c r="AD261">
        <v>22</v>
      </c>
      <c r="AE261">
        <v>21</v>
      </c>
      <c r="AF261">
        <v>29</v>
      </c>
      <c r="AG261">
        <v>33</v>
      </c>
      <c r="AH261" s="3">
        <v>27.234000000000002</v>
      </c>
      <c r="AI261" s="3">
        <v>24.366142857142854</v>
      </c>
      <c r="AJ261" s="3">
        <v>24.900571428571428</v>
      </c>
      <c r="AK261" s="3">
        <v>34.95128571428571</v>
      </c>
      <c r="AL261" s="3">
        <v>30.085714285714285</v>
      </c>
      <c r="AM261" s="3">
        <v>25.571428571428573</v>
      </c>
      <c r="AN261" s="3">
        <v>21.727142857142859</v>
      </c>
      <c r="AO261" s="3">
        <f t="shared" ref="AO261:AO324" si="53">AVERAGE(AH261:AN261)</f>
        <v>26.976612244897961</v>
      </c>
      <c r="AP261" s="3" t="b">
        <f t="shared" ref="AP261:AP324" si="54">IF(AO261&gt;=$AO$1,TRUE,FALSE)</f>
        <v>1</v>
      </c>
      <c r="AQ261" s="3" t="b">
        <f t="shared" si="49"/>
        <v>1</v>
      </c>
      <c r="AR261">
        <f t="shared" ref="AR261:AR324" si="55">COUNTIF(M261:P261,"&gt;0")</f>
        <v>4</v>
      </c>
      <c r="AS261">
        <f t="shared" ref="AS261:AS324" si="56">COUNTIF(Q261:S261,"&gt;0")</f>
        <v>3</v>
      </c>
      <c r="AT261" s="3" t="b">
        <f t="shared" ref="AT261:AT324" si="57">IF(OR(AR261&gt;=$AR$1,AS261&gt;=$AS$1),TRUE,FALSE)</f>
        <v>1</v>
      </c>
      <c r="AU261" s="3">
        <f t="shared" ref="AU261:AU324" si="58">AVERAGE(AH261:AK261)</f>
        <v>27.863</v>
      </c>
      <c r="AV261" s="3">
        <f t="shared" ref="AV261:AV324" si="59">AVERAGE(AL261:AN261)</f>
        <v>25.794761904761902</v>
      </c>
      <c r="AW261" s="3">
        <f t="shared" ref="AW261:AW324" si="60">LOG(AU261/AV261,2)</f>
        <v>0.11127247085965808</v>
      </c>
      <c r="AX261" s="3">
        <f t="shared" si="52"/>
        <v>0.21068658024960729</v>
      </c>
      <c r="AY261" s="3" t="b">
        <f t="shared" si="50"/>
        <v>0</v>
      </c>
      <c r="AZ261" s="6">
        <f t="shared" ref="AZ261:AZ324" si="61">TTEST(AH261:AK261,AL261:AN261,2,2)</f>
        <v>0.58312142866604932</v>
      </c>
      <c r="BA261" s="3" t="b">
        <f t="shared" si="51"/>
        <v>0</v>
      </c>
      <c r="BB261" s="3"/>
      <c r="BC261" t="s">
        <v>537</v>
      </c>
    </row>
    <row r="262" spans="1:55">
      <c r="A262">
        <v>1257</v>
      </c>
      <c r="B262">
        <v>1</v>
      </c>
      <c r="C262" t="s">
        <v>2061</v>
      </c>
      <c r="D262" t="str">
        <f>HYPERLINK("http://www.uniprot.org/uniprot/NMNA1_MOUSE", "NMNA1_MOUSE")</f>
        <v>NMNA1_MOUSE</v>
      </c>
      <c r="F262">
        <v>42.5</v>
      </c>
      <c r="G262">
        <v>285</v>
      </c>
      <c r="H262">
        <v>32356</v>
      </c>
      <c r="I262" t="s">
        <v>2062</v>
      </c>
      <c r="J262">
        <v>179</v>
      </c>
      <c r="K262">
        <v>179</v>
      </c>
      <c r="L262">
        <v>1</v>
      </c>
      <c r="M262">
        <v>30</v>
      </c>
      <c r="N262">
        <v>34</v>
      </c>
      <c r="O262">
        <v>24</v>
      </c>
      <c r="P262">
        <v>14</v>
      </c>
      <c r="Q262">
        <v>17</v>
      </c>
      <c r="R262">
        <v>19</v>
      </c>
      <c r="S262">
        <v>41</v>
      </c>
      <c r="T262">
        <v>30</v>
      </c>
      <c r="U262">
        <v>34</v>
      </c>
      <c r="V262">
        <v>24</v>
      </c>
      <c r="W262">
        <v>14</v>
      </c>
      <c r="X262">
        <v>17</v>
      </c>
      <c r="Y262">
        <v>19</v>
      </c>
      <c r="Z262">
        <v>41</v>
      </c>
      <c r="AA262">
        <v>30</v>
      </c>
      <c r="AB262">
        <v>34</v>
      </c>
      <c r="AC262">
        <v>24</v>
      </c>
      <c r="AD262">
        <v>14</v>
      </c>
      <c r="AE262">
        <v>17</v>
      </c>
      <c r="AF262">
        <v>19</v>
      </c>
      <c r="AG262">
        <v>41</v>
      </c>
      <c r="AH262" s="3">
        <v>44.995285714285714</v>
      </c>
      <c r="AI262" s="3">
        <v>29.30742857142857</v>
      </c>
      <c r="AJ262" s="3">
        <v>20.194857142857142</v>
      </c>
      <c r="AK262" s="3">
        <v>24.571428571428573</v>
      </c>
      <c r="AL262" s="3">
        <v>24.571428571428573</v>
      </c>
      <c r="AM262" s="3">
        <v>16.959142857142858</v>
      </c>
      <c r="AN262" s="3">
        <v>28</v>
      </c>
      <c r="AO262" s="3">
        <f t="shared" si="53"/>
        <v>26.942795918367349</v>
      </c>
      <c r="AP262" s="3" t="b">
        <f t="shared" si="54"/>
        <v>1</v>
      </c>
      <c r="AQ262" s="3" t="b">
        <f t="shared" ref="AQ262:AQ325" si="62">IF(L262&gt;=$AQ$1,TRUE,FALSE)</f>
        <v>1</v>
      </c>
      <c r="AR262">
        <f t="shared" si="55"/>
        <v>4</v>
      </c>
      <c r="AS262">
        <f t="shared" si="56"/>
        <v>3</v>
      </c>
      <c r="AT262" s="3" t="b">
        <f t="shared" si="57"/>
        <v>1</v>
      </c>
      <c r="AU262" s="3">
        <f t="shared" si="58"/>
        <v>29.767250000000001</v>
      </c>
      <c r="AV262" s="3">
        <f t="shared" si="59"/>
        <v>23.176857142857145</v>
      </c>
      <c r="AW262" s="3">
        <f t="shared" si="60"/>
        <v>0.36104100117570664</v>
      </c>
      <c r="AX262" s="3">
        <f t="shared" si="52"/>
        <v>0.71959293185490536</v>
      </c>
      <c r="AY262" s="3" t="b">
        <f t="shared" ref="AY262:AY325" si="63">IF(OR(AX262&lt;=$AX$1,AX262&gt;=$AX$2),TRUE,FALSE)</f>
        <v>0</v>
      </c>
      <c r="AZ262" s="6">
        <f t="shared" si="61"/>
        <v>0.38684778584360235</v>
      </c>
      <c r="BA262" s="3" t="b">
        <f t="shared" ref="BA262:BA325" si="64">IF(AZ262&lt;=$AZ$1,TRUE,FALSE)</f>
        <v>0</v>
      </c>
      <c r="BB262" s="3"/>
      <c r="BC262" t="s">
        <v>537</v>
      </c>
    </row>
    <row r="263" spans="1:55">
      <c r="A263">
        <v>1138</v>
      </c>
      <c r="B263">
        <v>1</v>
      </c>
      <c r="C263" t="s">
        <v>2420</v>
      </c>
      <c r="D263" t="str">
        <f>HYPERLINK("http://www.uniprot.org/uniprot/RPR1B_MOUSE", "RPR1B_MOUSE")</f>
        <v>RPR1B_MOUSE</v>
      </c>
      <c r="F263">
        <v>41.1</v>
      </c>
      <c r="G263">
        <v>326</v>
      </c>
      <c r="H263">
        <v>36885</v>
      </c>
      <c r="I263" t="s">
        <v>2421</v>
      </c>
      <c r="J263">
        <v>182</v>
      </c>
      <c r="K263">
        <v>170</v>
      </c>
      <c r="L263">
        <v>0.93400000000000005</v>
      </c>
      <c r="M263">
        <v>20</v>
      </c>
      <c r="N263">
        <v>33</v>
      </c>
      <c r="O263">
        <v>27</v>
      </c>
      <c r="P263">
        <v>37</v>
      </c>
      <c r="Q263">
        <v>16</v>
      </c>
      <c r="R263">
        <v>25</v>
      </c>
      <c r="S263">
        <v>24</v>
      </c>
      <c r="T263">
        <v>20</v>
      </c>
      <c r="U263">
        <v>31</v>
      </c>
      <c r="V263">
        <v>25</v>
      </c>
      <c r="W263">
        <v>36</v>
      </c>
      <c r="X263">
        <v>16</v>
      </c>
      <c r="Y263">
        <v>22</v>
      </c>
      <c r="Z263">
        <v>20</v>
      </c>
      <c r="AA263">
        <v>20</v>
      </c>
      <c r="AB263">
        <v>32.722000000000001</v>
      </c>
      <c r="AC263">
        <v>26.922999999999998</v>
      </c>
      <c r="AD263">
        <v>37</v>
      </c>
      <c r="AE263">
        <v>16</v>
      </c>
      <c r="AF263">
        <v>24.87</v>
      </c>
      <c r="AG263">
        <v>23.332999999999998</v>
      </c>
      <c r="AH263" s="3">
        <v>30.65</v>
      </c>
      <c r="AI263" s="3">
        <v>27.414857142857141</v>
      </c>
      <c r="AJ263" s="3">
        <v>21.727142857142859</v>
      </c>
      <c r="AK263" s="3">
        <v>48.285714285714285</v>
      </c>
      <c r="AL263" s="3">
        <v>23.714285714285715</v>
      </c>
      <c r="AM263" s="3">
        <v>21.627142857142854</v>
      </c>
      <c r="AN263" s="3">
        <v>15.133285714285714</v>
      </c>
      <c r="AO263" s="3">
        <f t="shared" si="53"/>
        <v>26.936061224489794</v>
      </c>
      <c r="AP263" s="3" t="b">
        <f t="shared" si="54"/>
        <v>1</v>
      </c>
      <c r="AQ263" s="3" t="b">
        <f t="shared" si="62"/>
        <v>1</v>
      </c>
      <c r="AR263">
        <f t="shared" si="55"/>
        <v>4</v>
      </c>
      <c r="AS263">
        <f t="shared" si="56"/>
        <v>3</v>
      </c>
      <c r="AT263" s="3" t="b">
        <f t="shared" si="57"/>
        <v>1</v>
      </c>
      <c r="AU263" s="3">
        <f t="shared" si="58"/>
        <v>32.01942857142857</v>
      </c>
      <c r="AV263" s="3">
        <f t="shared" si="59"/>
        <v>20.158238095238094</v>
      </c>
      <c r="AW263" s="3">
        <f t="shared" si="60"/>
        <v>0.66757801385275217</v>
      </c>
      <c r="AX263" s="3">
        <f t="shared" si="52"/>
        <v>1.4139328662334447</v>
      </c>
      <c r="AY263" s="3" t="b">
        <f t="shared" si="63"/>
        <v>0</v>
      </c>
      <c r="AZ263" s="6">
        <f t="shared" si="61"/>
        <v>0.15627638399821897</v>
      </c>
      <c r="BA263" s="3" t="b">
        <f t="shared" si="64"/>
        <v>0</v>
      </c>
      <c r="BB263" s="3"/>
      <c r="BC263" t="s">
        <v>1199</v>
      </c>
    </row>
    <row r="264" spans="1:55">
      <c r="A264">
        <v>252</v>
      </c>
      <c r="B264">
        <v>1</v>
      </c>
      <c r="C264" t="s">
        <v>1285</v>
      </c>
      <c r="D264" t="str">
        <f>HYPERLINK("http://www.uniprot.org/uniprot/CP2F2_MOUSE", "CP2F2_MOUSE")</f>
        <v>CP2F2_MOUSE</v>
      </c>
      <c r="F264">
        <v>36.5</v>
      </c>
      <c r="G264">
        <v>491</v>
      </c>
      <c r="H264">
        <v>55950</v>
      </c>
      <c r="I264" t="s">
        <v>1286</v>
      </c>
      <c r="J264">
        <v>207</v>
      </c>
      <c r="K264">
        <v>206</v>
      </c>
      <c r="L264">
        <v>0.995</v>
      </c>
      <c r="M264">
        <v>2</v>
      </c>
      <c r="N264">
        <v>33</v>
      </c>
      <c r="O264">
        <v>69</v>
      </c>
      <c r="P264">
        <v>4</v>
      </c>
      <c r="Q264">
        <v>7</v>
      </c>
      <c r="R264">
        <v>40</v>
      </c>
      <c r="S264">
        <v>52</v>
      </c>
      <c r="T264">
        <v>2</v>
      </c>
      <c r="U264">
        <v>33</v>
      </c>
      <c r="V264">
        <v>68</v>
      </c>
      <c r="W264">
        <v>4</v>
      </c>
      <c r="X264">
        <v>7</v>
      </c>
      <c r="Y264">
        <v>40</v>
      </c>
      <c r="Z264">
        <v>52</v>
      </c>
      <c r="AA264">
        <v>2</v>
      </c>
      <c r="AB264">
        <v>33</v>
      </c>
      <c r="AC264">
        <v>68.617999999999995</v>
      </c>
      <c r="AD264">
        <v>4</v>
      </c>
      <c r="AE264">
        <v>7</v>
      </c>
      <c r="AF264">
        <v>40</v>
      </c>
      <c r="AG264">
        <v>52</v>
      </c>
      <c r="AH264" s="3">
        <v>3.75</v>
      </c>
      <c r="AI264" s="3">
        <v>27.594714285714282</v>
      </c>
      <c r="AJ264" s="3">
        <v>58.3</v>
      </c>
      <c r="AK264" s="3">
        <v>10.285714285714286</v>
      </c>
      <c r="AL264" s="3">
        <v>10.857142857142858</v>
      </c>
      <c r="AM264" s="3">
        <v>36.627000000000002</v>
      </c>
      <c r="AN264" s="3">
        <v>36.627000000000002</v>
      </c>
      <c r="AO264" s="3">
        <f t="shared" si="53"/>
        <v>26.291653061224491</v>
      </c>
      <c r="AP264" s="3" t="b">
        <f t="shared" si="54"/>
        <v>1</v>
      </c>
      <c r="AQ264" s="3" t="b">
        <f t="shared" si="62"/>
        <v>1</v>
      </c>
      <c r="AR264">
        <f t="shared" si="55"/>
        <v>4</v>
      </c>
      <c r="AS264">
        <f t="shared" si="56"/>
        <v>3</v>
      </c>
      <c r="AT264" s="3" t="b">
        <f t="shared" si="57"/>
        <v>1</v>
      </c>
      <c r="AU264" s="3">
        <f t="shared" si="58"/>
        <v>24.982607142857145</v>
      </c>
      <c r="AV264" s="3">
        <f t="shared" si="59"/>
        <v>28.037047619047616</v>
      </c>
      <c r="AW264" s="3">
        <f t="shared" si="60"/>
        <v>-0.16641039542074348</v>
      </c>
      <c r="AX264" s="3">
        <f t="shared" si="52"/>
        <v>-0.61639558442942533</v>
      </c>
      <c r="AY264" s="3" t="b">
        <f t="shared" si="63"/>
        <v>0</v>
      </c>
      <c r="AZ264" s="6">
        <f t="shared" si="61"/>
        <v>0.85713869433776013</v>
      </c>
      <c r="BA264" s="3" t="b">
        <f t="shared" si="64"/>
        <v>0</v>
      </c>
      <c r="BB264" s="3"/>
      <c r="BC264" t="s">
        <v>1287</v>
      </c>
    </row>
    <row r="265" spans="1:55">
      <c r="A265">
        <v>1079</v>
      </c>
      <c r="B265">
        <v>1</v>
      </c>
      <c r="C265" t="s">
        <v>2549</v>
      </c>
      <c r="D265" t="str">
        <f>HYPERLINK("http://www.uniprot.org/uniprot/RBM10_MOUSE", "RBM10_MOUSE")</f>
        <v>RBM10_MOUSE</v>
      </c>
      <c r="F265">
        <v>28.5</v>
      </c>
      <c r="G265">
        <v>930</v>
      </c>
      <c r="H265">
        <v>103495</v>
      </c>
      <c r="I265" t="s">
        <v>2550</v>
      </c>
      <c r="J265">
        <v>179</v>
      </c>
      <c r="K265">
        <v>179</v>
      </c>
      <c r="L265">
        <v>1</v>
      </c>
      <c r="M265">
        <v>16</v>
      </c>
      <c r="N265">
        <v>27</v>
      </c>
      <c r="O265">
        <v>32</v>
      </c>
      <c r="P265">
        <v>17</v>
      </c>
      <c r="Q265">
        <v>21</v>
      </c>
      <c r="R265">
        <v>30</v>
      </c>
      <c r="S265">
        <v>36</v>
      </c>
      <c r="T265">
        <v>16</v>
      </c>
      <c r="U265">
        <v>27</v>
      </c>
      <c r="V265">
        <v>32</v>
      </c>
      <c r="W265">
        <v>17</v>
      </c>
      <c r="X265">
        <v>21</v>
      </c>
      <c r="Y265">
        <v>30</v>
      </c>
      <c r="Z265">
        <v>36</v>
      </c>
      <c r="AA265">
        <v>16</v>
      </c>
      <c r="AB265">
        <v>27</v>
      </c>
      <c r="AC265">
        <v>32</v>
      </c>
      <c r="AD265">
        <v>17</v>
      </c>
      <c r="AE265">
        <v>21</v>
      </c>
      <c r="AF265">
        <v>30</v>
      </c>
      <c r="AG265">
        <v>36</v>
      </c>
      <c r="AH265" s="3">
        <v>25.428571428571427</v>
      </c>
      <c r="AI265" s="3">
        <v>21.979571428571429</v>
      </c>
      <c r="AJ265" s="3">
        <v>26.288142857142855</v>
      </c>
      <c r="AK265" s="3">
        <v>28.617285714285714</v>
      </c>
      <c r="AL265" s="3">
        <v>29.733571428571434</v>
      </c>
      <c r="AM265" s="3">
        <v>26.571428571428573</v>
      </c>
      <c r="AN265" s="3">
        <v>24</v>
      </c>
      <c r="AO265" s="3">
        <f t="shared" si="53"/>
        <v>26.088367346938778</v>
      </c>
      <c r="AP265" s="3" t="b">
        <f t="shared" si="54"/>
        <v>1</v>
      </c>
      <c r="AQ265" s="3" t="b">
        <f t="shared" si="62"/>
        <v>1</v>
      </c>
      <c r="AR265">
        <f t="shared" si="55"/>
        <v>4</v>
      </c>
      <c r="AS265">
        <f t="shared" si="56"/>
        <v>3</v>
      </c>
      <c r="AT265" s="3" t="b">
        <f t="shared" si="57"/>
        <v>1</v>
      </c>
      <c r="AU265" s="3">
        <f t="shared" si="58"/>
        <v>25.578392857142855</v>
      </c>
      <c r="AV265" s="3">
        <f t="shared" si="59"/>
        <v>26.768333333333334</v>
      </c>
      <c r="AW265" s="3">
        <f t="shared" si="60"/>
        <v>-6.5601696216092256E-2</v>
      </c>
      <c r="AX265" s="3">
        <f t="shared" si="52"/>
        <v>-0.32253488180623119</v>
      </c>
      <c r="AY265" s="3" t="b">
        <f t="shared" si="63"/>
        <v>0</v>
      </c>
      <c r="AZ265" s="6">
        <f t="shared" si="61"/>
        <v>0.60193580383124567</v>
      </c>
      <c r="BA265" s="3" t="b">
        <f t="shared" si="64"/>
        <v>0</v>
      </c>
      <c r="BB265" s="3"/>
      <c r="BC265" t="s">
        <v>537</v>
      </c>
    </row>
    <row r="266" spans="1:55">
      <c r="A266">
        <v>204</v>
      </c>
      <c r="B266">
        <v>1</v>
      </c>
      <c r="C266" t="s">
        <v>90</v>
      </c>
      <c r="D266" t="str">
        <f>HYPERLINK("http://www.uniprot.org/uniprot/HMGN1_MOUSE", "HMGN1_MOUSE")</f>
        <v>HMGN1_MOUSE</v>
      </c>
      <c r="F266">
        <v>34.4</v>
      </c>
      <c r="G266">
        <v>96</v>
      </c>
      <c r="H266">
        <v>10153</v>
      </c>
      <c r="I266" t="s">
        <v>18</v>
      </c>
      <c r="J266">
        <v>169</v>
      </c>
      <c r="K266">
        <v>169</v>
      </c>
      <c r="L266">
        <v>1</v>
      </c>
      <c r="M266">
        <v>28</v>
      </c>
      <c r="N266">
        <v>20</v>
      </c>
      <c r="O266">
        <v>30</v>
      </c>
      <c r="P266">
        <v>40</v>
      </c>
      <c r="Q266">
        <v>25</v>
      </c>
      <c r="R266">
        <v>11</v>
      </c>
      <c r="S266">
        <v>15</v>
      </c>
      <c r="T266">
        <v>28</v>
      </c>
      <c r="U266">
        <v>20</v>
      </c>
      <c r="V266">
        <v>30</v>
      </c>
      <c r="W266">
        <v>40</v>
      </c>
      <c r="X266">
        <v>25</v>
      </c>
      <c r="Y266">
        <v>11</v>
      </c>
      <c r="Z266">
        <v>15</v>
      </c>
      <c r="AA266">
        <v>28</v>
      </c>
      <c r="AB266">
        <v>20</v>
      </c>
      <c r="AC266">
        <v>30</v>
      </c>
      <c r="AD266">
        <v>40</v>
      </c>
      <c r="AE266">
        <v>25</v>
      </c>
      <c r="AF266">
        <v>11</v>
      </c>
      <c r="AG266">
        <v>15</v>
      </c>
      <c r="AH266" s="3">
        <v>42.435571428571428</v>
      </c>
      <c r="AI266" s="3">
        <v>15.24942857142857</v>
      </c>
      <c r="AJ266" s="3">
        <v>23.714285714285715</v>
      </c>
      <c r="AK266" s="3">
        <v>49.620285714285714</v>
      </c>
      <c r="AL266" s="3">
        <v>33.366142857142854</v>
      </c>
      <c r="AM266" s="3">
        <v>8.722428571428571</v>
      </c>
      <c r="AN266" s="3">
        <v>9</v>
      </c>
      <c r="AO266" s="3">
        <f t="shared" si="53"/>
        <v>26.015448979591838</v>
      </c>
      <c r="AP266" s="3" t="b">
        <f t="shared" si="54"/>
        <v>1</v>
      </c>
      <c r="AQ266" s="3" t="b">
        <f t="shared" si="62"/>
        <v>1</v>
      </c>
      <c r="AR266">
        <f t="shared" si="55"/>
        <v>4</v>
      </c>
      <c r="AS266">
        <f t="shared" si="56"/>
        <v>3</v>
      </c>
      <c r="AT266" s="3" t="b">
        <f t="shared" si="57"/>
        <v>1</v>
      </c>
      <c r="AU266" s="3">
        <f t="shared" si="58"/>
        <v>32.754892857142863</v>
      </c>
      <c r="AV266" s="3">
        <f t="shared" si="59"/>
        <v>17.029523809523809</v>
      </c>
      <c r="AW266" s="3">
        <f t="shared" si="60"/>
        <v>0.94367233548901364</v>
      </c>
      <c r="AX266" s="3">
        <f t="shared" si="52"/>
        <v>1.6690503144686728</v>
      </c>
      <c r="AY266" s="3" t="b">
        <f t="shared" si="63"/>
        <v>1</v>
      </c>
      <c r="AZ266" s="6">
        <f t="shared" si="61"/>
        <v>0.23554577058143011</v>
      </c>
      <c r="BA266" s="3" t="b">
        <f t="shared" si="64"/>
        <v>0</v>
      </c>
      <c r="BB266" s="3"/>
      <c r="BC266" t="s">
        <v>537</v>
      </c>
    </row>
    <row r="267" spans="1:55">
      <c r="A267">
        <v>792</v>
      </c>
      <c r="B267">
        <v>1</v>
      </c>
      <c r="C267" t="s">
        <v>1590</v>
      </c>
      <c r="D267" t="str">
        <f>HYPERLINK("http://www.uniprot.org/uniprot/CSTF2_MOUSE", "CSTF2_MOUSE")</f>
        <v>CSTF2_MOUSE</v>
      </c>
      <c r="F267">
        <v>29.1</v>
      </c>
      <c r="G267">
        <v>580</v>
      </c>
      <c r="H267">
        <v>61342</v>
      </c>
      <c r="I267" t="s">
        <v>1591</v>
      </c>
      <c r="J267">
        <v>182</v>
      </c>
      <c r="K267">
        <v>107</v>
      </c>
      <c r="L267">
        <v>0.58799999999999997</v>
      </c>
      <c r="M267">
        <v>19</v>
      </c>
      <c r="N267">
        <v>30</v>
      </c>
      <c r="O267">
        <v>31</v>
      </c>
      <c r="P267">
        <v>26</v>
      </c>
      <c r="Q267">
        <v>25</v>
      </c>
      <c r="R267">
        <v>26</v>
      </c>
      <c r="S267">
        <v>25</v>
      </c>
      <c r="T267">
        <v>16</v>
      </c>
      <c r="U267">
        <v>15</v>
      </c>
      <c r="V267">
        <v>15</v>
      </c>
      <c r="W267">
        <v>19</v>
      </c>
      <c r="X267">
        <v>21</v>
      </c>
      <c r="Y267">
        <v>14</v>
      </c>
      <c r="Z267">
        <v>7</v>
      </c>
      <c r="AA267">
        <v>18.181999999999999</v>
      </c>
      <c r="AB267">
        <v>28.234999999999999</v>
      </c>
      <c r="AC267">
        <v>29.117999999999999</v>
      </c>
      <c r="AD267">
        <v>26</v>
      </c>
      <c r="AE267">
        <v>24.652000000000001</v>
      </c>
      <c r="AF267">
        <v>23.882000000000001</v>
      </c>
      <c r="AG267">
        <v>25</v>
      </c>
      <c r="AH267" s="3">
        <v>27.414857142857141</v>
      </c>
      <c r="AI267" s="3">
        <v>23.462142857142858</v>
      </c>
      <c r="AJ267" s="3">
        <v>23.540714285714284</v>
      </c>
      <c r="AK267" s="3">
        <v>37.714285714285715</v>
      </c>
      <c r="AL267" s="3">
        <v>32.835000000000001</v>
      </c>
      <c r="AM267" s="3">
        <v>20.697428571428571</v>
      </c>
      <c r="AN267" s="3">
        <v>16.094428571428573</v>
      </c>
      <c r="AO267" s="3">
        <f t="shared" si="53"/>
        <v>25.965551020408164</v>
      </c>
      <c r="AP267" s="3" t="b">
        <f t="shared" si="54"/>
        <v>1</v>
      </c>
      <c r="AQ267" s="3" t="b">
        <f t="shared" si="62"/>
        <v>1</v>
      </c>
      <c r="AR267">
        <f t="shared" si="55"/>
        <v>4</v>
      </c>
      <c r="AS267">
        <f t="shared" si="56"/>
        <v>3</v>
      </c>
      <c r="AT267" s="3" t="b">
        <f t="shared" si="57"/>
        <v>1</v>
      </c>
      <c r="AU267" s="3">
        <f t="shared" si="58"/>
        <v>28.033000000000001</v>
      </c>
      <c r="AV267" s="3">
        <f t="shared" si="59"/>
        <v>23.208952380952383</v>
      </c>
      <c r="AW267" s="3">
        <f t="shared" si="60"/>
        <v>0.2724447421851876</v>
      </c>
      <c r="AX267" s="3">
        <f t="shared" si="52"/>
        <v>0.36724866176350984</v>
      </c>
      <c r="AY267" s="3" t="b">
        <f t="shared" si="63"/>
        <v>0</v>
      </c>
      <c r="AZ267" s="6">
        <f t="shared" si="61"/>
        <v>0.44078268829154232</v>
      </c>
      <c r="BA267" s="3" t="b">
        <f t="shared" si="64"/>
        <v>0</v>
      </c>
      <c r="BB267" s="3"/>
      <c r="BC267" t="s">
        <v>1592</v>
      </c>
    </row>
    <row r="268" spans="1:55">
      <c r="A268">
        <v>793</v>
      </c>
      <c r="B268">
        <v>1</v>
      </c>
      <c r="C268" t="s">
        <v>1593</v>
      </c>
      <c r="D268" t="str">
        <f>HYPERLINK("http://www.uniprot.org/uniprot/ZC3HE_MOUSE", "ZC3HE_MOUSE")</f>
        <v>ZC3HE_MOUSE</v>
      </c>
      <c r="F268">
        <v>44.1</v>
      </c>
      <c r="G268">
        <v>735</v>
      </c>
      <c r="H268">
        <v>82410</v>
      </c>
      <c r="I268" t="s">
        <v>1594</v>
      </c>
      <c r="J268">
        <v>183</v>
      </c>
      <c r="K268">
        <v>183</v>
      </c>
      <c r="L268">
        <v>1</v>
      </c>
      <c r="M268">
        <v>12</v>
      </c>
      <c r="N268">
        <v>32</v>
      </c>
      <c r="O268">
        <v>33</v>
      </c>
      <c r="P268">
        <v>12</v>
      </c>
      <c r="Q268">
        <v>15</v>
      </c>
      <c r="R268">
        <v>39</v>
      </c>
      <c r="S268">
        <v>40</v>
      </c>
      <c r="T268">
        <v>12</v>
      </c>
      <c r="U268">
        <v>32</v>
      </c>
      <c r="V268">
        <v>33</v>
      </c>
      <c r="W268">
        <v>12</v>
      </c>
      <c r="X268">
        <v>15</v>
      </c>
      <c r="Y268">
        <v>39</v>
      </c>
      <c r="Z268">
        <v>40</v>
      </c>
      <c r="AA268">
        <v>12</v>
      </c>
      <c r="AB268">
        <v>32</v>
      </c>
      <c r="AC268">
        <v>33</v>
      </c>
      <c r="AD268">
        <v>12</v>
      </c>
      <c r="AE268">
        <v>15</v>
      </c>
      <c r="AF268">
        <v>39</v>
      </c>
      <c r="AG268">
        <v>40</v>
      </c>
      <c r="AH268" s="3">
        <v>19.285714285714285</v>
      </c>
      <c r="AI268" s="3">
        <v>26.857142857142858</v>
      </c>
      <c r="AJ268" s="3">
        <v>26.761857142857142</v>
      </c>
      <c r="AK268" s="3">
        <v>21.941142857142857</v>
      </c>
      <c r="AL268" s="3">
        <v>22.873999999999999</v>
      </c>
      <c r="AM268" s="3">
        <v>34.95128571428571</v>
      </c>
      <c r="AN268" s="3">
        <v>27.414857142857141</v>
      </c>
      <c r="AO268" s="3">
        <f t="shared" si="53"/>
        <v>25.726571428571425</v>
      </c>
      <c r="AP268" s="3" t="b">
        <f t="shared" si="54"/>
        <v>1</v>
      </c>
      <c r="AQ268" s="3" t="b">
        <f t="shared" si="62"/>
        <v>1</v>
      </c>
      <c r="AR268">
        <f t="shared" si="55"/>
        <v>4</v>
      </c>
      <c r="AS268">
        <f t="shared" si="56"/>
        <v>3</v>
      </c>
      <c r="AT268" s="3" t="b">
        <f t="shared" si="57"/>
        <v>1</v>
      </c>
      <c r="AU268" s="3">
        <f t="shared" si="58"/>
        <v>23.711464285714285</v>
      </c>
      <c r="AV268" s="3">
        <f t="shared" si="59"/>
        <v>28.413380952380951</v>
      </c>
      <c r="AW268" s="3">
        <f t="shared" si="60"/>
        <v>-0.26098575202390017</v>
      </c>
      <c r="AX268" s="3">
        <f t="shared" si="52"/>
        <v>-0.71413658765377841</v>
      </c>
      <c r="AY268" s="3" t="b">
        <f t="shared" si="63"/>
        <v>0</v>
      </c>
      <c r="AZ268" s="6">
        <f t="shared" si="61"/>
        <v>0.25794532058957809</v>
      </c>
      <c r="BA268" s="3" t="b">
        <f t="shared" si="64"/>
        <v>0</v>
      </c>
      <c r="BB268" s="3"/>
      <c r="BC268" t="s">
        <v>537</v>
      </c>
    </row>
    <row r="269" spans="1:55">
      <c r="A269">
        <v>876</v>
      </c>
      <c r="B269">
        <v>1</v>
      </c>
      <c r="C269" t="s">
        <v>1421</v>
      </c>
      <c r="D269" t="str">
        <f>HYPERLINK("http://www.uniprot.org/uniprot/SLTM_MOUSE", "SLTM_MOUSE")</f>
        <v>SLTM_MOUSE</v>
      </c>
      <c r="F269">
        <v>22.5</v>
      </c>
      <c r="G269">
        <v>1031</v>
      </c>
      <c r="H269">
        <v>116920</v>
      </c>
      <c r="I269" t="s">
        <v>1508</v>
      </c>
      <c r="J269">
        <v>187</v>
      </c>
      <c r="K269">
        <v>187</v>
      </c>
      <c r="L269">
        <v>1</v>
      </c>
      <c r="M269">
        <v>14</v>
      </c>
      <c r="N269">
        <v>30</v>
      </c>
      <c r="O269">
        <v>42</v>
      </c>
      <c r="P269">
        <v>8</v>
      </c>
      <c r="Q269">
        <v>13</v>
      </c>
      <c r="R269">
        <v>29</v>
      </c>
      <c r="S269">
        <v>51</v>
      </c>
      <c r="T269">
        <v>14</v>
      </c>
      <c r="U269">
        <v>30</v>
      </c>
      <c r="V269">
        <v>42</v>
      </c>
      <c r="W269">
        <v>8</v>
      </c>
      <c r="X269">
        <v>13</v>
      </c>
      <c r="Y269">
        <v>29</v>
      </c>
      <c r="Z269">
        <v>51</v>
      </c>
      <c r="AA269">
        <v>14</v>
      </c>
      <c r="AB269">
        <v>30</v>
      </c>
      <c r="AC269">
        <v>42</v>
      </c>
      <c r="AD269">
        <v>8</v>
      </c>
      <c r="AE269">
        <v>13</v>
      </c>
      <c r="AF269">
        <v>29</v>
      </c>
      <c r="AG269">
        <v>51</v>
      </c>
      <c r="AH269" s="3">
        <v>22.285714285714285</v>
      </c>
      <c r="AI269" s="3">
        <v>24.571428571428573</v>
      </c>
      <c r="AJ269" s="3">
        <v>34.714285714285715</v>
      </c>
      <c r="AK269" s="3">
        <v>16.714285714285715</v>
      </c>
      <c r="AL269" s="3">
        <v>19.669428571428572</v>
      </c>
      <c r="AM269" s="3">
        <v>25.428571428571427</v>
      </c>
      <c r="AN269" s="3">
        <v>36.378</v>
      </c>
      <c r="AO269" s="3">
        <f t="shared" si="53"/>
        <v>25.680244897959181</v>
      </c>
      <c r="AP269" s="3" t="b">
        <f t="shared" si="54"/>
        <v>1</v>
      </c>
      <c r="AQ269" s="3" t="b">
        <f t="shared" si="62"/>
        <v>1</v>
      </c>
      <c r="AR269">
        <f t="shared" si="55"/>
        <v>4</v>
      </c>
      <c r="AS269">
        <f t="shared" si="56"/>
        <v>3</v>
      </c>
      <c r="AT269" s="3" t="b">
        <f t="shared" si="57"/>
        <v>1</v>
      </c>
      <c r="AU269" s="3">
        <f t="shared" si="58"/>
        <v>24.571428571428577</v>
      </c>
      <c r="AV269" s="3">
        <f t="shared" si="59"/>
        <v>27.158666666666665</v>
      </c>
      <c r="AW269" s="3">
        <f t="shared" si="60"/>
        <v>-0.14443091558818852</v>
      </c>
      <c r="AX269" s="3">
        <f t="shared" si="52"/>
        <v>-0.54926678741909507</v>
      </c>
      <c r="AY269" s="3" t="b">
        <f t="shared" si="63"/>
        <v>0</v>
      </c>
      <c r="AZ269" s="6">
        <f t="shared" si="61"/>
        <v>0.68678676385542681</v>
      </c>
      <c r="BA269" s="3" t="b">
        <f t="shared" si="64"/>
        <v>0</v>
      </c>
      <c r="BB269" s="3"/>
      <c r="BC269" t="s">
        <v>537</v>
      </c>
    </row>
    <row r="270" spans="1:55">
      <c r="A270">
        <v>91</v>
      </c>
      <c r="B270">
        <v>1</v>
      </c>
      <c r="C270" t="s">
        <v>264</v>
      </c>
      <c r="D270" t="str">
        <f>HYPERLINK("http://www.uniprot.org/uniprot/S27A2_MOUSE", "S27A2_MOUSE")</f>
        <v>S27A2_MOUSE</v>
      </c>
      <c r="F270">
        <v>30.2</v>
      </c>
      <c r="G270">
        <v>620</v>
      </c>
      <c r="H270">
        <v>70367</v>
      </c>
      <c r="I270" t="s">
        <v>265</v>
      </c>
      <c r="J270">
        <v>177</v>
      </c>
      <c r="K270">
        <v>175</v>
      </c>
      <c r="L270">
        <v>0.98899999999999999</v>
      </c>
      <c r="M270">
        <v>27</v>
      </c>
      <c r="N270">
        <v>34</v>
      </c>
      <c r="O270">
        <v>38</v>
      </c>
      <c r="P270">
        <v>15</v>
      </c>
      <c r="Q270">
        <v>9</v>
      </c>
      <c r="R270">
        <v>25</v>
      </c>
      <c r="S270">
        <v>29</v>
      </c>
      <c r="T270">
        <v>27</v>
      </c>
      <c r="U270">
        <v>32</v>
      </c>
      <c r="V270">
        <v>38</v>
      </c>
      <c r="W270">
        <v>15</v>
      </c>
      <c r="X270">
        <v>9</v>
      </c>
      <c r="Y270">
        <v>25</v>
      </c>
      <c r="Z270">
        <v>29</v>
      </c>
      <c r="AA270">
        <v>27</v>
      </c>
      <c r="AB270">
        <v>34</v>
      </c>
      <c r="AC270">
        <v>38</v>
      </c>
      <c r="AD270">
        <v>15</v>
      </c>
      <c r="AE270">
        <v>9</v>
      </c>
      <c r="AF270">
        <v>25</v>
      </c>
      <c r="AG270">
        <v>29</v>
      </c>
      <c r="AH270" s="3">
        <v>40.118428571428574</v>
      </c>
      <c r="AI270" s="3">
        <v>29.187714285714286</v>
      </c>
      <c r="AJ270" s="3">
        <v>30.464857142857142</v>
      </c>
      <c r="AK270" s="3">
        <v>24.900571428571428</v>
      </c>
      <c r="AL270" s="3">
        <v>13.430142857142856</v>
      </c>
      <c r="AM270" s="3">
        <v>21.727142857142859</v>
      </c>
      <c r="AN270" s="3">
        <v>18</v>
      </c>
      <c r="AO270" s="3">
        <f t="shared" si="53"/>
        <v>25.404122448979592</v>
      </c>
      <c r="AP270" s="3" t="b">
        <f t="shared" si="54"/>
        <v>1</v>
      </c>
      <c r="AQ270" s="3" t="b">
        <f t="shared" si="62"/>
        <v>1</v>
      </c>
      <c r="AR270">
        <f t="shared" si="55"/>
        <v>4</v>
      </c>
      <c r="AS270">
        <f t="shared" si="56"/>
        <v>3</v>
      </c>
      <c r="AT270" s="3" t="b">
        <f t="shared" si="57"/>
        <v>1</v>
      </c>
      <c r="AU270" s="3">
        <f t="shared" si="58"/>
        <v>31.167892857142856</v>
      </c>
      <c r="AV270" s="3">
        <f t="shared" si="59"/>
        <v>17.719095238095239</v>
      </c>
      <c r="AW270" s="3">
        <f t="shared" si="60"/>
        <v>0.81475568339061177</v>
      </c>
      <c r="AX270" s="3">
        <f t="shared" si="52"/>
        <v>1.021133218579944</v>
      </c>
      <c r="AY270" s="3" t="b">
        <f t="shared" si="63"/>
        <v>0</v>
      </c>
      <c r="AZ270" s="6">
        <f t="shared" si="61"/>
        <v>2.598632635302971E-2</v>
      </c>
      <c r="BA270" s="3" t="b">
        <f t="shared" si="64"/>
        <v>1</v>
      </c>
      <c r="BB270" s="3"/>
      <c r="BC270" t="s">
        <v>266</v>
      </c>
    </row>
    <row r="271" spans="1:55">
      <c r="A271">
        <v>145</v>
      </c>
      <c r="B271">
        <v>1</v>
      </c>
      <c r="C271" t="s">
        <v>196</v>
      </c>
      <c r="D271" t="str">
        <f>HYPERLINK("http://www.uniprot.org/uniprot/CP1A2_MOUSE", "CP1A2_MOUSE")</f>
        <v>CP1A2_MOUSE</v>
      </c>
      <c r="F271">
        <v>38.799999999999997</v>
      </c>
      <c r="G271">
        <v>513</v>
      </c>
      <c r="H271">
        <v>58185</v>
      </c>
      <c r="I271" t="s">
        <v>197</v>
      </c>
      <c r="J271">
        <v>193</v>
      </c>
      <c r="K271">
        <v>193</v>
      </c>
      <c r="L271">
        <v>1</v>
      </c>
      <c r="M271">
        <v>8</v>
      </c>
      <c r="N271">
        <v>31</v>
      </c>
      <c r="O271">
        <v>49</v>
      </c>
      <c r="P271">
        <v>5</v>
      </c>
      <c r="Q271">
        <v>15</v>
      </c>
      <c r="R271">
        <v>35</v>
      </c>
      <c r="S271">
        <v>50</v>
      </c>
      <c r="T271">
        <v>8</v>
      </c>
      <c r="U271">
        <v>31</v>
      </c>
      <c r="V271">
        <v>49</v>
      </c>
      <c r="W271">
        <v>5</v>
      </c>
      <c r="X271">
        <v>15</v>
      </c>
      <c r="Y271">
        <v>35</v>
      </c>
      <c r="Z271">
        <v>50</v>
      </c>
      <c r="AA271">
        <v>8</v>
      </c>
      <c r="AB271">
        <v>31</v>
      </c>
      <c r="AC271">
        <v>49</v>
      </c>
      <c r="AD271">
        <v>5</v>
      </c>
      <c r="AE271">
        <v>15</v>
      </c>
      <c r="AF271">
        <v>35</v>
      </c>
      <c r="AG271">
        <v>50</v>
      </c>
      <c r="AH271" s="3">
        <v>13.448571428571428</v>
      </c>
      <c r="AI271" s="3">
        <v>25.180571428571429</v>
      </c>
      <c r="AJ271" s="3">
        <v>39.772571428571432</v>
      </c>
      <c r="AK271" s="3">
        <v>11.571428571428571</v>
      </c>
      <c r="AL271" s="3">
        <v>22</v>
      </c>
      <c r="AM271" s="3">
        <v>31.266999999999999</v>
      </c>
      <c r="AN271" s="3">
        <v>34.405857142857137</v>
      </c>
      <c r="AO271" s="3">
        <f t="shared" si="53"/>
        <v>25.378000000000004</v>
      </c>
      <c r="AP271" s="3" t="b">
        <f t="shared" si="54"/>
        <v>1</v>
      </c>
      <c r="AQ271" s="3" t="b">
        <f t="shared" si="62"/>
        <v>1</v>
      </c>
      <c r="AR271">
        <f t="shared" si="55"/>
        <v>4</v>
      </c>
      <c r="AS271">
        <f t="shared" si="56"/>
        <v>3</v>
      </c>
      <c r="AT271" s="3" t="b">
        <f t="shared" si="57"/>
        <v>1</v>
      </c>
      <c r="AU271" s="3">
        <f t="shared" si="58"/>
        <v>22.493285714285715</v>
      </c>
      <c r="AV271" s="3">
        <f t="shared" si="59"/>
        <v>29.224285714285713</v>
      </c>
      <c r="AW271" s="3">
        <f t="shared" si="60"/>
        <v>-0.37767334486717369</v>
      </c>
      <c r="AX271" s="3">
        <f t="shared" si="52"/>
        <v>-0.99474074093412923</v>
      </c>
      <c r="AY271" s="3" t="b">
        <f t="shared" si="63"/>
        <v>0</v>
      </c>
      <c r="AZ271" s="6">
        <f t="shared" si="61"/>
        <v>0.4541029135473077</v>
      </c>
      <c r="BA271" s="3" t="b">
        <f t="shared" si="64"/>
        <v>0</v>
      </c>
      <c r="BB271" s="3"/>
      <c r="BC271" t="s">
        <v>537</v>
      </c>
    </row>
    <row r="272" spans="1:55">
      <c r="A272">
        <v>1145</v>
      </c>
      <c r="B272">
        <v>1</v>
      </c>
      <c r="C272" t="s">
        <v>2349</v>
      </c>
      <c r="D272" t="str">
        <f>HYPERLINK("http://www.uniprot.org/uniprot/CTBL1_MOUSE", "CTBL1_MOUSE")</f>
        <v>CTBL1_MOUSE</v>
      </c>
      <c r="F272">
        <v>24.5</v>
      </c>
      <c r="G272">
        <v>563</v>
      </c>
      <c r="H272">
        <v>64981</v>
      </c>
      <c r="I272" t="s">
        <v>2350</v>
      </c>
      <c r="J272">
        <v>169</v>
      </c>
      <c r="K272">
        <v>169</v>
      </c>
      <c r="L272">
        <v>1</v>
      </c>
      <c r="M272">
        <v>25</v>
      </c>
      <c r="N272">
        <v>28</v>
      </c>
      <c r="O272">
        <v>33</v>
      </c>
      <c r="P272">
        <v>17</v>
      </c>
      <c r="Q272">
        <v>15</v>
      </c>
      <c r="R272">
        <v>20</v>
      </c>
      <c r="S272">
        <v>31</v>
      </c>
      <c r="T272">
        <v>25</v>
      </c>
      <c r="U272">
        <v>28</v>
      </c>
      <c r="V272">
        <v>33</v>
      </c>
      <c r="W272">
        <v>17</v>
      </c>
      <c r="X272">
        <v>15</v>
      </c>
      <c r="Y272">
        <v>20</v>
      </c>
      <c r="Z272">
        <v>31</v>
      </c>
      <c r="AA272">
        <v>25</v>
      </c>
      <c r="AB272">
        <v>28</v>
      </c>
      <c r="AC272">
        <v>33</v>
      </c>
      <c r="AD272">
        <v>17</v>
      </c>
      <c r="AE272">
        <v>15</v>
      </c>
      <c r="AF272">
        <v>20</v>
      </c>
      <c r="AG272">
        <v>31</v>
      </c>
      <c r="AH272" s="3">
        <v>38.167285714285711</v>
      </c>
      <c r="AI272" s="3">
        <v>22.571428571428573</v>
      </c>
      <c r="AJ272" s="3">
        <v>27.234000000000002</v>
      </c>
      <c r="AK272" s="3">
        <v>28.714285714285715</v>
      </c>
      <c r="AL272" s="3">
        <v>23.022857142857141</v>
      </c>
      <c r="AM272" s="3">
        <v>18</v>
      </c>
      <c r="AN272" s="3">
        <v>19.669428571428572</v>
      </c>
      <c r="AO272" s="3">
        <f t="shared" si="53"/>
        <v>25.339897959183673</v>
      </c>
      <c r="AP272" s="3" t="b">
        <f t="shared" si="54"/>
        <v>1</v>
      </c>
      <c r="AQ272" s="3" t="b">
        <f t="shared" si="62"/>
        <v>1</v>
      </c>
      <c r="AR272">
        <f t="shared" si="55"/>
        <v>4</v>
      </c>
      <c r="AS272">
        <f t="shared" si="56"/>
        <v>3</v>
      </c>
      <c r="AT272" s="3" t="b">
        <f t="shared" si="57"/>
        <v>1</v>
      </c>
      <c r="AU272" s="3">
        <f t="shared" si="58"/>
        <v>29.171750000000003</v>
      </c>
      <c r="AV272" s="3">
        <f t="shared" si="59"/>
        <v>20.230761904761906</v>
      </c>
      <c r="AW272" s="3">
        <f t="shared" si="60"/>
        <v>0.52802128161866579</v>
      </c>
      <c r="AX272" s="3">
        <f t="shared" ref="AX272:AX335" si="65">(AW272-AVERAGE(AW262:AW282))/STDEV(AW262:AW282)</f>
        <v>0.48275210582966971</v>
      </c>
      <c r="AY272" s="3" t="b">
        <f t="shared" si="63"/>
        <v>0</v>
      </c>
      <c r="AZ272" s="6">
        <f t="shared" si="61"/>
        <v>7.9065069081827921E-2</v>
      </c>
      <c r="BA272" s="3" t="b">
        <f t="shared" si="64"/>
        <v>1</v>
      </c>
      <c r="BB272" s="3"/>
      <c r="BC272" t="s">
        <v>537</v>
      </c>
    </row>
    <row r="273" spans="1:55">
      <c r="A273">
        <v>669</v>
      </c>
      <c r="B273">
        <v>1</v>
      </c>
      <c r="C273" t="s">
        <v>1854</v>
      </c>
      <c r="D273" t="str">
        <f>HYPERLINK("http://www.uniprot.org/uniprot/ZC11A_MOUSE", "ZC11A_MOUSE")</f>
        <v>ZC11A_MOUSE</v>
      </c>
      <c r="F273">
        <v>40.5</v>
      </c>
      <c r="G273">
        <v>792</v>
      </c>
      <c r="H273">
        <v>86493</v>
      </c>
      <c r="I273" t="s">
        <v>1855</v>
      </c>
      <c r="J273">
        <v>175</v>
      </c>
      <c r="K273">
        <v>175</v>
      </c>
      <c r="L273">
        <v>1</v>
      </c>
      <c r="M273">
        <v>23</v>
      </c>
      <c r="N273">
        <v>32</v>
      </c>
      <c r="O273">
        <v>31</v>
      </c>
      <c r="P273">
        <v>6</v>
      </c>
      <c r="Q273">
        <v>17</v>
      </c>
      <c r="R273">
        <v>37</v>
      </c>
      <c r="S273">
        <v>29</v>
      </c>
      <c r="T273">
        <v>23</v>
      </c>
      <c r="U273">
        <v>32</v>
      </c>
      <c r="V273">
        <v>31</v>
      </c>
      <c r="W273">
        <v>6</v>
      </c>
      <c r="X273">
        <v>17</v>
      </c>
      <c r="Y273">
        <v>37</v>
      </c>
      <c r="Z273">
        <v>29</v>
      </c>
      <c r="AA273">
        <v>23</v>
      </c>
      <c r="AB273">
        <v>32</v>
      </c>
      <c r="AC273">
        <v>31</v>
      </c>
      <c r="AD273">
        <v>6</v>
      </c>
      <c r="AE273">
        <v>17</v>
      </c>
      <c r="AF273">
        <v>37</v>
      </c>
      <c r="AG273">
        <v>29</v>
      </c>
      <c r="AH273" s="3">
        <v>34.689714285714288</v>
      </c>
      <c r="AI273" s="3">
        <v>26.761857142857142</v>
      </c>
      <c r="AJ273" s="3">
        <v>25.407142857142855</v>
      </c>
      <c r="AK273" s="3">
        <v>14</v>
      </c>
      <c r="AL273" s="3">
        <v>24.571428571428573</v>
      </c>
      <c r="AM273" s="3">
        <v>33.501571428571431</v>
      </c>
      <c r="AN273" s="3">
        <v>18.415571428571429</v>
      </c>
      <c r="AO273" s="3">
        <f t="shared" si="53"/>
        <v>25.335326530612246</v>
      </c>
      <c r="AP273" s="3" t="b">
        <f t="shared" si="54"/>
        <v>1</v>
      </c>
      <c r="AQ273" s="3" t="b">
        <f t="shared" si="62"/>
        <v>1</v>
      </c>
      <c r="AR273">
        <f t="shared" si="55"/>
        <v>4</v>
      </c>
      <c r="AS273">
        <f t="shared" si="56"/>
        <v>3</v>
      </c>
      <c r="AT273" s="3" t="b">
        <f t="shared" si="57"/>
        <v>1</v>
      </c>
      <c r="AU273" s="3">
        <f t="shared" si="58"/>
        <v>25.214678571428571</v>
      </c>
      <c r="AV273" s="3">
        <f t="shared" si="59"/>
        <v>25.496190476190478</v>
      </c>
      <c r="AW273" s="3">
        <f t="shared" si="60"/>
        <v>-1.6017867909927788E-2</v>
      </c>
      <c r="AX273" s="3">
        <f t="shared" si="65"/>
        <v>-0.439949532345568</v>
      </c>
      <c r="AY273" s="3" t="b">
        <f t="shared" si="63"/>
        <v>0</v>
      </c>
      <c r="AZ273" s="6">
        <f t="shared" si="61"/>
        <v>0.96572687463118179</v>
      </c>
      <c r="BA273" s="3" t="b">
        <f t="shared" si="64"/>
        <v>0</v>
      </c>
      <c r="BB273" s="3"/>
      <c r="BC273" t="s">
        <v>537</v>
      </c>
    </row>
    <row r="274" spans="1:55">
      <c r="A274">
        <v>480</v>
      </c>
      <c r="B274">
        <v>1</v>
      </c>
      <c r="C274" t="s">
        <v>903</v>
      </c>
      <c r="D274" t="str">
        <f>HYPERLINK("http://www.uniprot.org/uniprot/NFIA_MOUSE", "NFIA_MOUSE")</f>
        <v>NFIA_MOUSE</v>
      </c>
      <c r="F274">
        <v>40.799999999999997</v>
      </c>
      <c r="G274">
        <v>532</v>
      </c>
      <c r="H274">
        <v>58554</v>
      </c>
      <c r="I274" t="s">
        <v>904</v>
      </c>
      <c r="J274">
        <v>201</v>
      </c>
      <c r="K274">
        <v>131</v>
      </c>
      <c r="L274">
        <v>0.65200000000000002</v>
      </c>
      <c r="M274">
        <v>30</v>
      </c>
      <c r="N274">
        <v>35</v>
      </c>
      <c r="O274">
        <v>42</v>
      </c>
      <c r="P274">
        <v>27</v>
      </c>
      <c r="Q274">
        <v>17</v>
      </c>
      <c r="R274">
        <v>18</v>
      </c>
      <c r="S274">
        <v>32</v>
      </c>
      <c r="T274">
        <v>24</v>
      </c>
      <c r="U274">
        <v>24</v>
      </c>
      <c r="V274">
        <v>29</v>
      </c>
      <c r="W274">
        <v>11</v>
      </c>
      <c r="X274">
        <v>14</v>
      </c>
      <c r="Y274">
        <v>8</v>
      </c>
      <c r="Z274">
        <v>21</v>
      </c>
      <c r="AA274">
        <v>27.512</v>
      </c>
      <c r="AB274">
        <v>30.372</v>
      </c>
      <c r="AC274">
        <v>36.932000000000002</v>
      </c>
      <c r="AD274">
        <v>18.742999999999999</v>
      </c>
      <c r="AE274">
        <v>15.313000000000001</v>
      </c>
      <c r="AF274">
        <v>12.724</v>
      </c>
      <c r="AG274">
        <v>26.949000000000002</v>
      </c>
      <c r="AH274" s="3">
        <v>41.531428571428577</v>
      </c>
      <c r="AI274" s="3">
        <v>24.829714285714285</v>
      </c>
      <c r="AJ274" s="3">
        <v>29.561714285714288</v>
      </c>
      <c r="AK274" s="3">
        <v>30.282714285714285</v>
      </c>
      <c r="AL274" s="3">
        <v>23.205285714285715</v>
      </c>
      <c r="AM274" s="3">
        <v>10.103428571428571</v>
      </c>
      <c r="AN274" s="3">
        <v>16.849857142857143</v>
      </c>
      <c r="AO274" s="3">
        <f t="shared" si="53"/>
        <v>25.194877551020404</v>
      </c>
      <c r="AP274" s="3" t="b">
        <f t="shared" si="54"/>
        <v>1</v>
      </c>
      <c r="AQ274" s="3" t="b">
        <f t="shared" si="62"/>
        <v>1</v>
      </c>
      <c r="AR274">
        <f t="shared" si="55"/>
        <v>4</v>
      </c>
      <c r="AS274">
        <f t="shared" si="56"/>
        <v>3</v>
      </c>
      <c r="AT274" s="3" t="b">
        <f t="shared" si="57"/>
        <v>1</v>
      </c>
      <c r="AU274" s="3">
        <f t="shared" si="58"/>
        <v>31.551392857142858</v>
      </c>
      <c r="AV274" s="3">
        <f t="shared" si="59"/>
        <v>16.71952380952381</v>
      </c>
      <c r="AW274" s="3">
        <f t="shared" si="60"/>
        <v>0.91616993688396009</v>
      </c>
      <c r="AX274" s="3">
        <f t="shared" si="65"/>
        <v>0.73971808799765948</v>
      </c>
      <c r="AY274" s="3" t="b">
        <f t="shared" si="63"/>
        <v>0</v>
      </c>
      <c r="AZ274" s="6">
        <f t="shared" si="61"/>
        <v>3.6874245219912977E-2</v>
      </c>
      <c r="BA274" s="3" t="b">
        <f t="shared" si="64"/>
        <v>1</v>
      </c>
      <c r="BB274" s="3"/>
      <c r="BC274" t="s">
        <v>889</v>
      </c>
    </row>
    <row r="275" spans="1:55">
      <c r="A275">
        <v>1308</v>
      </c>
      <c r="B275">
        <v>1</v>
      </c>
      <c r="C275" t="s">
        <v>2769</v>
      </c>
      <c r="D275" t="str">
        <f>HYPERLINK("http://www.uniprot.org/uniprot/PNKP_MOUSE", "PNKP_MOUSE")</f>
        <v>PNKP_MOUSE</v>
      </c>
      <c r="F275">
        <v>47.5</v>
      </c>
      <c r="G275">
        <v>522</v>
      </c>
      <c r="H275">
        <v>57224</v>
      </c>
      <c r="I275" t="s">
        <v>2770</v>
      </c>
      <c r="J275">
        <v>177</v>
      </c>
      <c r="K275">
        <v>177</v>
      </c>
      <c r="L275">
        <v>1</v>
      </c>
      <c r="M275">
        <v>4</v>
      </c>
      <c r="N275">
        <v>25</v>
      </c>
      <c r="O275">
        <v>26</v>
      </c>
      <c r="P275">
        <v>6</v>
      </c>
      <c r="Q275">
        <v>24</v>
      </c>
      <c r="R275">
        <v>45</v>
      </c>
      <c r="S275">
        <v>47</v>
      </c>
      <c r="T275">
        <v>4</v>
      </c>
      <c r="U275">
        <v>25</v>
      </c>
      <c r="V275">
        <v>26</v>
      </c>
      <c r="W275">
        <v>6</v>
      </c>
      <c r="X275">
        <v>24</v>
      </c>
      <c r="Y275">
        <v>45</v>
      </c>
      <c r="Z275">
        <v>47</v>
      </c>
      <c r="AA275">
        <v>4</v>
      </c>
      <c r="AB275">
        <v>25</v>
      </c>
      <c r="AC275">
        <v>26</v>
      </c>
      <c r="AD275">
        <v>6</v>
      </c>
      <c r="AE275">
        <v>24</v>
      </c>
      <c r="AF275">
        <v>45</v>
      </c>
      <c r="AG275">
        <v>47</v>
      </c>
      <c r="AH275" s="3">
        <v>8.4642857142857135</v>
      </c>
      <c r="AI275" s="3">
        <v>19.871285714285712</v>
      </c>
      <c r="AJ275" s="3">
        <v>21.457571428571431</v>
      </c>
      <c r="AK275" s="3">
        <v>14.715999999999999</v>
      </c>
      <c r="AL275" s="3">
        <v>32.714285714285715</v>
      </c>
      <c r="AM275" s="3">
        <v>43.980142857142859</v>
      </c>
      <c r="AN275" s="3">
        <v>32.450571428571429</v>
      </c>
      <c r="AO275" s="3">
        <f t="shared" si="53"/>
        <v>24.807734693877553</v>
      </c>
      <c r="AP275" s="3" t="b">
        <f t="shared" si="54"/>
        <v>1</v>
      </c>
      <c r="AQ275" s="3" t="b">
        <f t="shared" si="62"/>
        <v>1</v>
      </c>
      <c r="AR275">
        <f t="shared" si="55"/>
        <v>4</v>
      </c>
      <c r="AS275">
        <f t="shared" si="56"/>
        <v>3</v>
      </c>
      <c r="AT275" s="3" t="b">
        <f t="shared" si="57"/>
        <v>1</v>
      </c>
      <c r="AU275" s="3">
        <f t="shared" si="58"/>
        <v>16.127285714285712</v>
      </c>
      <c r="AV275" s="3">
        <f t="shared" si="59"/>
        <v>36.381666666666668</v>
      </c>
      <c r="AW275" s="3">
        <f t="shared" si="60"/>
        <v>-1.1737079875901182</v>
      </c>
      <c r="AX275" s="3">
        <f t="shared" si="65"/>
        <v>-1.9322796181753852</v>
      </c>
      <c r="AY275" s="3" t="b">
        <f t="shared" si="63"/>
        <v>1</v>
      </c>
      <c r="AZ275" s="6">
        <f t="shared" si="61"/>
        <v>7.6829840480647305E-3</v>
      </c>
      <c r="BA275" s="3" t="b">
        <f t="shared" si="64"/>
        <v>1</v>
      </c>
      <c r="BB275" s="3" t="b">
        <v>1</v>
      </c>
      <c r="BC275" t="s">
        <v>537</v>
      </c>
    </row>
    <row r="276" spans="1:55">
      <c r="A276">
        <v>691</v>
      </c>
      <c r="B276">
        <v>1</v>
      </c>
      <c r="C276" t="s">
        <v>1813</v>
      </c>
      <c r="D276" t="str">
        <f>HYPERLINK("http://www.uniprot.org/uniprot/TRA2A_MOUSE", "TRA2A_MOUSE")</f>
        <v>TRA2A_MOUSE</v>
      </c>
      <c r="F276">
        <v>23.8</v>
      </c>
      <c r="G276">
        <v>281</v>
      </c>
      <c r="H276">
        <v>32317</v>
      </c>
      <c r="I276" t="s">
        <v>1814</v>
      </c>
      <c r="J276">
        <v>188</v>
      </c>
      <c r="K276">
        <v>170</v>
      </c>
      <c r="L276">
        <v>0.90400000000000003</v>
      </c>
      <c r="M276">
        <v>13</v>
      </c>
      <c r="N276">
        <v>32</v>
      </c>
      <c r="O276">
        <v>26</v>
      </c>
      <c r="P276">
        <v>15</v>
      </c>
      <c r="Q276">
        <v>23</v>
      </c>
      <c r="R276">
        <v>29</v>
      </c>
      <c r="S276">
        <v>50</v>
      </c>
      <c r="T276">
        <v>11</v>
      </c>
      <c r="U276">
        <v>27</v>
      </c>
      <c r="V276">
        <v>23</v>
      </c>
      <c r="W276">
        <v>13</v>
      </c>
      <c r="X276">
        <v>20</v>
      </c>
      <c r="Y276">
        <v>28</v>
      </c>
      <c r="Z276">
        <v>48</v>
      </c>
      <c r="AA276">
        <v>11.786</v>
      </c>
      <c r="AB276">
        <v>28.667000000000002</v>
      </c>
      <c r="AC276">
        <v>23.957999999999998</v>
      </c>
      <c r="AD276">
        <v>13.388</v>
      </c>
      <c r="AE276">
        <v>20.431999999999999</v>
      </c>
      <c r="AF276">
        <v>28.5</v>
      </c>
      <c r="AG276">
        <v>48.828000000000003</v>
      </c>
      <c r="AH276" s="3">
        <v>18.540857142857142</v>
      </c>
      <c r="AI276" s="3">
        <v>23.540714285714284</v>
      </c>
      <c r="AJ276" s="3">
        <v>19.565428571428573</v>
      </c>
      <c r="AK276" s="3">
        <v>23.205285714285715</v>
      </c>
      <c r="AL276" s="3">
        <v>28.617285714285714</v>
      </c>
      <c r="AM276" s="3">
        <v>24.900571428571428</v>
      </c>
      <c r="AN276" s="3">
        <v>33.597285714285718</v>
      </c>
      <c r="AO276" s="3">
        <f t="shared" si="53"/>
        <v>24.566775510204081</v>
      </c>
      <c r="AP276" s="3" t="b">
        <f t="shared" si="54"/>
        <v>1</v>
      </c>
      <c r="AQ276" s="3" t="b">
        <f t="shared" si="62"/>
        <v>1</v>
      </c>
      <c r="AR276">
        <f t="shared" si="55"/>
        <v>4</v>
      </c>
      <c r="AS276">
        <f t="shared" si="56"/>
        <v>3</v>
      </c>
      <c r="AT276" s="3" t="b">
        <f t="shared" si="57"/>
        <v>1</v>
      </c>
      <c r="AU276" s="3">
        <f t="shared" si="58"/>
        <v>21.213071428571425</v>
      </c>
      <c r="AV276" s="3">
        <f t="shared" si="59"/>
        <v>29.038380952380951</v>
      </c>
      <c r="AW276" s="3">
        <f t="shared" si="60"/>
        <v>-0.45300749449525712</v>
      </c>
      <c r="AX276" s="3">
        <f t="shared" si="65"/>
        <v>-1.0508013429836771</v>
      </c>
      <c r="AY276" s="3" t="b">
        <f t="shared" si="63"/>
        <v>0</v>
      </c>
      <c r="AZ276" s="6">
        <f t="shared" si="61"/>
        <v>2.9217606767813827E-2</v>
      </c>
      <c r="BA276" s="3" t="b">
        <f t="shared" si="64"/>
        <v>1</v>
      </c>
      <c r="BB276" s="3"/>
      <c r="BC276" t="s">
        <v>1084</v>
      </c>
    </row>
    <row r="277" spans="1:55">
      <c r="A277">
        <v>775</v>
      </c>
      <c r="B277">
        <v>1</v>
      </c>
      <c r="C277" t="s">
        <v>1641</v>
      </c>
      <c r="D277" t="str">
        <f>HYPERLINK("http://www.uniprot.org/uniprot/PDIP3_MOUSE", "PDIP3_MOUSE")</f>
        <v>PDIP3_MOUSE</v>
      </c>
      <c r="F277">
        <v>50.5</v>
      </c>
      <c r="G277">
        <v>420</v>
      </c>
      <c r="H277">
        <v>46133</v>
      </c>
      <c r="I277" t="s">
        <v>1728</v>
      </c>
      <c r="J277">
        <v>167</v>
      </c>
      <c r="K277">
        <v>167</v>
      </c>
      <c r="L277">
        <v>1</v>
      </c>
      <c r="M277">
        <v>21</v>
      </c>
      <c r="N277">
        <v>33</v>
      </c>
      <c r="O277">
        <v>27</v>
      </c>
      <c r="P277">
        <v>12</v>
      </c>
      <c r="Q277">
        <v>15</v>
      </c>
      <c r="R277">
        <v>27</v>
      </c>
      <c r="S277">
        <v>32</v>
      </c>
      <c r="T277">
        <v>21</v>
      </c>
      <c r="U277">
        <v>33</v>
      </c>
      <c r="V277">
        <v>27</v>
      </c>
      <c r="W277">
        <v>12</v>
      </c>
      <c r="X277">
        <v>15</v>
      </c>
      <c r="Y277">
        <v>27</v>
      </c>
      <c r="Z277">
        <v>32</v>
      </c>
      <c r="AA277">
        <v>21</v>
      </c>
      <c r="AB277">
        <v>33</v>
      </c>
      <c r="AC277">
        <v>27</v>
      </c>
      <c r="AD277">
        <v>12</v>
      </c>
      <c r="AE277">
        <v>15</v>
      </c>
      <c r="AF277">
        <v>27</v>
      </c>
      <c r="AG277">
        <v>32</v>
      </c>
      <c r="AH277" s="3">
        <v>31.826285714285714</v>
      </c>
      <c r="AI277" s="3">
        <v>28.304000000000002</v>
      </c>
      <c r="AJ277" s="3">
        <v>22</v>
      </c>
      <c r="AK277" s="3">
        <v>21.727142857142859</v>
      </c>
      <c r="AL277" s="3">
        <v>22.686571428571426</v>
      </c>
      <c r="AM277" s="3">
        <v>23.462142857142858</v>
      </c>
      <c r="AN277" s="3">
        <v>20.428571428571427</v>
      </c>
      <c r="AO277" s="3">
        <f t="shared" si="53"/>
        <v>24.347816326530612</v>
      </c>
      <c r="AP277" s="3" t="b">
        <f t="shared" si="54"/>
        <v>1</v>
      </c>
      <c r="AQ277" s="3" t="b">
        <f t="shared" si="62"/>
        <v>1</v>
      </c>
      <c r="AR277">
        <f t="shared" si="55"/>
        <v>4</v>
      </c>
      <c r="AS277">
        <f t="shared" si="56"/>
        <v>3</v>
      </c>
      <c r="AT277" s="3" t="b">
        <f t="shared" si="57"/>
        <v>1</v>
      </c>
      <c r="AU277" s="3">
        <f t="shared" si="58"/>
        <v>25.964357142857146</v>
      </c>
      <c r="AV277" s="3">
        <f t="shared" si="59"/>
        <v>22.192428571428568</v>
      </c>
      <c r="AW277" s="3">
        <f t="shared" si="60"/>
        <v>0.2264649520680182</v>
      </c>
      <c r="AX277" s="3">
        <f t="shared" si="65"/>
        <v>-0.11089229665273238</v>
      </c>
      <c r="AY277" s="3" t="b">
        <f t="shared" si="63"/>
        <v>0</v>
      </c>
      <c r="AZ277" s="6">
        <f t="shared" si="61"/>
        <v>0.26775951925870894</v>
      </c>
      <c r="BA277" s="3" t="b">
        <f t="shared" si="64"/>
        <v>0</v>
      </c>
      <c r="BB277" s="3"/>
      <c r="BC277" t="s">
        <v>537</v>
      </c>
    </row>
    <row r="278" spans="1:55">
      <c r="A278">
        <v>310</v>
      </c>
      <c r="B278">
        <v>1</v>
      </c>
      <c r="C278" t="s">
        <v>583</v>
      </c>
      <c r="D278" t="str">
        <f>HYPERLINK("http://www.uniprot.org/uniprot/PON1_MOUSE", "PON1_MOUSE")</f>
        <v>PON1_MOUSE</v>
      </c>
      <c r="F278">
        <v>22.8</v>
      </c>
      <c r="G278">
        <v>355</v>
      </c>
      <c r="H278">
        <v>39566</v>
      </c>
      <c r="I278" t="s">
        <v>584</v>
      </c>
      <c r="J278">
        <v>155</v>
      </c>
      <c r="K278">
        <v>155</v>
      </c>
      <c r="L278">
        <v>1</v>
      </c>
      <c r="M278">
        <v>27</v>
      </c>
      <c r="N278">
        <v>25</v>
      </c>
      <c r="O278">
        <v>21</v>
      </c>
      <c r="P278">
        <v>43</v>
      </c>
      <c r="Q278">
        <v>12</v>
      </c>
      <c r="R278">
        <v>14</v>
      </c>
      <c r="S278">
        <v>13</v>
      </c>
      <c r="T278">
        <v>27</v>
      </c>
      <c r="U278">
        <v>25</v>
      </c>
      <c r="V278">
        <v>21</v>
      </c>
      <c r="W278">
        <v>43</v>
      </c>
      <c r="X278">
        <v>12</v>
      </c>
      <c r="Y278">
        <v>14</v>
      </c>
      <c r="Z278">
        <v>13</v>
      </c>
      <c r="AA278">
        <v>27</v>
      </c>
      <c r="AB278">
        <v>25</v>
      </c>
      <c r="AC278">
        <v>21</v>
      </c>
      <c r="AD278">
        <v>43</v>
      </c>
      <c r="AE278">
        <v>12</v>
      </c>
      <c r="AF278">
        <v>14</v>
      </c>
      <c r="AG278">
        <v>13</v>
      </c>
      <c r="AH278" s="3">
        <v>40.530571428571427</v>
      </c>
      <c r="AI278" s="3">
        <v>19.285714285714285</v>
      </c>
      <c r="AJ278" s="3">
        <v>16.831714285714288</v>
      </c>
      <c r="AK278" s="3">
        <v>56.806714285714285</v>
      </c>
      <c r="AL278" s="3">
        <v>17.857142857142858</v>
      </c>
      <c r="AM278" s="3">
        <v>11.142857142857142</v>
      </c>
      <c r="AN278" s="3">
        <v>7.5714285714285712</v>
      </c>
      <c r="AO278" s="3">
        <f t="shared" si="53"/>
        <v>24.289448979591839</v>
      </c>
      <c r="AP278" s="3" t="b">
        <f t="shared" si="54"/>
        <v>1</v>
      </c>
      <c r="AQ278" s="3" t="b">
        <f t="shared" si="62"/>
        <v>1</v>
      </c>
      <c r="AR278">
        <f t="shared" si="55"/>
        <v>4</v>
      </c>
      <c r="AS278">
        <f t="shared" si="56"/>
        <v>3</v>
      </c>
      <c r="AT278" s="3" t="b">
        <f t="shared" si="57"/>
        <v>1</v>
      </c>
      <c r="AU278" s="3">
        <f t="shared" si="58"/>
        <v>33.363678571428572</v>
      </c>
      <c r="AV278" s="3">
        <f t="shared" si="59"/>
        <v>12.19047619047619</v>
      </c>
      <c r="AW278" s="3">
        <f t="shared" si="60"/>
        <v>1.4525238821134876</v>
      </c>
      <c r="AX278" s="3">
        <f t="shared" si="65"/>
        <v>1.390627627952151</v>
      </c>
      <c r="AY278" s="3" t="b">
        <f t="shared" si="63"/>
        <v>0</v>
      </c>
      <c r="AZ278" s="6">
        <f t="shared" si="61"/>
        <v>0.12410196885684849</v>
      </c>
      <c r="BA278" s="3" t="b">
        <f t="shared" si="64"/>
        <v>0</v>
      </c>
      <c r="BB278" s="3"/>
      <c r="BC278" t="s">
        <v>537</v>
      </c>
    </row>
    <row r="279" spans="1:55">
      <c r="A279">
        <v>240</v>
      </c>
      <c r="B279">
        <v>1</v>
      </c>
      <c r="C279" t="s">
        <v>1348</v>
      </c>
      <c r="D279" t="str">
        <f>HYPERLINK("http://www.uniprot.org/uniprot/APEX1_MOUSE", "APEX1_MOUSE")</f>
        <v>APEX1_MOUSE</v>
      </c>
      <c r="F279">
        <v>41.6</v>
      </c>
      <c r="G279">
        <v>317</v>
      </c>
      <c r="H279">
        <v>35491</v>
      </c>
      <c r="I279" t="s">
        <v>1349</v>
      </c>
      <c r="J279">
        <v>178</v>
      </c>
      <c r="K279">
        <v>178</v>
      </c>
      <c r="L279">
        <v>1</v>
      </c>
      <c r="M279">
        <v>6</v>
      </c>
      <c r="N279">
        <v>42</v>
      </c>
      <c r="O279">
        <v>41</v>
      </c>
      <c r="P279">
        <v>20</v>
      </c>
      <c r="Q279">
        <v>9</v>
      </c>
      <c r="R279">
        <v>20</v>
      </c>
      <c r="S279">
        <v>40</v>
      </c>
      <c r="T279">
        <v>6</v>
      </c>
      <c r="U279">
        <v>42</v>
      </c>
      <c r="V279">
        <v>41</v>
      </c>
      <c r="W279">
        <v>20</v>
      </c>
      <c r="X279">
        <v>9</v>
      </c>
      <c r="Y279">
        <v>20</v>
      </c>
      <c r="Z279">
        <v>40</v>
      </c>
      <c r="AA279">
        <v>6</v>
      </c>
      <c r="AB279">
        <v>42</v>
      </c>
      <c r="AC279">
        <v>41</v>
      </c>
      <c r="AD279">
        <v>20</v>
      </c>
      <c r="AE279">
        <v>9</v>
      </c>
      <c r="AF279">
        <v>20</v>
      </c>
      <c r="AG279">
        <v>40</v>
      </c>
      <c r="AH279" s="3">
        <v>10.857142857142858</v>
      </c>
      <c r="AI279" s="3">
        <v>35.575285714285712</v>
      </c>
      <c r="AJ279" s="3">
        <v>32.835000000000001</v>
      </c>
      <c r="AK279" s="3">
        <v>31.613714285714284</v>
      </c>
      <c r="AL279" s="3">
        <v>13.765857142857142</v>
      </c>
      <c r="AM279" s="3">
        <v>17.167285714285715</v>
      </c>
      <c r="AN279" s="3">
        <v>27.234000000000002</v>
      </c>
      <c r="AO279" s="3">
        <f t="shared" si="53"/>
        <v>24.149755102040817</v>
      </c>
      <c r="AP279" s="3" t="b">
        <f t="shared" si="54"/>
        <v>1</v>
      </c>
      <c r="AQ279" s="3" t="b">
        <f t="shared" si="62"/>
        <v>1</v>
      </c>
      <c r="AR279">
        <f t="shared" si="55"/>
        <v>4</v>
      </c>
      <c r="AS279">
        <f t="shared" si="56"/>
        <v>3</v>
      </c>
      <c r="AT279" s="3" t="b">
        <f t="shared" si="57"/>
        <v>1</v>
      </c>
      <c r="AU279" s="3">
        <f t="shared" si="58"/>
        <v>27.720285714285716</v>
      </c>
      <c r="AV279" s="3">
        <f t="shared" si="59"/>
        <v>19.38904761904762</v>
      </c>
      <c r="AW279" s="3">
        <f t="shared" si="60"/>
        <v>0.51570018679796326</v>
      </c>
      <c r="AX279" s="3">
        <f t="shared" si="65"/>
        <v>0.36138784095410553</v>
      </c>
      <c r="AY279" s="3" t="b">
        <f t="shared" si="63"/>
        <v>0</v>
      </c>
      <c r="AZ279" s="6">
        <f t="shared" si="61"/>
        <v>0.31868677600985096</v>
      </c>
      <c r="BA279" s="3" t="b">
        <f t="shared" si="64"/>
        <v>0</v>
      </c>
      <c r="BB279" s="3"/>
      <c r="BC279" t="s">
        <v>537</v>
      </c>
    </row>
    <row r="280" spans="1:55">
      <c r="A280">
        <v>1097</v>
      </c>
      <c r="B280">
        <v>1</v>
      </c>
      <c r="C280" t="s">
        <v>2504</v>
      </c>
      <c r="D280" t="str">
        <f>HYPERLINK("http://www.uniprot.org/uniprot/RNPS1_MOUSE", "RNPS1_MOUSE")</f>
        <v>RNPS1_MOUSE</v>
      </c>
      <c r="F280">
        <v>8.9</v>
      </c>
      <c r="G280">
        <v>305</v>
      </c>
      <c r="H280">
        <v>34209</v>
      </c>
      <c r="I280" t="s">
        <v>2505</v>
      </c>
      <c r="J280">
        <v>148</v>
      </c>
      <c r="K280">
        <v>148</v>
      </c>
      <c r="L280">
        <v>1</v>
      </c>
      <c r="M280">
        <v>32</v>
      </c>
      <c r="N280">
        <v>13</v>
      </c>
      <c r="O280">
        <v>14</v>
      </c>
      <c r="P280">
        <v>31</v>
      </c>
      <c r="Q280">
        <v>33</v>
      </c>
      <c r="R280">
        <v>12</v>
      </c>
      <c r="S280">
        <v>13</v>
      </c>
      <c r="T280">
        <v>32</v>
      </c>
      <c r="U280">
        <v>13</v>
      </c>
      <c r="V280">
        <v>14</v>
      </c>
      <c r="W280">
        <v>31</v>
      </c>
      <c r="X280">
        <v>33</v>
      </c>
      <c r="Y280">
        <v>12</v>
      </c>
      <c r="Z280">
        <v>13</v>
      </c>
      <c r="AA280">
        <v>32</v>
      </c>
      <c r="AB280">
        <v>13</v>
      </c>
      <c r="AC280">
        <v>14</v>
      </c>
      <c r="AD280">
        <v>31</v>
      </c>
      <c r="AE280">
        <v>33</v>
      </c>
      <c r="AF280">
        <v>12</v>
      </c>
      <c r="AG280">
        <v>13</v>
      </c>
      <c r="AH280" s="3">
        <v>47.857142857142854</v>
      </c>
      <c r="AI280" s="3">
        <v>10.142857142857142</v>
      </c>
      <c r="AJ280" s="3">
        <v>10.857142857142858</v>
      </c>
      <c r="AK280" s="3">
        <v>42.12</v>
      </c>
      <c r="AL280" s="3">
        <v>40.301142857142857</v>
      </c>
      <c r="AM280" s="3">
        <v>9.7365714285714287</v>
      </c>
      <c r="AN280" s="3">
        <v>8</v>
      </c>
      <c r="AO280" s="3">
        <f t="shared" si="53"/>
        <v>24.144979591836737</v>
      </c>
      <c r="AP280" s="3" t="b">
        <f t="shared" si="54"/>
        <v>1</v>
      </c>
      <c r="AQ280" s="3" t="b">
        <f t="shared" si="62"/>
        <v>1</v>
      </c>
      <c r="AR280">
        <f t="shared" si="55"/>
        <v>4</v>
      </c>
      <c r="AS280">
        <f t="shared" si="56"/>
        <v>3</v>
      </c>
      <c r="AT280" s="3" t="b">
        <f t="shared" si="57"/>
        <v>1</v>
      </c>
      <c r="AU280" s="3">
        <f t="shared" si="58"/>
        <v>27.744285714285716</v>
      </c>
      <c r="AV280" s="3">
        <f t="shared" si="59"/>
        <v>19.345904761904762</v>
      </c>
      <c r="AW280" s="3">
        <f t="shared" si="60"/>
        <v>0.52016245904020508</v>
      </c>
      <c r="AX280" s="3">
        <f t="shared" si="65"/>
        <v>0.34650824410775949</v>
      </c>
      <c r="AY280" s="3" t="b">
        <f t="shared" si="63"/>
        <v>0</v>
      </c>
      <c r="AZ280" s="6">
        <f t="shared" si="61"/>
        <v>0.59387028492177174</v>
      </c>
      <c r="BA280" s="3" t="b">
        <f t="shared" si="64"/>
        <v>0</v>
      </c>
      <c r="BB280" s="3"/>
      <c r="BC280" t="s">
        <v>537</v>
      </c>
    </row>
    <row r="281" spans="1:55">
      <c r="A281">
        <v>947</v>
      </c>
      <c r="B281">
        <v>1</v>
      </c>
      <c r="C281" t="s">
        <v>2692</v>
      </c>
      <c r="D281" t="str">
        <f>HYPERLINK("http://www.uniprot.org/uniprot/PSPC1_MOUSE", "PSPC1_MOUSE")</f>
        <v>PSPC1_MOUSE</v>
      </c>
      <c r="F281">
        <v>40</v>
      </c>
      <c r="G281">
        <v>523</v>
      </c>
      <c r="H281">
        <v>58759</v>
      </c>
      <c r="I281" t="s">
        <v>2693</v>
      </c>
      <c r="J281">
        <v>177</v>
      </c>
      <c r="K281">
        <v>177</v>
      </c>
      <c r="L281">
        <v>1</v>
      </c>
      <c r="M281">
        <v>6</v>
      </c>
      <c r="N281">
        <v>31</v>
      </c>
      <c r="O281">
        <v>31</v>
      </c>
      <c r="P281">
        <v>16</v>
      </c>
      <c r="Q281">
        <v>10</v>
      </c>
      <c r="R281">
        <v>27</v>
      </c>
      <c r="S281">
        <v>56</v>
      </c>
      <c r="T281">
        <v>6</v>
      </c>
      <c r="U281">
        <v>31</v>
      </c>
      <c r="V281">
        <v>31</v>
      </c>
      <c r="W281">
        <v>16</v>
      </c>
      <c r="X281">
        <v>10</v>
      </c>
      <c r="Y281">
        <v>27</v>
      </c>
      <c r="Z281">
        <v>56</v>
      </c>
      <c r="AA281">
        <v>6</v>
      </c>
      <c r="AB281">
        <v>31</v>
      </c>
      <c r="AC281">
        <v>31</v>
      </c>
      <c r="AD281">
        <v>16</v>
      </c>
      <c r="AE281">
        <v>10</v>
      </c>
      <c r="AF281">
        <v>27</v>
      </c>
      <c r="AG281">
        <v>56</v>
      </c>
      <c r="AH281" s="3">
        <v>11.391999999999999</v>
      </c>
      <c r="AI281" s="3">
        <v>25.428571428571427</v>
      </c>
      <c r="AJ281" s="3">
        <v>25.428571428571427</v>
      </c>
      <c r="AK281" s="3">
        <v>27.234000000000002</v>
      </c>
      <c r="AL281" s="3">
        <v>15.285714285714286</v>
      </c>
      <c r="AM281" s="3">
        <v>23.540714285714284</v>
      </c>
      <c r="AN281" s="3">
        <v>40.530571428571427</v>
      </c>
      <c r="AO281" s="3">
        <f t="shared" si="53"/>
        <v>24.120020408163267</v>
      </c>
      <c r="AP281" s="3" t="b">
        <f t="shared" si="54"/>
        <v>1</v>
      </c>
      <c r="AQ281" s="3" t="b">
        <f t="shared" si="62"/>
        <v>1</v>
      </c>
      <c r="AR281">
        <f t="shared" si="55"/>
        <v>4</v>
      </c>
      <c r="AS281">
        <f t="shared" si="56"/>
        <v>3</v>
      </c>
      <c r="AT281" s="3" t="b">
        <f t="shared" si="57"/>
        <v>1</v>
      </c>
      <c r="AU281" s="3">
        <f t="shared" si="58"/>
        <v>22.370785714285716</v>
      </c>
      <c r="AV281" s="3">
        <f t="shared" si="59"/>
        <v>26.452333333333332</v>
      </c>
      <c r="AW281" s="3">
        <f t="shared" si="60"/>
        <v>-0.24177905850083789</v>
      </c>
      <c r="AX281" s="3">
        <f t="shared" si="65"/>
        <v>-0.43243759593335124</v>
      </c>
      <c r="AY281" s="3" t="b">
        <f t="shared" si="63"/>
        <v>0</v>
      </c>
      <c r="AZ281" s="6">
        <f t="shared" si="61"/>
        <v>0.61397354620049682</v>
      </c>
      <c r="BA281" s="3" t="b">
        <f t="shared" si="64"/>
        <v>0</v>
      </c>
      <c r="BB281" s="3"/>
      <c r="BC281" t="s">
        <v>537</v>
      </c>
    </row>
    <row r="282" spans="1:55">
      <c r="A282">
        <v>538</v>
      </c>
      <c r="B282">
        <v>1</v>
      </c>
      <c r="C282" t="s">
        <v>680</v>
      </c>
      <c r="D282" t="str">
        <f>HYPERLINK("http://www.uniprot.org/uniprot/DDX49_MOUSE", "DDX49_MOUSE")</f>
        <v>DDX49_MOUSE</v>
      </c>
      <c r="F282">
        <v>7.9</v>
      </c>
      <c r="G282">
        <v>480</v>
      </c>
      <c r="H282">
        <v>54095</v>
      </c>
      <c r="I282" t="s">
        <v>681</v>
      </c>
      <c r="J282">
        <v>146</v>
      </c>
      <c r="K282">
        <v>146</v>
      </c>
      <c r="L282">
        <v>1</v>
      </c>
      <c r="M282">
        <v>37</v>
      </c>
      <c r="N282">
        <v>8</v>
      </c>
      <c r="O282">
        <v>19</v>
      </c>
      <c r="P282">
        <v>29</v>
      </c>
      <c r="Q282">
        <v>32</v>
      </c>
      <c r="R282">
        <v>6</v>
      </c>
      <c r="S282">
        <v>15</v>
      </c>
      <c r="T282">
        <v>37</v>
      </c>
      <c r="U282">
        <v>8</v>
      </c>
      <c r="V282">
        <v>19</v>
      </c>
      <c r="W282">
        <v>29</v>
      </c>
      <c r="X282">
        <v>32</v>
      </c>
      <c r="Y282">
        <v>6</v>
      </c>
      <c r="Z282">
        <v>15</v>
      </c>
      <c r="AA282">
        <v>37</v>
      </c>
      <c r="AB282">
        <v>8</v>
      </c>
      <c r="AC282">
        <v>19</v>
      </c>
      <c r="AD282">
        <v>29</v>
      </c>
      <c r="AE282">
        <v>32</v>
      </c>
      <c r="AF282">
        <v>6</v>
      </c>
      <c r="AG282">
        <v>15</v>
      </c>
      <c r="AH282" s="3">
        <v>52.576000000000008</v>
      </c>
      <c r="AI282" s="3">
        <v>5.4285714285714288</v>
      </c>
      <c r="AJ282" s="3">
        <v>15.028571428571428</v>
      </c>
      <c r="AK282" s="3">
        <v>40.530571428571427</v>
      </c>
      <c r="AL282" s="3">
        <v>39.370714285714293</v>
      </c>
      <c r="AM282" s="3">
        <v>4.5714285714285712</v>
      </c>
      <c r="AN282" s="3">
        <v>9.0134285714285713</v>
      </c>
      <c r="AO282" s="3">
        <f t="shared" si="53"/>
        <v>23.788469387755104</v>
      </c>
      <c r="AP282" s="3" t="b">
        <f t="shared" si="54"/>
        <v>1</v>
      </c>
      <c r="AQ282" s="3" t="b">
        <f t="shared" si="62"/>
        <v>1</v>
      </c>
      <c r="AR282">
        <f t="shared" si="55"/>
        <v>4</v>
      </c>
      <c r="AS282">
        <f t="shared" si="56"/>
        <v>3</v>
      </c>
      <c r="AT282" s="3" t="b">
        <f t="shared" si="57"/>
        <v>1</v>
      </c>
      <c r="AU282" s="3">
        <f t="shared" si="58"/>
        <v>28.390928571428574</v>
      </c>
      <c r="AV282" s="3">
        <f t="shared" si="59"/>
        <v>17.651857142857143</v>
      </c>
      <c r="AW282" s="3">
        <f t="shared" si="60"/>
        <v>0.68561005882972414</v>
      </c>
      <c r="AX282" s="3">
        <f t="shared" si="65"/>
        <v>0.59184644188220736</v>
      </c>
      <c r="AY282" s="3" t="b">
        <f t="shared" si="63"/>
        <v>0</v>
      </c>
      <c r="AZ282" s="6">
        <f t="shared" si="61"/>
        <v>0.52834062220752176</v>
      </c>
      <c r="BA282" s="3" t="b">
        <f t="shared" si="64"/>
        <v>0</v>
      </c>
      <c r="BB282" s="3"/>
      <c r="BC282" t="s">
        <v>537</v>
      </c>
    </row>
    <row r="283" spans="1:55">
      <c r="A283">
        <v>519</v>
      </c>
      <c r="B283">
        <v>1</v>
      </c>
      <c r="C283" t="s">
        <v>725</v>
      </c>
      <c r="D283" t="str">
        <f>HYPERLINK("http://www.uniprot.org/uniprot/LBR_MOUSE", "LBR_MOUSE")</f>
        <v>LBR_MOUSE</v>
      </c>
      <c r="F283">
        <v>15</v>
      </c>
      <c r="G283">
        <v>626</v>
      </c>
      <c r="H283">
        <v>71441</v>
      </c>
      <c r="I283" t="s">
        <v>726</v>
      </c>
      <c r="J283">
        <v>160</v>
      </c>
      <c r="K283">
        <v>160</v>
      </c>
      <c r="L283">
        <v>1</v>
      </c>
      <c r="M283">
        <v>20</v>
      </c>
      <c r="N283">
        <v>26</v>
      </c>
      <c r="O283">
        <v>28</v>
      </c>
      <c r="P283">
        <v>27</v>
      </c>
      <c r="Q283">
        <v>20</v>
      </c>
      <c r="R283">
        <v>16</v>
      </c>
      <c r="S283">
        <v>23</v>
      </c>
      <c r="T283">
        <v>20</v>
      </c>
      <c r="U283">
        <v>26</v>
      </c>
      <c r="V283">
        <v>28</v>
      </c>
      <c r="W283">
        <v>27</v>
      </c>
      <c r="X283">
        <v>20</v>
      </c>
      <c r="Y283">
        <v>16</v>
      </c>
      <c r="Z283">
        <v>23</v>
      </c>
      <c r="AA283">
        <v>20</v>
      </c>
      <c r="AB283">
        <v>26</v>
      </c>
      <c r="AC283">
        <v>28</v>
      </c>
      <c r="AD283">
        <v>27</v>
      </c>
      <c r="AE283">
        <v>20</v>
      </c>
      <c r="AF283">
        <v>16</v>
      </c>
      <c r="AG283">
        <v>23</v>
      </c>
      <c r="AH283" s="3">
        <v>29.733571428571434</v>
      </c>
      <c r="AI283" s="3">
        <v>20.428571428571427</v>
      </c>
      <c r="AJ283" s="3">
        <v>22.285714285714285</v>
      </c>
      <c r="AK283" s="3">
        <v>38.929571428571428</v>
      </c>
      <c r="AL283" s="3">
        <v>27.414857142857141</v>
      </c>
      <c r="AM283" s="3">
        <v>12.896571428571429</v>
      </c>
      <c r="AN283" s="3">
        <v>14.383714285714287</v>
      </c>
      <c r="AO283" s="3">
        <f t="shared" si="53"/>
        <v>23.72465306122449</v>
      </c>
      <c r="AP283" s="3" t="b">
        <f t="shared" si="54"/>
        <v>1</v>
      </c>
      <c r="AQ283" s="3" t="b">
        <f t="shared" si="62"/>
        <v>1</v>
      </c>
      <c r="AR283">
        <f t="shared" si="55"/>
        <v>4</v>
      </c>
      <c r="AS283">
        <f t="shared" si="56"/>
        <v>3</v>
      </c>
      <c r="AT283" s="3" t="b">
        <f t="shared" si="57"/>
        <v>1</v>
      </c>
      <c r="AU283" s="3">
        <f t="shared" si="58"/>
        <v>27.844357142857142</v>
      </c>
      <c r="AV283" s="3">
        <f t="shared" si="59"/>
        <v>18.231714285714286</v>
      </c>
      <c r="AW283" s="3">
        <f t="shared" si="60"/>
        <v>0.6109347637531588</v>
      </c>
      <c r="AX283" s="3">
        <f t="shared" si="65"/>
        <v>0.53017265947535852</v>
      </c>
      <c r="AY283" s="3" t="b">
        <f t="shared" si="63"/>
        <v>0</v>
      </c>
      <c r="AZ283" s="6">
        <f t="shared" si="61"/>
        <v>0.18743844064779236</v>
      </c>
      <c r="BA283" s="3" t="b">
        <f t="shared" si="64"/>
        <v>0</v>
      </c>
      <c r="BB283" s="3"/>
      <c r="BC283" t="s">
        <v>537</v>
      </c>
    </row>
    <row r="284" spans="1:55">
      <c r="A284">
        <v>641</v>
      </c>
      <c r="B284">
        <v>1</v>
      </c>
      <c r="C284" t="s">
        <v>491</v>
      </c>
      <c r="D284" t="str">
        <f>HYPERLINK("http://www.uniprot.org/uniprot/CP2CT_MOUSE", "CP2CT_MOUSE")</f>
        <v>CP2CT_MOUSE</v>
      </c>
      <c r="F284">
        <v>38.6</v>
      </c>
      <c r="G284">
        <v>490</v>
      </c>
      <c r="H284">
        <v>55731</v>
      </c>
      <c r="I284" t="s">
        <v>492</v>
      </c>
      <c r="J284">
        <v>184</v>
      </c>
      <c r="K284">
        <v>71</v>
      </c>
      <c r="L284">
        <v>0.38600000000000001</v>
      </c>
      <c r="M284">
        <v>15</v>
      </c>
      <c r="N284">
        <v>51</v>
      </c>
      <c r="O284">
        <v>84</v>
      </c>
      <c r="P284">
        <v>8</v>
      </c>
      <c r="Q284">
        <v>5</v>
      </c>
      <c r="R284">
        <v>14</v>
      </c>
      <c r="S284">
        <v>7</v>
      </c>
      <c r="T284">
        <v>2</v>
      </c>
      <c r="U284">
        <v>16</v>
      </c>
      <c r="V284">
        <v>42</v>
      </c>
      <c r="W284">
        <v>3</v>
      </c>
      <c r="X284">
        <v>2</v>
      </c>
      <c r="Y284">
        <v>6</v>
      </c>
      <c r="Z284">
        <v>0</v>
      </c>
      <c r="AA284">
        <v>10.714</v>
      </c>
      <c r="AB284">
        <v>41.249000000000002</v>
      </c>
      <c r="AC284">
        <v>80.305000000000007</v>
      </c>
      <c r="AD284">
        <v>7.3</v>
      </c>
      <c r="AE284">
        <v>4.6669999999999998</v>
      </c>
      <c r="AF284">
        <v>13.5</v>
      </c>
      <c r="AG284">
        <v>0</v>
      </c>
      <c r="AH284" s="3">
        <v>16.959142857142858</v>
      </c>
      <c r="AI284" s="3">
        <v>34.95128571428571</v>
      </c>
      <c r="AJ284" s="3">
        <v>78.942428571428565</v>
      </c>
      <c r="AK284" s="3">
        <v>15.710142857142857</v>
      </c>
      <c r="AL284" s="3">
        <v>8.2491428571428571</v>
      </c>
      <c r="AM284" s="3">
        <v>10.785714285714286</v>
      </c>
      <c r="AN284" s="3">
        <v>0</v>
      </c>
      <c r="AO284" s="3">
        <f t="shared" si="53"/>
        <v>23.656836734693879</v>
      </c>
      <c r="AP284" s="3" t="b">
        <f t="shared" si="54"/>
        <v>1</v>
      </c>
      <c r="AQ284" s="3" t="b">
        <f t="shared" si="62"/>
        <v>1</v>
      </c>
      <c r="AR284">
        <f t="shared" si="55"/>
        <v>4</v>
      </c>
      <c r="AS284">
        <f t="shared" si="56"/>
        <v>3</v>
      </c>
      <c r="AT284" s="3" t="b">
        <f t="shared" si="57"/>
        <v>1</v>
      </c>
      <c r="AU284" s="3">
        <f t="shared" si="58"/>
        <v>36.640750000000004</v>
      </c>
      <c r="AV284" s="3">
        <f t="shared" si="59"/>
        <v>6.3449523809523809</v>
      </c>
      <c r="AW284" s="3">
        <f t="shared" si="60"/>
        <v>2.529767792528669</v>
      </c>
      <c r="AX284" s="3">
        <f t="shared" si="65"/>
        <v>2.6005766807739037</v>
      </c>
      <c r="AY284" s="3" t="b">
        <f t="shared" si="63"/>
        <v>1</v>
      </c>
      <c r="AZ284" s="6">
        <f t="shared" si="61"/>
        <v>0.14740462699091908</v>
      </c>
      <c r="BA284" s="3" t="b">
        <f t="shared" si="64"/>
        <v>0</v>
      </c>
      <c r="BB284" s="3"/>
      <c r="BC284" t="s">
        <v>493</v>
      </c>
    </row>
    <row r="285" spans="1:55">
      <c r="A285">
        <v>895</v>
      </c>
      <c r="B285">
        <v>1</v>
      </c>
      <c r="C285" t="s">
        <v>1372</v>
      </c>
      <c r="D285" t="str">
        <f>HYPERLINK("http://www.uniprot.org/uniprot/SPF45_MOUSE", "SPF45_MOUSE")</f>
        <v>SPF45_MOUSE</v>
      </c>
      <c r="F285">
        <v>31.9</v>
      </c>
      <c r="G285">
        <v>405</v>
      </c>
      <c r="H285">
        <v>45305</v>
      </c>
      <c r="I285" t="s">
        <v>1373</v>
      </c>
      <c r="J285">
        <v>161</v>
      </c>
      <c r="K285">
        <v>161</v>
      </c>
      <c r="L285">
        <v>1</v>
      </c>
      <c r="M285">
        <v>15</v>
      </c>
      <c r="N285">
        <v>24</v>
      </c>
      <c r="O285">
        <v>22</v>
      </c>
      <c r="P285">
        <v>17</v>
      </c>
      <c r="Q285">
        <v>27</v>
      </c>
      <c r="R285">
        <v>26</v>
      </c>
      <c r="S285">
        <v>30</v>
      </c>
      <c r="T285">
        <v>15</v>
      </c>
      <c r="U285">
        <v>24</v>
      </c>
      <c r="V285">
        <v>22</v>
      </c>
      <c r="W285">
        <v>17</v>
      </c>
      <c r="X285">
        <v>27</v>
      </c>
      <c r="Y285">
        <v>26</v>
      </c>
      <c r="Z285">
        <v>30</v>
      </c>
      <c r="AA285">
        <v>15</v>
      </c>
      <c r="AB285">
        <v>24</v>
      </c>
      <c r="AC285">
        <v>22</v>
      </c>
      <c r="AD285">
        <v>17</v>
      </c>
      <c r="AE285">
        <v>27</v>
      </c>
      <c r="AF285">
        <v>26</v>
      </c>
      <c r="AG285">
        <v>30</v>
      </c>
      <c r="AH285" s="3">
        <v>23.714285714285715</v>
      </c>
      <c r="AI285" s="3">
        <v>18.540857142857142</v>
      </c>
      <c r="AJ285" s="3">
        <v>17.857142857142858</v>
      </c>
      <c r="AK285" s="3">
        <v>28.221</v>
      </c>
      <c r="AL285" s="3">
        <v>34.714285714285715</v>
      </c>
      <c r="AM285" s="3">
        <v>22.571428571428573</v>
      </c>
      <c r="AN285" s="3">
        <v>19.211857142857145</v>
      </c>
      <c r="AO285" s="3">
        <f t="shared" si="53"/>
        <v>23.547265306122455</v>
      </c>
      <c r="AP285" s="3" t="b">
        <f t="shared" si="54"/>
        <v>1</v>
      </c>
      <c r="AQ285" s="3" t="b">
        <f t="shared" si="62"/>
        <v>1</v>
      </c>
      <c r="AR285">
        <f t="shared" si="55"/>
        <v>4</v>
      </c>
      <c r="AS285">
        <f t="shared" si="56"/>
        <v>3</v>
      </c>
      <c r="AT285" s="3" t="b">
        <f t="shared" si="57"/>
        <v>1</v>
      </c>
      <c r="AU285" s="3">
        <f t="shared" si="58"/>
        <v>22.083321428571431</v>
      </c>
      <c r="AV285" s="3">
        <f t="shared" si="59"/>
        <v>25.499190476190478</v>
      </c>
      <c r="AW285" s="3">
        <f t="shared" si="60"/>
        <v>-0.20749427040591059</v>
      </c>
      <c r="AX285" s="3">
        <f t="shared" si="65"/>
        <v>-0.24950120208209373</v>
      </c>
      <c r="AY285" s="3" t="b">
        <f t="shared" si="63"/>
        <v>0</v>
      </c>
      <c r="AZ285" s="6">
        <f t="shared" si="61"/>
        <v>0.51480765124938055</v>
      </c>
      <c r="BA285" s="3" t="b">
        <f t="shared" si="64"/>
        <v>0</v>
      </c>
      <c r="BB285" s="3"/>
      <c r="BC285" t="s">
        <v>537</v>
      </c>
    </row>
    <row r="286" spans="1:55">
      <c r="A286">
        <v>587</v>
      </c>
      <c r="B286">
        <v>1</v>
      </c>
      <c r="C286" t="s">
        <v>2024</v>
      </c>
      <c r="D286" t="str">
        <f>HYPERLINK("http://www.uniprot.org/uniprot/PRP4B_MOUSE", "PRP4B_MOUSE")</f>
        <v>PRP4B_MOUSE</v>
      </c>
      <c r="F286">
        <v>15</v>
      </c>
      <c r="G286">
        <v>1007</v>
      </c>
      <c r="H286">
        <v>116949</v>
      </c>
      <c r="I286" t="s">
        <v>2025</v>
      </c>
      <c r="J286">
        <v>162</v>
      </c>
      <c r="K286">
        <v>162</v>
      </c>
      <c r="L286">
        <v>1</v>
      </c>
      <c r="M286">
        <v>16</v>
      </c>
      <c r="N286">
        <v>37</v>
      </c>
      <c r="O286">
        <v>30</v>
      </c>
      <c r="P286">
        <v>16</v>
      </c>
      <c r="Q286">
        <v>12</v>
      </c>
      <c r="R286">
        <v>28</v>
      </c>
      <c r="S286">
        <v>23</v>
      </c>
      <c r="T286">
        <v>16</v>
      </c>
      <c r="U286">
        <v>37</v>
      </c>
      <c r="V286">
        <v>30</v>
      </c>
      <c r="W286">
        <v>16</v>
      </c>
      <c r="X286">
        <v>12</v>
      </c>
      <c r="Y286">
        <v>28</v>
      </c>
      <c r="Z286">
        <v>23</v>
      </c>
      <c r="AA286">
        <v>16</v>
      </c>
      <c r="AB286">
        <v>37</v>
      </c>
      <c r="AC286">
        <v>30</v>
      </c>
      <c r="AD286">
        <v>16</v>
      </c>
      <c r="AE286">
        <v>12</v>
      </c>
      <c r="AF286">
        <v>28</v>
      </c>
      <c r="AG286">
        <v>23</v>
      </c>
      <c r="AH286" s="3">
        <v>24.571428571428573</v>
      </c>
      <c r="AI286" s="3">
        <v>31.4</v>
      </c>
      <c r="AJ286" s="3">
        <v>24.335142857142852</v>
      </c>
      <c r="AK286" s="3">
        <v>26.761857142857142</v>
      </c>
      <c r="AL286" s="3">
        <v>18.035428571428572</v>
      </c>
      <c r="AM286" s="3">
        <v>24.481571428571431</v>
      </c>
      <c r="AN286" s="3">
        <v>14.715999999999999</v>
      </c>
      <c r="AO286" s="3">
        <f t="shared" si="53"/>
        <v>23.471632653061224</v>
      </c>
      <c r="AP286" s="3" t="b">
        <f t="shared" si="54"/>
        <v>1</v>
      </c>
      <c r="AQ286" s="3" t="b">
        <f t="shared" si="62"/>
        <v>1</v>
      </c>
      <c r="AR286">
        <f t="shared" si="55"/>
        <v>4</v>
      </c>
      <c r="AS286">
        <f t="shared" si="56"/>
        <v>3</v>
      </c>
      <c r="AT286" s="3" t="b">
        <f t="shared" si="57"/>
        <v>1</v>
      </c>
      <c r="AU286" s="3">
        <f t="shared" si="58"/>
        <v>26.767107142857142</v>
      </c>
      <c r="AV286" s="3">
        <f t="shared" si="59"/>
        <v>19.077666666666669</v>
      </c>
      <c r="AW286" s="3">
        <f t="shared" si="60"/>
        <v>0.48857649768378919</v>
      </c>
      <c r="AX286" s="3">
        <f t="shared" si="65"/>
        <v>0.45293714147450198</v>
      </c>
      <c r="AY286" s="3" t="b">
        <f t="shared" si="63"/>
        <v>0</v>
      </c>
      <c r="AZ286" s="6">
        <f t="shared" si="61"/>
        <v>5.4924515954954636E-2</v>
      </c>
      <c r="BA286" s="3" t="b">
        <f t="shared" si="64"/>
        <v>1</v>
      </c>
      <c r="BB286" s="3"/>
      <c r="BC286" t="s">
        <v>537</v>
      </c>
    </row>
    <row r="287" spans="1:55">
      <c r="A287">
        <v>1000</v>
      </c>
      <c r="B287">
        <v>1</v>
      </c>
      <c r="C287" t="s">
        <v>1153</v>
      </c>
      <c r="D287" t="str">
        <f>HYPERLINK("http://www.uniprot.org/uniprot/RBM42_MOUSE", "RBM42_MOUSE")</f>
        <v>RBM42_MOUSE</v>
      </c>
      <c r="F287">
        <v>23.6</v>
      </c>
      <c r="G287">
        <v>474</v>
      </c>
      <c r="H287">
        <v>49876</v>
      </c>
      <c r="I287" t="s">
        <v>1154</v>
      </c>
      <c r="J287">
        <v>155</v>
      </c>
      <c r="K287">
        <v>155</v>
      </c>
      <c r="L287">
        <v>1</v>
      </c>
      <c r="M287">
        <v>22</v>
      </c>
      <c r="N287">
        <v>25</v>
      </c>
      <c r="O287">
        <v>20</v>
      </c>
      <c r="P287">
        <v>11</v>
      </c>
      <c r="Q287">
        <v>25</v>
      </c>
      <c r="R287">
        <v>29</v>
      </c>
      <c r="S287">
        <v>23</v>
      </c>
      <c r="T287">
        <v>22</v>
      </c>
      <c r="U287">
        <v>25</v>
      </c>
      <c r="V287">
        <v>20</v>
      </c>
      <c r="W287">
        <v>11</v>
      </c>
      <c r="X287">
        <v>25</v>
      </c>
      <c r="Y287">
        <v>29</v>
      </c>
      <c r="Z287">
        <v>23</v>
      </c>
      <c r="AA287">
        <v>22</v>
      </c>
      <c r="AB287">
        <v>25</v>
      </c>
      <c r="AC287">
        <v>20</v>
      </c>
      <c r="AD287">
        <v>11</v>
      </c>
      <c r="AE287">
        <v>25</v>
      </c>
      <c r="AF287">
        <v>29</v>
      </c>
      <c r="AG287">
        <v>23</v>
      </c>
      <c r="AH287" s="3">
        <v>33.366142857142854</v>
      </c>
      <c r="AI287" s="3">
        <v>19.669428571428572</v>
      </c>
      <c r="AJ287" s="3">
        <v>16.428571428571427</v>
      </c>
      <c r="AK287" s="3">
        <v>20.552999999999997</v>
      </c>
      <c r="AL287" s="3">
        <v>33.597285714285718</v>
      </c>
      <c r="AM287" s="3">
        <v>25.428571428571427</v>
      </c>
      <c r="AN287" s="3">
        <v>14.964285714285714</v>
      </c>
      <c r="AO287" s="3">
        <f t="shared" si="53"/>
        <v>23.42961224489796</v>
      </c>
      <c r="AP287" s="3" t="b">
        <f t="shared" si="54"/>
        <v>1</v>
      </c>
      <c r="AQ287" s="3" t="b">
        <f t="shared" si="62"/>
        <v>1</v>
      </c>
      <c r="AR287">
        <f t="shared" si="55"/>
        <v>4</v>
      </c>
      <c r="AS287">
        <f t="shared" si="56"/>
        <v>3</v>
      </c>
      <c r="AT287" s="3" t="b">
        <f t="shared" si="57"/>
        <v>1</v>
      </c>
      <c r="AU287" s="3">
        <f t="shared" si="58"/>
        <v>22.504285714285714</v>
      </c>
      <c r="AV287" s="3">
        <f t="shared" si="59"/>
        <v>24.663380952380951</v>
      </c>
      <c r="AW287" s="3">
        <f t="shared" si="60"/>
        <v>-0.13217080922663141</v>
      </c>
      <c r="AX287" s="3">
        <f t="shared" si="65"/>
        <v>-0.29135944047394341</v>
      </c>
      <c r="AY287" s="3" t="b">
        <f t="shared" si="63"/>
        <v>0</v>
      </c>
      <c r="AZ287" s="6">
        <f t="shared" si="61"/>
        <v>0.74611152767145805</v>
      </c>
      <c r="BA287" s="3" t="b">
        <f t="shared" si="64"/>
        <v>0</v>
      </c>
      <c r="BB287" s="3"/>
      <c r="BC287" t="s">
        <v>537</v>
      </c>
    </row>
    <row r="288" spans="1:55">
      <c r="A288">
        <v>749</v>
      </c>
      <c r="B288">
        <v>1</v>
      </c>
      <c r="C288" t="s">
        <v>1674</v>
      </c>
      <c r="D288" t="str">
        <f>HYPERLINK("http://www.uniprot.org/uniprot/VRK1_MOUSE", "VRK1_MOUSE")</f>
        <v>VRK1_MOUSE</v>
      </c>
      <c r="F288">
        <v>35.9</v>
      </c>
      <c r="G288">
        <v>440</v>
      </c>
      <c r="H288">
        <v>49742</v>
      </c>
      <c r="I288" t="s">
        <v>1675</v>
      </c>
      <c r="J288">
        <v>170</v>
      </c>
      <c r="K288">
        <v>170</v>
      </c>
      <c r="L288">
        <v>1</v>
      </c>
      <c r="M288">
        <v>8</v>
      </c>
      <c r="N288">
        <v>14</v>
      </c>
      <c r="O288">
        <v>20</v>
      </c>
      <c r="P288">
        <v>2</v>
      </c>
      <c r="Q288">
        <v>29</v>
      </c>
      <c r="R288">
        <v>36</v>
      </c>
      <c r="S288">
        <v>61</v>
      </c>
      <c r="T288">
        <v>8</v>
      </c>
      <c r="U288">
        <v>14</v>
      </c>
      <c r="V288">
        <v>20</v>
      </c>
      <c r="W288">
        <v>2</v>
      </c>
      <c r="X288">
        <v>29</v>
      </c>
      <c r="Y288">
        <v>36</v>
      </c>
      <c r="Z288">
        <v>61</v>
      </c>
      <c r="AA288">
        <v>8</v>
      </c>
      <c r="AB288">
        <v>14</v>
      </c>
      <c r="AC288">
        <v>20</v>
      </c>
      <c r="AD288">
        <v>2</v>
      </c>
      <c r="AE288">
        <v>29</v>
      </c>
      <c r="AF288">
        <v>36</v>
      </c>
      <c r="AG288">
        <v>61</v>
      </c>
      <c r="AH288" s="3">
        <v>13.870571428571427</v>
      </c>
      <c r="AI288" s="3">
        <v>10.785714285714286</v>
      </c>
      <c r="AJ288" s="3">
        <v>16.428571428571427</v>
      </c>
      <c r="AK288" s="3">
        <v>6.5318571428571426</v>
      </c>
      <c r="AL288" s="3">
        <v>36.627000000000002</v>
      </c>
      <c r="AM288" s="3">
        <v>32.835000000000001</v>
      </c>
      <c r="AN288" s="3">
        <v>45.714285714285715</v>
      </c>
      <c r="AO288" s="3">
        <f t="shared" si="53"/>
        <v>23.256142857142859</v>
      </c>
      <c r="AP288" s="3" t="b">
        <f t="shared" si="54"/>
        <v>1</v>
      </c>
      <c r="AQ288" s="3" t="b">
        <f t="shared" si="62"/>
        <v>1</v>
      </c>
      <c r="AR288">
        <f t="shared" si="55"/>
        <v>4</v>
      </c>
      <c r="AS288">
        <f t="shared" si="56"/>
        <v>3</v>
      </c>
      <c r="AT288" s="3" t="b">
        <f t="shared" si="57"/>
        <v>1</v>
      </c>
      <c r="AU288" s="3">
        <f t="shared" si="58"/>
        <v>11.904178571428572</v>
      </c>
      <c r="AV288" s="3">
        <f t="shared" si="59"/>
        <v>38.392095238095237</v>
      </c>
      <c r="AW288" s="3">
        <f t="shared" si="60"/>
        <v>-1.6893412238136525</v>
      </c>
      <c r="AX288" s="3">
        <f t="shared" si="65"/>
        <v>-1.799521754194841</v>
      </c>
      <c r="AY288" s="3" t="b">
        <f t="shared" si="63"/>
        <v>1</v>
      </c>
      <c r="AZ288" s="6">
        <f t="shared" si="61"/>
        <v>1.2809608088330917E-3</v>
      </c>
      <c r="BA288" s="3" t="b">
        <f t="shared" si="64"/>
        <v>1</v>
      </c>
      <c r="BB288" s="3" t="b">
        <v>1</v>
      </c>
      <c r="BC288" t="s">
        <v>537</v>
      </c>
    </row>
    <row r="289" spans="1:55">
      <c r="A289">
        <v>457</v>
      </c>
      <c r="B289">
        <v>1</v>
      </c>
      <c r="C289" t="s">
        <v>856</v>
      </c>
      <c r="D289" t="str">
        <f>HYPERLINK("http://www.uniprot.org/uniprot/BOP1_MOUSE", "BOP1_MOUSE")</f>
        <v>BOP1_MOUSE</v>
      </c>
      <c r="F289">
        <v>29.5</v>
      </c>
      <c r="G289">
        <v>732</v>
      </c>
      <c r="H289">
        <v>82547</v>
      </c>
      <c r="I289" t="s">
        <v>857</v>
      </c>
      <c r="J289">
        <v>180</v>
      </c>
      <c r="K289">
        <v>180</v>
      </c>
      <c r="L289">
        <v>1</v>
      </c>
      <c r="M289">
        <v>4</v>
      </c>
      <c r="N289">
        <v>28</v>
      </c>
      <c r="O289">
        <v>35</v>
      </c>
      <c r="P289">
        <v>2</v>
      </c>
      <c r="Q289">
        <v>12</v>
      </c>
      <c r="R289">
        <v>52</v>
      </c>
      <c r="S289">
        <v>47</v>
      </c>
      <c r="T289">
        <v>4</v>
      </c>
      <c r="U289">
        <v>28</v>
      </c>
      <c r="V289">
        <v>35</v>
      </c>
      <c r="W289">
        <v>2</v>
      </c>
      <c r="X289">
        <v>12</v>
      </c>
      <c r="Y289">
        <v>52</v>
      </c>
      <c r="Z289">
        <v>47</v>
      </c>
      <c r="AA289">
        <v>4</v>
      </c>
      <c r="AB289">
        <v>28</v>
      </c>
      <c r="AC289">
        <v>35</v>
      </c>
      <c r="AD289">
        <v>2</v>
      </c>
      <c r="AE289">
        <v>12</v>
      </c>
      <c r="AF289">
        <v>52</v>
      </c>
      <c r="AG289">
        <v>47</v>
      </c>
      <c r="AH289" s="3">
        <v>7.2857142857142856</v>
      </c>
      <c r="AI289" s="3">
        <v>22.428571428571427</v>
      </c>
      <c r="AJ289" s="3">
        <v>28.304000000000002</v>
      </c>
      <c r="AK289" s="3">
        <v>6.2857142857142856</v>
      </c>
      <c r="AL289" s="3">
        <v>18</v>
      </c>
      <c r="AM289" s="3">
        <v>48.285714285714285</v>
      </c>
      <c r="AN289" s="3">
        <v>32.142857142857146</v>
      </c>
      <c r="AO289" s="3">
        <f t="shared" si="53"/>
        <v>23.247510204081632</v>
      </c>
      <c r="AP289" s="3" t="b">
        <f t="shared" si="54"/>
        <v>1</v>
      </c>
      <c r="AQ289" s="3" t="b">
        <f t="shared" si="62"/>
        <v>1</v>
      </c>
      <c r="AR289">
        <f t="shared" si="55"/>
        <v>4</v>
      </c>
      <c r="AS289">
        <f t="shared" si="56"/>
        <v>3</v>
      </c>
      <c r="AT289" s="3" t="b">
        <f t="shared" si="57"/>
        <v>1</v>
      </c>
      <c r="AU289" s="3">
        <f t="shared" si="58"/>
        <v>16.076000000000001</v>
      </c>
      <c r="AV289" s="3">
        <f t="shared" si="59"/>
        <v>32.809523809523803</v>
      </c>
      <c r="AW289" s="3">
        <f t="shared" si="60"/>
        <v>-1.0292061725288726</v>
      </c>
      <c r="AX289" s="3">
        <f t="shared" si="65"/>
        <v>-1.0897247447781968</v>
      </c>
      <c r="AY289" s="3" t="b">
        <f t="shared" si="63"/>
        <v>0</v>
      </c>
      <c r="AZ289" s="6">
        <f t="shared" si="61"/>
        <v>0.14825097231380449</v>
      </c>
      <c r="BA289" s="3" t="b">
        <f t="shared" si="64"/>
        <v>0</v>
      </c>
      <c r="BB289" s="3"/>
      <c r="BC289" t="s">
        <v>537</v>
      </c>
    </row>
    <row r="290" spans="1:55">
      <c r="A290">
        <v>1061</v>
      </c>
      <c r="B290">
        <v>1</v>
      </c>
      <c r="C290" t="s">
        <v>2598</v>
      </c>
      <c r="D290" t="str">
        <f>HYPERLINK("http://www.uniprot.org/uniprot/WBP11_MOUSE", "WBP11_MOUSE")</f>
        <v>WBP11_MOUSE</v>
      </c>
      <c r="F290">
        <v>25.6</v>
      </c>
      <c r="G290">
        <v>641</v>
      </c>
      <c r="H290">
        <v>69876</v>
      </c>
      <c r="I290" t="s">
        <v>2513</v>
      </c>
      <c r="J290">
        <v>153</v>
      </c>
      <c r="K290">
        <v>153</v>
      </c>
      <c r="L290">
        <v>1</v>
      </c>
      <c r="M290">
        <v>25</v>
      </c>
      <c r="N290">
        <v>23</v>
      </c>
      <c r="O290">
        <v>33</v>
      </c>
      <c r="P290">
        <v>8</v>
      </c>
      <c r="Q290">
        <v>22</v>
      </c>
      <c r="R290">
        <v>19</v>
      </c>
      <c r="S290">
        <v>23</v>
      </c>
      <c r="T290">
        <v>25</v>
      </c>
      <c r="U290">
        <v>23</v>
      </c>
      <c r="V290">
        <v>33</v>
      </c>
      <c r="W290">
        <v>8</v>
      </c>
      <c r="X290">
        <v>22</v>
      </c>
      <c r="Y290">
        <v>19</v>
      </c>
      <c r="Z290">
        <v>23</v>
      </c>
      <c r="AA290">
        <v>25</v>
      </c>
      <c r="AB290">
        <v>23</v>
      </c>
      <c r="AC290">
        <v>33</v>
      </c>
      <c r="AD290">
        <v>8</v>
      </c>
      <c r="AE290">
        <v>22</v>
      </c>
      <c r="AF290">
        <v>19</v>
      </c>
      <c r="AG290">
        <v>23</v>
      </c>
      <c r="AH290" s="3">
        <v>37.850999999999999</v>
      </c>
      <c r="AI290" s="3">
        <v>17.857142857142858</v>
      </c>
      <c r="AJ290" s="3">
        <v>27.142857142857142</v>
      </c>
      <c r="AK290" s="3">
        <v>16.849857142857143</v>
      </c>
      <c r="AL290" s="3">
        <v>30.65</v>
      </c>
      <c r="AM290" s="3">
        <v>16.831714285714288</v>
      </c>
      <c r="AN290" s="3">
        <v>15</v>
      </c>
      <c r="AO290" s="3">
        <f t="shared" si="53"/>
        <v>23.168938775510206</v>
      </c>
      <c r="AP290" s="3" t="b">
        <f t="shared" si="54"/>
        <v>1</v>
      </c>
      <c r="AQ290" s="3" t="b">
        <f t="shared" si="62"/>
        <v>1</v>
      </c>
      <c r="AR290">
        <f t="shared" si="55"/>
        <v>4</v>
      </c>
      <c r="AS290">
        <f t="shared" si="56"/>
        <v>3</v>
      </c>
      <c r="AT290" s="3" t="b">
        <f t="shared" si="57"/>
        <v>1</v>
      </c>
      <c r="AU290" s="3">
        <f t="shared" si="58"/>
        <v>24.925214285714286</v>
      </c>
      <c r="AV290" s="3">
        <f t="shared" si="59"/>
        <v>20.827238095238098</v>
      </c>
      <c r="AW290" s="3">
        <f t="shared" si="60"/>
        <v>0.25913437179066728</v>
      </c>
      <c r="AX290" s="3">
        <f t="shared" si="65"/>
        <v>0.38952444042702467</v>
      </c>
      <c r="AY290" s="3" t="b">
        <f t="shared" si="63"/>
        <v>0</v>
      </c>
      <c r="AZ290" s="6">
        <f t="shared" si="61"/>
        <v>0.58945016169731579</v>
      </c>
      <c r="BA290" s="3" t="b">
        <f t="shared" si="64"/>
        <v>0</v>
      </c>
      <c r="BB290" s="3"/>
      <c r="BC290" t="s">
        <v>537</v>
      </c>
    </row>
    <row r="291" spans="1:55">
      <c r="A291">
        <v>742</v>
      </c>
      <c r="B291">
        <v>1</v>
      </c>
      <c r="C291" t="s">
        <v>1746</v>
      </c>
      <c r="D291" t="str">
        <f>HYPERLINK("http://www.uniprot.org/uniprot/PP1RA_MOUSE", "PP1RA_MOUSE")</f>
        <v>PP1RA_MOUSE</v>
      </c>
      <c r="F291">
        <v>28.5</v>
      </c>
      <c r="G291">
        <v>888</v>
      </c>
      <c r="H291">
        <v>94373</v>
      </c>
      <c r="I291" t="s">
        <v>1747</v>
      </c>
      <c r="J291">
        <v>166</v>
      </c>
      <c r="K291">
        <v>166</v>
      </c>
      <c r="L291">
        <v>1</v>
      </c>
      <c r="M291">
        <v>18</v>
      </c>
      <c r="N291">
        <v>25</v>
      </c>
      <c r="O291">
        <v>32</v>
      </c>
      <c r="P291">
        <v>6</v>
      </c>
      <c r="Q291">
        <v>10</v>
      </c>
      <c r="R291">
        <v>37</v>
      </c>
      <c r="S291">
        <v>38</v>
      </c>
      <c r="T291">
        <v>18</v>
      </c>
      <c r="U291">
        <v>25</v>
      </c>
      <c r="V291">
        <v>32</v>
      </c>
      <c r="W291">
        <v>6</v>
      </c>
      <c r="X291">
        <v>10</v>
      </c>
      <c r="Y291">
        <v>37</v>
      </c>
      <c r="Z291">
        <v>38</v>
      </c>
      <c r="AA291">
        <v>18</v>
      </c>
      <c r="AB291">
        <v>25</v>
      </c>
      <c r="AC291">
        <v>32</v>
      </c>
      <c r="AD291">
        <v>6</v>
      </c>
      <c r="AE291">
        <v>10</v>
      </c>
      <c r="AF291">
        <v>37</v>
      </c>
      <c r="AG291">
        <v>38</v>
      </c>
      <c r="AH291" s="3">
        <v>27.142857142857142</v>
      </c>
      <c r="AI291" s="3">
        <v>19.541857142857143</v>
      </c>
      <c r="AJ291" s="3">
        <v>26.197285714285709</v>
      </c>
      <c r="AK291" s="3">
        <v>14</v>
      </c>
      <c r="AL291" s="3">
        <v>15.285714285714286</v>
      </c>
      <c r="AM291" s="3">
        <v>33.597285714285718</v>
      </c>
      <c r="AN291" s="3">
        <v>25.92342857142857</v>
      </c>
      <c r="AO291" s="3">
        <f t="shared" si="53"/>
        <v>23.098346938775506</v>
      </c>
      <c r="AP291" s="3" t="b">
        <f t="shared" si="54"/>
        <v>1</v>
      </c>
      <c r="AQ291" s="3" t="b">
        <f t="shared" si="62"/>
        <v>1</v>
      </c>
      <c r="AR291">
        <f t="shared" si="55"/>
        <v>4</v>
      </c>
      <c r="AS291">
        <f t="shared" si="56"/>
        <v>3</v>
      </c>
      <c r="AT291" s="3" t="b">
        <f t="shared" si="57"/>
        <v>1</v>
      </c>
      <c r="AU291" s="3">
        <f t="shared" si="58"/>
        <v>21.720499999999998</v>
      </c>
      <c r="AV291" s="3">
        <f t="shared" si="59"/>
        <v>24.935476190476191</v>
      </c>
      <c r="AW291" s="3">
        <f t="shared" si="60"/>
        <v>-0.19914244030767278</v>
      </c>
      <c r="AX291" s="3">
        <f t="shared" si="65"/>
        <v>-6.6124332927488247E-2</v>
      </c>
      <c r="AY291" s="3" t="b">
        <f t="shared" si="63"/>
        <v>0</v>
      </c>
      <c r="AZ291" s="6">
        <f t="shared" si="61"/>
        <v>0.59989458321615308</v>
      </c>
      <c r="BA291" s="3" t="b">
        <f t="shared" si="64"/>
        <v>0</v>
      </c>
      <c r="BB291" s="3"/>
      <c r="BC291" t="s">
        <v>537</v>
      </c>
    </row>
    <row r="292" spans="1:55">
      <c r="A292">
        <v>466</v>
      </c>
      <c r="B292">
        <v>1</v>
      </c>
      <c r="C292" t="s">
        <v>957</v>
      </c>
      <c r="D292" t="str">
        <f>HYPERLINK("http://www.uniprot.org/uniprot/FMO5_MOUSE", "FMO5_MOUSE")</f>
        <v>FMO5_MOUSE</v>
      </c>
      <c r="F292">
        <v>21.6</v>
      </c>
      <c r="G292">
        <v>533</v>
      </c>
      <c r="H292">
        <v>60031</v>
      </c>
      <c r="I292" t="s">
        <v>958</v>
      </c>
      <c r="J292">
        <v>169</v>
      </c>
      <c r="K292">
        <v>169</v>
      </c>
      <c r="L292">
        <v>1</v>
      </c>
      <c r="M292">
        <v>3</v>
      </c>
      <c r="N292">
        <v>25</v>
      </c>
      <c r="O292">
        <v>29</v>
      </c>
      <c r="P292">
        <v>14</v>
      </c>
      <c r="Q292">
        <v>20</v>
      </c>
      <c r="R292">
        <v>32</v>
      </c>
      <c r="S292">
        <v>46</v>
      </c>
      <c r="T292">
        <v>3</v>
      </c>
      <c r="U292">
        <v>25</v>
      </c>
      <c r="V292">
        <v>29</v>
      </c>
      <c r="W292">
        <v>14</v>
      </c>
      <c r="X292">
        <v>20</v>
      </c>
      <c r="Y292">
        <v>32</v>
      </c>
      <c r="Z292">
        <v>46</v>
      </c>
      <c r="AA292">
        <v>3</v>
      </c>
      <c r="AB292">
        <v>25</v>
      </c>
      <c r="AC292">
        <v>29</v>
      </c>
      <c r="AD292">
        <v>14</v>
      </c>
      <c r="AE292">
        <v>20</v>
      </c>
      <c r="AF292">
        <v>32</v>
      </c>
      <c r="AG292">
        <v>46</v>
      </c>
      <c r="AH292" s="3">
        <v>5.8571428571428568</v>
      </c>
      <c r="AI292" s="3">
        <v>19.462285714285713</v>
      </c>
      <c r="AJ292" s="3">
        <v>22.873999999999999</v>
      </c>
      <c r="AK292" s="3">
        <v>24</v>
      </c>
      <c r="AL292" s="3">
        <v>27.234000000000002</v>
      </c>
      <c r="AM292" s="3">
        <v>27.704000000000001</v>
      </c>
      <c r="AN292" s="3">
        <v>31.613714285714284</v>
      </c>
      <c r="AO292" s="3">
        <f t="shared" si="53"/>
        <v>22.677877551020408</v>
      </c>
      <c r="AP292" s="3" t="b">
        <f t="shared" si="54"/>
        <v>1</v>
      </c>
      <c r="AQ292" s="3" t="b">
        <f t="shared" si="62"/>
        <v>1</v>
      </c>
      <c r="AR292">
        <f t="shared" si="55"/>
        <v>4</v>
      </c>
      <c r="AS292">
        <f t="shared" si="56"/>
        <v>3</v>
      </c>
      <c r="AT292" s="3" t="b">
        <f t="shared" si="57"/>
        <v>1</v>
      </c>
      <c r="AU292" s="3">
        <f t="shared" si="58"/>
        <v>18.048357142857142</v>
      </c>
      <c r="AV292" s="3">
        <f t="shared" si="59"/>
        <v>28.850571428571428</v>
      </c>
      <c r="AW292" s="3">
        <f t="shared" si="60"/>
        <v>-0.67673237254106478</v>
      </c>
      <c r="AX292" s="3">
        <f t="shared" si="65"/>
        <v>-0.59590679959998971</v>
      </c>
      <c r="AY292" s="3" t="b">
        <f t="shared" si="63"/>
        <v>0</v>
      </c>
      <c r="AZ292" s="6">
        <f t="shared" si="61"/>
        <v>8.6637658843658358E-2</v>
      </c>
      <c r="BA292" s="3" t="b">
        <f t="shared" si="64"/>
        <v>1</v>
      </c>
      <c r="BB292" s="3"/>
      <c r="BC292" t="s">
        <v>537</v>
      </c>
    </row>
    <row r="293" spans="1:55">
      <c r="A293">
        <v>910</v>
      </c>
      <c r="B293">
        <v>1</v>
      </c>
      <c r="C293" t="s">
        <v>1406</v>
      </c>
      <c r="D293" t="str">
        <f>HYPERLINK("http://www.uniprot.org/uniprot/PAF1_MOUSE", "PAF1_MOUSE")</f>
        <v>PAF1_MOUSE</v>
      </c>
      <c r="F293">
        <v>34.4</v>
      </c>
      <c r="G293">
        <v>535</v>
      </c>
      <c r="H293">
        <v>60519</v>
      </c>
      <c r="I293" t="s">
        <v>1407</v>
      </c>
      <c r="J293">
        <v>156</v>
      </c>
      <c r="K293">
        <v>156</v>
      </c>
      <c r="L293">
        <v>1</v>
      </c>
      <c r="M293">
        <v>22</v>
      </c>
      <c r="N293">
        <v>24</v>
      </c>
      <c r="O293">
        <v>28</v>
      </c>
      <c r="P293">
        <v>12</v>
      </c>
      <c r="Q293">
        <v>13</v>
      </c>
      <c r="R293">
        <v>23</v>
      </c>
      <c r="S293">
        <v>34</v>
      </c>
      <c r="T293">
        <v>22</v>
      </c>
      <c r="U293">
        <v>24</v>
      </c>
      <c r="V293">
        <v>28</v>
      </c>
      <c r="W293">
        <v>12</v>
      </c>
      <c r="X293">
        <v>13</v>
      </c>
      <c r="Y293">
        <v>23</v>
      </c>
      <c r="Z293">
        <v>34</v>
      </c>
      <c r="AA293">
        <v>22</v>
      </c>
      <c r="AB293">
        <v>24</v>
      </c>
      <c r="AC293">
        <v>28</v>
      </c>
      <c r="AD293">
        <v>12</v>
      </c>
      <c r="AE293">
        <v>13</v>
      </c>
      <c r="AF293">
        <v>23</v>
      </c>
      <c r="AG293">
        <v>34</v>
      </c>
      <c r="AH293" s="3">
        <v>32.835000000000001</v>
      </c>
      <c r="AI293" s="3">
        <v>18.571428571428573</v>
      </c>
      <c r="AJ293" s="3">
        <v>22.571428571428573</v>
      </c>
      <c r="AK293" s="3">
        <v>21.979571428571429</v>
      </c>
      <c r="AL293" s="3">
        <v>19.685714285714287</v>
      </c>
      <c r="AM293" s="3">
        <v>20.428571428571427</v>
      </c>
      <c r="AN293" s="3">
        <v>22.428571428571427</v>
      </c>
      <c r="AO293" s="3">
        <f t="shared" si="53"/>
        <v>22.642897959183671</v>
      </c>
      <c r="AP293" s="3" t="b">
        <f t="shared" si="54"/>
        <v>1</v>
      </c>
      <c r="AQ293" s="3" t="b">
        <f t="shared" si="62"/>
        <v>1</v>
      </c>
      <c r="AR293">
        <f t="shared" si="55"/>
        <v>4</v>
      </c>
      <c r="AS293">
        <f t="shared" si="56"/>
        <v>3</v>
      </c>
      <c r="AT293" s="3" t="b">
        <f t="shared" si="57"/>
        <v>1</v>
      </c>
      <c r="AU293" s="3">
        <f t="shared" si="58"/>
        <v>23.989357142857145</v>
      </c>
      <c r="AV293" s="3">
        <f t="shared" si="59"/>
        <v>20.847619047619048</v>
      </c>
      <c r="AW293" s="3">
        <f t="shared" si="60"/>
        <v>0.20251187076051175</v>
      </c>
      <c r="AX293" s="3">
        <f t="shared" si="65"/>
        <v>0.43843139397716069</v>
      </c>
      <c r="AY293" s="3" t="b">
        <f t="shared" si="63"/>
        <v>0</v>
      </c>
      <c r="AZ293" s="6">
        <f t="shared" si="61"/>
        <v>0.43518191799855632</v>
      </c>
      <c r="BA293" s="3" t="b">
        <f t="shared" si="64"/>
        <v>0</v>
      </c>
      <c r="BB293" s="3"/>
      <c r="BC293" t="s">
        <v>537</v>
      </c>
    </row>
    <row r="294" spans="1:55">
      <c r="A294">
        <v>491</v>
      </c>
      <c r="B294">
        <v>1</v>
      </c>
      <c r="C294" t="s">
        <v>839</v>
      </c>
      <c r="D294" t="str">
        <f>HYPERLINK("http://www.uniprot.org/uniprot/LYAR_MOUSE", "LYAR_MOUSE")</f>
        <v>LYAR_MOUSE</v>
      </c>
      <c r="F294">
        <v>29.1</v>
      </c>
      <c r="G294">
        <v>388</v>
      </c>
      <c r="H294">
        <v>43737</v>
      </c>
      <c r="I294" t="s">
        <v>840</v>
      </c>
      <c r="J294">
        <v>155</v>
      </c>
      <c r="K294">
        <v>155</v>
      </c>
      <c r="L294">
        <v>1</v>
      </c>
      <c r="M294">
        <v>14</v>
      </c>
      <c r="N294">
        <v>21</v>
      </c>
      <c r="O294">
        <v>14</v>
      </c>
      <c r="P294">
        <v>12</v>
      </c>
      <c r="Q294">
        <v>37</v>
      </c>
      <c r="R294">
        <v>30</v>
      </c>
      <c r="S294">
        <v>27</v>
      </c>
      <c r="T294">
        <v>14</v>
      </c>
      <c r="U294">
        <v>21</v>
      </c>
      <c r="V294">
        <v>14</v>
      </c>
      <c r="W294">
        <v>12</v>
      </c>
      <c r="X294">
        <v>37</v>
      </c>
      <c r="Y294">
        <v>30</v>
      </c>
      <c r="Z294">
        <v>27</v>
      </c>
      <c r="AA294">
        <v>14</v>
      </c>
      <c r="AB294">
        <v>21</v>
      </c>
      <c r="AC294">
        <v>14</v>
      </c>
      <c r="AD294">
        <v>12</v>
      </c>
      <c r="AE294">
        <v>37</v>
      </c>
      <c r="AF294">
        <v>30</v>
      </c>
      <c r="AG294">
        <v>27</v>
      </c>
      <c r="AH294" s="3">
        <v>21.941142857142857</v>
      </c>
      <c r="AI294" s="3">
        <v>16.24942857142857</v>
      </c>
      <c r="AJ294" s="3">
        <v>10.428571428571429</v>
      </c>
      <c r="AK294" s="3">
        <v>21.627142857142854</v>
      </c>
      <c r="AL294" s="3">
        <v>44.995285714285714</v>
      </c>
      <c r="AM294" s="3">
        <v>25.92342857142857</v>
      </c>
      <c r="AN294" s="3">
        <v>17</v>
      </c>
      <c r="AO294" s="3">
        <f t="shared" si="53"/>
        <v>22.594999999999999</v>
      </c>
      <c r="AP294" s="3" t="b">
        <f t="shared" si="54"/>
        <v>1</v>
      </c>
      <c r="AQ294" s="3" t="b">
        <f t="shared" si="62"/>
        <v>1</v>
      </c>
      <c r="AR294">
        <f t="shared" si="55"/>
        <v>4</v>
      </c>
      <c r="AS294">
        <f t="shared" si="56"/>
        <v>3</v>
      </c>
      <c r="AT294" s="3" t="b">
        <f t="shared" si="57"/>
        <v>1</v>
      </c>
      <c r="AU294" s="3">
        <f t="shared" si="58"/>
        <v>17.56157142857143</v>
      </c>
      <c r="AV294" s="3">
        <f t="shared" si="59"/>
        <v>29.306238095238097</v>
      </c>
      <c r="AW294" s="3">
        <f t="shared" si="60"/>
        <v>-0.73878584331991382</v>
      </c>
      <c r="AX294" s="3">
        <f t="shared" si="65"/>
        <v>-0.58038147061886292</v>
      </c>
      <c r="AY294" s="3" t="b">
        <f t="shared" si="63"/>
        <v>0</v>
      </c>
      <c r="AZ294" s="6">
        <f t="shared" si="61"/>
        <v>0.18375132795798391</v>
      </c>
      <c r="BA294" s="3" t="b">
        <f t="shared" si="64"/>
        <v>0</v>
      </c>
      <c r="BB294" s="3"/>
      <c r="BC294" t="s">
        <v>537</v>
      </c>
    </row>
    <row r="295" spans="1:55">
      <c r="A295">
        <v>1098</v>
      </c>
      <c r="B295">
        <v>1</v>
      </c>
      <c r="C295" t="s">
        <v>2506</v>
      </c>
      <c r="D295" t="str">
        <f>HYPERLINK("http://www.uniprot.org/uniprot/NOG1_MOUSE", "NOG1_MOUSE")</f>
        <v>NOG1_MOUSE</v>
      </c>
      <c r="F295">
        <v>28.4</v>
      </c>
      <c r="G295">
        <v>634</v>
      </c>
      <c r="H295">
        <v>74114</v>
      </c>
      <c r="I295" t="s">
        <v>2507</v>
      </c>
      <c r="J295">
        <v>163</v>
      </c>
      <c r="K295">
        <v>163</v>
      </c>
      <c r="L295">
        <v>1</v>
      </c>
      <c r="M295">
        <v>5</v>
      </c>
      <c r="N295">
        <v>26</v>
      </c>
      <c r="O295">
        <v>37</v>
      </c>
      <c r="P295">
        <v>8</v>
      </c>
      <c r="Q295">
        <v>19</v>
      </c>
      <c r="R295">
        <v>33</v>
      </c>
      <c r="S295">
        <v>35</v>
      </c>
      <c r="T295">
        <v>5</v>
      </c>
      <c r="U295">
        <v>26</v>
      </c>
      <c r="V295">
        <v>37</v>
      </c>
      <c r="W295">
        <v>8</v>
      </c>
      <c r="X295">
        <v>19</v>
      </c>
      <c r="Y295">
        <v>33</v>
      </c>
      <c r="Z295">
        <v>35</v>
      </c>
      <c r="AA295">
        <v>5</v>
      </c>
      <c r="AB295">
        <v>26</v>
      </c>
      <c r="AC295">
        <v>37</v>
      </c>
      <c r="AD295">
        <v>8</v>
      </c>
      <c r="AE295">
        <v>19</v>
      </c>
      <c r="AF295">
        <v>33</v>
      </c>
      <c r="AG295">
        <v>35</v>
      </c>
      <c r="AH295" s="3">
        <v>10.142857142857142</v>
      </c>
      <c r="AI295" s="3">
        <v>20.857142857142858</v>
      </c>
      <c r="AJ295" s="3">
        <v>29.571428571428573</v>
      </c>
      <c r="AK295" s="3">
        <v>16.902428571428572</v>
      </c>
      <c r="AL295" s="3">
        <v>26.714285714285715</v>
      </c>
      <c r="AM295" s="3">
        <v>29.30742857142857</v>
      </c>
      <c r="AN295" s="3">
        <v>23.714285714285715</v>
      </c>
      <c r="AO295" s="3">
        <f t="shared" si="53"/>
        <v>22.458551020408162</v>
      </c>
      <c r="AP295" s="3" t="b">
        <f t="shared" si="54"/>
        <v>1</v>
      </c>
      <c r="AQ295" s="3" t="b">
        <f t="shared" si="62"/>
        <v>1</v>
      </c>
      <c r="AR295">
        <f t="shared" si="55"/>
        <v>4</v>
      </c>
      <c r="AS295">
        <f t="shared" si="56"/>
        <v>3</v>
      </c>
      <c r="AT295" s="3" t="b">
        <f t="shared" si="57"/>
        <v>1</v>
      </c>
      <c r="AU295" s="3">
        <f t="shared" si="58"/>
        <v>19.368464285714285</v>
      </c>
      <c r="AV295" s="3">
        <f t="shared" si="59"/>
        <v>26.578666666666663</v>
      </c>
      <c r="AW295" s="3">
        <f t="shared" si="60"/>
        <v>-0.45655916482058073</v>
      </c>
      <c r="AX295" s="3">
        <f t="shared" si="65"/>
        <v>-0.13331254503997281</v>
      </c>
      <c r="AY295" s="3" t="b">
        <f t="shared" si="63"/>
        <v>0</v>
      </c>
      <c r="AZ295" s="6">
        <f t="shared" si="61"/>
        <v>0.20786922006005418</v>
      </c>
      <c r="BA295" s="3" t="b">
        <f t="shared" si="64"/>
        <v>0</v>
      </c>
      <c r="BB295" s="3"/>
      <c r="BC295" t="s">
        <v>537</v>
      </c>
    </row>
    <row r="296" spans="1:55">
      <c r="A296">
        <v>286</v>
      </c>
      <c r="B296">
        <v>1</v>
      </c>
      <c r="C296" t="s">
        <v>696</v>
      </c>
      <c r="D296" t="str">
        <f>HYPERLINK("http://www.uniprot.org/uniprot/RL13_MOUSE", "RL13_MOUSE")</f>
        <v>RL13_MOUSE</v>
      </c>
      <c r="F296">
        <v>35.1</v>
      </c>
      <c r="G296">
        <v>211</v>
      </c>
      <c r="H296">
        <v>24306</v>
      </c>
      <c r="I296" t="s">
        <v>697</v>
      </c>
      <c r="J296">
        <v>149</v>
      </c>
      <c r="K296">
        <v>149</v>
      </c>
      <c r="L296">
        <v>1</v>
      </c>
      <c r="M296">
        <v>16</v>
      </c>
      <c r="N296">
        <v>29</v>
      </c>
      <c r="O296">
        <v>22</v>
      </c>
      <c r="P296">
        <v>16</v>
      </c>
      <c r="Q296">
        <v>19</v>
      </c>
      <c r="R296">
        <v>28</v>
      </c>
      <c r="S296">
        <v>19</v>
      </c>
      <c r="T296">
        <v>16</v>
      </c>
      <c r="U296">
        <v>29</v>
      </c>
      <c r="V296">
        <v>22</v>
      </c>
      <c r="W296">
        <v>16</v>
      </c>
      <c r="X296">
        <v>19</v>
      </c>
      <c r="Y296">
        <v>28</v>
      </c>
      <c r="Z296">
        <v>19</v>
      </c>
      <c r="AA296">
        <v>16</v>
      </c>
      <c r="AB296">
        <v>29</v>
      </c>
      <c r="AC296">
        <v>22</v>
      </c>
      <c r="AD296">
        <v>16</v>
      </c>
      <c r="AE296">
        <v>19</v>
      </c>
      <c r="AF296">
        <v>28</v>
      </c>
      <c r="AG296">
        <v>19</v>
      </c>
      <c r="AH296" s="3">
        <v>24.571428571428573</v>
      </c>
      <c r="AI296" s="3">
        <v>24</v>
      </c>
      <c r="AJ296" s="3">
        <v>17.857142857142858</v>
      </c>
      <c r="AK296" s="3">
        <v>26.714285714285715</v>
      </c>
      <c r="AL296" s="3">
        <v>25.92342857142857</v>
      </c>
      <c r="AM296" s="3">
        <v>24.172428571428572</v>
      </c>
      <c r="AN296" s="3">
        <v>11.571428571428571</v>
      </c>
      <c r="AO296" s="3">
        <f t="shared" si="53"/>
        <v>22.115734693877553</v>
      </c>
      <c r="AP296" s="3" t="b">
        <f t="shared" si="54"/>
        <v>1</v>
      </c>
      <c r="AQ296" s="3" t="b">
        <f t="shared" si="62"/>
        <v>1</v>
      </c>
      <c r="AR296">
        <f t="shared" si="55"/>
        <v>4</v>
      </c>
      <c r="AS296">
        <f t="shared" si="56"/>
        <v>3</v>
      </c>
      <c r="AT296" s="3" t="b">
        <f t="shared" si="57"/>
        <v>1</v>
      </c>
      <c r="AU296" s="3">
        <f t="shared" si="58"/>
        <v>23.285714285714285</v>
      </c>
      <c r="AV296" s="3">
        <f t="shared" si="59"/>
        <v>20.555761904761905</v>
      </c>
      <c r="AW296" s="3">
        <f t="shared" si="60"/>
        <v>0.17990229051924597</v>
      </c>
      <c r="AX296" s="3">
        <f t="shared" si="65"/>
        <v>0.9782264761512186</v>
      </c>
      <c r="AY296" s="3" t="b">
        <f t="shared" si="63"/>
        <v>0</v>
      </c>
      <c r="AZ296" s="6">
        <f t="shared" si="61"/>
        <v>0.56221090957574038</v>
      </c>
      <c r="BA296" s="3" t="b">
        <f t="shared" si="64"/>
        <v>0</v>
      </c>
      <c r="BB296" s="3"/>
      <c r="BC296" t="s">
        <v>537</v>
      </c>
    </row>
    <row r="297" spans="1:55">
      <c r="A297">
        <v>1183</v>
      </c>
      <c r="B297">
        <v>1</v>
      </c>
      <c r="C297" t="s">
        <v>2341</v>
      </c>
      <c r="D297" t="str">
        <f>HYPERLINK("http://www.uniprot.org/uniprot/DYL2_MOUSE", "DYL2_MOUSE")</f>
        <v>DYL2_MOUSE</v>
      </c>
      <c r="F297">
        <v>57.3</v>
      </c>
      <c r="G297">
        <v>89</v>
      </c>
      <c r="H297">
        <v>10351</v>
      </c>
      <c r="I297" t="s">
        <v>2342</v>
      </c>
      <c r="J297">
        <v>143</v>
      </c>
      <c r="K297">
        <v>121</v>
      </c>
      <c r="L297">
        <v>0.84599999999999997</v>
      </c>
      <c r="M297">
        <v>25</v>
      </c>
      <c r="N297">
        <v>16</v>
      </c>
      <c r="O297">
        <v>18</v>
      </c>
      <c r="P297">
        <v>20</v>
      </c>
      <c r="Q297">
        <v>21</v>
      </c>
      <c r="R297">
        <v>18</v>
      </c>
      <c r="S297">
        <v>25</v>
      </c>
      <c r="T297">
        <v>25</v>
      </c>
      <c r="U297">
        <v>13</v>
      </c>
      <c r="V297">
        <v>14</v>
      </c>
      <c r="W297">
        <v>18</v>
      </c>
      <c r="X297">
        <v>21</v>
      </c>
      <c r="Y297">
        <v>15</v>
      </c>
      <c r="Z297">
        <v>15</v>
      </c>
      <c r="AA297">
        <v>25</v>
      </c>
      <c r="AB297">
        <v>15.438000000000001</v>
      </c>
      <c r="AC297">
        <v>17.5</v>
      </c>
      <c r="AD297">
        <v>19.8</v>
      </c>
      <c r="AE297">
        <v>21</v>
      </c>
      <c r="AF297">
        <v>17.367999999999999</v>
      </c>
      <c r="AG297">
        <v>22.895</v>
      </c>
      <c r="AH297" s="3">
        <v>38.600857142857144</v>
      </c>
      <c r="AI297" s="3">
        <v>12.14</v>
      </c>
      <c r="AJ297" s="3">
        <v>13.557142857142859</v>
      </c>
      <c r="AK297" s="3">
        <v>31.4</v>
      </c>
      <c r="AL297" s="3">
        <v>30.006714285714288</v>
      </c>
      <c r="AM297" s="3">
        <v>14.519142857142857</v>
      </c>
      <c r="AN297" s="3">
        <v>14.270714285714286</v>
      </c>
      <c r="AO297" s="3">
        <f t="shared" si="53"/>
        <v>22.070653061224494</v>
      </c>
      <c r="AP297" s="3" t="b">
        <f t="shared" si="54"/>
        <v>1</v>
      </c>
      <c r="AQ297" s="3" t="b">
        <f t="shared" si="62"/>
        <v>1</v>
      </c>
      <c r="AR297">
        <f t="shared" si="55"/>
        <v>4</v>
      </c>
      <c r="AS297">
        <f t="shared" si="56"/>
        <v>3</v>
      </c>
      <c r="AT297" s="3" t="b">
        <f t="shared" si="57"/>
        <v>1</v>
      </c>
      <c r="AU297" s="3">
        <f t="shared" si="58"/>
        <v>23.924500000000002</v>
      </c>
      <c r="AV297" s="3">
        <f t="shared" si="59"/>
        <v>19.598857142857145</v>
      </c>
      <c r="AW297" s="3">
        <f t="shared" si="60"/>
        <v>0.28771924430163637</v>
      </c>
      <c r="AX297" s="3">
        <f t="shared" si="65"/>
        <v>1.2041456272419266</v>
      </c>
      <c r="AY297" s="3" t="b">
        <f t="shared" si="63"/>
        <v>0</v>
      </c>
      <c r="AZ297" s="6">
        <f t="shared" si="61"/>
        <v>0.64778461082043837</v>
      </c>
      <c r="BA297" s="3" t="b">
        <f t="shared" si="64"/>
        <v>0</v>
      </c>
      <c r="BB297" s="3"/>
      <c r="BC297" t="s">
        <v>935</v>
      </c>
    </row>
    <row r="298" spans="1:55">
      <c r="A298">
        <v>456</v>
      </c>
      <c r="B298">
        <v>1</v>
      </c>
      <c r="C298" t="s">
        <v>854</v>
      </c>
      <c r="D298" t="str">
        <f>HYPERLINK("http://www.uniprot.org/uniprot/DNLI3_MOUSE", "DNLI3_MOUSE")</f>
        <v>DNLI3_MOUSE</v>
      </c>
      <c r="F298">
        <v>26</v>
      </c>
      <c r="G298">
        <v>1015</v>
      </c>
      <c r="H298">
        <v>113019</v>
      </c>
      <c r="I298" t="s">
        <v>855</v>
      </c>
      <c r="J298">
        <v>160</v>
      </c>
      <c r="K298">
        <v>160</v>
      </c>
      <c r="L298">
        <v>1</v>
      </c>
      <c r="M298">
        <v>9</v>
      </c>
      <c r="N298">
        <v>18</v>
      </c>
      <c r="O298">
        <v>14</v>
      </c>
      <c r="P298">
        <v>2</v>
      </c>
      <c r="Q298">
        <v>26</v>
      </c>
      <c r="R298">
        <v>40</v>
      </c>
      <c r="S298">
        <v>51</v>
      </c>
      <c r="T298">
        <v>9</v>
      </c>
      <c r="U298">
        <v>18</v>
      </c>
      <c r="V298">
        <v>14</v>
      </c>
      <c r="W298">
        <v>2</v>
      </c>
      <c r="X298">
        <v>26</v>
      </c>
      <c r="Y298">
        <v>40</v>
      </c>
      <c r="Z298">
        <v>51</v>
      </c>
      <c r="AA298">
        <v>9</v>
      </c>
      <c r="AB298">
        <v>18</v>
      </c>
      <c r="AC298">
        <v>14</v>
      </c>
      <c r="AD298">
        <v>2</v>
      </c>
      <c r="AE298">
        <v>26</v>
      </c>
      <c r="AF298">
        <v>40</v>
      </c>
      <c r="AG298">
        <v>51</v>
      </c>
      <c r="AH298" s="3">
        <v>15.095571428571429</v>
      </c>
      <c r="AI298" s="3">
        <v>13.870571428571427</v>
      </c>
      <c r="AJ298" s="3">
        <v>10.321428571428571</v>
      </c>
      <c r="AK298" s="3">
        <v>6.2757142857142858</v>
      </c>
      <c r="AL298" s="3">
        <v>34.247999999999998</v>
      </c>
      <c r="AM298" s="3">
        <v>37.149714285714289</v>
      </c>
      <c r="AN298" s="3">
        <v>35.948857142857143</v>
      </c>
      <c r="AO298" s="3">
        <f t="shared" si="53"/>
        <v>21.844265306122448</v>
      </c>
      <c r="AP298" s="3" t="b">
        <f t="shared" si="54"/>
        <v>1</v>
      </c>
      <c r="AQ298" s="3" t="b">
        <f t="shared" si="62"/>
        <v>1</v>
      </c>
      <c r="AR298">
        <f t="shared" si="55"/>
        <v>4</v>
      </c>
      <c r="AS298">
        <f t="shared" si="56"/>
        <v>3</v>
      </c>
      <c r="AT298" s="3" t="b">
        <f t="shared" si="57"/>
        <v>1</v>
      </c>
      <c r="AU298" s="3">
        <f t="shared" si="58"/>
        <v>11.390821428571428</v>
      </c>
      <c r="AV298" s="3">
        <f t="shared" si="59"/>
        <v>35.782190476190472</v>
      </c>
      <c r="AW298" s="3">
        <f t="shared" si="60"/>
        <v>-1.6513699193163744</v>
      </c>
      <c r="AX298" s="3">
        <f t="shared" si="65"/>
        <v>-2.2169739852001853</v>
      </c>
      <c r="AY298" s="3" t="b">
        <f t="shared" si="63"/>
        <v>1</v>
      </c>
      <c r="AZ298" s="6">
        <f t="shared" si="61"/>
        <v>1.7449798632337171E-4</v>
      </c>
      <c r="BA298" s="3" t="b">
        <f t="shared" si="64"/>
        <v>1</v>
      </c>
      <c r="BB298" s="3" t="b">
        <v>1</v>
      </c>
      <c r="BC298" t="s">
        <v>537</v>
      </c>
    </row>
    <row r="299" spans="1:55">
      <c r="A299">
        <v>173</v>
      </c>
      <c r="B299">
        <v>1</v>
      </c>
      <c r="C299" t="s">
        <v>95</v>
      </c>
      <c r="D299" t="str">
        <f>HYPERLINK("http://www.uniprot.org/uniprot/CO1A1_MOUSE", "CO1A1_MOUSE")</f>
        <v>CO1A1_MOUSE</v>
      </c>
      <c r="F299">
        <v>6.6</v>
      </c>
      <c r="G299">
        <v>1453</v>
      </c>
      <c r="H299">
        <v>138033</v>
      </c>
      <c r="I299" t="s">
        <v>96</v>
      </c>
      <c r="J299">
        <v>144</v>
      </c>
      <c r="K299">
        <v>144</v>
      </c>
      <c r="L299">
        <v>1</v>
      </c>
      <c r="M299">
        <v>23</v>
      </c>
      <c r="N299">
        <v>19</v>
      </c>
      <c r="O299">
        <v>15</v>
      </c>
      <c r="P299">
        <v>12</v>
      </c>
      <c r="Q299">
        <v>27</v>
      </c>
      <c r="R299">
        <v>28</v>
      </c>
      <c r="S299">
        <v>20</v>
      </c>
      <c r="T299">
        <v>23</v>
      </c>
      <c r="U299">
        <v>19</v>
      </c>
      <c r="V299">
        <v>15</v>
      </c>
      <c r="W299">
        <v>12</v>
      </c>
      <c r="X299">
        <v>27</v>
      </c>
      <c r="Y299">
        <v>28</v>
      </c>
      <c r="Z299">
        <v>20</v>
      </c>
      <c r="AA299">
        <v>23</v>
      </c>
      <c r="AB299">
        <v>19</v>
      </c>
      <c r="AC299">
        <v>15</v>
      </c>
      <c r="AD299">
        <v>12</v>
      </c>
      <c r="AE299">
        <v>27</v>
      </c>
      <c r="AF299">
        <v>28</v>
      </c>
      <c r="AG299">
        <v>20</v>
      </c>
      <c r="AH299" s="3">
        <v>33.943857142857141</v>
      </c>
      <c r="AI299" s="3">
        <v>14.22342857142857</v>
      </c>
      <c r="AJ299" s="3">
        <v>11.173</v>
      </c>
      <c r="AK299" s="3">
        <v>21.212142857142858</v>
      </c>
      <c r="AL299" s="3">
        <v>34.689714285714288</v>
      </c>
      <c r="AM299" s="3">
        <v>24</v>
      </c>
      <c r="AN299" s="3">
        <v>12.428571428571429</v>
      </c>
      <c r="AO299" s="3">
        <f t="shared" si="53"/>
        <v>21.667244897959186</v>
      </c>
      <c r="AP299" s="3" t="b">
        <f t="shared" si="54"/>
        <v>1</v>
      </c>
      <c r="AQ299" s="3" t="b">
        <f t="shared" si="62"/>
        <v>1</v>
      </c>
      <c r="AR299">
        <f t="shared" si="55"/>
        <v>4</v>
      </c>
      <c r="AS299">
        <f t="shared" si="56"/>
        <v>3</v>
      </c>
      <c r="AT299" s="3" t="b">
        <f t="shared" si="57"/>
        <v>1</v>
      </c>
      <c r="AU299" s="3">
        <f t="shared" si="58"/>
        <v>20.138107142857145</v>
      </c>
      <c r="AV299" s="3">
        <f t="shared" si="59"/>
        <v>23.706095238095241</v>
      </c>
      <c r="AW299" s="3">
        <f t="shared" si="60"/>
        <v>-0.23532996278549465</v>
      </c>
      <c r="AX299" s="3">
        <f t="shared" si="65"/>
        <v>0.26567659238867214</v>
      </c>
      <c r="AY299" s="3" t="b">
        <f t="shared" si="63"/>
        <v>0</v>
      </c>
      <c r="AZ299" s="6">
        <f t="shared" si="61"/>
        <v>0.67600427507230387</v>
      </c>
      <c r="BA299" s="3" t="b">
        <f t="shared" si="64"/>
        <v>0</v>
      </c>
      <c r="BB299" s="3"/>
      <c r="BC299" t="s">
        <v>537</v>
      </c>
    </row>
    <row r="300" spans="1:55">
      <c r="A300">
        <v>62</v>
      </c>
      <c r="B300">
        <v>1</v>
      </c>
      <c r="C300" t="s">
        <v>434</v>
      </c>
      <c r="D300" t="str">
        <f>HYPERLINK("http://www.uniprot.org/uniprot/LEG9_MOUSE", "LEG9_MOUSE")</f>
        <v>LEG9_MOUSE</v>
      </c>
      <c r="F300">
        <v>22.4</v>
      </c>
      <c r="G300">
        <v>353</v>
      </c>
      <c r="H300">
        <v>40037</v>
      </c>
      <c r="I300" t="s">
        <v>435</v>
      </c>
      <c r="J300">
        <v>157</v>
      </c>
      <c r="K300">
        <v>157</v>
      </c>
      <c r="L300">
        <v>1</v>
      </c>
      <c r="M300">
        <v>10</v>
      </c>
      <c r="N300">
        <v>32</v>
      </c>
      <c r="O300">
        <v>23</v>
      </c>
      <c r="P300">
        <v>7</v>
      </c>
      <c r="Q300">
        <v>15</v>
      </c>
      <c r="R300">
        <v>27</v>
      </c>
      <c r="S300">
        <v>43</v>
      </c>
      <c r="T300">
        <v>10</v>
      </c>
      <c r="U300">
        <v>32</v>
      </c>
      <c r="V300">
        <v>23</v>
      </c>
      <c r="W300">
        <v>7</v>
      </c>
      <c r="X300">
        <v>15</v>
      </c>
      <c r="Y300">
        <v>27</v>
      </c>
      <c r="Z300">
        <v>43</v>
      </c>
      <c r="AA300">
        <v>10</v>
      </c>
      <c r="AB300">
        <v>32</v>
      </c>
      <c r="AC300">
        <v>23</v>
      </c>
      <c r="AD300">
        <v>7</v>
      </c>
      <c r="AE300">
        <v>15</v>
      </c>
      <c r="AF300">
        <v>27</v>
      </c>
      <c r="AG300">
        <v>43</v>
      </c>
      <c r="AH300" s="3">
        <v>15.710142857142857</v>
      </c>
      <c r="AI300" s="3">
        <v>26.428571428571427</v>
      </c>
      <c r="AJ300" s="3">
        <v>18.415571428571429</v>
      </c>
      <c r="AK300" s="3">
        <v>15</v>
      </c>
      <c r="AL300" s="3">
        <v>22</v>
      </c>
      <c r="AM300" s="3">
        <v>22.873999999999999</v>
      </c>
      <c r="AN300" s="3">
        <v>29.187714285714286</v>
      </c>
      <c r="AO300" s="3">
        <f t="shared" si="53"/>
        <v>21.373714285714282</v>
      </c>
      <c r="AP300" s="3" t="b">
        <f t="shared" si="54"/>
        <v>1</v>
      </c>
      <c r="AQ300" s="3" t="b">
        <f t="shared" si="62"/>
        <v>1</v>
      </c>
      <c r="AR300">
        <f t="shared" si="55"/>
        <v>4</v>
      </c>
      <c r="AS300">
        <f t="shared" si="56"/>
        <v>3</v>
      </c>
      <c r="AT300" s="3" t="b">
        <f t="shared" si="57"/>
        <v>1</v>
      </c>
      <c r="AU300" s="3">
        <f t="shared" si="58"/>
        <v>18.888571428571428</v>
      </c>
      <c r="AV300" s="3">
        <f t="shared" si="59"/>
        <v>24.687238095238097</v>
      </c>
      <c r="AW300" s="3">
        <f t="shared" si="60"/>
        <v>-0.38625185020328023</v>
      </c>
      <c r="AX300" s="3">
        <f t="shared" si="65"/>
        <v>9.8563642642811575E-2</v>
      </c>
      <c r="AY300" s="3" t="b">
        <f t="shared" si="63"/>
        <v>0</v>
      </c>
      <c r="AZ300" s="6">
        <f t="shared" si="61"/>
        <v>0.17124352244822971</v>
      </c>
      <c r="BA300" s="3" t="b">
        <f t="shared" si="64"/>
        <v>0</v>
      </c>
      <c r="BB300" s="3"/>
      <c r="BC300" t="s">
        <v>537</v>
      </c>
    </row>
    <row r="301" spans="1:55">
      <c r="A301">
        <v>952</v>
      </c>
      <c r="B301">
        <v>1</v>
      </c>
      <c r="C301" t="s">
        <v>2702</v>
      </c>
      <c r="D301" t="str">
        <f>HYPERLINK("http://www.uniprot.org/uniprot/THOC1_MOUSE", "THOC1_MOUSE")</f>
        <v>THOC1_MOUSE</v>
      </c>
      <c r="F301">
        <v>34.700000000000003</v>
      </c>
      <c r="G301">
        <v>657</v>
      </c>
      <c r="H301">
        <v>75437</v>
      </c>
      <c r="I301" t="s">
        <v>2775</v>
      </c>
      <c r="J301">
        <v>151</v>
      </c>
      <c r="K301">
        <v>151</v>
      </c>
      <c r="L301">
        <v>1</v>
      </c>
      <c r="M301">
        <v>12</v>
      </c>
      <c r="N301">
        <v>26</v>
      </c>
      <c r="O301">
        <v>21</v>
      </c>
      <c r="P301">
        <v>6</v>
      </c>
      <c r="Q301">
        <v>16</v>
      </c>
      <c r="R301">
        <v>34</v>
      </c>
      <c r="S301">
        <v>36</v>
      </c>
      <c r="T301">
        <v>12</v>
      </c>
      <c r="U301">
        <v>26</v>
      </c>
      <c r="V301">
        <v>21</v>
      </c>
      <c r="W301">
        <v>6</v>
      </c>
      <c r="X301">
        <v>16</v>
      </c>
      <c r="Y301">
        <v>34</v>
      </c>
      <c r="Z301">
        <v>36</v>
      </c>
      <c r="AA301">
        <v>12</v>
      </c>
      <c r="AB301">
        <v>26</v>
      </c>
      <c r="AC301">
        <v>21</v>
      </c>
      <c r="AD301">
        <v>6</v>
      </c>
      <c r="AE301">
        <v>16</v>
      </c>
      <c r="AF301">
        <v>34</v>
      </c>
      <c r="AG301">
        <v>36</v>
      </c>
      <c r="AH301" s="3">
        <v>19.541857142857143</v>
      </c>
      <c r="AI301" s="3">
        <v>20.697428571428571</v>
      </c>
      <c r="AJ301" s="3">
        <v>17</v>
      </c>
      <c r="AK301" s="3">
        <v>14</v>
      </c>
      <c r="AL301" s="3">
        <v>23.625</v>
      </c>
      <c r="AM301" s="3">
        <v>30.464857142857142</v>
      </c>
      <c r="AN301" s="3">
        <v>24</v>
      </c>
      <c r="AO301" s="3">
        <f t="shared" si="53"/>
        <v>21.332734693877551</v>
      </c>
      <c r="AP301" s="3" t="b">
        <f t="shared" si="54"/>
        <v>1</v>
      </c>
      <c r="AQ301" s="3" t="b">
        <f t="shared" si="62"/>
        <v>1</v>
      </c>
      <c r="AR301">
        <f t="shared" si="55"/>
        <v>4</v>
      </c>
      <c r="AS301">
        <f t="shared" si="56"/>
        <v>3</v>
      </c>
      <c r="AT301" s="3" t="b">
        <f t="shared" si="57"/>
        <v>1</v>
      </c>
      <c r="AU301" s="3">
        <f t="shared" si="58"/>
        <v>17.809821428571428</v>
      </c>
      <c r="AV301" s="3">
        <f t="shared" si="59"/>
        <v>26.029952380952381</v>
      </c>
      <c r="AW301" s="3">
        <f t="shared" si="60"/>
        <v>-0.54749962125765361</v>
      </c>
      <c r="AX301" s="3">
        <f t="shared" si="65"/>
        <v>-8.0619421389287571E-2</v>
      </c>
      <c r="AY301" s="3" t="b">
        <f t="shared" si="63"/>
        <v>0</v>
      </c>
      <c r="AZ301" s="6">
        <f t="shared" si="61"/>
        <v>2.3633040330726555E-2</v>
      </c>
      <c r="BA301" s="3" t="b">
        <f t="shared" si="64"/>
        <v>1</v>
      </c>
      <c r="BB301" s="3"/>
      <c r="BC301" t="s">
        <v>537</v>
      </c>
    </row>
    <row r="302" spans="1:55">
      <c r="A302">
        <v>1058</v>
      </c>
      <c r="B302">
        <v>1</v>
      </c>
      <c r="C302" t="s">
        <v>2592</v>
      </c>
      <c r="D302" t="str">
        <f>HYPERLINK("http://www.uniprot.org/uniprot/PLRG1_MOUSE", "PLRG1_MOUSE")</f>
        <v>PLRG1_MOUSE</v>
      </c>
      <c r="F302">
        <v>31.2</v>
      </c>
      <c r="G302">
        <v>513</v>
      </c>
      <c r="H302">
        <v>56939</v>
      </c>
      <c r="I302" t="s">
        <v>2593</v>
      </c>
      <c r="J302">
        <v>152</v>
      </c>
      <c r="K302">
        <v>152</v>
      </c>
      <c r="L302">
        <v>1</v>
      </c>
      <c r="M302">
        <v>8</v>
      </c>
      <c r="N302">
        <v>26</v>
      </c>
      <c r="O302">
        <v>26</v>
      </c>
      <c r="P302">
        <v>10</v>
      </c>
      <c r="Q302">
        <v>13</v>
      </c>
      <c r="R302">
        <v>32</v>
      </c>
      <c r="S302">
        <v>37</v>
      </c>
      <c r="T302">
        <v>8</v>
      </c>
      <c r="U302">
        <v>26</v>
      </c>
      <c r="V302">
        <v>26</v>
      </c>
      <c r="W302">
        <v>10</v>
      </c>
      <c r="X302">
        <v>13</v>
      </c>
      <c r="Y302">
        <v>32</v>
      </c>
      <c r="Z302">
        <v>37</v>
      </c>
      <c r="AA302">
        <v>8</v>
      </c>
      <c r="AB302">
        <v>26</v>
      </c>
      <c r="AC302">
        <v>26</v>
      </c>
      <c r="AD302">
        <v>10</v>
      </c>
      <c r="AE302">
        <v>13</v>
      </c>
      <c r="AF302">
        <v>32</v>
      </c>
      <c r="AG302">
        <v>37</v>
      </c>
      <c r="AH302" s="3">
        <v>14</v>
      </c>
      <c r="AI302" s="3">
        <v>20.77657142857143</v>
      </c>
      <c r="AJ302" s="3">
        <v>21.255857142857142</v>
      </c>
      <c r="AK302" s="3">
        <v>19.565428571428573</v>
      </c>
      <c r="AL302" s="3">
        <v>20.194857142857142</v>
      </c>
      <c r="AM302" s="3">
        <v>28</v>
      </c>
      <c r="AN302" s="3">
        <v>24.900571428571428</v>
      </c>
      <c r="AO302" s="3">
        <f t="shared" si="53"/>
        <v>21.241897959183671</v>
      </c>
      <c r="AP302" s="3" t="b">
        <f t="shared" si="54"/>
        <v>1</v>
      </c>
      <c r="AQ302" s="3" t="b">
        <f t="shared" si="62"/>
        <v>1</v>
      </c>
      <c r="AR302">
        <f t="shared" si="55"/>
        <v>4</v>
      </c>
      <c r="AS302">
        <f t="shared" si="56"/>
        <v>3</v>
      </c>
      <c r="AT302" s="3" t="b">
        <f t="shared" si="57"/>
        <v>1</v>
      </c>
      <c r="AU302" s="3">
        <f t="shared" si="58"/>
        <v>18.899464285714284</v>
      </c>
      <c r="AV302" s="3">
        <f t="shared" si="59"/>
        <v>24.365142857142857</v>
      </c>
      <c r="AW302" s="3">
        <f t="shared" si="60"/>
        <v>-0.36647334018105621</v>
      </c>
      <c r="AX302" s="3">
        <f t="shared" si="65"/>
        <v>0.16881100959740411</v>
      </c>
      <c r="AY302" s="3" t="b">
        <f t="shared" si="63"/>
        <v>0</v>
      </c>
      <c r="AZ302" s="6">
        <f t="shared" si="61"/>
        <v>0.10275164358105454</v>
      </c>
      <c r="BA302" s="3" t="b">
        <f t="shared" si="64"/>
        <v>0</v>
      </c>
      <c r="BB302" s="3"/>
      <c r="BC302" t="s">
        <v>537</v>
      </c>
    </row>
    <row r="303" spans="1:55">
      <c r="A303">
        <v>734</v>
      </c>
      <c r="B303">
        <v>1</v>
      </c>
      <c r="C303" t="s">
        <v>1817</v>
      </c>
      <c r="D303" t="str">
        <f>HYPERLINK("http://www.uniprot.org/uniprot/NU214_MOUSE", "NU214_MOUSE")</f>
        <v>NU214_MOUSE</v>
      </c>
      <c r="F303">
        <v>28.1</v>
      </c>
      <c r="G303">
        <v>2085</v>
      </c>
      <c r="H303">
        <v>212980</v>
      </c>
      <c r="I303" t="s">
        <v>1818</v>
      </c>
      <c r="J303">
        <v>147</v>
      </c>
      <c r="K303">
        <v>147</v>
      </c>
      <c r="L303">
        <v>1</v>
      </c>
      <c r="M303">
        <v>20</v>
      </c>
      <c r="N303">
        <v>19</v>
      </c>
      <c r="O303">
        <v>27</v>
      </c>
      <c r="P303">
        <v>9</v>
      </c>
      <c r="Q303">
        <v>13</v>
      </c>
      <c r="R303">
        <v>25</v>
      </c>
      <c r="S303">
        <v>34</v>
      </c>
      <c r="T303">
        <v>20</v>
      </c>
      <c r="U303">
        <v>19</v>
      </c>
      <c r="V303">
        <v>27</v>
      </c>
      <c r="W303">
        <v>9</v>
      </c>
      <c r="X303">
        <v>13</v>
      </c>
      <c r="Y303">
        <v>25</v>
      </c>
      <c r="Z303">
        <v>34</v>
      </c>
      <c r="AA303">
        <v>20</v>
      </c>
      <c r="AB303">
        <v>19</v>
      </c>
      <c r="AC303">
        <v>27</v>
      </c>
      <c r="AD303">
        <v>9</v>
      </c>
      <c r="AE303">
        <v>13</v>
      </c>
      <c r="AF303">
        <v>25</v>
      </c>
      <c r="AG303">
        <v>34</v>
      </c>
      <c r="AH303" s="3">
        <v>30.006714285714288</v>
      </c>
      <c r="AI303" s="3">
        <v>14.519142857142857</v>
      </c>
      <c r="AJ303" s="3">
        <v>22</v>
      </c>
      <c r="AK303" s="3">
        <v>18</v>
      </c>
      <c r="AL303" s="3">
        <v>19.565428571428573</v>
      </c>
      <c r="AM303" s="3">
        <v>21.979571428571429</v>
      </c>
      <c r="AN303" s="3">
        <v>22</v>
      </c>
      <c r="AO303" s="3">
        <f t="shared" si="53"/>
        <v>21.152979591836736</v>
      </c>
      <c r="AP303" s="3" t="b">
        <f t="shared" si="54"/>
        <v>1</v>
      </c>
      <c r="AQ303" s="3" t="b">
        <f t="shared" si="62"/>
        <v>1</v>
      </c>
      <c r="AR303">
        <f t="shared" si="55"/>
        <v>4</v>
      </c>
      <c r="AS303">
        <f t="shared" si="56"/>
        <v>3</v>
      </c>
      <c r="AT303" s="3" t="b">
        <f t="shared" si="57"/>
        <v>1</v>
      </c>
      <c r="AU303" s="3">
        <f t="shared" si="58"/>
        <v>21.131464285714287</v>
      </c>
      <c r="AV303" s="3">
        <f t="shared" si="59"/>
        <v>21.181666666666668</v>
      </c>
      <c r="AW303" s="3">
        <f t="shared" si="60"/>
        <v>-3.4233704003831943E-3</v>
      </c>
      <c r="AX303" s="3">
        <f t="shared" si="65"/>
        <v>0.64418825057410822</v>
      </c>
      <c r="AY303" s="3" t="b">
        <f t="shared" si="63"/>
        <v>0</v>
      </c>
      <c r="AZ303" s="6">
        <f t="shared" si="61"/>
        <v>0.99046577382767231</v>
      </c>
      <c r="BA303" s="3" t="b">
        <f t="shared" si="64"/>
        <v>0</v>
      </c>
      <c r="BB303" s="3"/>
      <c r="BC303" t="s">
        <v>537</v>
      </c>
    </row>
    <row r="304" spans="1:55">
      <c r="A304">
        <v>1073</v>
      </c>
      <c r="B304">
        <v>1</v>
      </c>
      <c r="C304" t="s">
        <v>2537</v>
      </c>
      <c r="D304" t="str">
        <f>HYPERLINK("http://www.uniprot.org/uniprot/SMRD2_MOUSE", "SMRD2_MOUSE")</f>
        <v>SMRD2_MOUSE</v>
      </c>
      <c r="F304">
        <v>33.6</v>
      </c>
      <c r="G304">
        <v>456</v>
      </c>
      <c r="H304">
        <v>52283</v>
      </c>
      <c r="I304" t="s">
        <v>2538</v>
      </c>
      <c r="J304">
        <v>148</v>
      </c>
      <c r="K304">
        <v>98</v>
      </c>
      <c r="L304">
        <v>0.66200000000000003</v>
      </c>
      <c r="M304">
        <v>15</v>
      </c>
      <c r="N304">
        <v>18</v>
      </c>
      <c r="O304">
        <v>22</v>
      </c>
      <c r="P304">
        <v>5</v>
      </c>
      <c r="Q304">
        <v>23</v>
      </c>
      <c r="R304">
        <v>21</v>
      </c>
      <c r="S304">
        <v>44</v>
      </c>
      <c r="T304">
        <v>15</v>
      </c>
      <c r="U304">
        <v>7</v>
      </c>
      <c r="V304">
        <v>14</v>
      </c>
      <c r="W304">
        <v>3</v>
      </c>
      <c r="X304">
        <v>14</v>
      </c>
      <c r="Y304">
        <v>11</v>
      </c>
      <c r="Z304">
        <v>34</v>
      </c>
      <c r="AA304">
        <v>15</v>
      </c>
      <c r="AB304">
        <v>16.625</v>
      </c>
      <c r="AC304">
        <v>21.466999999999999</v>
      </c>
      <c r="AD304">
        <v>5</v>
      </c>
      <c r="AE304">
        <v>23</v>
      </c>
      <c r="AF304">
        <v>21</v>
      </c>
      <c r="AG304">
        <v>43.444000000000003</v>
      </c>
      <c r="AH304" s="3">
        <v>23.714285714285715</v>
      </c>
      <c r="AI304" s="3">
        <v>12.660714285714286</v>
      </c>
      <c r="AJ304" s="3">
        <v>17.249714285714283</v>
      </c>
      <c r="AK304" s="3">
        <v>12.857142857142858</v>
      </c>
      <c r="AL304" s="3">
        <v>32.142857142857146</v>
      </c>
      <c r="AM304" s="3">
        <v>18.571428571428573</v>
      </c>
      <c r="AN304" s="3">
        <v>29.733571428571434</v>
      </c>
      <c r="AO304" s="3">
        <f t="shared" si="53"/>
        <v>20.98995918367347</v>
      </c>
      <c r="AP304" s="3" t="b">
        <f t="shared" si="54"/>
        <v>1</v>
      </c>
      <c r="AQ304" s="3" t="b">
        <f t="shared" si="62"/>
        <v>1</v>
      </c>
      <c r="AR304">
        <f t="shared" si="55"/>
        <v>4</v>
      </c>
      <c r="AS304">
        <f t="shared" si="56"/>
        <v>3</v>
      </c>
      <c r="AT304" s="3" t="b">
        <f t="shared" si="57"/>
        <v>1</v>
      </c>
      <c r="AU304" s="3">
        <f t="shared" si="58"/>
        <v>16.620464285714284</v>
      </c>
      <c r="AV304" s="3">
        <f t="shared" si="59"/>
        <v>26.815952380952385</v>
      </c>
      <c r="AW304" s="3">
        <f t="shared" si="60"/>
        <v>-0.69013080849971742</v>
      </c>
      <c r="AX304" s="3">
        <f t="shared" si="65"/>
        <v>-0.25564342638708826</v>
      </c>
      <c r="AY304" s="3" t="b">
        <f t="shared" si="63"/>
        <v>0</v>
      </c>
      <c r="AZ304" s="6">
        <f t="shared" si="61"/>
        <v>7.9887646923002639E-2</v>
      </c>
      <c r="BA304" s="3" t="b">
        <f t="shared" si="64"/>
        <v>1</v>
      </c>
      <c r="BB304" s="3"/>
      <c r="BC304" t="s">
        <v>2130</v>
      </c>
    </row>
    <row r="305" spans="1:55">
      <c r="A305">
        <v>354</v>
      </c>
      <c r="B305">
        <v>1</v>
      </c>
      <c r="C305" t="s">
        <v>1061</v>
      </c>
      <c r="D305" t="str">
        <f>HYPERLINK("http://www.uniprot.org/uniprot/RL27_MOUSE", "RL27_MOUSE")</f>
        <v>RL27_MOUSE</v>
      </c>
      <c r="F305">
        <v>41.9</v>
      </c>
      <c r="G305">
        <v>136</v>
      </c>
      <c r="H305">
        <v>15799</v>
      </c>
      <c r="I305" t="s">
        <v>1062</v>
      </c>
      <c r="J305">
        <v>149</v>
      </c>
      <c r="K305">
        <v>149</v>
      </c>
      <c r="L305">
        <v>1</v>
      </c>
      <c r="M305">
        <v>10</v>
      </c>
      <c r="N305">
        <v>27</v>
      </c>
      <c r="O305">
        <v>12</v>
      </c>
      <c r="P305">
        <v>17</v>
      </c>
      <c r="Q305">
        <v>14</v>
      </c>
      <c r="R305">
        <v>24</v>
      </c>
      <c r="S305">
        <v>45</v>
      </c>
      <c r="T305">
        <v>10</v>
      </c>
      <c r="U305">
        <v>27</v>
      </c>
      <c r="V305">
        <v>12</v>
      </c>
      <c r="W305">
        <v>17</v>
      </c>
      <c r="X305">
        <v>14</v>
      </c>
      <c r="Y305">
        <v>24</v>
      </c>
      <c r="Z305">
        <v>45</v>
      </c>
      <c r="AA305">
        <v>10</v>
      </c>
      <c r="AB305">
        <v>27</v>
      </c>
      <c r="AC305">
        <v>12</v>
      </c>
      <c r="AD305">
        <v>17</v>
      </c>
      <c r="AE305">
        <v>14</v>
      </c>
      <c r="AF305">
        <v>24</v>
      </c>
      <c r="AG305">
        <v>45</v>
      </c>
      <c r="AH305" s="3">
        <v>16.24942857142857</v>
      </c>
      <c r="AI305" s="3">
        <v>21.457571428571431</v>
      </c>
      <c r="AJ305" s="3">
        <v>8.4642857142857135</v>
      </c>
      <c r="AK305" s="3">
        <v>28</v>
      </c>
      <c r="AL305" s="3">
        <v>20.77657142857143</v>
      </c>
      <c r="AM305" s="3">
        <v>20.857142857142858</v>
      </c>
      <c r="AN305" s="3">
        <v>30.841714285714286</v>
      </c>
      <c r="AO305" s="3">
        <f t="shared" si="53"/>
        <v>20.949530612244899</v>
      </c>
      <c r="AP305" s="3" t="b">
        <f t="shared" si="54"/>
        <v>1</v>
      </c>
      <c r="AQ305" s="3" t="b">
        <f t="shared" si="62"/>
        <v>1</v>
      </c>
      <c r="AR305">
        <f t="shared" si="55"/>
        <v>4</v>
      </c>
      <c r="AS305">
        <f t="shared" si="56"/>
        <v>3</v>
      </c>
      <c r="AT305" s="3" t="b">
        <f t="shared" si="57"/>
        <v>1</v>
      </c>
      <c r="AU305" s="3">
        <f t="shared" si="58"/>
        <v>18.542821428571429</v>
      </c>
      <c r="AV305" s="3">
        <f t="shared" si="59"/>
        <v>24.158476190476193</v>
      </c>
      <c r="AW305" s="3">
        <f t="shared" si="60"/>
        <v>-0.38166868125294001</v>
      </c>
      <c r="AX305" s="3">
        <f t="shared" si="65"/>
        <v>0.2532736288155798</v>
      </c>
      <c r="AY305" s="3" t="b">
        <f t="shared" si="63"/>
        <v>0</v>
      </c>
      <c r="AZ305" s="6">
        <f t="shared" si="61"/>
        <v>0.36440674909379095</v>
      </c>
      <c r="BA305" s="3" t="b">
        <f t="shared" si="64"/>
        <v>0</v>
      </c>
      <c r="BB305" s="3"/>
      <c r="BC305" t="s">
        <v>537</v>
      </c>
    </row>
    <row r="306" spans="1:55">
      <c r="A306">
        <v>283</v>
      </c>
      <c r="B306">
        <v>1</v>
      </c>
      <c r="C306" t="s">
        <v>690</v>
      </c>
      <c r="D306" t="str">
        <f>HYPERLINK("http://www.uniprot.org/uniprot/RL6_MOUSE", "RL6_MOUSE")</f>
        <v>RL6_MOUSE</v>
      </c>
      <c r="F306">
        <v>34.1</v>
      </c>
      <c r="G306">
        <v>296</v>
      </c>
      <c r="H306">
        <v>33511</v>
      </c>
      <c r="I306" t="s">
        <v>691</v>
      </c>
      <c r="J306">
        <v>156</v>
      </c>
      <c r="K306">
        <v>156</v>
      </c>
      <c r="L306">
        <v>1</v>
      </c>
      <c r="M306">
        <v>4</v>
      </c>
      <c r="N306">
        <v>33</v>
      </c>
      <c r="O306">
        <v>27</v>
      </c>
      <c r="P306">
        <v>10</v>
      </c>
      <c r="Q306">
        <v>7</v>
      </c>
      <c r="R306">
        <v>36</v>
      </c>
      <c r="S306">
        <v>39</v>
      </c>
      <c r="T306">
        <v>4</v>
      </c>
      <c r="U306">
        <v>33</v>
      </c>
      <c r="V306">
        <v>27</v>
      </c>
      <c r="W306">
        <v>10</v>
      </c>
      <c r="X306">
        <v>7</v>
      </c>
      <c r="Y306">
        <v>36</v>
      </c>
      <c r="Z306">
        <v>39</v>
      </c>
      <c r="AA306">
        <v>4</v>
      </c>
      <c r="AB306">
        <v>33</v>
      </c>
      <c r="AC306">
        <v>27</v>
      </c>
      <c r="AD306">
        <v>10</v>
      </c>
      <c r="AE306">
        <v>7</v>
      </c>
      <c r="AF306">
        <v>36</v>
      </c>
      <c r="AG306">
        <v>39</v>
      </c>
      <c r="AH306" s="3">
        <v>7.2857142857142856</v>
      </c>
      <c r="AI306" s="3">
        <v>27.704000000000001</v>
      </c>
      <c r="AJ306" s="3">
        <v>21.979571428571429</v>
      </c>
      <c r="AK306" s="3">
        <v>19.211857142857145</v>
      </c>
      <c r="AL306" s="3">
        <v>10.857142857142858</v>
      </c>
      <c r="AM306" s="3">
        <v>32.142857142857146</v>
      </c>
      <c r="AN306" s="3">
        <v>26.428571428571427</v>
      </c>
      <c r="AO306" s="3">
        <f t="shared" si="53"/>
        <v>20.801387755102041</v>
      </c>
      <c r="AP306" s="3" t="b">
        <f t="shared" si="54"/>
        <v>1</v>
      </c>
      <c r="AQ306" s="3" t="b">
        <f t="shared" si="62"/>
        <v>1</v>
      </c>
      <c r="AR306">
        <f t="shared" si="55"/>
        <v>4</v>
      </c>
      <c r="AS306">
        <f t="shared" si="56"/>
        <v>3</v>
      </c>
      <c r="AT306" s="3" t="b">
        <f t="shared" si="57"/>
        <v>1</v>
      </c>
      <c r="AU306" s="3">
        <f t="shared" si="58"/>
        <v>19.045285714285715</v>
      </c>
      <c r="AV306" s="3">
        <f t="shared" si="59"/>
        <v>23.142857142857142</v>
      </c>
      <c r="AW306" s="3">
        <f t="shared" si="60"/>
        <v>-0.28113305479917039</v>
      </c>
      <c r="AX306" s="3">
        <f t="shared" si="65"/>
        <v>0.33167559337197894</v>
      </c>
      <c r="AY306" s="3" t="b">
        <f t="shared" si="63"/>
        <v>0</v>
      </c>
      <c r="AZ306" s="6">
        <f t="shared" si="61"/>
        <v>0.60182894306500079</v>
      </c>
      <c r="BA306" s="3" t="b">
        <f t="shared" si="64"/>
        <v>0</v>
      </c>
      <c r="BB306" s="3"/>
      <c r="BC306" t="s">
        <v>537</v>
      </c>
    </row>
    <row r="307" spans="1:55">
      <c r="A307">
        <v>659</v>
      </c>
      <c r="B307">
        <v>1</v>
      </c>
      <c r="C307" t="s">
        <v>448</v>
      </c>
      <c r="D307" t="str">
        <f>HYPERLINK("http://www.uniprot.org/uniprot/SMCA2_MOUSE", "SMCA2_MOUSE")</f>
        <v>SMCA2_MOUSE</v>
      </c>
      <c r="F307">
        <v>25.3</v>
      </c>
      <c r="G307">
        <v>1577</v>
      </c>
      <c r="H307">
        <v>180254</v>
      </c>
      <c r="I307" t="s">
        <v>449</v>
      </c>
      <c r="J307">
        <v>169</v>
      </c>
      <c r="K307">
        <v>113</v>
      </c>
      <c r="L307">
        <v>0.66900000000000004</v>
      </c>
      <c r="M307">
        <v>13</v>
      </c>
      <c r="N307">
        <v>32</v>
      </c>
      <c r="O307">
        <v>35</v>
      </c>
      <c r="P307">
        <v>16</v>
      </c>
      <c r="Q307">
        <v>14</v>
      </c>
      <c r="R307">
        <v>23</v>
      </c>
      <c r="S307">
        <v>36</v>
      </c>
      <c r="T307">
        <v>13</v>
      </c>
      <c r="U307">
        <v>19</v>
      </c>
      <c r="V307">
        <v>19</v>
      </c>
      <c r="W307">
        <v>15</v>
      </c>
      <c r="X307">
        <v>14</v>
      </c>
      <c r="Y307">
        <v>11</v>
      </c>
      <c r="Z307">
        <v>22</v>
      </c>
      <c r="AA307">
        <v>13</v>
      </c>
      <c r="AB307">
        <v>26.484999999999999</v>
      </c>
      <c r="AC307">
        <v>28.806000000000001</v>
      </c>
      <c r="AD307">
        <v>15.833</v>
      </c>
      <c r="AE307">
        <v>14</v>
      </c>
      <c r="AF307">
        <v>16.739000000000001</v>
      </c>
      <c r="AG307">
        <v>31.934999999999999</v>
      </c>
      <c r="AH307" s="3">
        <v>20.77657142857143</v>
      </c>
      <c r="AI307" s="3">
        <v>21.212142857142858</v>
      </c>
      <c r="AJ307" s="3">
        <v>22.686571428571426</v>
      </c>
      <c r="AK307" s="3">
        <v>26.197285714285709</v>
      </c>
      <c r="AL307" s="3">
        <v>20.961142857142857</v>
      </c>
      <c r="AM307" s="3">
        <v>13.819857142857144</v>
      </c>
      <c r="AN307" s="3">
        <v>19.847857142857144</v>
      </c>
      <c r="AO307" s="3">
        <f t="shared" si="53"/>
        <v>20.785918367346937</v>
      </c>
      <c r="AP307" s="3" t="b">
        <f t="shared" si="54"/>
        <v>1</v>
      </c>
      <c r="AQ307" s="3" t="b">
        <f t="shared" si="62"/>
        <v>1</v>
      </c>
      <c r="AR307">
        <f t="shared" si="55"/>
        <v>4</v>
      </c>
      <c r="AS307">
        <f t="shared" si="56"/>
        <v>3</v>
      </c>
      <c r="AT307" s="3" t="b">
        <f t="shared" si="57"/>
        <v>1</v>
      </c>
      <c r="AU307" s="3">
        <f t="shared" si="58"/>
        <v>22.718142857142855</v>
      </c>
      <c r="AV307" s="3">
        <f t="shared" si="59"/>
        <v>18.209619047619046</v>
      </c>
      <c r="AW307" s="3">
        <f t="shared" si="60"/>
        <v>0.31914416260770206</v>
      </c>
      <c r="AX307" s="3">
        <f t="shared" si="65"/>
        <v>1.0088864231328702</v>
      </c>
      <c r="AY307" s="3" t="b">
        <f t="shared" si="63"/>
        <v>0</v>
      </c>
      <c r="AZ307" s="6">
        <f t="shared" si="61"/>
        <v>0.11411887752385852</v>
      </c>
      <c r="BA307" s="3" t="b">
        <f t="shared" si="64"/>
        <v>0</v>
      </c>
      <c r="BB307" s="3"/>
      <c r="BC307" t="s">
        <v>875</v>
      </c>
    </row>
    <row r="308" spans="1:55">
      <c r="A308">
        <v>1261</v>
      </c>
      <c r="B308">
        <v>1</v>
      </c>
      <c r="C308" t="s">
        <v>2069</v>
      </c>
      <c r="D308" t="str">
        <f>HYPERLINK("http://www.uniprot.org/uniprot/PESC_MOUSE", "PESC_MOUSE")</f>
        <v>PESC_MOUSE</v>
      </c>
      <c r="F308">
        <v>28.4</v>
      </c>
      <c r="G308">
        <v>584</v>
      </c>
      <c r="H308">
        <v>67797</v>
      </c>
      <c r="I308" t="s">
        <v>2070</v>
      </c>
      <c r="J308">
        <v>143</v>
      </c>
      <c r="K308">
        <v>143</v>
      </c>
      <c r="L308">
        <v>1</v>
      </c>
      <c r="M308">
        <v>7</v>
      </c>
      <c r="N308">
        <v>29</v>
      </c>
      <c r="O308">
        <v>23</v>
      </c>
      <c r="P308">
        <v>6</v>
      </c>
      <c r="Q308">
        <v>20</v>
      </c>
      <c r="R308">
        <v>33</v>
      </c>
      <c r="S308">
        <v>25</v>
      </c>
      <c r="T308">
        <v>7</v>
      </c>
      <c r="U308">
        <v>29</v>
      </c>
      <c r="V308">
        <v>23</v>
      </c>
      <c r="W308">
        <v>6</v>
      </c>
      <c r="X308">
        <v>20</v>
      </c>
      <c r="Y308">
        <v>33</v>
      </c>
      <c r="Z308">
        <v>25</v>
      </c>
      <c r="AA308">
        <v>7</v>
      </c>
      <c r="AB308">
        <v>29</v>
      </c>
      <c r="AC308">
        <v>23</v>
      </c>
      <c r="AD308">
        <v>6</v>
      </c>
      <c r="AE308">
        <v>20</v>
      </c>
      <c r="AF308">
        <v>33</v>
      </c>
      <c r="AG308">
        <v>25</v>
      </c>
      <c r="AH308" s="3">
        <v>12.919571428571428</v>
      </c>
      <c r="AI308" s="3">
        <v>24.335142857142852</v>
      </c>
      <c r="AJ308" s="3">
        <v>19.285714285714285</v>
      </c>
      <c r="AK308" s="3">
        <v>14.459</v>
      </c>
      <c r="AL308" s="3">
        <v>28.304000000000002</v>
      </c>
      <c r="AM308" s="3">
        <v>29.571428571428573</v>
      </c>
      <c r="AN308" s="3">
        <v>16.24942857142857</v>
      </c>
      <c r="AO308" s="3">
        <f t="shared" si="53"/>
        <v>20.732040816326531</v>
      </c>
      <c r="AP308" s="3" t="b">
        <f t="shared" si="54"/>
        <v>1</v>
      </c>
      <c r="AQ308" s="3" t="b">
        <f t="shared" si="62"/>
        <v>1</v>
      </c>
      <c r="AR308">
        <f t="shared" si="55"/>
        <v>4</v>
      </c>
      <c r="AS308">
        <f t="shared" si="56"/>
        <v>3</v>
      </c>
      <c r="AT308" s="3" t="b">
        <f t="shared" si="57"/>
        <v>1</v>
      </c>
      <c r="AU308" s="3">
        <f t="shared" si="58"/>
        <v>17.749857142857142</v>
      </c>
      <c r="AV308" s="3">
        <f t="shared" si="59"/>
        <v>24.708285714285712</v>
      </c>
      <c r="AW308" s="3">
        <f t="shared" si="60"/>
        <v>-0.47718750516301361</v>
      </c>
      <c r="AX308" s="3">
        <f t="shared" si="65"/>
        <v>8.6257134457627546E-2</v>
      </c>
      <c r="AY308" s="3" t="b">
        <f t="shared" si="63"/>
        <v>0</v>
      </c>
      <c r="AZ308" s="6">
        <f t="shared" si="61"/>
        <v>0.19749044448202555</v>
      </c>
      <c r="BA308" s="3" t="b">
        <f t="shared" si="64"/>
        <v>0</v>
      </c>
      <c r="BB308" s="3"/>
      <c r="BC308" t="s">
        <v>537</v>
      </c>
    </row>
    <row r="309" spans="1:55">
      <c r="A309">
        <v>1233</v>
      </c>
      <c r="B309">
        <v>1</v>
      </c>
      <c r="C309" t="s">
        <v>2099</v>
      </c>
      <c r="D309" t="str">
        <f>HYPERLINK("http://www.uniprot.org/uniprot/RRMJ3_MOUSE", "RRMJ3_MOUSE")</f>
        <v>RRMJ3_MOUSE</v>
      </c>
      <c r="F309">
        <v>29.2</v>
      </c>
      <c r="G309">
        <v>838</v>
      </c>
      <c r="H309">
        <v>95533</v>
      </c>
      <c r="I309" t="s">
        <v>2100</v>
      </c>
      <c r="J309">
        <v>144</v>
      </c>
      <c r="K309">
        <v>144</v>
      </c>
      <c r="L309">
        <v>1</v>
      </c>
      <c r="M309">
        <v>5</v>
      </c>
      <c r="N309">
        <v>23</v>
      </c>
      <c r="O309">
        <v>21</v>
      </c>
      <c r="P309">
        <v>8</v>
      </c>
      <c r="Q309">
        <v>33</v>
      </c>
      <c r="R309">
        <v>22</v>
      </c>
      <c r="S309">
        <v>32</v>
      </c>
      <c r="T309">
        <v>5</v>
      </c>
      <c r="U309">
        <v>23</v>
      </c>
      <c r="V309">
        <v>21</v>
      </c>
      <c r="W309">
        <v>8</v>
      </c>
      <c r="X309">
        <v>33</v>
      </c>
      <c r="Y309">
        <v>22</v>
      </c>
      <c r="Z309">
        <v>32</v>
      </c>
      <c r="AA309">
        <v>5</v>
      </c>
      <c r="AB309">
        <v>23</v>
      </c>
      <c r="AC309">
        <v>21</v>
      </c>
      <c r="AD309">
        <v>8</v>
      </c>
      <c r="AE309">
        <v>33</v>
      </c>
      <c r="AF309">
        <v>22</v>
      </c>
      <c r="AG309">
        <v>32</v>
      </c>
      <c r="AH309" s="3">
        <v>10.321428571428571</v>
      </c>
      <c r="AI309" s="3">
        <v>18</v>
      </c>
      <c r="AJ309" s="3">
        <v>17.161571428571428</v>
      </c>
      <c r="AK309" s="3">
        <v>17</v>
      </c>
      <c r="AL309" s="3">
        <v>40.530571428571427</v>
      </c>
      <c r="AM309" s="3">
        <v>19.871285714285712</v>
      </c>
      <c r="AN309" s="3">
        <v>20.697428571428571</v>
      </c>
      <c r="AO309" s="3">
        <f t="shared" si="53"/>
        <v>20.511755102040812</v>
      </c>
      <c r="AP309" s="3" t="b">
        <f t="shared" si="54"/>
        <v>1</v>
      </c>
      <c r="AQ309" s="3" t="b">
        <f t="shared" si="62"/>
        <v>1</v>
      </c>
      <c r="AR309">
        <f t="shared" si="55"/>
        <v>4</v>
      </c>
      <c r="AS309">
        <f t="shared" si="56"/>
        <v>3</v>
      </c>
      <c r="AT309" s="3" t="b">
        <f t="shared" si="57"/>
        <v>1</v>
      </c>
      <c r="AU309" s="3">
        <f t="shared" si="58"/>
        <v>15.620749999999999</v>
      </c>
      <c r="AV309" s="3">
        <f t="shared" si="59"/>
        <v>27.033095238095239</v>
      </c>
      <c r="AW309" s="3">
        <f t="shared" si="60"/>
        <v>-0.79126298382822269</v>
      </c>
      <c r="AX309" s="3">
        <f t="shared" si="65"/>
        <v>-0.35452217914966871</v>
      </c>
      <c r="AY309" s="3" t="b">
        <f t="shared" si="63"/>
        <v>0</v>
      </c>
      <c r="AZ309" s="6">
        <f t="shared" si="61"/>
        <v>0.11695578958523781</v>
      </c>
      <c r="BA309" s="3" t="b">
        <f t="shared" si="64"/>
        <v>0</v>
      </c>
      <c r="BB309" s="3"/>
      <c r="BC309" t="s">
        <v>537</v>
      </c>
    </row>
    <row r="310" spans="1:55">
      <c r="A310">
        <v>203</v>
      </c>
      <c r="B310">
        <v>1</v>
      </c>
      <c r="C310" t="s">
        <v>88</v>
      </c>
      <c r="D310" t="str">
        <f>HYPERLINK("http://www.uniprot.org/uniprot/HS71B_MOUSE", "HS71B_MOUSE")</f>
        <v>HS71B_MOUSE</v>
      </c>
      <c r="F310">
        <v>44.5</v>
      </c>
      <c r="G310">
        <v>642</v>
      </c>
      <c r="H310">
        <v>70177</v>
      </c>
      <c r="I310" t="s">
        <v>89</v>
      </c>
      <c r="J310">
        <v>476</v>
      </c>
      <c r="K310">
        <v>109</v>
      </c>
      <c r="L310">
        <v>0.22900000000000001</v>
      </c>
      <c r="M310">
        <v>52</v>
      </c>
      <c r="N310">
        <v>52</v>
      </c>
      <c r="O310">
        <v>51</v>
      </c>
      <c r="P310">
        <v>64</v>
      </c>
      <c r="Q310">
        <v>82</v>
      </c>
      <c r="R310">
        <v>76</v>
      </c>
      <c r="S310">
        <v>99</v>
      </c>
      <c r="T310">
        <v>2</v>
      </c>
      <c r="U310">
        <v>5</v>
      </c>
      <c r="V310">
        <v>7</v>
      </c>
      <c r="W310">
        <v>0</v>
      </c>
      <c r="X310">
        <v>24</v>
      </c>
      <c r="Y310">
        <v>31</v>
      </c>
      <c r="Z310">
        <v>40</v>
      </c>
      <c r="AA310">
        <v>2.2029999999999998</v>
      </c>
      <c r="AB310">
        <v>9.7230000000000008</v>
      </c>
      <c r="AC310">
        <v>11.965</v>
      </c>
      <c r="AD310">
        <v>0</v>
      </c>
      <c r="AE310">
        <v>30.177</v>
      </c>
      <c r="AF310">
        <v>44.264000000000003</v>
      </c>
      <c r="AG310">
        <v>57.84</v>
      </c>
      <c r="AH310" s="3">
        <v>5.1718571428571432</v>
      </c>
      <c r="AI310" s="3">
        <v>6.5318571428571426</v>
      </c>
      <c r="AJ310" s="3">
        <v>8.4235714285714298</v>
      </c>
      <c r="AK310" s="3">
        <v>0</v>
      </c>
      <c r="AL310" s="3">
        <v>37.850999999999999</v>
      </c>
      <c r="AM310" s="3">
        <v>43.037714285714287</v>
      </c>
      <c r="AN310" s="3">
        <v>42.12</v>
      </c>
      <c r="AO310" s="3">
        <f t="shared" si="53"/>
        <v>20.448</v>
      </c>
      <c r="AP310" s="3" t="b">
        <f t="shared" si="54"/>
        <v>1</v>
      </c>
      <c r="AQ310" s="3" t="b">
        <f t="shared" si="62"/>
        <v>0</v>
      </c>
      <c r="AR310">
        <f t="shared" si="55"/>
        <v>4</v>
      </c>
      <c r="AS310">
        <f t="shared" si="56"/>
        <v>3</v>
      </c>
      <c r="AT310" s="3" t="b">
        <f t="shared" si="57"/>
        <v>1</v>
      </c>
      <c r="AU310" s="3">
        <f t="shared" si="58"/>
        <v>5.0318214285714289</v>
      </c>
      <c r="AV310" s="3">
        <f t="shared" si="59"/>
        <v>41.002904761904766</v>
      </c>
      <c r="AW310" s="3">
        <f t="shared" si="60"/>
        <v>-3.0265734886935882</v>
      </c>
      <c r="AX310" s="3">
        <f t="shared" si="65"/>
        <v>-3.0081006696625687</v>
      </c>
      <c r="AY310" s="3" t="b">
        <f t="shared" si="63"/>
        <v>1</v>
      </c>
      <c r="AZ310" s="6">
        <f t="shared" si="61"/>
        <v>3.0384470254418711E-5</v>
      </c>
      <c r="BA310" s="3" t="b">
        <f t="shared" si="64"/>
        <v>1</v>
      </c>
      <c r="BB310" s="3"/>
      <c r="BC310" t="s">
        <v>154</v>
      </c>
    </row>
    <row r="311" spans="1:55">
      <c r="A311">
        <v>72</v>
      </c>
      <c r="B311">
        <v>1</v>
      </c>
      <c r="C311" t="s">
        <v>393</v>
      </c>
      <c r="D311" t="str">
        <f>HYPERLINK("http://www.uniprot.org/uniprot/TCOF_MOUSE", "TCOF_MOUSE")</f>
        <v>TCOF_MOUSE</v>
      </c>
      <c r="F311">
        <v>19.2</v>
      </c>
      <c r="G311">
        <v>1320</v>
      </c>
      <c r="H311">
        <v>135002</v>
      </c>
      <c r="I311" t="s">
        <v>394</v>
      </c>
      <c r="J311">
        <v>137</v>
      </c>
      <c r="K311">
        <v>137</v>
      </c>
      <c r="L311">
        <v>1</v>
      </c>
      <c r="M311">
        <v>17</v>
      </c>
      <c r="N311">
        <v>16</v>
      </c>
      <c r="O311">
        <v>16</v>
      </c>
      <c r="P311">
        <v>14</v>
      </c>
      <c r="Q311">
        <v>25</v>
      </c>
      <c r="R311">
        <v>24</v>
      </c>
      <c r="S311">
        <v>25</v>
      </c>
      <c r="T311">
        <v>17</v>
      </c>
      <c r="U311">
        <v>16</v>
      </c>
      <c r="V311">
        <v>16</v>
      </c>
      <c r="W311">
        <v>14</v>
      </c>
      <c r="X311">
        <v>25</v>
      </c>
      <c r="Y311">
        <v>24</v>
      </c>
      <c r="Z311">
        <v>25</v>
      </c>
      <c r="AA311">
        <v>17</v>
      </c>
      <c r="AB311">
        <v>16</v>
      </c>
      <c r="AC311">
        <v>16</v>
      </c>
      <c r="AD311">
        <v>14</v>
      </c>
      <c r="AE311">
        <v>25</v>
      </c>
      <c r="AF311">
        <v>24</v>
      </c>
      <c r="AG311">
        <v>25</v>
      </c>
      <c r="AH311" s="3">
        <v>25.571428571428573</v>
      </c>
      <c r="AI311" s="3">
        <v>12.285714285714286</v>
      </c>
      <c r="AJ311" s="3">
        <v>11.857142857142858</v>
      </c>
      <c r="AK311" s="3">
        <v>23.462142857142858</v>
      </c>
      <c r="AL311" s="3">
        <v>33.228999999999999</v>
      </c>
      <c r="AM311" s="3">
        <v>20.77657142857143</v>
      </c>
      <c r="AN311" s="3">
        <v>15.428571428571429</v>
      </c>
      <c r="AO311" s="3">
        <f t="shared" si="53"/>
        <v>20.372938775510203</v>
      </c>
      <c r="AP311" s="3" t="b">
        <f t="shared" si="54"/>
        <v>1</v>
      </c>
      <c r="AQ311" s="3" t="b">
        <f t="shared" si="62"/>
        <v>1</v>
      </c>
      <c r="AR311">
        <f t="shared" si="55"/>
        <v>4</v>
      </c>
      <c r="AS311">
        <f t="shared" si="56"/>
        <v>3</v>
      </c>
      <c r="AT311" s="3" t="b">
        <f t="shared" si="57"/>
        <v>1</v>
      </c>
      <c r="AU311" s="3">
        <f t="shared" si="58"/>
        <v>18.294107142857143</v>
      </c>
      <c r="AV311" s="3">
        <f t="shared" si="59"/>
        <v>23.144714285714286</v>
      </c>
      <c r="AW311" s="3">
        <f t="shared" si="60"/>
        <v>-0.33930374749970527</v>
      </c>
      <c r="AX311" s="3">
        <f t="shared" si="65"/>
        <v>0.17001844444985589</v>
      </c>
      <c r="AY311" s="3" t="b">
        <f t="shared" si="63"/>
        <v>0</v>
      </c>
      <c r="AZ311" s="6">
        <f t="shared" si="61"/>
        <v>0.46591403183281704</v>
      </c>
      <c r="BA311" s="3" t="b">
        <f t="shared" si="64"/>
        <v>0</v>
      </c>
      <c r="BB311" s="3"/>
      <c r="BC311" t="s">
        <v>537</v>
      </c>
    </row>
    <row r="312" spans="1:55">
      <c r="A312">
        <v>1251</v>
      </c>
      <c r="B312">
        <v>1</v>
      </c>
      <c r="C312" t="s">
        <v>2135</v>
      </c>
      <c r="D312" t="str">
        <f>HYPERLINK("http://www.uniprot.org/uniprot/NB5R3_MOUSE", "NB5R3_MOUSE")</f>
        <v>NB5R3_MOUSE</v>
      </c>
      <c r="F312">
        <v>36.5</v>
      </c>
      <c r="G312">
        <v>301</v>
      </c>
      <c r="H312">
        <v>34129</v>
      </c>
      <c r="I312" t="s">
        <v>2136</v>
      </c>
      <c r="J312">
        <v>136</v>
      </c>
      <c r="K312">
        <v>136</v>
      </c>
      <c r="L312">
        <v>1</v>
      </c>
      <c r="M312">
        <v>14</v>
      </c>
      <c r="N312">
        <v>23</v>
      </c>
      <c r="O312">
        <v>17</v>
      </c>
      <c r="P312">
        <v>11</v>
      </c>
      <c r="Q312">
        <v>16</v>
      </c>
      <c r="R312">
        <v>25</v>
      </c>
      <c r="S312">
        <v>30</v>
      </c>
      <c r="T312">
        <v>14</v>
      </c>
      <c r="U312">
        <v>23</v>
      </c>
      <c r="V312">
        <v>17</v>
      </c>
      <c r="W312">
        <v>11</v>
      </c>
      <c r="X312">
        <v>16</v>
      </c>
      <c r="Y312">
        <v>25</v>
      </c>
      <c r="Z312">
        <v>30</v>
      </c>
      <c r="AA312">
        <v>14</v>
      </c>
      <c r="AB312">
        <v>23</v>
      </c>
      <c r="AC312">
        <v>17</v>
      </c>
      <c r="AD312">
        <v>11</v>
      </c>
      <c r="AE312">
        <v>16</v>
      </c>
      <c r="AF312">
        <v>25</v>
      </c>
      <c r="AG312">
        <v>30</v>
      </c>
      <c r="AH312" s="3">
        <v>22.790857142857142</v>
      </c>
      <c r="AI312" s="3">
        <v>18</v>
      </c>
      <c r="AJ312" s="3">
        <v>13.272</v>
      </c>
      <c r="AK312" s="3">
        <v>20.857142857142858</v>
      </c>
      <c r="AL312" s="3">
        <v>24</v>
      </c>
      <c r="AM312" s="3">
        <v>22.428571428571427</v>
      </c>
      <c r="AN312" s="3">
        <v>19.285714285714285</v>
      </c>
      <c r="AO312" s="3">
        <f t="shared" si="53"/>
        <v>20.090612244897958</v>
      </c>
      <c r="AP312" s="3" t="b">
        <f t="shared" si="54"/>
        <v>1</v>
      </c>
      <c r="AQ312" s="3" t="b">
        <f t="shared" si="62"/>
        <v>1</v>
      </c>
      <c r="AR312">
        <f t="shared" si="55"/>
        <v>4</v>
      </c>
      <c r="AS312">
        <f t="shared" si="56"/>
        <v>3</v>
      </c>
      <c r="AT312" s="3" t="b">
        <f t="shared" si="57"/>
        <v>1</v>
      </c>
      <c r="AU312" s="3">
        <f t="shared" si="58"/>
        <v>18.73</v>
      </c>
      <c r="AV312" s="3">
        <f t="shared" si="59"/>
        <v>21.904761904761909</v>
      </c>
      <c r="AW312" s="3">
        <f t="shared" si="60"/>
        <v>-0.22589363369729437</v>
      </c>
      <c r="AX312" s="3">
        <f t="shared" si="65"/>
        <v>0.2742963399292262</v>
      </c>
      <c r="AY312" s="3" t="b">
        <f t="shared" si="63"/>
        <v>0</v>
      </c>
      <c r="AZ312" s="6">
        <f t="shared" si="61"/>
        <v>0.2938810296839624</v>
      </c>
      <c r="BA312" s="3" t="b">
        <f t="shared" si="64"/>
        <v>0</v>
      </c>
      <c r="BB312" s="3"/>
      <c r="BC312" t="s">
        <v>537</v>
      </c>
    </row>
    <row r="313" spans="1:55">
      <c r="A313">
        <v>263</v>
      </c>
      <c r="B313">
        <v>1</v>
      </c>
      <c r="C313" t="s">
        <v>1309</v>
      </c>
      <c r="D313" t="str">
        <f>HYPERLINK("http://www.uniprot.org/uniprot/RL12_MOUSE", "RL12_MOUSE")</f>
        <v>RL12_MOUSE</v>
      </c>
      <c r="F313">
        <v>45.5</v>
      </c>
      <c r="G313">
        <v>165</v>
      </c>
      <c r="H313">
        <v>17806</v>
      </c>
      <c r="I313" t="s">
        <v>1310</v>
      </c>
      <c r="J313">
        <v>141</v>
      </c>
      <c r="K313">
        <v>141</v>
      </c>
      <c r="L313">
        <v>1</v>
      </c>
      <c r="M313">
        <v>16</v>
      </c>
      <c r="N313">
        <v>17</v>
      </c>
      <c r="O313">
        <v>19</v>
      </c>
      <c r="P313">
        <v>11</v>
      </c>
      <c r="Q313">
        <v>20</v>
      </c>
      <c r="R313">
        <v>16</v>
      </c>
      <c r="S313">
        <v>42</v>
      </c>
      <c r="T313">
        <v>16</v>
      </c>
      <c r="U313">
        <v>17</v>
      </c>
      <c r="V313">
        <v>19</v>
      </c>
      <c r="W313">
        <v>11</v>
      </c>
      <c r="X313">
        <v>20</v>
      </c>
      <c r="Y313">
        <v>16</v>
      </c>
      <c r="Z313">
        <v>42</v>
      </c>
      <c r="AA313">
        <v>16</v>
      </c>
      <c r="AB313">
        <v>17</v>
      </c>
      <c r="AC313">
        <v>19</v>
      </c>
      <c r="AD313">
        <v>11</v>
      </c>
      <c r="AE313">
        <v>20</v>
      </c>
      <c r="AF313">
        <v>16</v>
      </c>
      <c r="AG313">
        <v>42</v>
      </c>
      <c r="AH313" s="3">
        <v>24.481571428571431</v>
      </c>
      <c r="AI313" s="3">
        <v>12.857142857142858</v>
      </c>
      <c r="AJ313" s="3">
        <v>14.964285714285714</v>
      </c>
      <c r="AK313" s="3">
        <v>19.847857142857144</v>
      </c>
      <c r="AL313" s="3">
        <v>27.142857142857142</v>
      </c>
      <c r="AM313" s="3">
        <v>12.857142857142858</v>
      </c>
      <c r="AN313" s="3">
        <v>28.449428571428573</v>
      </c>
      <c r="AO313" s="3">
        <f t="shared" si="53"/>
        <v>20.085755102040817</v>
      </c>
      <c r="AP313" s="3" t="b">
        <f t="shared" si="54"/>
        <v>1</v>
      </c>
      <c r="AQ313" s="3" t="b">
        <f t="shared" si="62"/>
        <v>1</v>
      </c>
      <c r="AR313">
        <f t="shared" si="55"/>
        <v>4</v>
      </c>
      <c r="AS313">
        <f t="shared" si="56"/>
        <v>3</v>
      </c>
      <c r="AT313" s="3" t="b">
        <f t="shared" si="57"/>
        <v>1</v>
      </c>
      <c r="AU313" s="3">
        <f t="shared" si="58"/>
        <v>18.037714285714287</v>
      </c>
      <c r="AV313" s="3">
        <f t="shared" si="59"/>
        <v>22.816476190476191</v>
      </c>
      <c r="AW313" s="3">
        <f t="shared" si="60"/>
        <v>-0.33905946307664264</v>
      </c>
      <c r="AX313" s="3">
        <f t="shared" si="65"/>
        <v>9.8517219324048666E-2</v>
      </c>
      <c r="AY313" s="3" t="b">
        <f t="shared" si="63"/>
        <v>0</v>
      </c>
      <c r="AZ313" s="6">
        <f t="shared" si="61"/>
        <v>0.39926884485757408</v>
      </c>
      <c r="BA313" s="3" t="b">
        <f t="shared" si="64"/>
        <v>0</v>
      </c>
      <c r="BB313" s="3"/>
      <c r="BC313" t="s">
        <v>537</v>
      </c>
    </row>
    <row r="314" spans="1:55">
      <c r="A314">
        <v>707</v>
      </c>
      <c r="B314">
        <v>1</v>
      </c>
      <c r="C314" t="s">
        <v>1758</v>
      </c>
      <c r="D314" t="str">
        <f>HYPERLINK("http://www.uniprot.org/uniprot/WDR43_MOUSE", "WDR43_MOUSE")</f>
        <v>WDR43_MOUSE</v>
      </c>
      <c r="F314">
        <v>22.6</v>
      </c>
      <c r="G314">
        <v>677</v>
      </c>
      <c r="H314">
        <v>75382</v>
      </c>
      <c r="I314" t="s">
        <v>1759</v>
      </c>
      <c r="J314">
        <v>143</v>
      </c>
      <c r="K314">
        <v>143</v>
      </c>
      <c r="L314">
        <v>1</v>
      </c>
      <c r="M314">
        <v>6</v>
      </c>
      <c r="N314">
        <v>22</v>
      </c>
      <c r="O314">
        <v>23</v>
      </c>
      <c r="P314">
        <v>11</v>
      </c>
      <c r="Q314">
        <v>14</v>
      </c>
      <c r="R314">
        <v>30</v>
      </c>
      <c r="S314">
        <v>37</v>
      </c>
      <c r="T314">
        <v>6</v>
      </c>
      <c r="U314">
        <v>22</v>
      </c>
      <c r="V314">
        <v>23</v>
      </c>
      <c r="W314">
        <v>11</v>
      </c>
      <c r="X314">
        <v>14</v>
      </c>
      <c r="Y314">
        <v>30</v>
      </c>
      <c r="Z314">
        <v>37</v>
      </c>
      <c r="AA314">
        <v>6</v>
      </c>
      <c r="AB314">
        <v>22</v>
      </c>
      <c r="AC314">
        <v>23</v>
      </c>
      <c r="AD314">
        <v>11</v>
      </c>
      <c r="AE314">
        <v>14</v>
      </c>
      <c r="AF314">
        <v>30</v>
      </c>
      <c r="AG314">
        <v>37</v>
      </c>
      <c r="AH314" s="3">
        <v>11.221857142857143</v>
      </c>
      <c r="AI314" s="3">
        <v>17</v>
      </c>
      <c r="AJ314" s="3">
        <v>18.571428571428573</v>
      </c>
      <c r="AK314" s="3">
        <v>20.428571428571427</v>
      </c>
      <c r="AL314" s="3">
        <v>21.198857142857143</v>
      </c>
      <c r="AM314" s="3">
        <v>26.09242857142857</v>
      </c>
      <c r="AN314" s="3">
        <v>24.571428571428573</v>
      </c>
      <c r="AO314" s="3">
        <f t="shared" si="53"/>
        <v>19.869224489795922</v>
      </c>
      <c r="AP314" s="3" t="b">
        <f t="shared" si="54"/>
        <v>1</v>
      </c>
      <c r="AQ314" s="3" t="b">
        <f t="shared" si="62"/>
        <v>1</v>
      </c>
      <c r="AR314">
        <f t="shared" si="55"/>
        <v>4</v>
      </c>
      <c r="AS314">
        <f t="shared" si="56"/>
        <v>3</v>
      </c>
      <c r="AT314" s="3" t="b">
        <f t="shared" si="57"/>
        <v>1</v>
      </c>
      <c r="AU314" s="3">
        <f t="shared" si="58"/>
        <v>16.805464285714287</v>
      </c>
      <c r="AV314" s="3">
        <f t="shared" si="59"/>
        <v>23.954238095238097</v>
      </c>
      <c r="AW314" s="3">
        <f t="shared" si="60"/>
        <v>-0.51135052623065369</v>
      </c>
      <c r="AX314" s="3">
        <f t="shared" si="65"/>
        <v>-9.805257219636479E-2</v>
      </c>
      <c r="AY314" s="3" t="b">
        <f t="shared" si="63"/>
        <v>0</v>
      </c>
      <c r="AZ314" s="6">
        <f t="shared" si="61"/>
        <v>4.2688531290169272E-2</v>
      </c>
      <c r="BA314" s="3" t="b">
        <f t="shared" si="64"/>
        <v>1</v>
      </c>
      <c r="BB314" s="3"/>
      <c r="BC314" t="s">
        <v>537</v>
      </c>
    </row>
    <row r="315" spans="1:55">
      <c r="A315">
        <v>536</v>
      </c>
      <c r="B315">
        <v>1</v>
      </c>
      <c r="C315" t="s">
        <v>676</v>
      </c>
      <c r="D315" t="str">
        <f>HYPERLINK("http://www.uniprot.org/uniprot/SRBD1_MOUSE", "SRBD1_MOUSE")</f>
        <v>SRBD1_MOUSE</v>
      </c>
      <c r="F315">
        <v>26.8</v>
      </c>
      <c r="G315">
        <v>1015</v>
      </c>
      <c r="H315">
        <v>114093</v>
      </c>
      <c r="I315" t="s">
        <v>677</v>
      </c>
      <c r="J315">
        <v>150</v>
      </c>
      <c r="K315">
        <v>150</v>
      </c>
      <c r="L315">
        <v>1</v>
      </c>
      <c r="M315">
        <v>4</v>
      </c>
      <c r="N315">
        <v>13</v>
      </c>
      <c r="O315">
        <v>6</v>
      </c>
      <c r="P315">
        <v>1</v>
      </c>
      <c r="Q315">
        <v>7</v>
      </c>
      <c r="R315">
        <v>56</v>
      </c>
      <c r="S315">
        <v>63</v>
      </c>
      <c r="T315">
        <v>4</v>
      </c>
      <c r="U315">
        <v>13</v>
      </c>
      <c r="V315">
        <v>6</v>
      </c>
      <c r="W315">
        <v>1</v>
      </c>
      <c r="X315">
        <v>7</v>
      </c>
      <c r="Y315">
        <v>56</v>
      </c>
      <c r="Z315">
        <v>63</v>
      </c>
      <c r="AA315">
        <v>4</v>
      </c>
      <c r="AB315">
        <v>13</v>
      </c>
      <c r="AC315">
        <v>6</v>
      </c>
      <c r="AD315">
        <v>1</v>
      </c>
      <c r="AE315">
        <v>7</v>
      </c>
      <c r="AF315">
        <v>56</v>
      </c>
      <c r="AG315">
        <v>63</v>
      </c>
      <c r="AH315" s="3">
        <v>7.2857142857142856</v>
      </c>
      <c r="AI315" s="3">
        <v>9.7365714285714287</v>
      </c>
      <c r="AJ315" s="3">
        <v>4.2088571428571431</v>
      </c>
      <c r="AK315" s="3">
        <v>3.9044285714285714</v>
      </c>
      <c r="AL315" s="3">
        <v>11.142857142857142</v>
      </c>
      <c r="AM315" s="3">
        <v>53.577999999999996</v>
      </c>
      <c r="AN315" s="3">
        <v>48.518714285714282</v>
      </c>
      <c r="AO315" s="3">
        <f t="shared" si="53"/>
        <v>19.767877551020408</v>
      </c>
      <c r="AP315" s="3" t="b">
        <f t="shared" si="54"/>
        <v>1</v>
      </c>
      <c r="AQ315" s="3" t="b">
        <f t="shared" si="62"/>
        <v>1</v>
      </c>
      <c r="AR315">
        <f t="shared" si="55"/>
        <v>4</v>
      </c>
      <c r="AS315">
        <f t="shared" si="56"/>
        <v>3</v>
      </c>
      <c r="AT315" s="3" t="b">
        <f t="shared" si="57"/>
        <v>1</v>
      </c>
      <c r="AU315" s="3">
        <f t="shared" si="58"/>
        <v>6.2838928571428569</v>
      </c>
      <c r="AV315" s="3">
        <f t="shared" si="59"/>
        <v>37.746523809523808</v>
      </c>
      <c r="AW315" s="3">
        <f t="shared" si="60"/>
        <v>-2.5866133010124357</v>
      </c>
      <c r="AX315" s="3">
        <f t="shared" si="65"/>
        <v>-2.4184995768892539</v>
      </c>
      <c r="AY315" s="3" t="b">
        <f t="shared" si="63"/>
        <v>1</v>
      </c>
      <c r="AZ315" s="6">
        <f t="shared" si="61"/>
        <v>3.8869811566521063E-2</v>
      </c>
      <c r="BA315" s="3" t="b">
        <f t="shared" si="64"/>
        <v>1</v>
      </c>
      <c r="BB315" s="3" t="b">
        <v>1</v>
      </c>
      <c r="BC315" t="s">
        <v>537</v>
      </c>
    </row>
    <row r="316" spans="1:55">
      <c r="A316">
        <v>1249</v>
      </c>
      <c r="B316">
        <v>1</v>
      </c>
      <c r="C316" t="s">
        <v>2220</v>
      </c>
      <c r="D316" t="str">
        <f>HYPERLINK("http://www.uniprot.org/uniprot/SYF1_MOUSE", "SYF1_MOUSE")</f>
        <v>SYF1_MOUSE</v>
      </c>
      <c r="F316">
        <v>29.7</v>
      </c>
      <c r="G316">
        <v>855</v>
      </c>
      <c r="H316">
        <v>99989</v>
      </c>
      <c r="I316" t="s">
        <v>2132</v>
      </c>
      <c r="J316">
        <v>135</v>
      </c>
      <c r="K316">
        <v>135</v>
      </c>
      <c r="L316">
        <v>1</v>
      </c>
      <c r="M316">
        <v>16</v>
      </c>
      <c r="N316">
        <v>31</v>
      </c>
      <c r="O316">
        <v>18</v>
      </c>
      <c r="P316">
        <v>7</v>
      </c>
      <c r="Q316">
        <v>8</v>
      </c>
      <c r="R316">
        <v>21</v>
      </c>
      <c r="S316">
        <v>34</v>
      </c>
      <c r="T316">
        <v>16</v>
      </c>
      <c r="U316">
        <v>31</v>
      </c>
      <c r="V316">
        <v>18</v>
      </c>
      <c r="W316">
        <v>7</v>
      </c>
      <c r="X316">
        <v>8</v>
      </c>
      <c r="Y316">
        <v>21</v>
      </c>
      <c r="Z316">
        <v>34</v>
      </c>
      <c r="AA316">
        <v>16</v>
      </c>
      <c r="AB316">
        <v>31</v>
      </c>
      <c r="AC316">
        <v>18</v>
      </c>
      <c r="AD316">
        <v>7</v>
      </c>
      <c r="AE316">
        <v>8</v>
      </c>
      <c r="AF316">
        <v>21</v>
      </c>
      <c r="AG316">
        <v>34</v>
      </c>
      <c r="AH316" s="3">
        <v>25.428571428571427</v>
      </c>
      <c r="AI316" s="3">
        <v>26.09242857142857</v>
      </c>
      <c r="AJ316" s="3">
        <v>14.351285714285714</v>
      </c>
      <c r="AK316" s="3">
        <v>15.285714285714286</v>
      </c>
      <c r="AL316" s="3">
        <v>12.857142857142858</v>
      </c>
      <c r="AM316" s="3">
        <v>19</v>
      </c>
      <c r="AN316" s="3">
        <v>22.790857142857142</v>
      </c>
      <c r="AO316" s="3">
        <f t="shared" si="53"/>
        <v>19.400857142857145</v>
      </c>
      <c r="AP316" s="3" t="b">
        <f t="shared" si="54"/>
        <v>1</v>
      </c>
      <c r="AQ316" s="3" t="b">
        <f t="shared" si="62"/>
        <v>1</v>
      </c>
      <c r="AR316">
        <f t="shared" si="55"/>
        <v>4</v>
      </c>
      <c r="AS316">
        <f t="shared" si="56"/>
        <v>3</v>
      </c>
      <c r="AT316" s="3" t="b">
        <f t="shared" si="57"/>
        <v>1</v>
      </c>
      <c r="AU316" s="3">
        <f t="shared" si="58"/>
        <v>20.2895</v>
      </c>
      <c r="AV316" s="3">
        <f t="shared" si="59"/>
        <v>18.215999999999998</v>
      </c>
      <c r="AW316" s="3">
        <f t="shared" si="60"/>
        <v>0.15552711619549364</v>
      </c>
      <c r="AX316" s="3">
        <f t="shared" si="65"/>
        <v>0.48772038734463252</v>
      </c>
      <c r="AY316" s="3" t="b">
        <f t="shared" si="63"/>
        <v>0</v>
      </c>
      <c r="AZ316" s="6">
        <f t="shared" si="61"/>
        <v>0.66167247765614878</v>
      </c>
      <c r="BA316" s="3" t="b">
        <f t="shared" si="64"/>
        <v>0</v>
      </c>
      <c r="BB316" s="3"/>
      <c r="BC316" t="s">
        <v>537</v>
      </c>
    </row>
    <row r="317" spans="1:55">
      <c r="A317">
        <v>1090</v>
      </c>
      <c r="B317">
        <v>1</v>
      </c>
      <c r="C317" t="s">
        <v>2410</v>
      </c>
      <c r="D317" t="str">
        <f>HYPERLINK("http://www.uniprot.org/uniprot/CSTF1_MOUSE", "CSTF1_MOUSE")</f>
        <v>CSTF1_MOUSE</v>
      </c>
      <c r="F317">
        <v>37.6</v>
      </c>
      <c r="G317">
        <v>431</v>
      </c>
      <c r="H317">
        <v>48383</v>
      </c>
      <c r="I317" t="s">
        <v>2411</v>
      </c>
      <c r="J317">
        <v>136</v>
      </c>
      <c r="K317">
        <v>136</v>
      </c>
      <c r="L317">
        <v>1</v>
      </c>
      <c r="M317">
        <v>8</v>
      </c>
      <c r="N317">
        <v>32</v>
      </c>
      <c r="O317">
        <v>24</v>
      </c>
      <c r="P317">
        <v>14</v>
      </c>
      <c r="Q317">
        <v>7</v>
      </c>
      <c r="R317">
        <v>23</v>
      </c>
      <c r="S317">
        <v>28</v>
      </c>
      <c r="T317">
        <v>8</v>
      </c>
      <c r="U317">
        <v>32</v>
      </c>
      <c r="V317">
        <v>24</v>
      </c>
      <c r="W317">
        <v>14</v>
      </c>
      <c r="X317">
        <v>7</v>
      </c>
      <c r="Y317">
        <v>23</v>
      </c>
      <c r="Z317">
        <v>28</v>
      </c>
      <c r="AA317">
        <v>8</v>
      </c>
      <c r="AB317">
        <v>32</v>
      </c>
      <c r="AC317">
        <v>24</v>
      </c>
      <c r="AD317">
        <v>14</v>
      </c>
      <c r="AE317">
        <v>7</v>
      </c>
      <c r="AF317">
        <v>23</v>
      </c>
      <c r="AG317">
        <v>28</v>
      </c>
      <c r="AH317" s="3">
        <v>14</v>
      </c>
      <c r="AI317" s="3">
        <v>27.142857142857142</v>
      </c>
      <c r="AJ317" s="3">
        <v>19.871285714285712</v>
      </c>
      <c r="AK317" s="3">
        <v>24.571428571428573</v>
      </c>
      <c r="AL317" s="3">
        <v>11.571428571428571</v>
      </c>
      <c r="AM317" s="3">
        <v>20.53971428571429</v>
      </c>
      <c r="AN317" s="3">
        <v>17.857142857142858</v>
      </c>
      <c r="AO317" s="3">
        <f t="shared" si="53"/>
        <v>19.364836734693878</v>
      </c>
      <c r="AP317" s="3" t="b">
        <f t="shared" si="54"/>
        <v>1</v>
      </c>
      <c r="AQ317" s="3" t="b">
        <f t="shared" si="62"/>
        <v>1</v>
      </c>
      <c r="AR317">
        <f t="shared" si="55"/>
        <v>4</v>
      </c>
      <c r="AS317">
        <f t="shared" si="56"/>
        <v>3</v>
      </c>
      <c r="AT317" s="3" t="b">
        <f t="shared" si="57"/>
        <v>1</v>
      </c>
      <c r="AU317" s="3">
        <f t="shared" si="58"/>
        <v>21.396392857142857</v>
      </c>
      <c r="AV317" s="3">
        <f t="shared" si="59"/>
        <v>16.656095238095237</v>
      </c>
      <c r="AW317" s="3">
        <f t="shared" si="60"/>
        <v>0.36131737524933333</v>
      </c>
      <c r="AX317" s="3">
        <f t="shared" si="65"/>
        <v>0.66592755552651806</v>
      </c>
      <c r="AY317" s="3" t="b">
        <f t="shared" si="63"/>
        <v>0</v>
      </c>
      <c r="AZ317" s="6">
        <f t="shared" si="61"/>
        <v>0.29748682913553504</v>
      </c>
      <c r="BA317" s="3" t="b">
        <f t="shared" si="64"/>
        <v>0</v>
      </c>
      <c r="BB317" s="3"/>
      <c r="BC317" t="s">
        <v>537</v>
      </c>
    </row>
    <row r="318" spans="1:55">
      <c r="A318">
        <v>357</v>
      </c>
      <c r="B318">
        <v>1</v>
      </c>
      <c r="C318" t="s">
        <v>1068</v>
      </c>
      <c r="D318" t="str">
        <f>HYPERLINK("http://www.uniprot.org/uniprot/WDR5_MOUSE", "WDR5_MOUSE")</f>
        <v>WDR5_MOUSE</v>
      </c>
      <c r="F318">
        <v>33.799999999999997</v>
      </c>
      <c r="G318">
        <v>334</v>
      </c>
      <c r="H318">
        <v>36589</v>
      </c>
      <c r="I318" t="s">
        <v>1069</v>
      </c>
      <c r="J318">
        <v>130</v>
      </c>
      <c r="K318">
        <v>130</v>
      </c>
      <c r="L318">
        <v>1</v>
      </c>
      <c r="M318">
        <v>15</v>
      </c>
      <c r="N318">
        <v>25</v>
      </c>
      <c r="O318">
        <v>25</v>
      </c>
      <c r="P318">
        <v>13</v>
      </c>
      <c r="Q318">
        <v>13</v>
      </c>
      <c r="R318">
        <v>21</v>
      </c>
      <c r="S318">
        <v>18</v>
      </c>
      <c r="T318">
        <v>15</v>
      </c>
      <c r="U318">
        <v>25</v>
      </c>
      <c r="V318">
        <v>25</v>
      </c>
      <c r="W318">
        <v>13</v>
      </c>
      <c r="X318">
        <v>13</v>
      </c>
      <c r="Y318">
        <v>21</v>
      </c>
      <c r="Z318">
        <v>18</v>
      </c>
      <c r="AA318">
        <v>15</v>
      </c>
      <c r="AB318">
        <v>25</v>
      </c>
      <c r="AC318">
        <v>25</v>
      </c>
      <c r="AD318">
        <v>13</v>
      </c>
      <c r="AE318">
        <v>13</v>
      </c>
      <c r="AF318">
        <v>21</v>
      </c>
      <c r="AG318">
        <v>18</v>
      </c>
      <c r="AH318" s="3">
        <v>23.462142857142858</v>
      </c>
      <c r="AI318" s="3">
        <v>19.285714285714285</v>
      </c>
      <c r="AJ318" s="3">
        <v>20.428571428571427</v>
      </c>
      <c r="AK318" s="3">
        <v>22.686571428571426</v>
      </c>
      <c r="AL318" s="3">
        <v>19.211857142857145</v>
      </c>
      <c r="AM318" s="3">
        <v>18.5</v>
      </c>
      <c r="AN318" s="3">
        <v>11.142857142857142</v>
      </c>
      <c r="AO318" s="3">
        <f t="shared" si="53"/>
        <v>19.24538775510204</v>
      </c>
      <c r="AP318" s="3" t="b">
        <f t="shared" si="54"/>
        <v>1</v>
      </c>
      <c r="AQ318" s="3" t="b">
        <f t="shared" si="62"/>
        <v>1</v>
      </c>
      <c r="AR318">
        <f t="shared" si="55"/>
        <v>4</v>
      </c>
      <c r="AS318">
        <f t="shared" si="56"/>
        <v>3</v>
      </c>
      <c r="AT318" s="3" t="b">
        <f t="shared" si="57"/>
        <v>1</v>
      </c>
      <c r="AU318" s="3">
        <f t="shared" si="58"/>
        <v>21.46575</v>
      </c>
      <c r="AV318" s="3">
        <f t="shared" si="59"/>
        <v>16.284904761904759</v>
      </c>
      <c r="AW318" s="3">
        <f t="shared" si="60"/>
        <v>0.39850129801087225</v>
      </c>
      <c r="AX318" s="3">
        <f t="shared" si="65"/>
        <v>0.67472454183670927</v>
      </c>
      <c r="AY318" s="3" t="b">
        <f t="shared" si="63"/>
        <v>0</v>
      </c>
      <c r="AZ318" s="6">
        <f t="shared" si="61"/>
        <v>8.7571983455302482E-2</v>
      </c>
      <c r="BA318" s="3" t="b">
        <f t="shared" si="64"/>
        <v>1</v>
      </c>
      <c r="BB318" s="3"/>
      <c r="BC318" t="s">
        <v>537</v>
      </c>
    </row>
    <row r="319" spans="1:55">
      <c r="A319">
        <v>226</v>
      </c>
      <c r="B319">
        <v>1</v>
      </c>
      <c r="C319" t="s">
        <v>11</v>
      </c>
      <c r="D319" t="str">
        <f>HYPERLINK("http://www.uniprot.org/uniprot/CDK11_MOUSE", "CDK11_MOUSE")</f>
        <v>CDK11_MOUSE</v>
      </c>
      <c r="F319">
        <v>19</v>
      </c>
      <c r="G319">
        <v>784</v>
      </c>
      <c r="H319">
        <v>91514</v>
      </c>
      <c r="I319" t="s">
        <v>12</v>
      </c>
      <c r="J319">
        <v>145</v>
      </c>
      <c r="K319">
        <v>145</v>
      </c>
      <c r="L319">
        <v>1</v>
      </c>
      <c r="M319">
        <v>7</v>
      </c>
      <c r="N319">
        <v>29</v>
      </c>
      <c r="O319">
        <v>24</v>
      </c>
      <c r="P319">
        <v>5</v>
      </c>
      <c r="Q319">
        <v>9</v>
      </c>
      <c r="R319">
        <v>31</v>
      </c>
      <c r="S319">
        <v>40</v>
      </c>
      <c r="T319">
        <v>7</v>
      </c>
      <c r="U319">
        <v>29</v>
      </c>
      <c r="V319">
        <v>24</v>
      </c>
      <c r="W319">
        <v>5</v>
      </c>
      <c r="X319">
        <v>9</v>
      </c>
      <c r="Y319">
        <v>31</v>
      </c>
      <c r="Z319">
        <v>40</v>
      </c>
      <c r="AA319">
        <v>7</v>
      </c>
      <c r="AB319">
        <v>29</v>
      </c>
      <c r="AC319">
        <v>24</v>
      </c>
      <c r="AD319">
        <v>5</v>
      </c>
      <c r="AE319">
        <v>9</v>
      </c>
      <c r="AF319">
        <v>31</v>
      </c>
      <c r="AG319">
        <v>40</v>
      </c>
      <c r="AH319" s="3">
        <v>12.261857142857142</v>
      </c>
      <c r="AI319" s="3">
        <v>23.625</v>
      </c>
      <c r="AJ319" s="3">
        <v>19.669428571428572</v>
      </c>
      <c r="AK319" s="3">
        <v>11.571428571428571</v>
      </c>
      <c r="AL319" s="3">
        <v>13.557142857142859</v>
      </c>
      <c r="AM319" s="3">
        <v>26.714285714285715</v>
      </c>
      <c r="AN319" s="3">
        <v>27.142857142857142</v>
      </c>
      <c r="AO319" s="3">
        <f t="shared" si="53"/>
        <v>19.220285714285716</v>
      </c>
      <c r="AP319" s="3" t="b">
        <f t="shared" si="54"/>
        <v>1</v>
      </c>
      <c r="AQ319" s="3" t="b">
        <f t="shared" si="62"/>
        <v>1</v>
      </c>
      <c r="AR319">
        <f t="shared" si="55"/>
        <v>4</v>
      </c>
      <c r="AS319">
        <f t="shared" si="56"/>
        <v>3</v>
      </c>
      <c r="AT319" s="3" t="b">
        <f t="shared" si="57"/>
        <v>1</v>
      </c>
      <c r="AU319" s="3">
        <f t="shared" si="58"/>
        <v>16.781928571428569</v>
      </c>
      <c r="AV319" s="3">
        <f t="shared" si="59"/>
        <v>22.471428571428572</v>
      </c>
      <c r="AW319" s="3">
        <f t="shared" si="60"/>
        <v>-0.42118332443510703</v>
      </c>
      <c r="AX319" s="3">
        <f t="shared" si="65"/>
        <v>-0.21522430896859143</v>
      </c>
      <c r="AY319" s="3" t="b">
        <f t="shared" si="63"/>
        <v>0</v>
      </c>
      <c r="AZ319" s="6">
        <f t="shared" si="61"/>
        <v>0.31443693028247477</v>
      </c>
      <c r="BA319" s="3" t="b">
        <f t="shared" si="64"/>
        <v>0</v>
      </c>
      <c r="BB319" s="3"/>
      <c r="BC319" t="s">
        <v>537</v>
      </c>
    </row>
    <row r="320" spans="1:55">
      <c r="A320">
        <v>1196</v>
      </c>
      <c r="B320">
        <v>1</v>
      </c>
      <c r="C320" t="s">
        <v>2200</v>
      </c>
      <c r="D320" t="str">
        <f>HYPERLINK("http://www.uniprot.org/uniprot/SPF27_MOUSE", "SPF27_MOUSE")</f>
        <v>SPF27_MOUSE</v>
      </c>
      <c r="F320">
        <v>52.4</v>
      </c>
      <c r="G320">
        <v>225</v>
      </c>
      <c r="H320">
        <v>26132</v>
      </c>
      <c r="I320" t="s">
        <v>2201</v>
      </c>
      <c r="J320">
        <v>144</v>
      </c>
      <c r="K320">
        <v>144</v>
      </c>
      <c r="L320">
        <v>1</v>
      </c>
      <c r="M320">
        <v>4</v>
      </c>
      <c r="N320">
        <v>28</v>
      </c>
      <c r="O320">
        <v>41</v>
      </c>
      <c r="P320">
        <v>6</v>
      </c>
      <c r="Q320">
        <v>8</v>
      </c>
      <c r="R320">
        <v>14</v>
      </c>
      <c r="S320">
        <v>43</v>
      </c>
      <c r="T320">
        <v>4</v>
      </c>
      <c r="U320">
        <v>28</v>
      </c>
      <c r="V320">
        <v>41</v>
      </c>
      <c r="W320">
        <v>6</v>
      </c>
      <c r="X320">
        <v>8</v>
      </c>
      <c r="Y320">
        <v>14</v>
      </c>
      <c r="Z320">
        <v>43</v>
      </c>
      <c r="AA320">
        <v>4</v>
      </c>
      <c r="AB320">
        <v>28</v>
      </c>
      <c r="AC320">
        <v>41</v>
      </c>
      <c r="AD320">
        <v>6</v>
      </c>
      <c r="AE320">
        <v>8</v>
      </c>
      <c r="AF320">
        <v>14</v>
      </c>
      <c r="AG320">
        <v>43</v>
      </c>
      <c r="AH320" s="3">
        <v>8.1964285714285712</v>
      </c>
      <c r="AI320" s="3">
        <v>22.790857142857142</v>
      </c>
      <c r="AJ320" s="3">
        <v>33.597285714285718</v>
      </c>
      <c r="AK320" s="3">
        <v>14.351285714285714</v>
      </c>
      <c r="AL320" s="3">
        <v>12.857142857142858</v>
      </c>
      <c r="AM320" s="3">
        <v>11.571428571428571</v>
      </c>
      <c r="AN320" s="3">
        <v>29.571428571428573</v>
      </c>
      <c r="AO320" s="3">
        <f t="shared" si="53"/>
        <v>18.990836734693879</v>
      </c>
      <c r="AP320" s="3" t="b">
        <f t="shared" si="54"/>
        <v>1</v>
      </c>
      <c r="AQ320" s="3" t="b">
        <f t="shared" si="62"/>
        <v>1</v>
      </c>
      <c r="AR320">
        <f t="shared" si="55"/>
        <v>4</v>
      </c>
      <c r="AS320">
        <f t="shared" si="56"/>
        <v>3</v>
      </c>
      <c r="AT320" s="3" t="b">
        <f t="shared" si="57"/>
        <v>1</v>
      </c>
      <c r="AU320" s="3">
        <f t="shared" si="58"/>
        <v>19.733964285714283</v>
      </c>
      <c r="AV320" s="3">
        <f t="shared" si="59"/>
        <v>18</v>
      </c>
      <c r="AW320" s="3">
        <f t="shared" si="60"/>
        <v>0.13268389648279066</v>
      </c>
      <c r="AX320" s="3">
        <f t="shared" si="65"/>
        <v>0.31239172744346738</v>
      </c>
      <c r="AY320" s="3" t="b">
        <f t="shared" si="63"/>
        <v>0</v>
      </c>
      <c r="AZ320" s="6">
        <f t="shared" si="61"/>
        <v>0.83935866324011699</v>
      </c>
      <c r="BA320" s="3" t="b">
        <f t="shared" si="64"/>
        <v>0</v>
      </c>
      <c r="BB320" s="3"/>
      <c r="BC320" t="s">
        <v>537</v>
      </c>
    </row>
    <row r="321" spans="1:55">
      <c r="A321">
        <v>675</v>
      </c>
      <c r="B321">
        <v>1</v>
      </c>
      <c r="C321" t="s">
        <v>1946</v>
      </c>
      <c r="D321" t="str">
        <f>HYPERLINK("http://www.uniprot.org/uniprot/INT1_MOUSE", "INT1_MOUSE")</f>
        <v>INT1_MOUSE</v>
      </c>
      <c r="F321">
        <v>17.399999999999999</v>
      </c>
      <c r="G321">
        <v>2195</v>
      </c>
      <c r="H321">
        <v>245169</v>
      </c>
      <c r="I321" t="s">
        <v>1947</v>
      </c>
      <c r="J321">
        <v>141</v>
      </c>
      <c r="K321">
        <v>141</v>
      </c>
      <c r="L321">
        <v>1</v>
      </c>
      <c r="M321">
        <v>10</v>
      </c>
      <c r="N321">
        <v>22</v>
      </c>
      <c r="O321">
        <v>26</v>
      </c>
      <c r="P321">
        <v>3</v>
      </c>
      <c r="Q321">
        <v>10</v>
      </c>
      <c r="R321">
        <v>31</v>
      </c>
      <c r="S321">
        <v>39</v>
      </c>
      <c r="T321">
        <v>10</v>
      </c>
      <c r="U321">
        <v>22</v>
      </c>
      <c r="V321">
        <v>26</v>
      </c>
      <c r="W321">
        <v>3</v>
      </c>
      <c r="X321">
        <v>10</v>
      </c>
      <c r="Y321">
        <v>31</v>
      </c>
      <c r="Z321">
        <v>39</v>
      </c>
      <c r="AA321">
        <v>10</v>
      </c>
      <c r="AB321">
        <v>22</v>
      </c>
      <c r="AC321">
        <v>26</v>
      </c>
      <c r="AD321">
        <v>3</v>
      </c>
      <c r="AE321">
        <v>10</v>
      </c>
      <c r="AF321">
        <v>31</v>
      </c>
      <c r="AG321">
        <v>39</v>
      </c>
      <c r="AH321" s="3">
        <v>16.428571428571427</v>
      </c>
      <c r="AI321" s="3">
        <v>16.959142857142858</v>
      </c>
      <c r="AJ321" s="3">
        <v>21.212142857142858</v>
      </c>
      <c r="AK321" s="3">
        <v>8.9479999999999986</v>
      </c>
      <c r="AL321" s="3">
        <v>15.285714285714286</v>
      </c>
      <c r="AM321" s="3">
        <v>26.761857142857142</v>
      </c>
      <c r="AN321" s="3">
        <v>26.761857142857142</v>
      </c>
      <c r="AO321" s="3">
        <f t="shared" si="53"/>
        <v>18.908183673469388</v>
      </c>
      <c r="AP321" s="3" t="b">
        <f t="shared" si="54"/>
        <v>1</v>
      </c>
      <c r="AQ321" s="3" t="b">
        <f t="shared" si="62"/>
        <v>1</v>
      </c>
      <c r="AR321">
        <f t="shared" si="55"/>
        <v>4</v>
      </c>
      <c r="AS321">
        <f t="shared" si="56"/>
        <v>3</v>
      </c>
      <c r="AT321" s="3" t="b">
        <f t="shared" si="57"/>
        <v>1</v>
      </c>
      <c r="AU321" s="3">
        <f t="shared" si="58"/>
        <v>15.886964285714285</v>
      </c>
      <c r="AV321" s="3">
        <f t="shared" si="59"/>
        <v>22.936476190476188</v>
      </c>
      <c r="AW321" s="3">
        <f t="shared" si="60"/>
        <v>-0.52980028434721893</v>
      </c>
      <c r="AX321" s="3">
        <f t="shared" si="65"/>
        <v>-0.68646362334081878</v>
      </c>
      <c r="AY321" s="3" t="b">
        <f t="shared" si="63"/>
        <v>0</v>
      </c>
      <c r="AZ321" s="6">
        <f t="shared" si="61"/>
        <v>0.16981803332564169</v>
      </c>
      <c r="BA321" s="3" t="b">
        <f t="shared" si="64"/>
        <v>0</v>
      </c>
      <c r="BB321" s="3"/>
      <c r="BC321" t="s">
        <v>537</v>
      </c>
    </row>
    <row r="322" spans="1:55">
      <c r="A322">
        <v>1291</v>
      </c>
      <c r="B322">
        <v>1</v>
      </c>
      <c r="C322" t="s">
        <v>2839</v>
      </c>
      <c r="D322" t="str">
        <f>HYPERLINK("http://www.uniprot.org/uniprot/RPF2_MOUSE", "RPF2_MOUSE")</f>
        <v>RPF2_MOUSE</v>
      </c>
      <c r="F322">
        <v>19.3</v>
      </c>
      <c r="G322">
        <v>306</v>
      </c>
      <c r="H322">
        <v>35365</v>
      </c>
      <c r="I322" t="s">
        <v>2840</v>
      </c>
      <c r="J322">
        <v>138</v>
      </c>
      <c r="K322">
        <v>138</v>
      </c>
      <c r="L322">
        <v>1</v>
      </c>
      <c r="M322">
        <v>6</v>
      </c>
      <c r="N322">
        <v>33</v>
      </c>
      <c r="O322">
        <v>29</v>
      </c>
      <c r="P322">
        <v>3</v>
      </c>
      <c r="Q322">
        <v>7</v>
      </c>
      <c r="R322">
        <v>27</v>
      </c>
      <c r="S322">
        <v>33</v>
      </c>
      <c r="T322">
        <v>6</v>
      </c>
      <c r="U322">
        <v>33</v>
      </c>
      <c r="V322">
        <v>29</v>
      </c>
      <c r="W322">
        <v>3</v>
      </c>
      <c r="X322">
        <v>7</v>
      </c>
      <c r="Y322">
        <v>27</v>
      </c>
      <c r="Z322">
        <v>33</v>
      </c>
      <c r="AA322">
        <v>6</v>
      </c>
      <c r="AB322">
        <v>33</v>
      </c>
      <c r="AC322">
        <v>29</v>
      </c>
      <c r="AD322">
        <v>3</v>
      </c>
      <c r="AE322">
        <v>7</v>
      </c>
      <c r="AF322">
        <v>27</v>
      </c>
      <c r="AG322">
        <v>33</v>
      </c>
      <c r="AH322" s="3">
        <v>11.67957142857143</v>
      </c>
      <c r="AI322" s="3">
        <v>28.714285714285715</v>
      </c>
      <c r="AJ322" s="3">
        <v>23.51557142857143</v>
      </c>
      <c r="AK322" s="3">
        <v>9.7142857142857135</v>
      </c>
      <c r="AL322" s="3">
        <v>11.857142857142858</v>
      </c>
      <c r="AM322" s="3">
        <v>23.714285714285715</v>
      </c>
      <c r="AN322" s="3">
        <v>21.627142857142854</v>
      </c>
      <c r="AO322" s="3">
        <f t="shared" si="53"/>
        <v>18.68889795918367</v>
      </c>
      <c r="AP322" s="3" t="b">
        <f t="shared" si="54"/>
        <v>1</v>
      </c>
      <c r="AQ322" s="3" t="b">
        <f t="shared" si="62"/>
        <v>1</v>
      </c>
      <c r="AR322">
        <f t="shared" si="55"/>
        <v>4</v>
      </c>
      <c r="AS322">
        <f t="shared" si="56"/>
        <v>3</v>
      </c>
      <c r="AT322" s="3" t="b">
        <f t="shared" si="57"/>
        <v>1</v>
      </c>
      <c r="AU322" s="3">
        <f t="shared" si="58"/>
        <v>18.405928571428571</v>
      </c>
      <c r="AV322" s="3">
        <f t="shared" si="59"/>
        <v>19.066190476190474</v>
      </c>
      <c r="AW322" s="3">
        <f t="shared" si="60"/>
        <v>-5.0846079566110161E-2</v>
      </c>
      <c r="AX322" s="3">
        <f t="shared" si="65"/>
        <v>-3.2492437438794645E-2</v>
      </c>
      <c r="AY322" s="3" t="b">
        <f t="shared" si="63"/>
        <v>0</v>
      </c>
      <c r="AZ322" s="6">
        <f t="shared" si="61"/>
        <v>0.91979131092373956</v>
      </c>
      <c r="BA322" s="3" t="b">
        <f t="shared" si="64"/>
        <v>0</v>
      </c>
      <c r="BB322" s="3"/>
      <c r="BC322" t="s">
        <v>537</v>
      </c>
    </row>
    <row r="323" spans="1:55">
      <c r="A323">
        <v>556</v>
      </c>
      <c r="B323">
        <v>1</v>
      </c>
      <c r="C323" t="s">
        <v>640</v>
      </c>
      <c r="D323" t="str">
        <f>HYPERLINK("http://www.uniprot.org/uniprot/LC7L3_MOUSE", "LC7L3_MOUSE")</f>
        <v>LC7L3_MOUSE</v>
      </c>
      <c r="F323">
        <v>21.3</v>
      </c>
      <c r="G323">
        <v>432</v>
      </c>
      <c r="H323">
        <v>51451</v>
      </c>
      <c r="I323" t="s">
        <v>641</v>
      </c>
      <c r="J323">
        <v>136</v>
      </c>
      <c r="K323">
        <v>136</v>
      </c>
      <c r="L323">
        <v>1</v>
      </c>
      <c r="M323">
        <v>12</v>
      </c>
      <c r="N323">
        <v>32</v>
      </c>
      <c r="O323">
        <v>25</v>
      </c>
      <c r="P323">
        <v>8</v>
      </c>
      <c r="Q323">
        <v>4</v>
      </c>
      <c r="R323">
        <v>22</v>
      </c>
      <c r="S323">
        <v>33</v>
      </c>
      <c r="T323">
        <v>12</v>
      </c>
      <c r="U323">
        <v>32</v>
      </c>
      <c r="V323">
        <v>25</v>
      </c>
      <c r="W323">
        <v>8</v>
      </c>
      <c r="X323">
        <v>4</v>
      </c>
      <c r="Y323">
        <v>22</v>
      </c>
      <c r="Z323">
        <v>33</v>
      </c>
      <c r="AA323">
        <v>12</v>
      </c>
      <c r="AB323">
        <v>32</v>
      </c>
      <c r="AC323">
        <v>25</v>
      </c>
      <c r="AD323">
        <v>8</v>
      </c>
      <c r="AE323">
        <v>4</v>
      </c>
      <c r="AF323">
        <v>22</v>
      </c>
      <c r="AG323">
        <v>33</v>
      </c>
      <c r="AH323" s="3">
        <v>18.876285714285711</v>
      </c>
      <c r="AI323" s="3">
        <v>26.571428571428573</v>
      </c>
      <c r="AJ323" s="3">
        <v>20.552999999999997</v>
      </c>
      <c r="AK323" s="3">
        <v>16.428571428571427</v>
      </c>
      <c r="AL323" s="3">
        <v>7.3161428571428573</v>
      </c>
      <c r="AM323" s="3">
        <v>19.462285714285713</v>
      </c>
      <c r="AN323" s="3">
        <v>21.212142857142858</v>
      </c>
      <c r="AO323" s="3">
        <f t="shared" si="53"/>
        <v>18.631408163265302</v>
      </c>
      <c r="AP323" s="3" t="b">
        <f t="shared" si="54"/>
        <v>1</v>
      </c>
      <c r="AQ323" s="3" t="b">
        <f t="shared" si="62"/>
        <v>1</v>
      </c>
      <c r="AR323">
        <f t="shared" si="55"/>
        <v>4</v>
      </c>
      <c r="AS323">
        <f t="shared" si="56"/>
        <v>3</v>
      </c>
      <c r="AT323" s="3" t="b">
        <f t="shared" si="57"/>
        <v>1</v>
      </c>
      <c r="AU323" s="3">
        <f t="shared" si="58"/>
        <v>20.607321428571428</v>
      </c>
      <c r="AV323" s="3">
        <f t="shared" si="59"/>
        <v>15.996857142857143</v>
      </c>
      <c r="AW323" s="3">
        <f t="shared" si="60"/>
        <v>0.36536850258598025</v>
      </c>
      <c r="AX323" s="3">
        <f t="shared" si="65"/>
        <v>0.56071838991796807</v>
      </c>
      <c r="AY323" s="3" t="b">
        <f t="shared" si="63"/>
        <v>0</v>
      </c>
      <c r="AZ323" s="6">
        <f t="shared" si="61"/>
        <v>0.34876730995300986</v>
      </c>
      <c r="BA323" s="3" t="b">
        <f t="shared" si="64"/>
        <v>0</v>
      </c>
      <c r="BB323" s="3"/>
      <c r="BC323" t="s">
        <v>537</v>
      </c>
    </row>
    <row r="324" spans="1:55">
      <c r="A324">
        <v>445</v>
      </c>
      <c r="B324">
        <v>1</v>
      </c>
      <c r="C324" t="s">
        <v>1003</v>
      </c>
      <c r="D324" t="str">
        <f>HYPERLINK("http://www.uniprot.org/uniprot/PHF5A_MOUSE", "PHF5A_MOUSE")</f>
        <v>PHF5A_MOUSE</v>
      </c>
      <c r="F324">
        <v>40.9</v>
      </c>
      <c r="G324">
        <v>110</v>
      </c>
      <c r="H324">
        <v>12406</v>
      </c>
      <c r="I324" t="s">
        <v>1004</v>
      </c>
      <c r="J324">
        <v>131</v>
      </c>
      <c r="K324">
        <v>131</v>
      </c>
      <c r="L324">
        <v>1</v>
      </c>
      <c r="M324">
        <v>9</v>
      </c>
      <c r="N324">
        <v>24</v>
      </c>
      <c r="O324">
        <v>25</v>
      </c>
      <c r="P324">
        <v>10</v>
      </c>
      <c r="Q324">
        <v>11</v>
      </c>
      <c r="R324">
        <v>28</v>
      </c>
      <c r="S324">
        <v>24</v>
      </c>
      <c r="T324">
        <v>9</v>
      </c>
      <c r="U324">
        <v>24</v>
      </c>
      <c r="V324">
        <v>25</v>
      </c>
      <c r="W324">
        <v>10</v>
      </c>
      <c r="X324">
        <v>11</v>
      </c>
      <c r="Y324">
        <v>28</v>
      </c>
      <c r="Z324">
        <v>24</v>
      </c>
      <c r="AA324">
        <v>9</v>
      </c>
      <c r="AB324">
        <v>24</v>
      </c>
      <c r="AC324">
        <v>25</v>
      </c>
      <c r="AD324">
        <v>10</v>
      </c>
      <c r="AE324">
        <v>11</v>
      </c>
      <c r="AF324">
        <v>28</v>
      </c>
      <c r="AG324">
        <v>24</v>
      </c>
      <c r="AH324" s="3">
        <v>15.028571428571428</v>
      </c>
      <c r="AI324" s="3">
        <v>18.415571428571429</v>
      </c>
      <c r="AJ324" s="3">
        <v>20.53971428571429</v>
      </c>
      <c r="AK324" s="3">
        <v>19.462285714285713</v>
      </c>
      <c r="AL324" s="3">
        <v>16.428571428571427</v>
      </c>
      <c r="AM324" s="3">
        <v>24.366142857142854</v>
      </c>
      <c r="AN324" s="3">
        <v>15.285714285714286</v>
      </c>
      <c r="AO324" s="3">
        <f t="shared" si="53"/>
        <v>18.503795918367349</v>
      </c>
      <c r="AP324" s="3" t="b">
        <f t="shared" si="54"/>
        <v>1</v>
      </c>
      <c r="AQ324" s="3" t="b">
        <f t="shared" si="62"/>
        <v>1</v>
      </c>
      <c r="AR324">
        <f t="shared" si="55"/>
        <v>4</v>
      </c>
      <c r="AS324">
        <f t="shared" si="56"/>
        <v>3</v>
      </c>
      <c r="AT324" s="3" t="b">
        <f t="shared" si="57"/>
        <v>1</v>
      </c>
      <c r="AU324" s="3">
        <f t="shared" si="58"/>
        <v>18.361535714285715</v>
      </c>
      <c r="AV324" s="3">
        <f t="shared" si="59"/>
        <v>18.693476190476186</v>
      </c>
      <c r="AW324" s="3">
        <f t="shared" si="60"/>
        <v>-2.5848146558361637E-2</v>
      </c>
      <c r="AX324" s="3">
        <f t="shared" si="65"/>
        <v>1.1482691133246238E-2</v>
      </c>
      <c r="AY324" s="3" t="b">
        <f t="shared" si="63"/>
        <v>0</v>
      </c>
      <c r="AZ324" s="6">
        <f t="shared" si="61"/>
        <v>0.90943242673143954</v>
      </c>
      <c r="BA324" s="3" t="b">
        <f t="shared" si="64"/>
        <v>0</v>
      </c>
      <c r="BB324" s="3"/>
      <c r="BC324" t="s">
        <v>537</v>
      </c>
    </row>
    <row r="325" spans="1:55">
      <c r="A325">
        <v>242</v>
      </c>
      <c r="B325">
        <v>1</v>
      </c>
      <c r="C325" t="s">
        <v>1353</v>
      </c>
      <c r="D325" t="str">
        <f>HYPERLINK("http://www.uniprot.org/uniprot/RXRA_MOUSE", "RXRA_MOUSE")</f>
        <v>RXRA_MOUSE</v>
      </c>
      <c r="F325">
        <v>29.3</v>
      </c>
      <c r="G325">
        <v>467</v>
      </c>
      <c r="H325">
        <v>51218</v>
      </c>
      <c r="I325" t="s">
        <v>1354</v>
      </c>
      <c r="J325">
        <v>130</v>
      </c>
      <c r="K325">
        <v>101</v>
      </c>
      <c r="L325">
        <v>0.77700000000000002</v>
      </c>
      <c r="M325">
        <v>17</v>
      </c>
      <c r="N325">
        <v>29</v>
      </c>
      <c r="O325">
        <v>36</v>
      </c>
      <c r="P325">
        <v>8</v>
      </c>
      <c r="Q325">
        <v>7</v>
      </c>
      <c r="R325">
        <v>14</v>
      </c>
      <c r="S325">
        <v>19</v>
      </c>
      <c r="T325">
        <v>17</v>
      </c>
      <c r="U325">
        <v>21</v>
      </c>
      <c r="V325">
        <v>25</v>
      </c>
      <c r="W325">
        <v>8</v>
      </c>
      <c r="X325">
        <v>7</v>
      </c>
      <c r="Y325">
        <v>14</v>
      </c>
      <c r="Z325">
        <v>9</v>
      </c>
      <c r="AA325">
        <v>17</v>
      </c>
      <c r="AB325">
        <v>29</v>
      </c>
      <c r="AC325">
        <v>36</v>
      </c>
      <c r="AD325">
        <v>8</v>
      </c>
      <c r="AE325">
        <v>7</v>
      </c>
      <c r="AF325">
        <v>14</v>
      </c>
      <c r="AG325">
        <v>19</v>
      </c>
      <c r="AH325" s="3">
        <v>25.92342857142857</v>
      </c>
      <c r="AI325" s="3">
        <v>23.714285714285715</v>
      </c>
      <c r="AJ325" s="3">
        <v>28.714285714285715</v>
      </c>
      <c r="AK325" s="3">
        <v>16.428571428571427</v>
      </c>
      <c r="AL325" s="3">
        <v>10.857142857142858</v>
      </c>
      <c r="AM325" s="3">
        <v>11</v>
      </c>
      <c r="AN325" s="3">
        <v>11.571428571428571</v>
      </c>
      <c r="AO325" s="3">
        <f t="shared" ref="AO325:AO388" si="66">AVERAGE(AH325:AN325)</f>
        <v>18.315591836734693</v>
      </c>
      <c r="AP325" s="3" t="b">
        <f t="shared" ref="AP325:AP388" si="67">IF(AO325&gt;=$AO$1,TRUE,FALSE)</f>
        <v>1</v>
      </c>
      <c r="AQ325" s="3" t="b">
        <f t="shared" si="62"/>
        <v>1</v>
      </c>
      <c r="AR325">
        <f t="shared" ref="AR325:AR388" si="68">COUNTIF(M325:P325,"&gt;0")</f>
        <v>4</v>
      </c>
      <c r="AS325">
        <f t="shared" ref="AS325:AS388" si="69">COUNTIF(Q325:S325,"&gt;0")</f>
        <v>3</v>
      </c>
      <c r="AT325" s="3" t="b">
        <f t="shared" ref="AT325:AT388" si="70">IF(OR(AR325&gt;=$AR$1,AS325&gt;=$AS$1),TRUE,FALSE)</f>
        <v>1</v>
      </c>
      <c r="AU325" s="3">
        <f t="shared" ref="AU325:AU388" si="71">AVERAGE(AH325:AK325)</f>
        <v>23.695142857142859</v>
      </c>
      <c r="AV325" s="3">
        <f t="shared" ref="AV325:AV388" si="72">AVERAGE(AL325:AN325)</f>
        <v>11.142857142857144</v>
      </c>
      <c r="AW325" s="3">
        <f t="shared" ref="AW325:AW383" si="73">LOG(AU325/AV325,2)</f>
        <v>1.088472157034674</v>
      </c>
      <c r="AX325" s="3">
        <f t="shared" si="65"/>
        <v>1.4712404570554189</v>
      </c>
      <c r="AY325" s="3" t="b">
        <f t="shared" si="63"/>
        <v>0</v>
      </c>
      <c r="AZ325" s="6">
        <f t="shared" ref="AZ325:AZ388" si="74">TTEST(AH325:AK325,AL325:AN325,2,2)</f>
        <v>1.004307035013456E-2</v>
      </c>
      <c r="BA325" s="3" t="b">
        <f t="shared" si="64"/>
        <v>1</v>
      </c>
      <c r="BB325" s="3"/>
      <c r="BC325" t="s">
        <v>1355</v>
      </c>
    </row>
    <row r="326" spans="1:55">
      <c r="A326">
        <v>468</v>
      </c>
      <c r="B326">
        <v>1</v>
      </c>
      <c r="C326" t="s">
        <v>879</v>
      </c>
      <c r="D326" t="str">
        <f>HYPERLINK("http://www.uniprot.org/uniprot/RLA2_MOUSE", "RLA2_MOUSE")</f>
        <v>RLA2_MOUSE</v>
      </c>
      <c r="F326">
        <v>69.599999999999994</v>
      </c>
      <c r="G326">
        <v>115</v>
      </c>
      <c r="H326">
        <v>11652</v>
      </c>
      <c r="I326" t="s">
        <v>880</v>
      </c>
      <c r="J326">
        <v>116</v>
      </c>
      <c r="K326">
        <v>116</v>
      </c>
      <c r="L326">
        <v>1</v>
      </c>
      <c r="M326">
        <v>20</v>
      </c>
      <c r="N326">
        <v>13</v>
      </c>
      <c r="O326">
        <v>17</v>
      </c>
      <c r="P326">
        <v>18</v>
      </c>
      <c r="Q326">
        <v>19</v>
      </c>
      <c r="R326">
        <v>13</v>
      </c>
      <c r="S326">
        <v>16</v>
      </c>
      <c r="T326">
        <v>20</v>
      </c>
      <c r="U326">
        <v>13</v>
      </c>
      <c r="V326">
        <v>17</v>
      </c>
      <c r="W326">
        <v>18</v>
      </c>
      <c r="X326">
        <v>19</v>
      </c>
      <c r="Y326">
        <v>13</v>
      </c>
      <c r="Z326">
        <v>16</v>
      </c>
      <c r="AA326">
        <v>20</v>
      </c>
      <c r="AB326">
        <v>13</v>
      </c>
      <c r="AC326">
        <v>17</v>
      </c>
      <c r="AD326">
        <v>18</v>
      </c>
      <c r="AE326">
        <v>19</v>
      </c>
      <c r="AF326">
        <v>13</v>
      </c>
      <c r="AG326">
        <v>16</v>
      </c>
      <c r="AH326" s="3">
        <v>29.561714285714288</v>
      </c>
      <c r="AI326" s="3">
        <v>9.7207142857142852</v>
      </c>
      <c r="AJ326" s="3">
        <v>12.69842857142857</v>
      </c>
      <c r="AK326" s="3">
        <v>29.30742857142857</v>
      </c>
      <c r="AL326" s="3">
        <v>26.197285714285709</v>
      </c>
      <c r="AM326" s="3">
        <v>10.285714285714286</v>
      </c>
      <c r="AN326" s="3">
        <v>9.7142857142857135</v>
      </c>
      <c r="AO326" s="3">
        <f t="shared" si="66"/>
        <v>18.212224489795918</v>
      </c>
      <c r="AP326" s="3" t="b">
        <f t="shared" si="67"/>
        <v>1</v>
      </c>
      <c r="AQ326" s="3" t="b">
        <f t="shared" ref="AQ326:AQ389" si="75">IF(L326&gt;=$AQ$1,TRUE,FALSE)</f>
        <v>1</v>
      </c>
      <c r="AR326">
        <f t="shared" si="68"/>
        <v>4</v>
      </c>
      <c r="AS326">
        <f t="shared" si="69"/>
        <v>3</v>
      </c>
      <c r="AT326" s="3" t="b">
        <f t="shared" si="70"/>
        <v>1</v>
      </c>
      <c r="AU326" s="3">
        <f t="shared" si="71"/>
        <v>20.32207142857143</v>
      </c>
      <c r="AV326" s="3">
        <f t="shared" si="72"/>
        <v>15.399095238095237</v>
      </c>
      <c r="AW326" s="3">
        <f t="shared" si="73"/>
        <v>0.40020187451736006</v>
      </c>
      <c r="AX326" s="3">
        <f t="shared" si="65"/>
        <v>0.62326997108895654</v>
      </c>
      <c r="AY326" s="3" t="b">
        <f t="shared" ref="AY326:AY389" si="76">IF(OR(AX326&lt;=$AX$1,AX326&gt;=$AX$2),TRUE,FALSE)</f>
        <v>0</v>
      </c>
      <c r="AZ326" s="6">
        <f t="shared" si="74"/>
        <v>0.55204218699198448</v>
      </c>
      <c r="BA326" s="3" t="b">
        <f t="shared" ref="BA326:BA389" si="77">IF(AZ326&lt;=$AZ$1,TRUE,FALSE)</f>
        <v>0</v>
      </c>
      <c r="BB326" s="3"/>
      <c r="BC326" t="s">
        <v>537</v>
      </c>
    </row>
    <row r="327" spans="1:55">
      <c r="A327">
        <v>397</v>
      </c>
      <c r="B327">
        <v>1</v>
      </c>
      <c r="C327" t="s">
        <v>988</v>
      </c>
      <c r="D327" t="str">
        <f>HYPERLINK("http://www.uniprot.org/uniprot/RL31_MOUSE", "RL31_MOUSE")</f>
        <v>RL31_MOUSE</v>
      </c>
      <c r="F327">
        <v>26.4</v>
      </c>
      <c r="G327">
        <v>125</v>
      </c>
      <c r="H327">
        <v>14464</v>
      </c>
      <c r="I327" t="s">
        <v>1071</v>
      </c>
      <c r="J327">
        <v>108</v>
      </c>
      <c r="K327">
        <v>108</v>
      </c>
      <c r="L327">
        <v>1</v>
      </c>
      <c r="M327">
        <v>26</v>
      </c>
      <c r="N327">
        <v>13</v>
      </c>
      <c r="O327">
        <v>10</v>
      </c>
      <c r="P327">
        <v>14</v>
      </c>
      <c r="Q327">
        <v>23</v>
      </c>
      <c r="R327">
        <v>11</v>
      </c>
      <c r="S327">
        <v>11</v>
      </c>
      <c r="T327">
        <v>26</v>
      </c>
      <c r="U327">
        <v>13</v>
      </c>
      <c r="V327">
        <v>10</v>
      </c>
      <c r="W327">
        <v>14</v>
      </c>
      <c r="X327">
        <v>23</v>
      </c>
      <c r="Y327">
        <v>11</v>
      </c>
      <c r="Z327">
        <v>11</v>
      </c>
      <c r="AA327">
        <v>26</v>
      </c>
      <c r="AB327">
        <v>13</v>
      </c>
      <c r="AC327">
        <v>10</v>
      </c>
      <c r="AD327">
        <v>14</v>
      </c>
      <c r="AE327">
        <v>23</v>
      </c>
      <c r="AF327">
        <v>11</v>
      </c>
      <c r="AG327">
        <v>11</v>
      </c>
      <c r="AH327" s="3">
        <v>39.370714285714293</v>
      </c>
      <c r="AI327" s="3">
        <v>9.7142857142857135</v>
      </c>
      <c r="AJ327" s="3">
        <v>7.2857142857142856</v>
      </c>
      <c r="AK327" s="3">
        <v>23.714285714285715</v>
      </c>
      <c r="AL327" s="3">
        <v>31.613714285714284</v>
      </c>
      <c r="AM327" s="3">
        <v>8.7815714285714286</v>
      </c>
      <c r="AN327" s="3">
        <v>6.4285714285714288</v>
      </c>
      <c r="AO327" s="3">
        <f t="shared" si="66"/>
        <v>18.129836734693878</v>
      </c>
      <c r="AP327" s="3" t="b">
        <f t="shared" si="67"/>
        <v>1</v>
      </c>
      <c r="AQ327" s="3" t="b">
        <f t="shared" si="75"/>
        <v>1</v>
      </c>
      <c r="AR327">
        <f t="shared" si="68"/>
        <v>4</v>
      </c>
      <c r="AS327">
        <f t="shared" si="69"/>
        <v>3</v>
      </c>
      <c r="AT327" s="3" t="b">
        <f t="shared" si="70"/>
        <v>1</v>
      </c>
      <c r="AU327" s="3">
        <f t="shared" si="71"/>
        <v>20.021250000000002</v>
      </c>
      <c r="AV327" s="3">
        <f t="shared" si="72"/>
        <v>15.607952380952382</v>
      </c>
      <c r="AW327" s="3">
        <f t="shared" si="73"/>
        <v>0.35925076824451724</v>
      </c>
      <c r="AX327" s="3">
        <f t="shared" si="65"/>
        <v>0.56374093439158168</v>
      </c>
      <c r="AY327" s="3" t="b">
        <f t="shared" si="76"/>
        <v>0</v>
      </c>
      <c r="AZ327" s="6">
        <f t="shared" si="74"/>
        <v>0.70568521323943456</v>
      </c>
      <c r="BA327" s="3" t="b">
        <f t="shared" si="77"/>
        <v>0</v>
      </c>
      <c r="BB327" s="3"/>
      <c r="BC327" t="s">
        <v>537</v>
      </c>
    </row>
    <row r="328" spans="1:55">
      <c r="A328">
        <v>488</v>
      </c>
      <c r="B328">
        <v>1</v>
      </c>
      <c r="C328" t="s">
        <v>919</v>
      </c>
      <c r="D328" t="str">
        <f>HYPERLINK("http://www.uniprot.org/uniprot/CP2E1_MOUSE", "CP2E1_MOUSE")</f>
        <v>CP2E1_MOUSE</v>
      </c>
      <c r="F328">
        <v>25.6</v>
      </c>
      <c r="G328">
        <v>493</v>
      </c>
      <c r="H328">
        <v>56806</v>
      </c>
      <c r="I328" t="s">
        <v>834</v>
      </c>
      <c r="J328">
        <v>125</v>
      </c>
      <c r="K328">
        <v>125</v>
      </c>
      <c r="L328">
        <v>1</v>
      </c>
      <c r="M328">
        <v>14</v>
      </c>
      <c r="N328">
        <v>22</v>
      </c>
      <c r="O328">
        <v>33</v>
      </c>
      <c r="P328">
        <v>12</v>
      </c>
      <c r="Q328">
        <v>10</v>
      </c>
      <c r="R328">
        <v>18</v>
      </c>
      <c r="S328">
        <v>16</v>
      </c>
      <c r="T328">
        <v>14</v>
      </c>
      <c r="U328">
        <v>22</v>
      </c>
      <c r="V328">
        <v>33</v>
      </c>
      <c r="W328">
        <v>12</v>
      </c>
      <c r="X328">
        <v>10</v>
      </c>
      <c r="Y328">
        <v>18</v>
      </c>
      <c r="Z328">
        <v>16</v>
      </c>
      <c r="AA328">
        <v>14</v>
      </c>
      <c r="AB328">
        <v>22</v>
      </c>
      <c r="AC328">
        <v>33</v>
      </c>
      <c r="AD328">
        <v>12</v>
      </c>
      <c r="AE328">
        <v>10</v>
      </c>
      <c r="AF328">
        <v>18</v>
      </c>
      <c r="AG328">
        <v>16</v>
      </c>
      <c r="AH328" s="3">
        <v>21.727142857142859</v>
      </c>
      <c r="AI328" s="3">
        <v>16.849857142857143</v>
      </c>
      <c r="AJ328" s="3">
        <v>26.714285714285715</v>
      </c>
      <c r="AK328" s="3">
        <v>21.457571428571431</v>
      </c>
      <c r="AL328" s="3">
        <v>15.133285714285714</v>
      </c>
      <c r="AM328" s="3">
        <v>15.095571428571429</v>
      </c>
      <c r="AN328" s="3">
        <v>9.7142857142857135</v>
      </c>
      <c r="AO328" s="3">
        <f t="shared" si="66"/>
        <v>18.098857142857145</v>
      </c>
      <c r="AP328" s="3" t="b">
        <f t="shared" si="67"/>
        <v>1</v>
      </c>
      <c r="AQ328" s="3" t="b">
        <f t="shared" si="75"/>
        <v>1</v>
      </c>
      <c r="AR328">
        <f t="shared" si="68"/>
        <v>4</v>
      </c>
      <c r="AS328">
        <f t="shared" si="69"/>
        <v>3</v>
      </c>
      <c r="AT328" s="3" t="b">
        <f t="shared" si="70"/>
        <v>1</v>
      </c>
      <c r="AU328" s="3">
        <f t="shared" si="71"/>
        <v>21.687214285714287</v>
      </c>
      <c r="AV328" s="3">
        <f t="shared" si="72"/>
        <v>13.314380952380953</v>
      </c>
      <c r="AW328" s="3">
        <f t="shared" si="73"/>
        <v>0.70385939879891712</v>
      </c>
      <c r="AX328" s="3">
        <f t="shared" si="65"/>
        <v>1.3102282549343114</v>
      </c>
      <c r="AY328" s="3" t="b">
        <f t="shared" si="76"/>
        <v>0</v>
      </c>
      <c r="AZ328" s="6">
        <f t="shared" si="74"/>
        <v>3.1193052579145654E-2</v>
      </c>
      <c r="BA328" s="3" t="b">
        <f t="shared" si="77"/>
        <v>1</v>
      </c>
      <c r="BB328" s="3"/>
      <c r="BC328" t="s">
        <v>537</v>
      </c>
    </row>
    <row r="329" spans="1:55">
      <c r="A329">
        <v>828</v>
      </c>
      <c r="B329">
        <v>1</v>
      </c>
      <c r="C329" t="s">
        <v>1580</v>
      </c>
      <c r="D329" t="str">
        <f>HYPERLINK("http://www.uniprot.org/uniprot/UD2A3_MOUSE", "UD2A3_MOUSE")</f>
        <v>UD2A3_MOUSE</v>
      </c>
      <c r="F329">
        <v>29</v>
      </c>
      <c r="G329">
        <v>534</v>
      </c>
      <c r="H329">
        <v>61120</v>
      </c>
      <c r="I329" t="s">
        <v>1581</v>
      </c>
      <c r="J329">
        <v>135</v>
      </c>
      <c r="K329">
        <v>129</v>
      </c>
      <c r="L329">
        <v>0.95599999999999996</v>
      </c>
      <c r="M329">
        <v>11</v>
      </c>
      <c r="N329">
        <v>27</v>
      </c>
      <c r="O329">
        <v>32</v>
      </c>
      <c r="P329">
        <v>9</v>
      </c>
      <c r="Q329">
        <v>7</v>
      </c>
      <c r="R329">
        <v>19</v>
      </c>
      <c r="S329">
        <v>30</v>
      </c>
      <c r="T329">
        <v>11</v>
      </c>
      <c r="U329">
        <v>26</v>
      </c>
      <c r="V329">
        <v>31</v>
      </c>
      <c r="W329">
        <v>8</v>
      </c>
      <c r="X329">
        <v>7</v>
      </c>
      <c r="Y329">
        <v>17</v>
      </c>
      <c r="Z329">
        <v>29</v>
      </c>
      <c r="AA329">
        <v>11</v>
      </c>
      <c r="AB329">
        <v>26.298999999999999</v>
      </c>
      <c r="AC329">
        <v>31.233000000000001</v>
      </c>
      <c r="AD329">
        <v>8.1310000000000002</v>
      </c>
      <c r="AE329">
        <v>7</v>
      </c>
      <c r="AF329">
        <v>17.324000000000002</v>
      </c>
      <c r="AG329">
        <v>29.2</v>
      </c>
      <c r="AH329" s="3">
        <v>17.857142857142858</v>
      </c>
      <c r="AI329" s="3">
        <v>20.961142857142857</v>
      </c>
      <c r="AJ329" s="3">
        <v>25.92342857142857</v>
      </c>
      <c r="AK329" s="3">
        <v>17.161571428571428</v>
      </c>
      <c r="AL329" s="3">
        <v>11.391999999999999</v>
      </c>
      <c r="AM329" s="3">
        <v>14.459</v>
      </c>
      <c r="AN329" s="3">
        <v>18.604000000000003</v>
      </c>
      <c r="AO329" s="3">
        <f t="shared" si="66"/>
        <v>18.051183673469389</v>
      </c>
      <c r="AP329" s="3" t="b">
        <f t="shared" si="67"/>
        <v>1</v>
      </c>
      <c r="AQ329" s="3" t="b">
        <f t="shared" si="75"/>
        <v>1</v>
      </c>
      <c r="AR329">
        <f t="shared" si="68"/>
        <v>4</v>
      </c>
      <c r="AS329">
        <f t="shared" si="69"/>
        <v>3</v>
      </c>
      <c r="AT329" s="3" t="b">
        <f t="shared" si="70"/>
        <v>1</v>
      </c>
      <c r="AU329" s="3">
        <f t="shared" si="71"/>
        <v>20.475821428571429</v>
      </c>
      <c r="AV329" s="3">
        <f t="shared" si="72"/>
        <v>14.818333333333333</v>
      </c>
      <c r="AW329" s="3">
        <f t="shared" si="73"/>
        <v>0.46653813751319295</v>
      </c>
      <c r="AX329" s="3">
        <f t="shared" si="65"/>
        <v>0.61514284168102362</v>
      </c>
      <c r="AY329" s="3" t="b">
        <f t="shared" si="76"/>
        <v>0</v>
      </c>
      <c r="AZ329" s="6">
        <f t="shared" si="74"/>
        <v>0.11205468727976792</v>
      </c>
      <c r="BA329" s="3" t="b">
        <f t="shared" si="77"/>
        <v>0</v>
      </c>
      <c r="BB329" s="3"/>
      <c r="BC329" t="s">
        <v>1582</v>
      </c>
    </row>
    <row r="330" spans="1:55">
      <c r="A330">
        <v>1255</v>
      </c>
      <c r="B330">
        <v>1</v>
      </c>
      <c r="C330" t="s">
        <v>2057</v>
      </c>
      <c r="D330" t="str">
        <f>HYPERLINK("http://www.uniprot.org/uniprot/MET7B_MOUSE", "MET7B_MOUSE")</f>
        <v>MET7B_MOUSE</v>
      </c>
      <c r="F330">
        <v>43.9</v>
      </c>
      <c r="G330">
        <v>244</v>
      </c>
      <c r="H330">
        <v>28050</v>
      </c>
      <c r="I330" t="s">
        <v>2058</v>
      </c>
      <c r="J330">
        <v>126</v>
      </c>
      <c r="K330">
        <v>126</v>
      </c>
      <c r="L330">
        <v>1</v>
      </c>
      <c r="M330">
        <v>7</v>
      </c>
      <c r="N330">
        <v>25</v>
      </c>
      <c r="O330">
        <v>21</v>
      </c>
      <c r="P330">
        <v>12</v>
      </c>
      <c r="Q330">
        <v>9</v>
      </c>
      <c r="R330">
        <v>18</v>
      </c>
      <c r="S330">
        <v>34</v>
      </c>
      <c r="T330">
        <v>7</v>
      </c>
      <c r="U330">
        <v>25</v>
      </c>
      <c r="V330">
        <v>21</v>
      </c>
      <c r="W330">
        <v>12</v>
      </c>
      <c r="X330">
        <v>9</v>
      </c>
      <c r="Y330">
        <v>18</v>
      </c>
      <c r="Z330">
        <v>34</v>
      </c>
      <c r="AA330">
        <v>7</v>
      </c>
      <c r="AB330">
        <v>25</v>
      </c>
      <c r="AC330">
        <v>21</v>
      </c>
      <c r="AD330">
        <v>12</v>
      </c>
      <c r="AE330">
        <v>9</v>
      </c>
      <c r="AF330">
        <v>18</v>
      </c>
      <c r="AG330">
        <v>34</v>
      </c>
      <c r="AH330" s="3">
        <v>12.896571428571429</v>
      </c>
      <c r="AI330" s="3">
        <v>19.847857142857144</v>
      </c>
      <c r="AJ330" s="3">
        <v>17.167285714285715</v>
      </c>
      <c r="AK330" s="3">
        <v>22.285714285714285</v>
      </c>
      <c r="AL330" s="3">
        <v>14.270714285714286</v>
      </c>
      <c r="AM330" s="3">
        <v>15.710142857142857</v>
      </c>
      <c r="AN330" s="3">
        <v>22.873999999999999</v>
      </c>
      <c r="AO330" s="3">
        <f t="shared" si="66"/>
        <v>17.864612244897959</v>
      </c>
      <c r="AP330" s="3" t="b">
        <f t="shared" si="67"/>
        <v>1</v>
      </c>
      <c r="AQ330" s="3" t="b">
        <f t="shared" si="75"/>
        <v>1</v>
      </c>
      <c r="AR330">
        <f t="shared" si="68"/>
        <v>4</v>
      </c>
      <c r="AS330">
        <f t="shared" si="69"/>
        <v>3</v>
      </c>
      <c r="AT330" s="3" t="b">
        <f t="shared" si="70"/>
        <v>1</v>
      </c>
      <c r="AU330" s="3">
        <f t="shared" si="71"/>
        <v>18.04935714285714</v>
      </c>
      <c r="AV330" s="3">
        <f t="shared" si="72"/>
        <v>17.618285714285715</v>
      </c>
      <c r="AW330" s="3">
        <f t="shared" si="73"/>
        <v>3.4873899413913258E-2</v>
      </c>
      <c r="AX330" s="3">
        <f t="shared" si="65"/>
        <v>-0.39041609146419137</v>
      </c>
      <c r="AY330" s="3" t="b">
        <f t="shared" si="76"/>
        <v>0</v>
      </c>
      <c r="AZ330" s="6">
        <f t="shared" si="74"/>
        <v>0.89989656102326121</v>
      </c>
      <c r="BA330" s="3" t="b">
        <f t="shared" si="77"/>
        <v>0</v>
      </c>
      <c r="BB330" s="3"/>
      <c r="BC330" t="s">
        <v>537</v>
      </c>
    </row>
    <row r="331" spans="1:55">
      <c r="A331">
        <v>1194</v>
      </c>
      <c r="B331">
        <v>1</v>
      </c>
      <c r="C331" t="s">
        <v>2196</v>
      </c>
      <c r="D331" t="str">
        <f>HYPERLINK("http://www.uniprot.org/uniprot/SEC13_MOUSE", "SEC13_MOUSE")</f>
        <v>SEC13_MOUSE</v>
      </c>
      <c r="F331">
        <v>32</v>
      </c>
      <c r="G331">
        <v>322</v>
      </c>
      <c r="H331">
        <v>35567</v>
      </c>
      <c r="I331" t="s">
        <v>2197</v>
      </c>
      <c r="J331">
        <v>120</v>
      </c>
      <c r="K331">
        <v>120</v>
      </c>
      <c r="L331">
        <v>1</v>
      </c>
      <c r="M331">
        <v>13</v>
      </c>
      <c r="N331">
        <v>21</v>
      </c>
      <c r="O331">
        <v>18</v>
      </c>
      <c r="P331">
        <v>6</v>
      </c>
      <c r="Q331">
        <v>17</v>
      </c>
      <c r="R331">
        <v>16</v>
      </c>
      <c r="S331">
        <v>29</v>
      </c>
      <c r="T331">
        <v>13</v>
      </c>
      <c r="U331">
        <v>21</v>
      </c>
      <c r="V331">
        <v>18</v>
      </c>
      <c r="W331">
        <v>6</v>
      </c>
      <c r="X331">
        <v>17</v>
      </c>
      <c r="Y331">
        <v>16</v>
      </c>
      <c r="Z331">
        <v>29</v>
      </c>
      <c r="AA331">
        <v>13</v>
      </c>
      <c r="AB331">
        <v>21</v>
      </c>
      <c r="AC331">
        <v>18</v>
      </c>
      <c r="AD331">
        <v>6</v>
      </c>
      <c r="AE331">
        <v>17</v>
      </c>
      <c r="AF331">
        <v>16</v>
      </c>
      <c r="AG331">
        <v>29</v>
      </c>
      <c r="AH331" s="3">
        <v>21.198857142857143</v>
      </c>
      <c r="AI331" s="3">
        <v>16.504714285714286</v>
      </c>
      <c r="AJ331" s="3">
        <v>14.305285714285715</v>
      </c>
      <c r="AK331" s="3">
        <v>14.305285714285715</v>
      </c>
      <c r="AL331" s="3">
        <v>24.571428571428573</v>
      </c>
      <c r="AM331" s="3">
        <v>13.557142857142859</v>
      </c>
      <c r="AN331" s="3">
        <v>18.571428571428573</v>
      </c>
      <c r="AO331" s="3">
        <f t="shared" si="66"/>
        <v>17.573448979591838</v>
      </c>
      <c r="AP331" s="3" t="b">
        <f t="shared" si="67"/>
        <v>1</v>
      </c>
      <c r="AQ331" s="3" t="b">
        <f t="shared" si="75"/>
        <v>1</v>
      </c>
      <c r="AR331">
        <f t="shared" si="68"/>
        <v>4</v>
      </c>
      <c r="AS331">
        <f t="shared" si="69"/>
        <v>3</v>
      </c>
      <c r="AT331" s="3" t="b">
        <f t="shared" si="70"/>
        <v>1</v>
      </c>
      <c r="AU331" s="3">
        <f t="shared" si="71"/>
        <v>16.578535714285714</v>
      </c>
      <c r="AV331" s="3">
        <f t="shared" si="72"/>
        <v>18.900000000000002</v>
      </c>
      <c r="AW331" s="3">
        <f t="shared" si="73"/>
        <v>-0.18906964685447647</v>
      </c>
      <c r="AX331" s="3">
        <f t="shared" si="65"/>
        <v>-0.5005986000217082</v>
      </c>
      <c r="AY331" s="3" t="b">
        <f t="shared" si="76"/>
        <v>0</v>
      </c>
      <c r="AZ331" s="6">
        <f t="shared" si="74"/>
        <v>0.51134823880135016</v>
      </c>
      <c r="BA331" s="3" t="b">
        <f t="shared" si="77"/>
        <v>0</v>
      </c>
      <c r="BB331" s="3"/>
      <c r="BC331" t="s">
        <v>537</v>
      </c>
    </row>
    <row r="332" spans="1:55">
      <c r="A332">
        <v>670</v>
      </c>
      <c r="B332">
        <v>1</v>
      </c>
      <c r="C332" t="s">
        <v>1856</v>
      </c>
      <c r="D332" t="str">
        <f>HYPERLINK("http://www.uniprot.org/uniprot/RBM26_MOUSE", "RBM26_MOUSE")</f>
        <v>RBM26_MOUSE</v>
      </c>
      <c r="F332">
        <v>18.5</v>
      </c>
      <c r="G332">
        <v>1012</v>
      </c>
      <c r="H332">
        <v>114144</v>
      </c>
      <c r="I332" t="s">
        <v>1857</v>
      </c>
      <c r="J332">
        <v>115</v>
      </c>
      <c r="K332">
        <v>102</v>
      </c>
      <c r="L332">
        <v>0.88700000000000001</v>
      </c>
      <c r="M332">
        <v>24</v>
      </c>
      <c r="N332">
        <v>13</v>
      </c>
      <c r="O332">
        <v>11</v>
      </c>
      <c r="P332">
        <v>8</v>
      </c>
      <c r="Q332">
        <v>29</v>
      </c>
      <c r="R332">
        <v>12</v>
      </c>
      <c r="S332">
        <v>18</v>
      </c>
      <c r="T332">
        <v>22</v>
      </c>
      <c r="U332">
        <v>11</v>
      </c>
      <c r="V332">
        <v>9</v>
      </c>
      <c r="W332">
        <v>5</v>
      </c>
      <c r="X332">
        <v>27</v>
      </c>
      <c r="Y332">
        <v>11</v>
      </c>
      <c r="Z332">
        <v>17</v>
      </c>
      <c r="AA332">
        <v>23.832999999999998</v>
      </c>
      <c r="AB332">
        <v>11.917</v>
      </c>
      <c r="AC332">
        <v>10</v>
      </c>
      <c r="AD332">
        <v>6.5</v>
      </c>
      <c r="AE332">
        <v>28.588000000000001</v>
      </c>
      <c r="AF332">
        <v>11.688000000000001</v>
      </c>
      <c r="AG332">
        <v>17.68</v>
      </c>
      <c r="AH332" s="3">
        <v>35.575285714285712</v>
      </c>
      <c r="AI332" s="3">
        <v>8.6694285714285719</v>
      </c>
      <c r="AJ332" s="3">
        <v>7.2857142857142856</v>
      </c>
      <c r="AK332" s="3">
        <v>14.898857142857143</v>
      </c>
      <c r="AL332" s="3">
        <v>35.683142857142855</v>
      </c>
      <c r="AM332" s="3">
        <v>9.241142857142858</v>
      </c>
      <c r="AN332" s="3">
        <v>10.954285714285716</v>
      </c>
      <c r="AO332" s="3">
        <f t="shared" si="66"/>
        <v>17.472551020408165</v>
      </c>
      <c r="AP332" s="3" t="b">
        <f t="shared" si="67"/>
        <v>1</v>
      </c>
      <c r="AQ332" s="3" t="b">
        <f t="shared" si="75"/>
        <v>1</v>
      </c>
      <c r="AR332">
        <f t="shared" si="68"/>
        <v>4</v>
      </c>
      <c r="AS332">
        <f t="shared" si="69"/>
        <v>3</v>
      </c>
      <c r="AT332" s="3" t="b">
        <f t="shared" si="70"/>
        <v>1</v>
      </c>
      <c r="AU332" s="3">
        <f t="shared" si="71"/>
        <v>16.607321428571428</v>
      </c>
      <c r="AV332" s="3">
        <f t="shared" si="72"/>
        <v>18.626190476190477</v>
      </c>
      <c r="AW332" s="3">
        <f t="shared" si="73"/>
        <v>-0.16551323525903069</v>
      </c>
      <c r="AX332" s="3">
        <f t="shared" si="65"/>
        <v>-0.45349306749677087</v>
      </c>
      <c r="AY332" s="3" t="b">
        <f t="shared" si="76"/>
        <v>0</v>
      </c>
      <c r="AZ332" s="6">
        <f t="shared" si="74"/>
        <v>0.85550578814227807</v>
      </c>
      <c r="BA332" s="3" t="b">
        <f t="shared" si="77"/>
        <v>0</v>
      </c>
      <c r="BB332" s="3"/>
      <c r="BC332" t="s">
        <v>637</v>
      </c>
    </row>
    <row r="333" spans="1:55">
      <c r="A333">
        <v>916</v>
      </c>
      <c r="B333">
        <v>1</v>
      </c>
      <c r="C333" t="s">
        <v>1328</v>
      </c>
      <c r="D333" t="str">
        <f>HYPERLINK("http://www.uniprot.org/uniprot/VRK3_MOUSE", "VRK3_MOUSE")</f>
        <v>VRK3_MOUSE</v>
      </c>
      <c r="F333">
        <v>35.5</v>
      </c>
      <c r="G333">
        <v>453</v>
      </c>
      <c r="H333">
        <v>50831</v>
      </c>
      <c r="I333" t="s">
        <v>1329</v>
      </c>
      <c r="J333">
        <v>128</v>
      </c>
      <c r="K333">
        <v>128</v>
      </c>
      <c r="L333">
        <v>1</v>
      </c>
      <c r="M333">
        <v>8</v>
      </c>
      <c r="N333">
        <v>25</v>
      </c>
      <c r="O333">
        <v>23</v>
      </c>
      <c r="P333">
        <v>2</v>
      </c>
      <c r="Q333">
        <v>13</v>
      </c>
      <c r="R333">
        <v>24</v>
      </c>
      <c r="S333">
        <v>33</v>
      </c>
      <c r="T333">
        <v>8</v>
      </c>
      <c r="U333">
        <v>25</v>
      </c>
      <c r="V333">
        <v>23</v>
      </c>
      <c r="W333">
        <v>2</v>
      </c>
      <c r="X333">
        <v>13</v>
      </c>
      <c r="Y333">
        <v>24</v>
      </c>
      <c r="Z333">
        <v>33</v>
      </c>
      <c r="AA333">
        <v>8</v>
      </c>
      <c r="AB333">
        <v>25</v>
      </c>
      <c r="AC333">
        <v>23</v>
      </c>
      <c r="AD333">
        <v>2</v>
      </c>
      <c r="AE333">
        <v>13</v>
      </c>
      <c r="AF333">
        <v>24</v>
      </c>
      <c r="AG333">
        <v>33</v>
      </c>
      <c r="AH333" s="3">
        <v>14</v>
      </c>
      <c r="AI333" s="3">
        <v>19.565428571428573</v>
      </c>
      <c r="AJ333" s="3">
        <v>19</v>
      </c>
      <c r="AK333" s="3">
        <v>7.0214285714285714</v>
      </c>
      <c r="AL333" s="3">
        <v>19.847857142857144</v>
      </c>
      <c r="AM333" s="3">
        <v>21.212142857142858</v>
      </c>
      <c r="AN333" s="3">
        <v>21.457571428571431</v>
      </c>
      <c r="AO333" s="3">
        <f t="shared" si="66"/>
        <v>17.443489795918364</v>
      </c>
      <c r="AP333" s="3" t="b">
        <f t="shared" si="67"/>
        <v>1</v>
      </c>
      <c r="AQ333" s="3" t="b">
        <f t="shared" si="75"/>
        <v>1</v>
      </c>
      <c r="AR333">
        <f t="shared" si="68"/>
        <v>4</v>
      </c>
      <c r="AS333">
        <f t="shared" si="69"/>
        <v>3</v>
      </c>
      <c r="AT333" s="3" t="b">
        <f t="shared" si="70"/>
        <v>1</v>
      </c>
      <c r="AU333" s="3">
        <f t="shared" si="71"/>
        <v>14.896714285714285</v>
      </c>
      <c r="AV333" s="3">
        <f t="shared" si="72"/>
        <v>20.839190476190478</v>
      </c>
      <c r="AW333" s="3">
        <f t="shared" si="73"/>
        <v>-0.48430507969526981</v>
      </c>
      <c r="AX333" s="3">
        <f t="shared" si="65"/>
        <v>-0.89239079952574862</v>
      </c>
      <c r="AY333" s="3" t="b">
        <f t="shared" si="76"/>
        <v>0</v>
      </c>
      <c r="AZ333" s="6">
        <f t="shared" si="74"/>
        <v>0.14708820752257906</v>
      </c>
      <c r="BA333" s="3" t="b">
        <f t="shared" si="77"/>
        <v>0</v>
      </c>
      <c r="BB333" s="3"/>
      <c r="BC333" t="s">
        <v>537</v>
      </c>
    </row>
    <row r="334" spans="1:55">
      <c r="A334">
        <v>1239</v>
      </c>
      <c r="B334">
        <v>1</v>
      </c>
      <c r="C334" t="s">
        <v>2111</v>
      </c>
      <c r="D334" t="str">
        <f>HYPERLINK("http://www.uniprot.org/uniprot/XRN2_MOUSE", "XRN2_MOUSE")</f>
        <v>XRN2_MOUSE</v>
      </c>
      <c r="F334">
        <v>22.7</v>
      </c>
      <c r="G334">
        <v>951</v>
      </c>
      <c r="H334">
        <v>108688</v>
      </c>
      <c r="I334" t="s">
        <v>2112</v>
      </c>
      <c r="J334">
        <v>131</v>
      </c>
      <c r="K334">
        <v>131</v>
      </c>
      <c r="L334">
        <v>1</v>
      </c>
      <c r="M334">
        <v>10</v>
      </c>
      <c r="N334">
        <v>28</v>
      </c>
      <c r="O334">
        <v>22</v>
      </c>
      <c r="P334">
        <v>2</v>
      </c>
      <c r="Q334">
        <v>3</v>
      </c>
      <c r="R334">
        <v>21</v>
      </c>
      <c r="S334">
        <v>45</v>
      </c>
      <c r="T334">
        <v>10</v>
      </c>
      <c r="U334">
        <v>28</v>
      </c>
      <c r="V334">
        <v>22</v>
      </c>
      <c r="W334">
        <v>2</v>
      </c>
      <c r="X334">
        <v>3</v>
      </c>
      <c r="Y334">
        <v>21</v>
      </c>
      <c r="Z334">
        <v>45</v>
      </c>
      <c r="AA334">
        <v>10</v>
      </c>
      <c r="AB334">
        <v>28</v>
      </c>
      <c r="AC334">
        <v>22</v>
      </c>
      <c r="AD334">
        <v>2</v>
      </c>
      <c r="AE334">
        <v>3</v>
      </c>
      <c r="AF334">
        <v>21</v>
      </c>
      <c r="AG334">
        <v>45</v>
      </c>
      <c r="AH334" s="3">
        <v>16.849857142857143</v>
      </c>
      <c r="AI334" s="3">
        <v>22.873999999999999</v>
      </c>
      <c r="AJ334" s="3">
        <v>18.035428571428572</v>
      </c>
      <c r="AK334" s="3">
        <v>7.4408571428571424</v>
      </c>
      <c r="AL334" s="3">
        <v>6.7592857142857143</v>
      </c>
      <c r="AM334" s="3">
        <v>18.876285714285711</v>
      </c>
      <c r="AN334" s="3">
        <v>31.266999999999999</v>
      </c>
      <c r="AO334" s="3">
        <f t="shared" si="66"/>
        <v>17.443244897959183</v>
      </c>
      <c r="AP334" s="3" t="b">
        <f t="shared" si="67"/>
        <v>1</v>
      </c>
      <c r="AQ334" s="3" t="b">
        <f t="shared" si="75"/>
        <v>1</v>
      </c>
      <c r="AR334">
        <f t="shared" si="68"/>
        <v>4</v>
      </c>
      <c r="AS334">
        <f t="shared" si="69"/>
        <v>3</v>
      </c>
      <c r="AT334" s="3" t="b">
        <f t="shared" si="70"/>
        <v>1</v>
      </c>
      <c r="AU334" s="3">
        <f t="shared" si="71"/>
        <v>16.300035714285713</v>
      </c>
      <c r="AV334" s="3">
        <f t="shared" si="72"/>
        <v>18.967523809523808</v>
      </c>
      <c r="AW334" s="3">
        <f t="shared" si="73"/>
        <v>-0.21865622322246406</v>
      </c>
      <c r="AX334" s="3">
        <f t="shared" si="65"/>
        <v>-0.40824652270540873</v>
      </c>
      <c r="AY334" s="3" t="b">
        <f t="shared" si="76"/>
        <v>0</v>
      </c>
      <c r="AZ334" s="6">
        <f t="shared" si="74"/>
        <v>0.72047975560232436</v>
      </c>
      <c r="BA334" s="3" t="b">
        <f t="shared" si="77"/>
        <v>0</v>
      </c>
      <c r="BB334" s="3"/>
      <c r="BC334" t="s">
        <v>537</v>
      </c>
    </row>
    <row r="335" spans="1:55">
      <c r="A335">
        <v>367</v>
      </c>
      <c r="B335">
        <v>1</v>
      </c>
      <c r="C335" t="s">
        <v>1094</v>
      </c>
      <c r="D335" t="str">
        <f>HYPERLINK("http://www.uniprot.org/uniprot/1433E_MOUSE", "1433E_MOUSE")</f>
        <v>1433E_MOUSE</v>
      </c>
      <c r="F335">
        <v>57.6</v>
      </c>
      <c r="G335">
        <v>255</v>
      </c>
      <c r="H335">
        <v>29175</v>
      </c>
      <c r="I335" t="s">
        <v>1095</v>
      </c>
      <c r="J335">
        <v>124</v>
      </c>
      <c r="K335">
        <v>97</v>
      </c>
      <c r="L335">
        <v>0.78200000000000003</v>
      </c>
      <c r="M335">
        <v>14</v>
      </c>
      <c r="N335">
        <v>29</v>
      </c>
      <c r="O335">
        <v>17</v>
      </c>
      <c r="P335">
        <v>16</v>
      </c>
      <c r="Q335">
        <v>6</v>
      </c>
      <c r="R335">
        <v>22</v>
      </c>
      <c r="S335">
        <v>20</v>
      </c>
      <c r="T335">
        <v>8</v>
      </c>
      <c r="U335">
        <v>25</v>
      </c>
      <c r="V335">
        <v>14</v>
      </c>
      <c r="W335">
        <v>11</v>
      </c>
      <c r="X335">
        <v>4</v>
      </c>
      <c r="Y335">
        <v>17</v>
      </c>
      <c r="Z335">
        <v>18</v>
      </c>
      <c r="AA335">
        <v>12.364000000000001</v>
      </c>
      <c r="AB335">
        <v>28.03</v>
      </c>
      <c r="AC335">
        <v>16</v>
      </c>
      <c r="AD335">
        <v>15.231</v>
      </c>
      <c r="AE335">
        <v>5</v>
      </c>
      <c r="AF335">
        <v>20.864000000000001</v>
      </c>
      <c r="AG335">
        <v>19.332999999999998</v>
      </c>
      <c r="AH335" s="3">
        <v>20.194857142857142</v>
      </c>
      <c r="AI335" s="3">
        <v>23.205285714285715</v>
      </c>
      <c r="AJ335" s="3">
        <v>12.261857142857142</v>
      </c>
      <c r="AK335" s="3">
        <v>25.92342857142857</v>
      </c>
      <c r="AL335" s="3">
        <v>8.722428571428571</v>
      </c>
      <c r="AM335" s="3">
        <v>18.415571428571429</v>
      </c>
      <c r="AN335" s="3">
        <v>12.333285714285713</v>
      </c>
      <c r="AO335" s="3">
        <f t="shared" si="66"/>
        <v>17.29381632653061</v>
      </c>
      <c r="AP335" s="3" t="b">
        <f t="shared" si="67"/>
        <v>1</v>
      </c>
      <c r="AQ335" s="3" t="b">
        <f t="shared" si="75"/>
        <v>1</v>
      </c>
      <c r="AR335">
        <f t="shared" si="68"/>
        <v>4</v>
      </c>
      <c r="AS335">
        <f t="shared" si="69"/>
        <v>3</v>
      </c>
      <c r="AT335" s="3" t="b">
        <f t="shared" si="70"/>
        <v>1</v>
      </c>
      <c r="AU335" s="3">
        <f t="shared" si="71"/>
        <v>20.396357142857141</v>
      </c>
      <c r="AV335" s="3">
        <f t="shared" si="72"/>
        <v>13.157095238095238</v>
      </c>
      <c r="AW335" s="3">
        <f t="shared" si="73"/>
        <v>0.63247049230829977</v>
      </c>
      <c r="AX335" s="3">
        <f t="shared" si="65"/>
        <v>0.79327383252606209</v>
      </c>
      <c r="AY335" s="3" t="b">
        <f t="shared" si="76"/>
        <v>0</v>
      </c>
      <c r="AZ335" s="6">
        <f t="shared" si="74"/>
        <v>0.14692093279165019</v>
      </c>
      <c r="BA335" s="3" t="b">
        <f t="shared" si="77"/>
        <v>0</v>
      </c>
      <c r="BB335" s="3"/>
      <c r="BC335" t="s">
        <v>1161</v>
      </c>
    </row>
    <row r="336" spans="1:55">
      <c r="A336">
        <v>191</v>
      </c>
      <c r="B336">
        <v>1</v>
      </c>
      <c r="C336" t="s">
        <v>60</v>
      </c>
      <c r="D336" t="str">
        <f>HYPERLINK("http://www.uniprot.org/uniprot/RLA0_MOUSE", "RLA0_MOUSE")</f>
        <v>RLA0_MOUSE</v>
      </c>
      <c r="F336">
        <v>33.799999999999997</v>
      </c>
      <c r="G336">
        <v>317</v>
      </c>
      <c r="H336">
        <v>34217</v>
      </c>
      <c r="I336" t="s">
        <v>61</v>
      </c>
      <c r="J336">
        <v>111</v>
      </c>
      <c r="K336">
        <v>111</v>
      </c>
      <c r="L336">
        <v>1</v>
      </c>
      <c r="M336">
        <v>19</v>
      </c>
      <c r="N336">
        <v>14</v>
      </c>
      <c r="O336">
        <v>12</v>
      </c>
      <c r="P336">
        <v>12</v>
      </c>
      <c r="Q336">
        <v>23</v>
      </c>
      <c r="R336">
        <v>14</v>
      </c>
      <c r="S336">
        <v>17</v>
      </c>
      <c r="T336">
        <v>19</v>
      </c>
      <c r="U336">
        <v>14</v>
      </c>
      <c r="V336">
        <v>12</v>
      </c>
      <c r="W336">
        <v>12</v>
      </c>
      <c r="X336">
        <v>23</v>
      </c>
      <c r="Y336">
        <v>14</v>
      </c>
      <c r="Z336">
        <v>17</v>
      </c>
      <c r="AA336">
        <v>19</v>
      </c>
      <c r="AB336">
        <v>14</v>
      </c>
      <c r="AC336">
        <v>12</v>
      </c>
      <c r="AD336">
        <v>12</v>
      </c>
      <c r="AE336">
        <v>23</v>
      </c>
      <c r="AF336">
        <v>14</v>
      </c>
      <c r="AG336">
        <v>17</v>
      </c>
      <c r="AH336" s="3">
        <v>27.98414285714286</v>
      </c>
      <c r="AI336" s="3">
        <v>10.428571428571429</v>
      </c>
      <c r="AJ336" s="3">
        <v>8.4285714285714288</v>
      </c>
      <c r="AK336" s="3">
        <v>21.255857142857142</v>
      </c>
      <c r="AL336" s="3">
        <v>31.266999999999999</v>
      </c>
      <c r="AM336" s="3">
        <v>10.857142857142858</v>
      </c>
      <c r="AN336" s="3">
        <v>10.285714285714286</v>
      </c>
      <c r="AO336" s="3">
        <f t="shared" si="66"/>
        <v>17.215285714285717</v>
      </c>
      <c r="AP336" s="3" t="b">
        <f t="shared" si="67"/>
        <v>1</v>
      </c>
      <c r="AQ336" s="3" t="b">
        <f t="shared" si="75"/>
        <v>1</v>
      </c>
      <c r="AR336">
        <f t="shared" si="68"/>
        <v>4</v>
      </c>
      <c r="AS336">
        <f t="shared" si="69"/>
        <v>3</v>
      </c>
      <c r="AT336" s="3" t="b">
        <f t="shared" si="70"/>
        <v>1</v>
      </c>
      <c r="AU336" s="3">
        <f t="shared" si="71"/>
        <v>17.024285714285714</v>
      </c>
      <c r="AV336" s="3">
        <f t="shared" si="72"/>
        <v>17.469952380952382</v>
      </c>
      <c r="AW336" s="3">
        <f t="shared" si="73"/>
        <v>-3.7281407265920878E-2</v>
      </c>
      <c r="AX336" s="3">
        <f t="shared" ref="AX336:AX399" si="78">(AW336-AVERAGE(AW326:AW346))/STDEV(AW326:AW346)</f>
        <v>-9.2965979584017214E-2</v>
      </c>
      <c r="AY336" s="3" t="b">
        <f t="shared" si="76"/>
        <v>0</v>
      </c>
      <c r="AZ336" s="6">
        <f t="shared" si="74"/>
        <v>0.95744187519654156</v>
      </c>
      <c r="BA336" s="3" t="b">
        <f t="shared" si="77"/>
        <v>0</v>
      </c>
      <c r="BB336" s="3"/>
      <c r="BC336" t="s">
        <v>537</v>
      </c>
    </row>
    <row r="337" spans="1:55">
      <c r="A337">
        <v>305</v>
      </c>
      <c r="B337">
        <v>1</v>
      </c>
      <c r="C337" t="s">
        <v>654</v>
      </c>
      <c r="D337" t="str">
        <f>HYPERLINK("http://www.uniprot.org/uniprot/DHB4_MOUSE", "DHB4_MOUSE")</f>
        <v>DHB4_MOUSE</v>
      </c>
      <c r="F337">
        <v>33.700000000000003</v>
      </c>
      <c r="G337">
        <v>735</v>
      </c>
      <c r="H337">
        <v>79483</v>
      </c>
      <c r="I337" t="s">
        <v>655</v>
      </c>
      <c r="J337">
        <v>130</v>
      </c>
      <c r="K337">
        <v>130</v>
      </c>
      <c r="L337">
        <v>1</v>
      </c>
      <c r="M337">
        <v>3</v>
      </c>
      <c r="N337">
        <v>18</v>
      </c>
      <c r="O337">
        <v>38</v>
      </c>
      <c r="P337">
        <v>5</v>
      </c>
      <c r="Q337">
        <v>12</v>
      </c>
      <c r="R337">
        <v>28</v>
      </c>
      <c r="S337">
        <v>26</v>
      </c>
      <c r="T337">
        <v>3</v>
      </c>
      <c r="U337">
        <v>18</v>
      </c>
      <c r="V337">
        <v>38</v>
      </c>
      <c r="W337">
        <v>5</v>
      </c>
      <c r="X337">
        <v>12</v>
      </c>
      <c r="Y337">
        <v>28</v>
      </c>
      <c r="Z337">
        <v>26</v>
      </c>
      <c r="AA337">
        <v>3</v>
      </c>
      <c r="AB337">
        <v>18</v>
      </c>
      <c r="AC337">
        <v>38</v>
      </c>
      <c r="AD337">
        <v>5</v>
      </c>
      <c r="AE337">
        <v>12</v>
      </c>
      <c r="AF337">
        <v>28</v>
      </c>
      <c r="AG337">
        <v>26</v>
      </c>
      <c r="AH337" s="3">
        <v>5.4285714285714288</v>
      </c>
      <c r="AI337" s="3">
        <v>13.819857142857144</v>
      </c>
      <c r="AJ337" s="3">
        <v>30.841714285714286</v>
      </c>
      <c r="AK337" s="3">
        <v>11.571428571428571</v>
      </c>
      <c r="AL337" s="3">
        <v>17.857142857142858</v>
      </c>
      <c r="AM337" s="3">
        <v>24.335142857142852</v>
      </c>
      <c r="AN337" s="3">
        <v>16.428571428571427</v>
      </c>
      <c r="AO337" s="3">
        <f t="shared" si="66"/>
        <v>17.183204081632653</v>
      </c>
      <c r="AP337" s="3" t="b">
        <f t="shared" si="67"/>
        <v>1</v>
      </c>
      <c r="AQ337" s="3" t="b">
        <f t="shared" si="75"/>
        <v>1</v>
      </c>
      <c r="AR337">
        <f t="shared" si="68"/>
        <v>4</v>
      </c>
      <c r="AS337">
        <f t="shared" si="69"/>
        <v>3</v>
      </c>
      <c r="AT337" s="3" t="b">
        <f t="shared" si="70"/>
        <v>1</v>
      </c>
      <c r="AU337" s="3">
        <f t="shared" si="71"/>
        <v>15.415392857142857</v>
      </c>
      <c r="AV337" s="3">
        <f t="shared" si="72"/>
        <v>19.540285714285712</v>
      </c>
      <c r="AW337" s="3">
        <f t="shared" si="73"/>
        <v>-0.34207990566004653</v>
      </c>
      <c r="AX337" s="3">
        <f t="shared" si="78"/>
        <v>-0.50579197373911455</v>
      </c>
      <c r="AY337" s="3" t="b">
        <f t="shared" si="76"/>
        <v>0</v>
      </c>
      <c r="AZ337" s="6">
        <f t="shared" si="74"/>
        <v>0.56784826465376548</v>
      </c>
      <c r="BA337" s="3" t="b">
        <f t="shared" si="77"/>
        <v>0</v>
      </c>
      <c r="BB337" s="3"/>
      <c r="BC337" t="s">
        <v>537</v>
      </c>
    </row>
    <row r="338" spans="1:55">
      <c r="A338" s="1">
        <v>217</v>
      </c>
      <c r="B338">
        <v>1</v>
      </c>
      <c r="C338" t="s">
        <v>47</v>
      </c>
      <c r="D338" t="str">
        <f>HYPERLINK("http://www.uniprot.org/uniprot/H2A1_MOUSE", "H2A1_MOUSE")</f>
        <v>H2A1_MOUSE</v>
      </c>
      <c r="F338">
        <v>37.700000000000003</v>
      </c>
      <c r="G338">
        <v>130</v>
      </c>
      <c r="H338">
        <v>14136</v>
      </c>
      <c r="I338" t="s">
        <v>48</v>
      </c>
      <c r="J338">
        <v>8045</v>
      </c>
      <c r="K338">
        <v>6</v>
      </c>
      <c r="L338">
        <v>1E-3</v>
      </c>
      <c r="M338">
        <v>1484</v>
      </c>
      <c r="N338">
        <v>798</v>
      </c>
      <c r="O338">
        <v>549</v>
      </c>
      <c r="P338">
        <v>1144</v>
      </c>
      <c r="Q338">
        <v>2397</v>
      </c>
      <c r="R338">
        <v>814</v>
      </c>
      <c r="S338">
        <v>859</v>
      </c>
      <c r="T338">
        <v>1</v>
      </c>
      <c r="U338">
        <v>1</v>
      </c>
      <c r="V338">
        <v>0</v>
      </c>
      <c r="W338">
        <v>0</v>
      </c>
      <c r="X338">
        <v>0</v>
      </c>
      <c r="Y338">
        <v>2</v>
      </c>
      <c r="Z338">
        <v>2</v>
      </c>
      <c r="AA338">
        <v>62.052999999999997</v>
      </c>
      <c r="AB338">
        <v>10.885</v>
      </c>
      <c r="AC338">
        <v>0</v>
      </c>
      <c r="AD338">
        <v>0</v>
      </c>
      <c r="AE338">
        <v>0</v>
      </c>
      <c r="AF338">
        <v>26.536000000000001</v>
      </c>
      <c r="AG338">
        <v>26.821999999999999</v>
      </c>
      <c r="AH338" s="3">
        <v>72.966714285714289</v>
      </c>
      <c r="AI338" s="3">
        <v>7.5549999999999997</v>
      </c>
      <c r="AJ338" s="3">
        <v>0</v>
      </c>
      <c r="AK338" s="3">
        <v>0</v>
      </c>
      <c r="AL338" s="3">
        <v>0</v>
      </c>
      <c r="AM338" s="3">
        <v>22.790857142857142</v>
      </c>
      <c r="AN338" s="3">
        <v>16.831714285714288</v>
      </c>
      <c r="AO338" s="3">
        <f t="shared" si="66"/>
        <v>17.163469387755104</v>
      </c>
      <c r="AP338" s="3" t="b">
        <f t="shared" si="67"/>
        <v>1</v>
      </c>
      <c r="AQ338" s="3" t="b">
        <f t="shared" si="75"/>
        <v>0</v>
      </c>
      <c r="AR338">
        <f t="shared" si="68"/>
        <v>4</v>
      </c>
      <c r="AS338">
        <f t="shared" si="69"/>
        <v>3</v>
      </c>
      <c r="AT338" s="3" t="b">
        <f t="shared" si="70"/>
        <v>1</v>
      </c>
      <c r="AU338" s="3">
        <f t="shared" si="71"/>
        <v>20.130428571428574</v>
      </c>
      <c r="AV338" s="3">
        <f t="shared" si="72"/>
        <v>13.207523809523812</v>
      </c>
      <c r="AW338" s="3">
        <f t="shared" si="73"/>
        <v>0.60801787650293759</v>
      </c>
      <c r="AX338" s="3">
        <f t="shared" si="78"/>
        <v>0.99791655642387056</v>
      </c>
      <c r="AY338" s="3" t="b">
        <f t="shared" si="76"/>
        <v>0</v>
      </c>
      <c r="AZ338" s="6">
        <f t="shared" si="74"/>
        <v>0.76270125870072403</v>
      </c>
      <c r="BA338" s="3" t="b">
        <f t="shared" si="77"/>
        <v>0</v>
      </c>
      <c r="BB338" s="3"/>
      <c r="BC338" t="s">
        <v>158</v>
      </c>
    </row>
    <row r="339" spans="1:55">
      <c r="A339">
        <v>87</v>
      </c>
      <c r="B339">
        <v>1</v>
      </c>
      <c r="C339" t="s">
        <v>340</v>
      </c>
      <c r="D339" t="str">
        <f>HYPERLINK("http://www.uniprot.org/uniprot/IMA3_MOUSE", "IMA3_MOUSE")</f>
        <v>IMA3_MOUSE</v>
      </c>
      <c r="F339">
        <v>22.5</v>
      </c>
      <c r="G339">
        <v>521</v>
      </c>
      <c r="H339">
        <v>57774</v>
      </c>
      <c r="I339" t="s">
        <v>341</v>
      </c>
      <c r="J339">
        <v>144</v>
      </c>
      <c r="K339">
        <v>86</v>
      </c>
      <c r="L339">
        <v>0.59699999999999998</v>
      </c>
      <c r="M339">
        <v>11</v>
      </c>
      <c r="N339">
        <v>26</v>
      </c>
      <c r="O339">
        <v>31</v>
      </c>
      <c r="P339">
        <v>26</v>
      </c>
      <c r="Q339">
        <v>5</v>
      </c>
      <c r="R339">
        <v>13</v>
      </c>
      <c r="S339">
        <v>32</v>
      </c>
      <c r="T339">
        <v>7</v>
      </c>
      <c r="U339">
        <v>14</v>
      </c>
      <c r="V339">
        <v>17</v>
      </c>
      <c r="W339">
        <v>21</v>
      </c>
      <c r="X339">
        <v>5</v>
      </c>
      <c r="Y339">
        <v>6</v>
      </c>
      <c r="Z339">
        <v>16</v>
      </c>
      <c r="AA339">
        <v>9.8000000000000007</v>
      </c>
      <c r="AB339">
        <v>19.600000000000001</v>
      </c>
      <c r="AC339">
        <v>26.52</v>
      </c>
      <c r="AD339">
        <v>25.375</v>
      </c>
      <c r="AE339">
        <v>5</v>
      </c>
      <c r="AF339">
        <v>9.2309999999999999</v>
      </c>
      <c r="AG339">
        <v>22.564</v>
      </c>
      <c r="AH339" s="3">
        <v>15.562857142857142</v>
      </c>
      <c r="AI339" s="3">
        <v>15.133285714285714</v>
      </c>
      <c r="AJ339" s="3">
        <v>21.627142857142854</v>
      </c>
      <c r="AK339" s="3">
        <v>37.312142857142859</v>
      </c>
      <c r="AL339" s="3">
        <v>8.4285714285714288</v>
      </c>
      <c r="AM339" s="3">
        <v>7.6044285714285715</v>
      </c>
      <c r="AN339" s="3">
        <v>14.22342857142857</v>
      </c>
      <c r="AO339" s="3">
        <f t="shared" si="66"/>
        <v>17.127408163265308</v>
      </c>
      <c r="AP339" s="3" t="b">
        <f t="shared" si="67"/>
        <v>1</v>
      </c>
      <c r="AQ339" s="3" t="b">
        <f t="shared" si="75"/>
        <v>1</v>
      </c>
      <c r="AR339">
        <f t="shared" si="68"/>
        <v>4</v>
      </c>
      <c r="AS339">
        <f t="shared" si="69"/>
        <v>3</v>
      </c>
      <c r="AT339" s="3" t="b">
        <f t="shared" si="70"/>
        <v>1</v>
      </c>
      <c r="AU339" s="3">
        <f t="shared" si="71"/>
        <v>22.408857142857144</v>
      </c>
      <c r="AV339" s="3">
        <f t="shared" si="72"/>
        <v>10.085476190476191</v>
      </c>
      <c r="AW339" s="3">
        <f t="shared" si="73"/>
        <v>1.1517898698476501</v>
      </c>
      <c r="AX339" s="3">
        <f t="shared" si="78"/>
        <v>1.964181627475359</v>
      </c>
      <c r="AY339" s="3" t="b">
        <f t="shared" si="76"/>
        <v>1</v>
      </c>
      <c r="AZ339" s="6">
        <f t="shared" si="74"/>
        <v>0.11112857163217207</v>
      </c>
      <c r="BA339" s="3" t="b">
        <f t="shared" si="77"/>
        <v>0</v>
      </c>
      <c r="BB339" s="3"/>
      <c r="BC339" t="s">
        <v>339</v>
      </c>
    </row>
    <row r="340" spans="1:55">
      <c r="A340">
        <v>1159</v>
      </c>
      <c r="B340">
        <v>1</v>
      </c>
      <c r="C340" t="s">
        <v>2378</v>
      </c>
      <c r="D340" t="str">
        <f>HYPERLINK("http://www.uniprot.org/uniprot/CA077_MOUSE", "CA077_MOUSE")</f>
        <v>CA077_MOUSE</v>
      </c>
      <c r="F340">
        <v>24.9</v>
      </c>
      <c r="G340">
        <v>249</v>
      </c>
      <c r="H340">
        <v>26586</v>
      </c>
      <c r="I340" t="s">
        <v>2379</v>
      </c>
      <c r="J340">
        <v>114</v>
      </c>
      <c r="K340">
        <v>114</v>
      </c>
      <c r="L340">
        <v>1</v>
      </c>
      <c r="M340">
        <v>12</v>
      </c>
      <c r="N340">
        <v>28</v>
      </c>
      <c r="O340">
        <v>19</v>
      </c>
      <c r="P340">
        <v>16</v>
      </c>
      <c r="Q340">
        <v>6</v>
      </c>
      <c r="R340">
        <v>16</v>
      </c>
      <c r="S340">
        <v>17</v>
      </c>
      <c r="T340">
        <v>12</v>
      </c>
      <c r="U340">
        <v>28</v>
      </c>
      <c r="V340">
        <v>19</v>
      </c>
      <c r="W340">
        <v>16</v>
      </c>
      <c r="X340">
        <v>6</v>
      </c>
      <c r="Y340">
        <v>16</v>
      </c>
      <c r="Z340">
        <v>17</v>
      </c>
      <c r="AA340">
        <v>12</v>
      </c>
      <c r="AB340">
        <v>28</v>
      </c>
      <c r="AC340">
        <v>19</v>
      </c>
      <c r="AD340">
        <v>16</v>
      </c>
      <c r="AE340">
        <v>6</v>
      </c>
      <c r="AF340">
        <v>16</v>
      </c>
      <c r="AG340">
        <v>17</v>
      </c>
      <c r="AH340" s="3">
        <v>19.669428571428572</v>
      </c>
      <c r="AI340" s="3">
        <v>22.686571428571426</v>
      </c>
      <c r="AJ340" s="3">
        <v>15.285714285714286</v>
      </c>
      <c r="AK340" s="3">
        <v>27.414857142857141</v>
      </c>
      <c r="AL340" s="3">
        <v>10.428571428571429</v>
      </c>
      <c r="AM340" s="3">
        <v>13.486714285714285</v>
      </c>
      <c r="AN340" s="3">
        <v>10.857142857142858</v>
      </c>
      <c r="AO340" s="3">
        <f t="shared" si="66"/>
        <v>17.11842857142857</v>
      </c>
      <c r="AP340" s="3" t="b">
        <f t="shared" si="67"/>
        <v>1</v>
      </c>
      <c r="AQ340" s="3" t="b">
        <f t="shared" si="75"/>
        <v>1</v>
      </c>
      <c r="AR340">
        <f t="shared" si="68"/>
        <v>4</v>
      </c>
      <c r="AS340">
        <f t="shared" si="69"/>
        <v>3</v>
      </c>
      <c r="AT340" s="3" t="b">
        <f t="shared" si="70"/>
        <v>1</v>
      </c>
      <c r="AU340" s="3">
        <f t="shared" si="71"/>
        <v>21.264142857142854</v>
      </c>
      <c r="AV340" s="3">
        <f t="shared" si="72"/>
        <v>11.590809523809526</v>
      </c>
      <c r="AW340" s="3">
        <f t="shared" si="73"/>
        <v>0.8754413717163807</v>
      </c>
      <c r="AX340" s="3">
        <f t="shared" si="78"/>
        <v>1.614424131457086</v>
      </c>
      <c r="AY340" s="3" t="b">
        <f t="shared" si="76"/>
        <v>0</v>
      </c>
      <c r="AZ340" s="6">
        <f t="shared" si="74"/>
        <v>2.6944844432746331E-2</v>
      </c>
      <c r="BA340" s="3" t="b">
        <f t="shared" si="77"/>
        <v>1</v>
      </c>
      <c r="BB340" s="3"/>
      <c r="BC340" t="s">
        <v>537</v>
      </c>
    </row>
    <row r="341" spans="1:55">
      <c r="A341">
        <v>426</v>
      </c>
      <c r="B341">
        <v>1</v>
      </c>
      <c r="C341" t="s">
        <v>963</v>
      </c>
      <c r="D341" t="str">
        <f>HYPERLINK("http://www.uniprot.org/uniprot/H31_MOUSE", "H31_MOUSE")</f>
        <v>H31_MOUSE</v>
      </c>
      <c r="F341">
        <v>43.4</v>
      </c>
      <c r="G341">
        <v>136</v>
      </c>
      <c r="H341">
        <v>15405</v>
      </c>
      <c r="I341" t="s">
        <v>964</v>
      </c>
      <c r="J341">
        <v>1283</v>
      </c>
      <c r="K341">
        <v>31</v>
      </c>
      <c r="L341">
        <v>2.4E-2</v>
      </c>
      <c r="M341">
        <v>222</v>
      </c>
      <c r="N341">
        <v>171</v>
      </c>
      <c r="O341">
        <v>119</v>
      </c>
      <c r="P341">
        <v>225</v>
      </c>
      <c r="Q341">
        <v>223</v>
      </c>
      <c r="R341">
        <v>207</v>
      </c>
      <c r="S341">
        <v>116</v>
      </c>
      <c r="T341">
        <v>0</v>
      </c>
      <c r="U341">
        <v>4</v>
      </c>
      <c r="V341">
        <v>3</v>
      </c>
      <c r="W341">
        <v>0</v>
      </c>
      <c r="X341">
        <v>0</v>
      </c>
      <c r="Y341">
        <v>11</v>
      </c>
      <c r="Z341">
        <v>13</v>
      </c>
      <c r="AA341">
        <v>0</v>
      </c>
      <c r="AB341">
        <v>24.875</v>
      </c>
      <c r="AC341">
        <v>18.818000000000001</v>
      </c>
      <c r="AD341">
        <v>0</v>
      </c>
      <c r="AE341">
        <v>0</v>
      </c>
      <c r="AF341">
        <v>53.274999999999999</v>
      </c>
      <c r="AG341">
        <v>50.194000000000003</v>
      </c>
      <c r="AH341" s="3">
        <v>0</v>
      </c>
      <c r="AI341" s="3">
        <v>19.211857142857145</v>
      </c>
      <c r="AJ341" s="3">
        <v>14.853428571428569</v>
      </c>
      <c r="AK341" s="3">
        <v>0.14285714285714285</v>
      </c>
      <c r="AL341" s="3">
        <v>0</v>
      </c>
      <c r="AM341" s="3">
        <v>50.039285714285711</v>
      </c>
      <c r="AN341" s="3">
        <v>35.575285714285712</v>
      </c>
      <c r="AO341" s="3">
        <f t="shared" si="66"/>
        <v>17.117530612244899</v>
      </c>
      <c r="AP341" s="3" t="b">
        <f t="shared" si="67"/>
        <v>1</v>
      </c>
      <c r="AQ341" s="3" t="b">
        <f t="shared" si="75"/>
        <v>0</v>
      </c>
      <c r="AR341">
        <f t="shared" si="68"/>
        <v>4</v>
      </c>
      <c r="AS341">
        <f t="shared" si="69"/>
        <v>3</v>
      </c>
      <c r="AT341" s="3" t="b">
        <f t="shared" si="70"/>
        <v>1</v>
      </c>
      <c r="AU341" s="3">
        <f t="shared" si="71"/>
        <v>8.5520357142857151</v>
      </c>
      <c r="AV341" s="3">
        <f t="shared" si="72"/>
        <v>28.538190476190476</v>
      </c>
      <c r="AW341" s="3">
        <f t="shared" si="73"/>
        <v>-1.7385540775652093</v>
      </c>
      <c r="AX341" s="3">
        <f t="shared" si="78"/>
        <v>-2.5736076818495861</v>
      </c>
      <c r="AY341" s="3" t="b">
        <f t="shared" si="76"/>
        <v>1</v>
      </c>
      <c r="AZ341" s="6">
        <f t="shared" si="74"/>
        <v>0.20615595596538963</v>
      </c>
      <c r="BA341" s="3" t="b">
        <f t="shared" si="77"/>
        <v>0</v>
      </c>
      <c r="BB341" s="3"/>
      <c r="BC341" t="s">
        <v>965</v>
      </c>
    </row>
    <row r="342" spans="1:55">
      <c r="A342">
        <v>548</v>
      </c>
      <c r="B342">
        <v>1</v>
      </c>
      <c r="C342" t="s">
        <v>788</v>
      </c>
      <c r="D342" t="str">
        <f>HYPERLINK("http://www.uniprot.org/uniprot/NPA1P_MOUSE", "NPA1P_MOUSE")</f>
        <v>NPA1P_MOUSE</v>
      </c>
      <c r="F342">
        <v>13.8</v>
      </c>
      <c r="G342">
        <v>2274</v>
      </c>
      <c r="H342">
        <v>254615</v>
      </c>
      <c r="I342" t="s">
        <v>703</v>
      </c>
      <c r="J342">
        <v>126</v>
      </c>
      <c r="K342">
        <v>126</v>
      </c>
      <c r="L342">
        <v>1</v>
      </c>
      <c r="M342">
        <v>4</v>
      </c>
      <c r="N342">
        <v>17</v>
      </c>
      <c r="O342">
        <v>29</v>
      </c>
      <c r="P342">
        <v>5</v>
      </c>
      <c r="Q342">
        <v>17</v>
      </c>
      <c r="R342">
        <v>24</v>
      </c>
      <c r="S342">
        <v>30</v>
      </c>
      <c r="T342">
        <v>4</v>
      </c>
      <c r="U342">
        <v>17</v>
      </c>
      <c r="V342">
        <v>29</v>
      </c>
      <c r="W342">
        <v>5</v>
      </c>
      <c r="X342">
        <v>17</v>
      </c>
      <c r="Y342">
        <v>24</v>
      </c>
      <c r="Z342">
        <v>30</v>
      </c>
      <c r="AA342">
        <v>4</v>
      </c>
      <c r="AB342">
        <v>17</v>
      </c>
      <c r="AC342">
        <v>29</v>
      </c>
      <c r="AD342">
        <v>5</v>
      </c>
      <c r="AE342">
        <v>17</v>
      </c>
      <c r="AF342">
        <v>24</v>
      </c>
      <c r="AG342">
        <v>30</v>
      </c>
      <c r="AH342" s="3">
        <v>7.2857142857142856</v>
      </c>
      <c r="AI342" s="3">
        <v>12.857142857142858</v>
      </c>
      <c r="AJ342" s="3">
        <v>23.022857142857141</v>
      </c>
      <c r="AK342" s="3">
        <v>12.229571428571429</v>
      </c>
      <c r="AL342" s="3">
        <v>24.335142857142852</v>
      </c>
      <c r="AM342" s="3">
        <v>20.961142857142857</v>
      </c>
      <c r="AN342" s="3">
        <v>19</v>
      </c>
      <c r="AO342" s="3">
        <f t="shared" si="66"/>
        <v>17.098795918367347</v>
      </c>
      <c r="AP342" s="3" t="b">
        <f t="shared" si="67"/>
        <v>1</v>
      </c>
      <c r="AQ342" s="3" t="b">
        <f t="shared" si="75"/>
        <v>1</v>
      </c>
      <c r="AR342">
        <f t="shared" si="68"/>
        <v>4</v>
      </c>
      <c r="AS342">
        <f t="shared" si="69"/>
        <v>3</v>
      </c>
      <c r="AT342" s="3" t="b">
        <f t="shared" si="70"/>
        <v>1</v>
      </c>
      <c r="AU342" s="3">
        <f t="shared" si="71"/>
        <v>13.84882142857143</v>
      </c>
      <c r="AV342" s="3">
        <f t="shared" si="72"/>
        <v>21.43209523809524</v>
      </c>
      <c r="AW342" s="3">
        <f t="shared" si="73"/>
        <v>-0.63000969290618458</v>
      </c>
      <c r="AX342" s="3">
        <f t="shared" si="78"/>
        <v>-0.85360905812467702</v>
      </c>
      <c r="AY342" s="3" t="b">
        <f t="shared" si="76"/>
        <v>0</v>
      </c>
      <c r="AZ342" s="6">
        <f t="shared" si="74"/>
        <v>0.1249619035055731</v>
      </c>
      <c r="BA342" s="3" t="b">
        <f t="shared" si="77"/>
        <v>0</v>
      </c>
      <c r="BB342" s="3"/>
      <c r="BC342" t="s">
        <v>537</v>
      </c>
    </row>
    <row r="343" spans="1:55">
      <c r="A343">
        <v>864</v>
      </c>
      <c r="B343">
        <v>1</v>
      </c>
      <c r="C343" t="s">
        <v>1481</v>
      </c>
      <c r="D343" t="str">
        <f>HYPERLINK("http://www.uniprot.org/uniprot/NUP88_MOUSE", "NUP88_MOUSE")</f>
        <v>NUP88_MOUSE</v>
      </c>
      <c r="F343">
        <v>20.7</v>
      </c>
      <c r="G343">
        <v>753</v>
      </c>
      <c r="H343">
        <v>84939</v>
      </c>
      <c r="I343" t="s">
        <v>1482</v>
      </c>
      <c r="J343">
        <v>114</v>
      </c>
      <c r="K343">
        <v>114</v>
      </c>
      <c r="L343">
        <v>1</v>
      </c>
      <c r="M343">
        <v>13</v>
      </c>
      <c r="N343">
        <v>15</v>
      </c>
      <c r="O343">
        <v>16</v>
      </c>
      <c r="P343">
        <v>6</v>
      </c>
      <c r="Q343">
        <v>14</v>
      </c>
      <c r="R343">
        <v>29</v>
      </c>
      <c r="S343">
        <v>21</v>
      </c>
      <c r="T343">
        <v>13</v>
      </c>
      <c r="U343">
        <v>15</v>
      </c>
      <c r="V343">
        <v>16</v>
      </c>
      <c r="W343">
        <v>6</v>
      </c>
      <c r="X343">
        <v>14</v>
      </c>
      <c r="Y343">
        <v>29</v>
      </c>
      <c r="Z343">
        <v>21</v>
      </c>
      <c r="AA343">
        <v>13</v>
      </c>
      <c r="AB343">
        <v>15</v>
      </c>
      <c r="AC343">
        <v>16</v>
      </c>
      <c r="AD343">
        <v>6</v>
      </c>
      <c r="AE343">
        <v>14</v>
      </c>
      <c r="AF343">
        <v>29</v>
      </c>
      <c r="AG343">
        <v>21</v>
      </c>
      <c r="AH343" s="3">
        <v>20.961142857142857</v>
      </c>
      <c r="AI343" s="3">
        <v>11.571428571428571</v>
      </c>
      <c r="AJ343" s="3">
        <v>12.333285714285713</v>
      </c>
      <c r="AK343" s="3">
        <v>14</v>
      </c>
      <c r="AL343" s="3">
        <v>21.255857142857142</v>
      </c>
      <c r="AM343" s="3">
        <v>25.407142857142855</v>
      </c>
      <c r="AN343" s="3">
        <v>13.812857142857142</v>
      </c>
      <c r="AO343" s="3">
        <f t="shared" si="66"/>
        <v>17.048816326530613</v>
      </c>
      <c r="AP343" s="3" t="b">
        <f t="shared" si="67"/>
        <v>1</v>
      </c>
      <c r="AQ343" s="3" t="b">
        <f t="shared" si="75"/>
        <v>1</v>
      </c>
      <c r="AR343">
        <f t="shared" si="68"/>
        <v>4</v>
      </c>
      <c r="AS343">
        <f t="shared" si="69"/>
        <v>3</v>
      </c>
      <c r="AT343" s="3" t="b">
        <f t="shared" si="70"/>
        <v>1</v>
      </c>
      <c r="AU343" s="3">
        <f t="shared" si="71"/>
        <v>14.716464285714286</v>
      </c>
      <c r="AV343" s="3">
        <f t="shared" si="72"/>
        <v>20.158619047619045</v>
      </c>
      <c r="AW343" s="3">
        <f t="shared" si="73"/>
        <v>-0.45396571405438901</v>
      </c>
      <c r="AX343" s="3">
        <f t="shared" si="78"/>
        <v>-0.59911430725367998</v>
      </c>
      <c r="AY343" s="3" t="b">
        <f t="shared" si="76"/>
        <v>0</v>
      </c>
      <c r="AZ343" s="6">
        <f t="shared" si="74"/>
        <v>0.21204308725123963</v>
      </c>
      <c r="BA343" s="3" t="b">
        <f t="shared" si="77"/>
        <v>0</v>
      </c>
      <c r="BB343" s="3"/>
      <c r="BC343" t="s">
        <v>537</v>
      </c>
    </row>
    <row r="344" spans="1:55">
      <c r="A344">
        <v>331</v>
      </c>
      <c r="B344">
        <v>1</v>
      </c>
      <c r="C344" t="s">
        <v>1184</v>
      </c>
      <c r="D344" t="str">
        <f>HYPERLINK("http://www.uniprot.org/uniprot/EXOSX_MOUSE", "EXOSX_MOUSE")</f>
        <v>EXOSX_MOUSE</v>
      </c>
      <c r="F344">
        <v>17.899999999999999</v>
      </c>
      <c r="G344">
        <v>887</v>
      </c>
      <c r="H344">
        <v>100973</v>
      </c>
      <c r="I344" t="s">
        <v>1185</v>
      </c>
      <c r="J344">
        <v>138</v>
      </c>
      <c r="K344">
        <v>138</v>
      </c>
      <c r="L344">
        <v>1</v>
      </c>
      <c r="M344">
        <v>3</v>
      </c>
      <c r="N344">
        <v>26</v>
      </c>
      <c r="O344">
        <v>30</v>
      </c>
      <c r="P344">
        <v>1</v>
      </c>
      <c r="Q344">
        <v>8</v>
      </c>
      <c r="R344">
        <v>32</v>
      </c>
      <c r="S344">
        <v>38</v>
      </c>
      <c r="T344">
        <v>3</v>
      </c>
      <c r="U344">
        <v>26</v>
      </c>
      <c r="V344">
        <v>30</v>
      </c>
      <c r="W344">
        <v>1</v>
      </c>
      <c r="X344">
        <v>8</v>
      </c>
      <c r="Y344">
        <v>32</v>
      </c>
      <c r="Z344">
        <v>38</v>
      </c>
      <c r="AA344">
        <v>3</v>
      </c>
      <c r="AB344">
        <v>26</v>
      </c>
      <c r="AC344">
        <v>30</v>
      </c>
      <c r="AD344">
        <v>1</v>
      </c>
      <c r="AE344">
        <v>8</v>
      </c>
      <c r="AF344">
        <v>32</v>
      </c>
      <c r="AG344">
        <v>38</v>
      </c>
      <c r="AH344" s="3">
        <v>5.5230000000000006</v>
      </c>
      <c r="AI344" s="3">
        <v>20.194857142857142</v>
      </c>
      <c r="AJ344" s="3">
        <v>24</v>
      </c>
      <c r="AK344" s="3">
        <v>3.6095714285714284</v>
      </c>
      <c r="AL344" s="3">
        <v>12.285714285714286</v>
      </c>
      <c r="AM344" s="3">
        <v>27.414857142857141</v>
      </c>
      <c r="AN344" s="3">
        <v>25.407142857142855</v>
      </c>
      <c r="AO344" s="3">
        <f t="shared" si="66"/>
        <v>16.91930612244898</v>
      </c>
      <c r="AP344" s="3" t="b">
        <f t="shared" si="67"/>
        <v>1</v>
      </c>
      <c r="AQ344" s="3" t="b">
        <f t="shared" si="75"/>
        <v>1</v>
      </c>
      <c r="AR344">
        <f t="shared" si="68"/>
        <v>4</v>
      </c>
      <c r="AS344">
        <f t="shared" si="69"/>
        <v>3</v>
      </c>
      <c r="AT344" s="3" t="b">
        <f t="shared" si="70"/>
        <v>1</v>
      </c>
      <c r="AU344" s="3">
        <f t="shared" si="71"/>
        <v>13.331857142857142</v>
      </c>
      <c r="AV344" s="3">
        <f t="shared" si="72"/>
        <v>21.702571428571428</v>
      </c>
      <c r="AW344" s="3">
        <f t="shared" si="73"/>
        <v>-0.7029882269938692</v>
      </c>
      <c r="AX344" s="3">
        <f t="shared" si="78"/>
        <v>-1.0391873219754881</v>
      </c>
      <c r="AY344" s="3" t="b">
        <f t="shared" si="76"/>
        <v>0</v>
      </c>
      <c r="AZ344" s="6">
        <f t="shared" si="74"/>
        <v>0.30087653283328131</v>
      </c>
      <c r="BA344" s="3" t="b">
        <f t="shared" si="77"/>
        <v>0</v>
      </c>
      <c r="BB344" s="3"/>
      <c r="BC344" t="s">
        <v>537</v>
      </c>
    </row>
    <row r="345" spans="1:55">
      <c r="A345">
        <v>967</v>
      </c>
      <c r="B345">
        <v>1</v>
      </c>
      <c r="C345" t="s">
        <v>2641</v>
      </c>
      <c r="D345" t="str">
        <f>HYPERLINK("http://www.uniprot.org/uniprot/DHB13_MOUSE", "DHB13_MOUSE")</f>
        <v>DHB13_MOUSE</v>
      </c>
      <c r="F345">
        <v>28.6</v>
      </c>
      <c r="G345">
        <v>304</v>
      </c>
      <c r="H345">
        <v>33519</v>
      </c>
      <c r="I345" t="s">
        <v>2642</v>
      </c>
      <c r="J345">
        <v>117</v>
      </c>
      <c r="K345">
        <v>97</v>
      </c>
      <c r="L345">
        <v>0.82899999999999996</v>
      </c>
      <c r="M345">
        <v>16</v>
      </c>
      <c r="N345">
        <v>20</v>
      </c>
      <c r="O345">
        <v>25</v>
      </c>
      <c r="P345">
        <v>6</v>
      </c>
      <c r="Q345">
        <v>5</v>
      </c>
      <c r="R345">
        <v>24</v>
      </c>
      <c r="S345">
        <v>21</v>
      </c>
      <c r="T345">
        <v>16</v>
      </c>
      <c r="U345">
        <v>16</v>
      </c>
      <c r="V345">
        <v>22</v>
      </c>
      <c r="W345">
        <v>6</v>
      </c>
      <c r="X345">
        <v>5</v>
      </c>
      <c r="Y345">
        <v>17</v>
      </c>
      <c r="Z345">
        <v>15</v>
      </c>
      <c r="AA345">
        <v>16</v>
      </c>
      <c r="AB345">
        <v>19.2</v>
      </c>
      <c r="AC345">
        <v>24.64</v>
      </c>
      <c r="AD345">
        <v>6</v>
      </c>
      <c r="AE345">
        <v>5</v>
      </c>
      <c r="AF345">
        <v>24</v>
      </c>
      <c r="AG345">
        <v>20.294</v>
      </c>
      <c r="AH345" s="3">
        <v>25.180571428571429</v>
      </c>
      <c r="AI345" s="3">
        <v>15.028571428571428</v>
      </c>
      <c r="AJ345" s="3">
        <v>20.377142857142854</v>
      </c>
      <c r="AK345" s="3">
        <v>14</v>
      </c>
      <c r="AL345" s="3">
        <v>9.2381428571428579</v>
      </c>
      <c r="AM345" s="3">
        <v>21.255857142857142</v>
      </c>
      <c r="AN345" s="3">
        <v>12.919571428571428</v>
      </c>
      <c r="AO345" s="3">
        <f t="shared" si="66"/>
        <v>16.857122448979592</v>
      </c>
      <c r="AP345" s="3" t="b">
        <f t="shared" si="67"/>
        <v>1</v>
      </c>
      <c r="AQ345" s="3" t="b">
        <f t="shared" si="75"/>
        <v>1</v>
      </c>
      <c r="AR345">
        <f t="shared" si="68"/>
        <v>4</v>
      </c>
      <c r="AS345">
        <f t="shared" si="69"/>
        <v>3</v>
      </c>
      <c r="AT345" s="3" t="b">
        <f t="shared" si="70"/>
        <v>1</v>
      </c>
      <c r="AU345" s="3">
        <f t="shared" si="71"/>
        <v>18.646571428571427</v>
      </c>
      <c r="AV345" s="3">
        <f t="shared" si="72"/>
        <v>14.471190476190477</v>
      </c>
      <c r="AW345" s="3">
        <f t="shared" si="73"/>
        <v>0.36572677406155724</v>
      </c>
      <c r="AX345" s="3">
        <f t="shared" si="78"/>
        <v>0.58137125925392286</v>
      </c>
      <c r="AY345" s="3" t="b">
        <f t="shared" si="76"/>
        <v>0</v>
      </c>
      <c r="AZ345" s="6">
        <f t="shared" si="74"/>
        <v>0.37293571561107969</v>
      </c>
      <c r="BA345" s="3" t="b">
        <f t="shared" si="77"/>
        <v>0</v>
      </c>
      <c r="BB345" s="3"/>
      <c r="BC345" t="s">
        <v>2643</v>
      </c>
    </row>
    <row r="346" spans="1:55">
      <c r="A346">
        <v>420</v>
      </c>
      <c r="B346">
        <v>1</v>
      </c>
      <c r="C346" t="s">
        <v>1037</v>
      </c>
      <c r="D346" t="str">
        <f>HYPERLINK("http://www.uniprot.org/uniprot/CSK2B_MOUSE", "CSK2B_MOUSE")</f>
        <v>CSK2B_MOUSE</v>
      </c>
      <c r="F346">
        <v>33.5</v>
      </c>
      <c r="G346">
        <v>215</v>
      </c>
      <c r="H346">
        <v>24943</v>
      </c>
      <c r="I346" t="s">
        <v>1038</v>
      </c>
      <c r="J346">
        <v>121</v>
      </c>
      <c r="K346">
        <v>121</v>
      </c>
      <c r="L346">
        <v>1</v>
      </c>
      <c r="M346">
        <v>11</v>
      </c>
      <c r="N346">
        <v>19</v>
      </c>
      <c r="O346">
        <v>20</v>
      </c>
      <c r="P346">
        <v>8</v>
      </c>
      <c r="Q346">
        <v>8</v>
      </c>
      <c r="R346">
        <v>20</v>
      </c>
      <c r="S346">
        <v>35</v>
      </c>
      <c r="T346">
        <v>11</v>
      </c>
      <c r="U346">
        <v>19</v>
      </c>
      <c r="V346">
        <v>20</v>
      </c>
      <c r="W346">
        <v>8</v>
      </c>
      <c r="X346">
        <v>8</v>
      </c>
      <c r="Y346">
        <v>20</v>
      </c>
      <c r="Z346">
        <v>35</v>
      </c>
      <c r="AA346">
        <v>11</v>
      </c>
      <c r="AB346">
        <v>19</v>
      </c>
      <c r="AC346">
        <v>20</v>
      </c>
      <c r="AD346">
        <v>8</v>
      </c>
      <c r="AE346">
        <v>8</v>
      </c>
      <c r="AF346">
        <v>20</v>
      </c>
      <c r="AG346">
        <v>35</v>
      </c>
      <c r="AH346" s="3">
        <v>17.167285714285715</v>
      </c>
      <c r="AI346" s="3">
        <v>14.383714285714287</v>
      </c>
      <c r="AJ346" s="3">
        <v>16.420999999999999</v>
      </c>
      <c r="AK346" s="3">
        <v>16.428571428571427</v>
      </c>
      <c r="AL346" s="3">
        <v>12.333285714285713</v>
      </c>
      <c r="AM346" s="3">
        <v>17.394142857142857</v>
      </c>
      <c r="AN346" s="3">
        <v>23.462142857142858</v>
      </c>
      <c r="AO346" s="3">
        <f t="shared" si="66"/>
        <v>16.79859183673469</v>
      </c>
      <c r="AP346" s="3" t="b">
        <f t="shared" si="67"/>
        <v>1</v>
      </c>
      <c r="AQ346" s="3" t="b">
        <f t="shared" si="75"/>
        <v>1</v>
      </c>
      <c r="AR346">
        <f t="shared" si="68"/>
        <v>4</v>
      </c>
      <c r="AS346">
        <f t="shared" si="69"/>
        <v>3</v>
      </c>
      <c r="AT346" s="3" t="b">
        <f t="shared" si="70"/>
        <v>1</v>
      </c>
      <c r="AU346" s="3">
        <f t="shared" si="71"/>
        <v>16.100142857142856</v>
      </c>
      <c r="AV346" s="3">
        <f t="shared" si="72"/>
        <v>17.729857142857142</v>
      </c>
      <c r="AW346" s="3">
        <f t="shared" si="73"/>
        <v>-0.13910742238291321</v>
      </c>
      <c r="AX346" s="3">
        <f t="shared" si="78"/>
        <v>-0.2038524706421854</v>
      </c>
      <c r="AY346" s="3" t="b">
        <f t="shared" si="76"/>
        <v>0</v>
      </c>
      <c r="AZ346" s="6">
        <f t="shared" si="74"/>
        <v>0.58359095367420966</v>
      </c>
      <c r="BA346" s="3" t="b">
        <f t="shared" si="77"/>
        <v>0</v>
      </c>
      <c r="BB346" s="3"/>
      <c r="BC346" t="s">
        <v>537</v>
      </c>
    </row>
    <row r="347" spans="1:55">
      <c r="A347">
        <v>881</v>
      </c>
      <c r="B347">
        <v>1</v>
      </c>
      <c r="C347" t="s">
        <v>1518</v>
      </c>
      <c r="D347" t="str">
        <f>HYPERLINK("http://www.uniprot.org/uniprot/P66A_MOUSE", "P66A_MOUSE")</f>
        <v>P66A_MOUSE</v>
      </c>
      <c r="F347">
        <v>37.700000000000003</v>
      </c>
      <c r="G347">
        <v>629</v>
      </c>
      <c r="H347">
        <v>67335</v>
      </c>
      <c r="I347" t="s">
        <v>1519</v>
      </c>
      <c r="J347">
        <v>115</v>
      </c>
      <c r="K347">
        <v>114</v>
      </c>
      <c r="L347">
        <v>0.99099999999999999</v>
      </c>
      <c r="M347">
        <v>19</v>
      </c>
      <c r="N347">
        <v>15</v>
      </c>
      <c r="O347">
        <v>20</v>
      </c>
      <c r="P347">
        <v>1</v>
      </c>
      <c r="Q347">
        <v>20</v>
      </c>
      <c r="R347">
        <v>18</v>
      </c>
      <c r="S347">
        <v>22</v>
      </c>
      <c r="T347">
        <v>19</v>
      </c>
      <c r="U347">
        <v>15</v>
      </c>
      <c r="V347">
        <v>19</v>
      </c>
      <c r="W347">
        <v>1</v>
      </c>
      <c r="X347">
        <v>20</v>
      </c>
      <c r="Y347">
        <v>18</v>
      </c>
      <c r="Z347">
        <v>22</v>
      </c>
      <c r="AA347">
        <v>19</v>
      </c>
      <c r="AB347">
        <v>15</v>
      </c>
      <c r="AC347">
        <v>19.731000000000002</v>
      </c>
      <c r="AD347">
        <v>1</v>
      </c>
      <c r="AE347">
        <v>20</v>
      </c>
      <c r="AF347">
        <v>18</v>
      </c>
      <c r="AG347">
        <v>22</v>
      </c>
      <c r="AH347" s="3">
        <v>28.304000000000002</v>
      </c>
      <c r="AI347" s="3">
        <v>11.571428571428571</v>
      </c>
      <c r="AJ347" s="3">
        <v>15.815</v>
      </c>
      <c r="AK347" s="3">
        <v>4.5714285714285712</v>
      </c>
      <c r="AL347" s="3">
        <v>27.704000000000001</v>
      </c>
      <c r="AM347" s="3">
        <v>15.285714285714286</v>
      </c>
      <c r="AN347" s="3">
        <v>14</v>
      </c>
      <c r="AO347" s="3">
        <f t="shared" si="66"/>
        <v>16.750224489795919</v>
      </c>
      <c r="AP347" s="3" t="b">
        <f t="shared" si="67"/>
        <v>1</v>
      </c>
      <c r="AQ347" s="3" t="b">
        <f t="shared" si="75"/>
        <v>1</v>
      </c>
      <c r="AR347">
        <f t="shared" si="68"/>
        <v>4</v>
      </c>
      <c r="AS347">
        <f t="shared" si="69"/>
        <v>3</v>
      </c>
      <c r="AT347" s="3" t="b">
        <f t="shared" si="70"/>
        <v>1</v>
      </c>
      <c r="AU347" s="3">
        <f t="shared" si="71"/>
        <v>15.065464285714285</v>
      </c>
      <c r="AV347" s="3">
        <f t="shared" si="72"/>
        <v>18.996571428571428</v>
      </c>
      <c r="AW347" s="3">
        <f t="shared" si="73"/>
        <v>-0.33449392469288758</v>
      </c>
      <c r="AX347" s="3">
        <f t="shared" si="78"/>
        <v>-0.49977717441885006</v>
      </c>
      <c r="AY347" s="3" t="b">
        <f t="shared" si="76"/>
        <v>0</v>
      </c>
      <c r="AZ347" s="6">
        <f t="shared" si="74"/>
        <v>0.59551990027472224</v>
      </c>
      <c r="BA347" s="3" t="b">
        <f t="shared" si="77"/>
        <v>0</v>
      </c>
      <c r="BB347" s="3"/>
      <c r="BC347" t="s">
        <v>1520</v>
      </c>
    </row>
    <row r="348" spans="1:55">
      <c r="A348">
        <v>390</v>
      </c>
      <c r="B348">
        <v>1</v>
      </c>
      <c r="C348" t="s">
        <v>1058</v>
      </c>
      <c r="D348" t="str">
        <f>HYPERLINK("http://www.uniprot.org/uniprot/RL23_MOUSE", "RL23_MOUSE")</f>
        <v>RL23_MOUSE</v>
      </c>
      <c r="F348">
        <v>43.6</v>
      </c>
      <c r="G348">
        <v>140</v>
      </c>
      <c r="H348">
        <v>14866</v>
      </c>
      <c r="I348" t="s">
        <v>975</v>
      </c>
      <c r="J348">
        <v>105</v>
      </c>
      <c r="K348">
        <v>105</v>
      </c>
      <c r="L348">
        <v>1</v>
      </c>
      <c r="M348">
        <v>16</v>
      </c>
      <c r="N348">
        <v>8</v>
      </c>
      <c r="O348">
        <v>11</v>
      </c>
      <c r="P348">
        <v>14</v>
      </c>
      <c r="Q348">
        <v>21</v>
      </c>
      <c r="R348">
        <v>20</v>
      </c>
      <c r="S348">
        <v>15</v>
      </c>
      <c r="T348">
        <v>16</v>
      </c>
      <c r="U348">
        <v>8</v>
      </c>
      <c r="V348">
        <v>11</v>
      </c>
      <c r="W348">
        <v>14</v>
      </c>
      <c r="X348">
        <v>21</v>
      </c>
      <c r="Y348">
        <v>20</v>
      </c>
      <c r="Z348">
        <v>15</v>
      </c>
      <c r="AA348">
        <v>16</v>
      </c>
      <c r="AB348">
        <v>8</v>
      </c>
      <c r="AC348">
        <v>11</v>
      </c>
      <c r="AD348">
        <v>14</v>
      </c>
      <c r="AE348">
        <v>21</v>
      </c>
      <c r="AF348">
        <v>20</v>
      </c>
      <c r="AG348">
        <v>15</v>
      </c>
      <c r="AH348" s="3">
        <v>24.571428571428573</v>
      </c>
      <c r="AI348" s="3">
        <v>5.4047142857142854</v>
      </c>
      <c r="AJ348" s="3">
        <v>8</v>
      </c>
      <c r="AK348" s="3">
        <v>23.714285714285715</v>
      </c>
      <c r="AL348" s="3">
        <v>29.30742857142857</v>
      </c>
      <c r="AM348" s="3">
        <v>17.249714285714283</v>
      </c>
      <c r="AN348" s="3">
        <v>9</v>
      </c>
      <c r="AO348" s="3">
        <f t="shared" si="66"/>
        <v>16.749653061224489</v>
      </c>
      <c r="AP348" s="3" t="b">
        <f t="shared" si="67"/>
        <v>1</v>
      </c>
      <c r="AQ348" s="3" t="b">
        <f t="shared" si="75"/>
        <v>1</v>
      </c>
      <c r="AR348">
        <f t="shared" si="68"/>
        <v>4</v>
      </c>
      <c r="AS348">
        <f t="shared" si="69"/>
        <v>3</v>
      </c>
      <c r="AT348" s="3" t="b">
        <f t="shared" si="70"/>
        <v>1</v>
      </c>
      <c r="AU348" s="3">
        <f t="shared" si="71"/>
        <v>15.422607142857144</v>
      </c>
      <c r="AV348" s="3">
        <f t="shared" si="72"/>
        <v>18.519047619047615</v>
      </c>
      <c r="AW348" s="3">
        <f t="shared" si="73"/>
        <v>-0.26396323798743654</v>
      </c>
      <c r="AX348" s="3">
        <f t="shared" si="78"/>
        <v>-0.43142264171992251</v>
      </c>
      <c r="AY348" s="3" t="b">
        <f t="shared" si="76"/>
        <v>0</v>
      </c>
      <c r="AZ348" s="6">
        <f t="shared" si="74"/>
        <v>0.70644441018244608</v>
      </c>
      <c r="BA348" s="3" t="b">
        <f t="shared" si="77"/>
        <v>0</v>
      </c>
      <c r="BB348" s="3"/>
      <c r="BC348" t="s">
        <v>537</v>
      </c>
    </row>
    <row r="349" spans="1:55">
      <c r="A349">
        <v>88</v>
      </c>
      <c r="B349">
        <v>1</v>
      </c>
      <c r="C349" t="s">
        <v>342</v>
      </c>
      <c r="D349" t="str">
        <f>HYPERLINK("http://www.uniprot.org/uniprot/IMA7_MOUSE", "IMA7_MOUSE")</f>
        <v>IMA7_MOUSE</v>
      </c>
      <c r="F349">
        <v>30.2</v>
      </c>
      <c r="G349">
        <v>536</v>
      </c>
      <c r="H349">
        <v>59965</v>
      </c>
      <c r="I349" t="s">
        <v>343</v>
      </c>
      <c r="J349">
        <v>257</v>
      </c>
      <c r="K349">
        <v>35</v>
      </c>
      <c r="L349">
        <v>0.13600000000000001</v>
      </c>
      <c r="M349">
        <v>22</v>
      </c>
      <c r="N349">
        <v>44</v>
      </c>
      <c r="O349">
        <v>50</v>
      </c>
      <c r="P349">
        <v>18</v>
      </c>
      <c r="Q349">
        <v>26</v>
      </c>
      <c r="R349">
        <v>48</v>
      </c>
      <c r="S349">
        <v>49</v>
      </c>
      <c r="T349">
        <v>2</v>
      </c>
      <c r="U349">
        <v>6</v>
      </c>
      <c r="V349">
        <v>8</v>
      </c>
      <c r="W349">
        <v>2</v>
      </c>
      <c r="X349">
        <v>4</v>
      </c>
      <c r="Y349">
        <v>6</v>
      </c>
      <c r="Z349">
        <v>7</v>
      </c>
      <c r="AA349">
        <v>8.6669999999999998</v>
      </c>
      <c r="AB349">
        <v>17.399999999999999</v>
      </c>
      <c r="AC349">
        <v>29</v>
      </c>
      <c r="AD349">
        <v>6</v>
      </c>
      <c r="AE349">
        <v>13.778</v>
      </c>
      <c r="AF349">
        <v>20</v>
      </c>
      <c r="AG349">
        <v>24.294</v>
      </c>
      <c r="AH349" s="3">
        <v>14.383714285714287</v>
      </c>
      <c r="AI349" s="3">
        <v>13.557142857142859</v>
      </c>
      <c r="AJ349" s="3">
        <v>22.790857142857142</v>
      </c>
      <c r="AK349" s="3">
        <v>13.430142857142856</v>
      </c>
      <c r="AL349" s="3">
        <v>20.53971428571429</v>
      </c>
      <c r="AM349" s="3">
        <v>17.161571428571428</v>
      </c>
      <c r="AN349" s="3">
        <v>15.327714285714285</v>
      </c>
      <c r="AO349" s="3">
        <f t="shared" si="66"/>
        <v>16.741551020408163</v>
      </c>
      <c r="AP349" s="3" t="b">
        <f t="shared" si="67"/>
        <v>1</v>
      </c>
      <c r="AQ349" s="3" t="b">
        <f t="shared" si="75"/>
        <v>0</v>
      </c>
      <c r="AR349">
        <f t="shared" si="68"/>
        <v>4</v>
      </c>
      <c r="AS349">
        <f t="shared" si="69"/>
        <v>3</v>
      </c>
      <c r="AT349" s="3" t="b">
        <f t="shared" si="70"/>
        <v>1</v>
      </c>
      <c r="AU349" s="3">
        <f t="shared" si="71"/>
        <v>16.040464285714286</v>
      </c>
      <c r="AV349" s="3">
        <f t="shared" si="72"/>
        <v>17.676333333333336</v>
      </c>
      <c r="AW349" s="3">
        <f t="shared" si="73"/>
        <v>-0.14010314153077971</v>
      </c>
      <c r="AX349" s="3">
        <f t="shared" si="78"/>
        <v>-0.18666226593440452</v>
      </c>
      <c r="AY349" s="3" t="b">
        <f t="shared" si="76"/>
        <v>0</v>
      </c>
      <c r="AZ349" s="6">
        <f t="shared" si="74"/>
        <v>0.60469970027495135</v>
      </c>
      <c r="BA349" s="3" t="b">
        <f t="shared" si="77"/>
        <v>0</v>
      </c>
      <c r="BB349" s="3"/>
      <c r="BC349" t="s">
        <v>344</v>
      </c>
    </row>
    <row r="350" spans="1:55">
      <c r="A350">
        <v>802</v>
      </c>
      <c r="B350">
        <v>1</v>
      </c>
      <c r="C350" t="s">
        <v>1698</v>
      </c>
      <c r="D350" t="str">
        <f>HYPERLINK("http://www.uniprot.org/uniprot/K0020_MOUSE", "K0020_MOUSE")</f>
        <v>K0020_MOUSE</v>
      </c>
      <c r="F350">
        <v>26.7</v>
      </c>
      <c r="G350">
        <v>647</v>
      </c>
      <c r="H350">
        <v>72801</v>
      </c>
      <c r="I350" t="s">
        <v>1613</v>
      </c>
      <c r="J350">
        <v>130</v>
      </c>
      <c r="K350">
        <v>130</v>
      </c>
      <c r="L350">
        <v>1</v>
      </c>
      <c r="M350">
        <v>6</v>
      </c>
      <c r="N350">
        <v>23</v>
      </c>
      <c r="O350">
        <v>28</v>
      </c>
      <c r="P350">
        <v>1</v>
      </c>
      <c r="Q350">
        <v>8</v>
      </c>
      <c r="R350">
        <v>30</v>
      </c>
      <c r="S350">
        <v>34</v>
      </c>
      <c r="T350">
        <v>6</v>
      </c>
      <c r="U350">
        <v>23</v>
      </c>
      <c r="V350">
        <v>28</v>
      </c>
      <c r="W350">
        <v>1</v>
      </c>
      <c r="X350">
        <v>8</v>
      </c>
      <c r="Y350">
        <v>30</v>
      </c>
      <c r="Z350">
        <v>34</v>
      </c>
      <c r="AA350">
        <v>6</v>
      </c>
      <c r="AB350">
        <v>23</v>
      </c>
      <c r="AC350">
        <v>28</v>
      </c>
      <c r="AD350">
        <v>1</v>
      </c>
      <c r="AE350">
        <v>8</v>
      </c>
      <c r="AF350">
        <v>30</v>
      </c>
      <c r="AG350">
        <v>34</v>
      </c>
      <c r="AH350" s="3">
        <v>11.275571428571428</v>
      </c>
      <c r="AI350" s="3">
        <v>17.857142857142858</v>
      </c>
      <c r="AJ350" s="3">
        <v>22.428571428571427</v>
      </c>
      <c r="AK350" s="3">
        <v>4.2857142857142856</v>
      </c>
      <c r="AL350" s="3">
        <v>12.660714285714286</v>
      </c>
      <c r="AM350" s="3">
        <v>26.197285714285709</v>
      </c>
      <c r="AN350" s="3">
        <v>22.285714285714285</v>
      </c>
      <c r="AO350" s="3">
        <f t="shared" si="66"/>
        <v>16.712959183673469</v>
      </c>
      <c r="AP350" s="3" t="b">
        <f t="shared" si="67"/>
        <v>1</v>
      </c>
      <c r="AQ350" s="3" t="b">
        <f t="shared" si="75"/>
        <v>1</v>
      </c>
      <c r="AR350">
        <f t="shared" si="68"/>
        <v>4</v>
      </c>
      <c r="AS350">
        <f t="shared" si="69"/>
        <v>3</v>
      </c>
      <c r="AT350" s="3" t="b">
        <f t="shared" si="70"/>
        <v>1</v>
      </c>
      <c r="AU350" s="3">
        <f t="shared" si="71"/>
        <v>13.96175</v>
      </c>
      <c r="AV350" s="3">
        <f t="shared" si="72"/>
        <v>20.381238095238093</v>
      </c>
      <c r="AW350" s="3">
        <f t="shared" si="73"/>
        <v>-0.54576190947262826</v>
      </c>
      <c r="AX350" s="3">
        <f t="shared" si="78"/>
        <v>-0.77552764743234903</v>
      </c>
      <c r="AY350" s="3" t="b">
        <f t="shared" si="76"/>
        <v>0</v>
      </c>
      <c r="AZ350" s="6">
        <f t="shared" si="74"/>
        <v>0.31604369264337795</v>
      </c>
      <c r="BA350" s="3" t="b">
        <f t="shared" si="77"/>
        <v>0</v>
      </c>
      <c r="BB350" s="3"/>
      <c r="BC350" t="s">
        <v>537</v>
      </c>
    </row>
    <row r="351" spans="1:55">
      <c r="A351">
        <v>1234</v>
      </c>
      <c r="B351">
        <v>1</v>
      </c>
      <c r="C351" t="s">
        <v>2101</v>
      </c>
      <c r="D351" t="str">
        <f>HYPERLINK("http://www.uniprot.org/uniprot/RPN2_MOUSE", "RPN2_MOUSE")</f>
        <v>RPN2_MOUSE</v>
      </c>
      <c r="F351">
        <v>28.4</v>
      </c>
      <c r="G351">
        <v>631</v>
      </c>
      <c r="H351">
        <v>69064</v>
      </c>
      <c r="I351" t="s">
        <v>2102</v>
      </c>
      <c r="J351">
        <v>113</v>
      </c>
      <c r="K351">
        <v>113</v>
      </c>
      <c r="L351">
        <v>1</v>
      </c>
      <c r="M351">
        <v>17</v>
      </c>
      <c r="N351">
        <v>20</v>
      </c>
      <c r="O351">
        <v>23</v>
      </c>
      <c r="P351">
        <v>5</v>
      </c>
      <c r="Q351">
        <v>11</v>
      </c>
      <c r="R351">
        <v>11</v>
      </c>
      <c r="S351">
        <v>26</v>
      </c>
      <c r="T351">
        <v>17</v>
      </c>
      <c r="U351">
        <v>20</v>
      </c>
      <c r="V351">
        <v>23</v>
      </c>
      <c r="W351">
        <v>5</v>
      </c>
      <c r="X351">
        <v>11</v>
      </c>
      <c r="Y351">
        <v>11</v>
      </c>
      <c r="Z351">
        <v>26</v>
      </c>
      <c r="AA351">
        <v>17</v>
      </c>
      <c r="AB351">
        <v>20</v>
      </c>
      <c r="AC351">
        <v>23</v>
      </c>
      <c r="AD351">
        <v>5</v>
      </c>
      <c r="AE351">
        <v>11</v>
      </c>
      <c r="AF351">
        <v>11</v>
      </c>
      <c r="AG351">
        <v>26</v>
      </c>
      <c r="AH351" s="3">
        <v>26.714285714285715</v>
      </c>
      <c r="AI351" s="3">
        <v>15.327714285714285</v>
      </c>
      <c r="AJ351" s="3">
        <v>19.211857142857145</v>
      </c>
      <c r="AK351" s="3">
        <v>12.919571428571428</v>
      </c>
      <c r="AL351" s="3">
        <v>17</v>
      </c>
      <c r="AM351" s="3">
        <v>9</v>
      </c>
      <c r="AN351" s="3">
        <v>16.504714285714286</v>
      </c>
      <c r="AO351" s="3">
        <f t="shared" si="66"/>
        <v>16.668306122448978</v>
      </c>
      <c r="AP351" s="3" t="b">
        <f t="shared" si="67"/>
        <v>1</v>
      </c>
      <c r="AQ351" s="3" t="b">
        <f t="shared" si="75"/>
        <v>1</v>
      </c>
      <c r="AR351">
        <f t="shared" si="68"/>
        <v>4</v>
      </c>
      <c r="AS351">
        <f t="shared" si="69"/>
        <v>3</v>
      </c>
      <c r="AT351" s="3" t="b">
        <f t="shared" si="70"/>
        <v>1</v>
      </c>
      <c r="AU351" s="3">
        <f t="shared" si="71"/>
        <v>18.543357142857143</v>
      </c>
      <c r="AV351" s="3">
        <f t="shared" si="72"/>
        <v>14.168238095238095</v>
      </c>
      <c r="AW351" s="3">
        <f t="shared" si="73"/>
        <v>0.38824209558820005</v>
      </c>
      <c r="AX351" s="3">
        <f t="shared" si="78"/>
        <v>0.98964257408770395</v>
      </c>
      <c r="AY351" s="3" t="b">
        <f t="shared" si="76"/>
        <v>0</v>
      </c>
      <c r="AZ351" s="6">
        <f t="shared" si="74"/>
        <v>0.34260330055397309</v>
      </c>
      <c r="BA351" s="3" t="b">
        <f t="shared" si="77"/>
        <v>0</v>
      </c>
      <c r="BB351" s="3"/>
      <c r="BC351" t="s">
        <v>537</v>
      </c>
    </row>
    <row r="352" spans="1:55">
      <c r="A352">
        <v>284</v>
      </c>
      <c r="B352">
        <v>1</v>
      </c>
      <c r="C352" t="s">
        <v>692</v>
      </c>
      <c r="D352" t="str">
        <f>HYPERLINK("http://www.uniprot.org/uniprot/RLA1_MOUSE", "RLA1_MOUSE")</f>
        <v>RLA1_MOUSE</v>
      </c>
      <c r="F352">
        <v>51.8</v>
      </c>
      <c r="G352">
        <v>114</v>
      </c>
      <c r="H352">
        <v>11476</v>
      </c>
      <c r="I352" t="s">
        <v>693</v>
      </c>
      <c r="J352">
        <v>106</v>
      </c>
      <c r="K352">
        <v>106</v>
      </c>
      <c r="L352">
        <v>1</v>
      </c>
      <c r="M352">
        <v>23</v>
      </c>
      <c r="N352">
        <v>14</v>
      </c>
      <c r="O352">
        <v>17</v>
      </c>
      <c r="P352">
        <v>13</v>
      </c>
      <c r="Q352">
        <v>13</v>
      </c>
      <c r="R352">
        <v>13</v>
      </c>
      <c r="S352">
        <v>13</v>
      </c>
      <c r="T352">
        <v>23</v>
      </c>
      <c r="U352">
        <v>14</v>
      </c>
      <c r="V352">
        <v>17</v>
      </c>
      <c r="W352">
        <v>13</v>
      </c>
      <c r="X352">
        <v>13</v>
      </c>
      <c r="Y352">
        <v>13</v>
      </c>
      <c r="Z352">
        <v>13</v>
      </c>
      <c r="AA352">
        <v>23</v>
      </c>
      <c r="AB352">
        <v>14</v>
      </c>
      <c r="AC352">
        <v>17</v>
      </c>
      <c r="AD352">
        <v>13</v>
      </c>
      <c r="AE352">
        <v>13</v>
      </c>
      <c r="AF352">
        <v>13</v>
      </c>
      <c r="AG352">
        <v>13</v>
      </c>
      <c r="AH352" s="3">
        <v>34.247999999999998</v>
      </c>
      <c r="AI352" s="3">
        <v>10.428571428571429</v>
      </c>
      <c r="AJ352" s="3">
        <v>12.660714285714286</v>
      </c>
      <c r="AK352" s="3">
        <v>22.571428571428573</v>
      </c>
      <c r="AL352" s="3">
        <v>19</v>
      </c>
      <c r="AM352" s="3">
        <v>10.142857142857142</v>
      </c>
      <c r="AN352" s="3">
        <v>7.5549999999999997</v>
      </c>
      <c r="AO352" s="3">
        <f t="shared" si="66"/>
        <v>16.658081632653058</v>
      </c>
      <c r="AP352" s="3" t="b">
        <f t="shared" si="67"/>
        <v>1</v>
      </c>
      <c r="AQ352" s="3" t="b">
        <f t="shared" si="75"/>
        <v>1</v>
      </c>
      <c r="AR352">
        <f t="shared" si="68"/>
        <v>4</v>
      </c>
      <c r="AS352">
        <f t="shared" si="69"/>
        <v>3</v>
      </c>
      <c r="AT352" s="3" t="b">
        <f t="shared" si="70"/>
        <v>1</v>
      </c>
      <c r="AU352" s="3">
        <f t="shared" si="71"/>
        <v>19.977178571428571</v>
      </c>
      <c r="AV352" s="3">
        <f t="shared" si="72"/>
        <v>12.232619047619048</v>
      </c>
      <c r="AW352" s="3">
        <f t="shared" si="73"/>
        <v>0.70761951884704843</v>
      </c>
      <c r="AX352" s="3">
        <f t="shared" si="78"/>
        <v>1.8441080197544206</v>
      </c>
      <c r="AY352" s="3" t="b">
        <f t="shared" si="76"/>
        <v>1</v>
      </c>
      <c r="AZ352" s="6">
        <f t="shared" si="74"/>
        <v>0.322608662762562</v>
      </c>
      <c r="BA352" s="3" t="b">
        <f t="shared" si="77"/>
        <v>0</v>
      </c>
      <c r="BB352" s="3"/>
      <c r="BC352" t="s">
        <v>537</v>
      </c>
    </row>
    <row r="353" spans="1:55">
      <c r="A353">
        <v>172</v>
      </c>
      <c r="B353">
        <v>1</v>
      </c>
      <c r="C353" t="s">
        <v>93</v>
      </c>
      <c r="D353" t="str">
        <f>HYPERLINK("http://www.uniprot.org/uniprot/TCP4_MOUSE", "TCP4_MOUSE")</f>
        <v>TCP4_MOUSE</v>
      </c>
      <c r="F353">
        <v>37</v>
      </c>
      <c r="G353">
        <v>127</v>
      </c>
      <c r="H353">
        <v>14428</v>
      </c>
      <c r="I353" t="s">
        <v>94</v>
      </c>
      <c r="J353">
        <v>110</v>
      </c>
      <c r="K353">
        <v>110</v>
      </c>
      <c r="L353">
        <v>1</v>
      </c>
      <c r="M353">
        <v>8</v>
      </c>
      <c r="N353">
        <v>12</v>
      </c>
      <c r="O353">
        <v>14</v>
      </c>
      <c r="P353">
        <v>22</v>
      </c>
      <c r="Q353">
        <v>15</v>
      </c>
      <c r="R353">
        <v>16</v>
      </c>
      <c r="S353">
        <v>23</v>
      </c>
      <c r="T353">
        <v>8</v>
      </c>
      <c r="U353">
        <v>12</v>
      </c>
      <c r="V353">
        <v>14</v>
      </c>
      <c r="W353">
        <v>22</v>
      </c>
      <c r="X353">
        <v>15</v>
      </c>
      <c r="Y353">
        <v>16</v>
      </c>
      <c r="Z353">
        <v>23</v>
      </c>
      <c r="AA353">
        <v>8</v>
      </c>
      <c r="AB353">
        <v>12</v>
      </c>
      <c r="AC353">
        <v>14</v>
      </c>
      <c r="AD353">
        <v>22</v>
      </c>
      <c r="AE353">
        <v>15</v>
      </c>
      <c r="AF353">
        <v>16</v>
      </c>
      <c r="AG353">
        <v>23</v>
      </c>
      <c r="AH353" s="3">
        <v>13.486714285714285</v>
      </c>
      <c r="AI353" s="3">
        <v>8.7428571428571438</v>
      </c>
      <c r="AJ353" s="3">
        <v>10.092000000000001</v>
      </c>
      <c r="AK353" s="3">
        <v>34.689714285714288</v>
      </c>
      <c r="AL353" s="3">
        <v>22.285714285714285</v>
      </c>
      <c r="AM353" s="3">
        <v>12.857142857142858</v>
      </c>
      <c r="AN353" s="3">
        <v>14.305285714285715</v>
      </c>
      <c r="AO353" s="3">
        <f t="shared" si="66"/>
        <v>16.637061224489795</v>
      </c>
      <c r="AP353" s="3" t="b">
        <f t="shared" si="67"/>
        <v>1</v>
      </c>
      <c r="AQ353" s="3" t="b">
        <f t="shared" si="75"/>
        <v>1</v>
      </c>
      <c r="AR353">
        <f t="shared" si="68"/>
        <v>4</v>
      </c>
      <c r="AS353">
        <f t="shared" si="69"/>
        <v>3</v>
      </c>
      <c r="AT353" s="3" t="b">
        <f t="shared" si="70"/>
        <v>1</v>
      </c>
      <c r="AU353" s="3">
        <f t="shared" si="71"/>
        <v>16.75282142857143</v>
      </c>
      <c r="AV353" s="3">
        <f t="shared" si="72"/>
        <v>16.482714285714284</v>
      </c>
      <c r="AW353" s="3">
        <f t="shared" si="73"/>
        <v>2.3450250273267442E-2</v>
      </c>
      <c r="AX353" s="3">
        <f t="shared" si="78"/>
        <v>0.19929057089478774</v>
      </c>
      <c r="AY353" s="3" t="b">
        <f t="shared" si="76"/>
        <v>0</v>
      </c>
      <c r="AZ353" s="6">
        <f t="shared" si="74"/>
        <v>0.9729529986195905</v>
      </c>
      <c r="BA353" s="3" t="b">
        <f t="shared" si="77"/>
        <v>0</v>
      </c>
      <c r="BB353" s="3"/>
      <c r="BC353" t="s">
        <v>537</v>
      </c>
    </row>
    <row r="354" spans="1:55">
      <c r="A354">
        <v>769</v>
      </c>
      <c r="B354">
        <v>1</v>
      </c>
      <c r="C354" t="s">
        <v>1629</v>
      </c>
      <c r="D354" t="str">
        <f>HYPERLINK("http://www.uniprot.org/uniprot/ACTBL_MOUSE", "ACTBL_MOUSE")</f>
        <v>ACTBL_MOUSE</v>
      </c>
      <c r="F354">
        <v>14.1</v>
      </c>
      <c r="G354">
        <v>376</v>
      </c>
      <c r="H354">
        <v>42005</v>
      </c>
      <c r="I354" t="s">
        <v>1630</v>
      </c>
      <c r="J354">
        <v>334</v>
      </c>
      <c r="K354">
        <v>71</v>
      </c>
      <c r="L354">
        <v>0.21299999999999999</v>
      </c>
      <c r="M354">
        <v>73</v>
      </c>
      <c r="N354">
        <v>42</v>
      </c>
      <c r="O354">
        <v>37</v>
      </c>
      <c r="P354">
        <v>48</v>
      </c>
      <c r="Q354">
        <v>58</v>
      </c>
      <c r="R354">
        <v>41</v>
      </c>
      <c r="S354">
        <v>35</v>
      </c>
      <c r="T354">
        <v>38</v>
      </c>
      <c r="U354">
        <v>1</v>
      </c>
      <c r="V354">
        <v>1</v>
      </c>
      <c r="W354">
        <v>2</v>
      </c>
      <c r="X354">
        <v>29</v>
      </c>
      <c r="Y354">
        <v>0</v>
      </c>
      <c r="Z354">
        <v>0</v>
      </c>
      <c r="AA354">
        <v>48</v>
      </c>
      <c r="AB354">
        <v>1.383</v>
      </c>
      <c r="AC354">
        <v>1.2829999999999999</v>
      </c>
      <c r="AD354">
        <v>3.0449999999999999</v>
      </c>
      <c r="AE354">
        <v>36.576999999999998</v>
      </c>
      <c r="AF354">
        <v>0</v>
      </c>
      <c r="AG354">
        <v>0</v>
      </c>
      <c r="AH354" s="3">
        <v>60.207857142857144</v>
      </c>
      <c r="AI354" s="3">
        <v>0.62614285714285711</v>
      </c>
      <c r="AJ354" s="3">
        <v>0.89757142857142846</v>
      </c>
      <c r="AK354" s="3">
        <v>9.7207142857142852</v>
      </c>
      <c r="AL354" s="3">
        <v>44.511000000000003</v>
      </c>
      <c r="AM354" s="3">
        <v>0</v>
      </c>
      <c r="AN354" s="3">
        <v>0</v>
      </c>
      <c r="AO354" s="3">
        <f t="shared" si="66"/>
        <v>16.566183673469389</v>
      </c>
      <c r="AP354" s="3" t="b">
        <f t="shared" si="67"/>
        <v>1</v>
      </c>
      <c r="AQ354" s="3" t="b">
        <f t="shared" si="75"/>
        <v>0</v>
      </c>
      <c r="AR354">
        <f t="shared" si="68"/>
        <v>4</v>
      </c>
      <c r="AS354">
        <f t="shared" si="69"/>
        <v>3</v>
      </c>
      <c r="AT354" s="3" t="b">
        <f t="shared" si="70"/>
        <v>1</v>
      </c>
      <c r="AU354" s="3">
        <f t="shared" si="71"/>
        <v>17.86307142857143</v>
      </c>
      <c r="AV354" s="3">
        <f t="shared" si="72"/>
        <v>14.837000000000002</v>
      </c>
      <c r="AW354" s="3">
        <f t="shared" si="73"/>
        <v>0.26778075044405969</v>
      </c>
      <c r="AX354" s="3">
        <f t="shared" si="78"/>
        <v>0.75206501568455608</v>
      </c>
      <c r="AY354" s="3" t="b">
        <f t="shared" si="76"/>
        <v>0</v>
      </c>
      <c r="AZ354" s="6">
        <f t="shared" si="74"/>
        <v>0.8908374309990259</v>
      </c>
      <c r="BA354" s="3" t="b">
        <f t="shared" si="77"/>
        <v>0</v>
      </c>
      <c r="BB354" s="3"/>
      <c r="BC354" t="s">
        <v>1210</v>
      </c>
    </row>
    <row r="355" spans="1:55">
      <c r="A355">
        <v>101</v>
      </c>
      <c r="B355">
        <v>1</v>
      </c>
      <c r="C355" t="s">
        <v>374</v>
      </c>
      <c r="D355" t="str">
        <f>HYPERLINK("http://www.uniprot.org/uniprot/LSM2_MOUSE", "LSM2_MOUSE")</f>
        <v>LSM2_MOUSE</v>
      </c>
      <c r="F355">
        <v>47.4</v>
      </c>
      <c r="G355">
        <v>95</v>
      </c>
      <c r="H355">
        <v>10836</v>
      </c>
      <c r="I355" t="s">
        <v>375</v>
      </c>
      <c r="J355">
        <v>112</v>
      </c>
      <c r="K355">
        <v>112</v>
      </c>
      <c r="L355">
        <v>1</v>
      </c>
      <c r="M355">
        <v>10</v>
      </c>
      <c r="N355">
        <v>17</v>
      </c>
      <c r="O355">
        <v>16</v>
      </c>
      <c r="P355">
        <v>16</v>
      </c>
      <c r="Q355">
        <v>18</v>
      </c>
      <c r="R355">
        <v>10</v>
      </c>
      <c r="S355">
        <v>25</v>
      </c>
      <c r="T355">
        <v>10</v>
      </c>
      <c r="U355">
        <v>17</v>
      </c>
      <c r="V355">
        <v>16</v>
      </c>
      <c r="W355">
        <v>16</v>
      </c>
      <c r="X355">
        <v>18</v>
      </c>
      <c r="Y355">
        <v>10</v>
      </c>
      <c r="Z355">
        <v>25</v>
      </c>
      <c r="AA355">
        <v>10</v>
      </c>
      <c r="AB355">
        <v>17</v>
      </c>
      <c r="AC355">
        <v>16</v>
      </c>
      <c r="AD355">
        <v>16</v>
      </c>
      <c r="AE355">
        <v>18</v>
      </c>
      <c r="AF355">
        <v>10</v>
      </c>
      <c r="AG355">
        <v>25</v>
      </c>
      <c r="AH355" s="3">
        <v>15.815</v>
      </c>
      <c r="AI355" s="3">
        <v>12.857142857142858</v>
      </c>
      <c r="AJ355" s="3">
        <v>11.916</v>
      </c>
      <c r="AK355" s="3">
        <v>26.428571428571427</v>
      </c>
      <c r="AL355" s="3">
        <v>25.428571428571427</v>
      </c>
      <c r="AM355" s="3">
        <v>7.8769999999999998</v>
      </c>
      <c r="AN355" s="3">
        <v>15.562857142857142</v>
      </c>
      <c r="AO355" s="3">
        <f t="shared" si="66"/>
        <v>16.555020408163266</v>
      </c>
      <c r="AP355" s="3" t="b">
        <f t="shared" si="67"/>
        <v>1</v>
      </c>
      <c r="AQ355" s="3" t="b">
        <f t="shared" si="75"/>
        <v>1</v>
      </c>
      <c r="AR355">
        <f t="shared" si="68"/>
        <v>4</v>
      </c>
      <c r="AS355">
        <f t="shared" si="69"/>
        <v>3</v>
      </c>
      <c r="AT355" s="3" t="b">
        <f t="shared" si="70"/>
        <v>1</v>
      </c>
      <c r="AU355" s="3">
        <f t="shared" si="71"/>
        <v>16.754178571428572</v>
      </c>
      <c r="AV355" s="3">
        <f t="shared" si="72"/>
        <v>16.28947619047619</v>
      </c>
      <c r="AW355" s="3">
        <f t="shared" si="73"/>
        <v>4.0580742565264068E-2</v>
      </c>
      <c r="AX355" s="3">
        <f t="shared" si="78"/>
        <v>0.15179781137084342</v>
      </c>
      <c r="AY355" s="3" t="b">
        <f t="shared" si="76"/>
        <v>0</v>
      </c>
      <c r="AZ355" s="6">
        <f t="shared" si="74"/>
        <v>0.93920149265029707</v>
      </c>
      <c r="BA355" s="3" t="b">
        <f t="shared" si="77"/>
        <v>0</v>
      </c>
      <c r="BB355" s="3"/>
      <c r="BC355" t="s">
        <v>537</v>
      </c>
    </row>
    <row r="356" spans="1:55">
      <c r="A356">
        <v>464</v>
      </c>
      <c r="B356">
        <v>1</v>
      </c>
      <c r="C356" t="s">
        <v>953</v>
      </c>
      <c r="D356" t="str">
        <f>HYPERLINK("http://www.uniprot.org/uniprot/NFIB_MOUSE", "NFIB_MOUSE")</f>
        <v>NFIB_MOUSE</v>
      </c>
      <c r="F356">
        <v>38.6</v>
      </c>
      <c r="G356">
        <v>570</v>
      </c>
      <c r="H356">
        <v>63508</v>
      </c>
      <c r="I356" t="s">
        <v>954</v>
      </c>
      <c r="J356">
        <v>136</v>
      </c>
      <c r="K356">
        <v>105</v>
      </c>
      <c r="L356">
        <v>0.77200000000000002</v>
      </c>
      <c r="M356">
        <v>15</v>
      </c>
      <c r="N356">
        <v>31</v>
      </c>
      <c r="O356">
        <v>24</v>
      </c>
      <c r="P356">
        <v>20</v>
      </c>
      <c r="Q356">
        <v>9</v>
      </c>
      <c r="R356">
        <v>14</v>
      </c>
      <c r="S356">
        <v>23</v>
      </c>
      <c r="T356">
        <v>9</v>
      </c>
      <c r="U356">
        <v>27</v>
      </c>
      <c r="V356">
        <v>21</v>
      </c>
      <c r="W356">
        <v>10</v>
      </c>
      <c r="X356">
        <v>6</v>
      </c>
      <c r="Y356">
        <v>12</v>
      </c>
      <c r="Z356">
        <v>20</v>
      </c>
      <c r="AA356">
        <v>10.317</v>
      </c>
      <c r="AB356">
        <v>28.609000000000002</v>
      </c>
      <c r="AC356">
        <v>21.788</v>
      </c>
      <c r="AD356">
        <v>13.289</v>
      </c>
      <c r="AE356">
        <v>6.5629999999999997</v>
      </c>
      <c r="AF356">
        <v>12.686</v>
      </c>
      <c r="AG356">
        <v>21.094000000000001</v>
      </c>
      <c r="AH356" s="3">
        <v>16.902428571428572</v>
      </c>
      <c r="AI356" s="3">
        <v>23.51557142857143</v>
      </c>
      <c r="AJ356" s="3">
        <v>17.394142857142857</v>
      </c>
      <c r="AK356" s="3">
        <v>23.022857142857141</v>
      </c>
      <c r="AL356" s="3">
        <v>10.702857142857143</v>
      </c>
      <c r="AM356" s="3">
        <v>10.092000000000001</v>
      </c>
      <c r="AN356" s="3">
        <v>13.870571428571427</v>
      </c>
      <c r="AO356" s="3">
        <f t="shared" si="66"/>
        <v>16.500061224489794</v>
      </c>
      <c r="AP356" s="3" t="b">
        <f t="shared" si="67"/>
        <v>1</v>
      </c>
      <c r="AQ356" s="3" t="b">
        <f t="shared" si="75"/>
        <v>1</v>
      </c>
      <c r="AR356">
        <f t="shared" si="68"/>
        <v>4</v>
      </c>
      <c r="AS356">
        <f t="shared" si="69"/>
        <v>3</v>
      </c>
      <c r="AT356" s="3" t="b">
        <f t="shared" si="70"/>
        <v>1</v>
      </c>
      <c r="AU356" s="3">
        <f t="shared" si="71"/>
        <v>20.208750000000002</v>
      </c>
      <c r="AV356" s="3">
        <f t="shared" si="72"/>
        <v>11.555142857142856</v>
      </c>
      <c r="AW356" s="3">
        <f t="shared" si="73"/>
        <v>0.80644499138039549</v>
      </c>
      <c r="AX356" s="3">
        <f t="shared" si="78"/>
        <v>2.2885436799891528</v>
      </c>
      <c r="AY356" s="3" t="b">
        <f t="shared" si="76"/>
        <v>1</v>
      </c>
      <c r="AZ356" s="6">
        <f t="shared" si="74"/>
        <v>1.3458597276391464E-2</v>
      </c>
      <c r="BA356" s="3" t="b">
        <f t="shared" si="77"/>
        <v>1</v>
      </c>
      <c r="BB356" s="3" t="b">
        <v>1</v>
      </c>
      <c r="BC356" t="s">
        <v>889</v>
      </c>
    </row>
    <row r="357" spans="1:55">
      <c r="A357">
        <v>1247</v>
      </c>
      <c r="B357">
        <v>1</v>
      </c>
      <c r="C357" t="s">
        <v>2216</v>
      </c>
      <c r="D357" t="str">
        <f>HYPERLINK("http://www.uniprot.org/uniprot/PRP17_MOUSE", "PRP17_MOUSE")</f>
        <v>PRP17_MOUSE</v>
      </c>
      <c r="F357">
        <v>39.6</v>
      </c>
      <c r="G357">
        <v>579</v>
      </c>
      <c r="H357">
        <v>65462</v>
      </c>
      <c r="I357" t="s">
        <v>2217</v>
      </c>
      <c r="J357">
        <v>131</v>
      </c>
      <c r="K357">
        <v>131</v>
      </c>
      <c r="L357">
        <v>1</v>
      </c>
      <c r="M357">
        <v>5</v>
      </c>
      <c r="N357">
        <v>28</v>
      </c>
      <c r="O357">
        <v>32</v>
      </c>
      <c r="P357">
        <v>1</v>
      </c>
      <c r="Q357">
        <v>1</v>
      </c>
      <c r="R357">
        <v>17</v>
      </c>
      <c r="S357">
        <v>47</v>
      </c>
      <c r="T357">
        <v>5</v>
      </c>
      <c r="U357">
        <v>28</v>
      </c>
      <c r="V357">
        <v>32</v>
      </c>
      <c r="W357">
        <v>1</v>
      </c>
      <c r="X357">
        <v>1</v>
      </c>
      <c r="Y357">
        <v>17</v>
      </c>
      <c r="Z357">
        <v>47</v>
      </c>
      <c r="AA357">
        <v>5</v>
      </c>
      <c r="AB357">
        <v>28</v>
      </c>
      <c r="AC357">
        <v>32</v>
      </c>
      <c r="AD357">
        <v>1</v>
      </c>
      <c r="AE357">
        <v>1</v>
      </c>
      <c r="AF357">
        <v>17</v>
      </c>
      <c r="AG357">
        <v>47</v>
      </c>
      <c r="AH357" s="3">
        <v>10.428571428571429</v>
      </c>
      <c r="AI357" s="3">
        <v>23.022857142857141</v>
      </c>
      <c r="AJ357" s="3">
        <v>26.428571428571427</v>
      </c>
      <c r="AK357" s="3">
        <v>5.2891428571428571</v>
      </c>
      <c r="AL357" s="3">
        <v>3.3219999999999996</v>
      </c>
      <c r="AM357" s="3">
        <v>14.351285714285714</v>
      </c>
      <c r="AN357" s="3">
        <v>32.407142857142858</v>
      </c>
      <c r="AO357" s="3">
        <f t="shared" si="66"/>
        <v>16.464224489795917</v>
      </c>
      <c r="AP357" s="3" t="b">
        <f t="shared" si="67"/>
        <v>1</v>
      </c>
      <c r="AQ357" s="3" t="b">
        <f t="shared" si="75"/>
        <v>1</v>
      </c>
      <c r="AR357">
        <f t="shared" si="68"/>
        <v>4</v>
      </c>
      <c r="AS357">
        <f t="shared" si="69"/>
        <v>3</v>
      </c>
      <c r="AT357" s="3" t="b">
        <f t="shared" si="70"/>
        <v>1</v>
      </c>
      <c r="AU357" s="3">
        <f t="shared" si="71"/>
        <v>16.292285714285715</v>
      </c>
      <c r="AV357" s="3">
        <f t="shared" si="72"/>
        <v>16.69347619047619</v>
      </c>
      <c r="AW357" s="3">
        <f t="shared" si="73"/>
        <v>-3.5095387793855841E-2</v>
      </c>
      <c r="AX357" s="3">
        <f t="shared" si="78"/>
        <v>-0.15370920150069861</v>
      </c>
      <c r="AY357" s="3" t="b">
        <f t="shared" si="76"/>
        <v>0</v>
      </c>
      <c r="AZ357" s="6">
        <f t="shared" si="74"/>
        <v>0.96711306731224345</v>
      </c>
      <c r="BA357" s="3" t="b">
        <f t="shared" si="77"/>
        <v>0</v>
      </c>
      <c r="BB357" s="3"/>
      <c r="BC357" t="s">
        <v>537</v>
      </c>
    </row>
    <row r="358" spans="1:55">
      <c r="A358">
        <v>118</v>
      </c>
      <c r="B358">
        <v>1</v>
      </c>
      <c r="C358" t="s">
        <v>325</v>
      </c>
      <c r="D358" t="str">
        <f>HYPERLINK("http://www.uniprot.org/uniprot/SPT5H_MOUSE", "SPT5H_MOUSE")</f>
        <v>SPT5H_MOUSE</v>
      </c>
      <c r="F358">
        <v>29.6</v>
      </c>
      <c r="G358">
        <v>1082</v>
      </c>
      <c r="H358">
        <v>120665</v>
      </c>
      <c r="I358" t="s">
        <v>326</v>
      </c>
      <c r="J358">
        <v>123</v>
      </c>
      <c r="K358">
        <v>123</v>
      </c>
      <c r="L358">
        <v>1</v>
      </c>
      <c r="M358">
        <v>12</v>
      </c>
      <c r="N358">
        <v>28</v>
      </c>
      <c r="O358">
        <v>27</v>
      </c>
      <c r="P358">
        <v>2</v>
      </c>
      <c r="Q358">
        <v>9</v>
      </c>
      <c r="R358">
        <v>19</v>
      </c>
      <c r="S358">
        <v>26</v>
      </c>
      <c r="T358">
        <v>12</v>
      </c>
      <c r="U358">
        <v>28</v>
      </c>
      <c r="V358">
        <v>27</v>
      </c>
      <c r="W358">
        <v>2</v>
      </c>
      <c r="X358">
        <v>9</v>
      </c>
      <c r="Y358">
        <v>19</v>
      </c>
      <c r="Z358">
        <v>26</v>
      </c>
      <c r="AA358">
        <v>12</v>
      </c>
      <c r="AB358">
        <v>28</v>
      </c>
      <c r="AC358">
        <v>27</v>
      </c>
      <c r="AD358">
        <v>2</v>
      </c>
      <c r="AE358">
        <v>9</v>
      </c>
      <c r="AF358">
        <v>19</v>
      </c>
      <c r="AG358">
        <v>26</v>
      </c>
      <c r="AH358" s="3">
        <v>18.571428571428573</v>
      </c>
      <c r="AI358" s="3">
        <v>22.428571428571427</v>
      </c>
      <c r="AJ358" s="3">
        <v>21.941142857142857</v>
      </c>
      <c r="AK358" s="3">
        <v>5.8571428571428568</v>
      </c>
      <c r="AL358" s="3">
        <v>13.448571428571428</v>
      </c>
      <c r="AM358" s="3">
        <v>16.428571428571427</v>
      </c>
      <c r="AN358" s="3">
        <v>16.420999999999999</v>
      </c>
      <c r="AO358" s="3">
        <f t="shared" si="66"/>
        <v>16.442346938775508</v>
      </c>
      <c r="AP358" s="3" t="b">
        <f t="shared" si="67"/>
        <v>1</v>
      </c>
      <c r="AQ358" s="3" t="b">
        <f t="shared" si="75"/>
        <v>1</v>
      </c>
      <c r="AR358">
        <f t="shared" si="68"/>
        <v>4</v>
      </c>
      <c r="AS358">
        <f t="shared" si="69"/>
        <v>3</v>
      </c>
      <c r="AT358" s="3" t="b">
        <f t="shared" si="70"/>
        <v>1</v>
      </c>
      <c r="AU358" s="3">
        <f t="shared" si="71"/>
        <v>17.199571428571428</v>
      </c>
      <c r="AV358" s="3">
        <f t="shared" si="72"/>
        <v>15.432714285714285</v>
      </c>
      <c r="AW358" s="3">
        <f t="shared" si="73"/>
        <v>0.15638079337653657</v>
      </c>
      <c r="AX358" s="3">
        <f t="shared" si="78"/>
        <v>0.16838748448997548</v>
      </c>
      <c r="AY358" s="3" t="b">
        <f t="shared" si="76"/>
        <v>0</v>
      </c>
      <c r="AZ358" s="6">
        <f t="shared" si="74"/>
        <v>0.72023326914810415</v>
      </c>
      <c r="BA358" s="3" t="b">
        <f t="shared" si="77"/>
        <v>0</v>
      </c>
      <c r="BB358" s="3"/>
      <c r="BC358" t="s">
        <v>537</v>
      </c>
    </row>
    <row r="359" spans="1:55">
      <c r="A359">
        <v>727</v>
      </c>
      <c r="B359">
        <v>1</v>
      </c>
      <c r="C359" t="s">
        <v>1715</v>
      </c>
      <c r="D359" t="str">
        <f>HYPERLINK("http://www.uniprot.org/uniprot/INT3_MOUSE", "INT3_MOUSE")</f>
        <v>INT3_MOUSE</v>
      </c>
      <c r="F359">
        <v>20.3</v>
      </c>
      <c r="G359">
        <v>1041</v>
      </c>
      <c r="H359">
        <v>117939</v>
      </c>
      <c r="I359" t="s">
        <v>1716</v>
      </c>
      <c r="J359">
        <v>122</v>
      </c>
      <c r="K359">
        <v>122</v>
      </c>
      <c r="L359">
        <v>1</v>
      </c>
      <c r="M359">
        <v>10</v>
      </c>
      <c r="N359">
        <v>23</v>
      </c>
      <c r="O359">
        <v>25</v>
      </c>
      <c r="P359">
        <v>2</v>
      </c>
      <c r="Q359">
        <v>12</v>
      </c>
      <c r="R359">
        <v>16</v>
      </c>
      <c r="S359">
        <v>34</v>
      </c>
      <c r="T359">
        <v>10</v>
      </c>
      <c r="U359">
        <v>23</v>
      </c>
      <c r="V359">
        <v>25</v>
      </c>
      <c r="W359">
        <v>2</v>
      </c>
      <c r="X359">
        <v>12</v>
      </c>
      <c r="Y359">
        <v>16</v>
      </c>
      <c r="Z359">
        <v>34</v>
      </c>
      <c r="AA359">
        <v>10</v>
      </c>
      <c r="AB359">
        <v>23</v>
      </c>
      <c r="AC359">
        <v>25</v>
      </c>
      <c r="AD359">
        <v>2</v>
      </c>
      <c r="AE359">
        <v>12</v>
      </c>
      <c r="AF359">
        <v>16</v>
      </c>
      <c r="AG359">
        <v>34</v>
      </c>
      <c r="AH359" s="3">
        <v>16.428571428571427</v>
      </c>
      <c r="AI359" s="3">
        <v>17.857142857142858</v>
      </c>
      <c r="AJ359" s="3">
        <v>20.697428571428571</v>
      </c>
      <c r="AK359" s="3">
        <v>6.5194285714285707</v>
      </c>
      <c r="AL359" s="3">
        <v>18.415571428571429</v>
      </c>
      <c r="AM359" s="3">
        <v>13.169</v>
      </c>
      <c r="AN359" s="3">
        <v>21.979571428571429</v>
      </c>
      <c r="AO359" s="3">
        <f t="shared" si="66"/>
        <v>16.438102040816325</v>
      </c>
      <c r="AP359" s="3" t="b">
        <f t="shared" si="67"/>
        <v>1</v>
      </c>
      <c r="AQ359" s="3" t="b">
        <f t="shared" si="75"/>
        <v>1</v>
      </c>
      <c r="AR359">
        <f t="shared" si="68"/>
        <v>4</v>
      </c>
      <c r="AS359">
        <f t="shared" si="69"/>
        <v>3</v>
      </c>
      <c r="AT359" s="3" t="b">
        <f t="shared" si="70"/>
        <v>1</v>
      </c>
      <c r="AU359" s="3">
        <f t="shared" si="71"/>
        <v>15.375642857142855</v>
      </c>
      <c r="AV359" s="3">
        <f t="shared" si="72"/>
        <v>17.854714285714284</v>
      </c>
      <c r="AW359" s="3">
        <f t="shared" si="73"/>
        <v>-0.21565831691360526</v>
      </c>
      <c r="AX359" s="3">
        <f t="shared" si="78"/>
        <v>-0.61642881871665312</v>
      </c>
      <c r="AY359" s="3" t="b">
        <f t="shared" si="76"/>
        <v>0</v>
      </c>
      <c r="AZ359" s="6">
        <f t="shared" si="74"/>
        <v>0.58321167196905999</v>
      </c>
      <c r="BA359" s="3" t="b">
        <f t="shared" si="77"/>
        <v>0</v>
      </c>
      <c r="BB359" s="3"/>
      <c r="BC359" t="s">
        <v>537</v>
      </c>
    </row>
    <row r="360" spans="1:55">
      <c r="A360">
        <v>363</v>
      </c>
      <c r="B360">
        <v>1</v>
      </c>
      <c r="C360" t="s">
        <v>1169</v>
      </c>
      <c r="D360" t="str">
        <f>HYPERLINK("http://www.uniprot.org/uniprot/PP1B_MOUSE", "PP1B_MOUSE")</f>
        <v>PP1B_MOUSE</v>
      </c>
      <c r="F360">
        <v>48.6</v>
      </c>
      <c r="G360">
        <v>327</v>
      </c>
      <c r="H360">
        <v>37188</v>
      </c>
      <c r="I360" t="s">
        <v>1170</v>
      </c>
      <c r="J360">
        <v>512</v>
      </c>
      <c r="K360">
        <v>28</v>
      </c>
      <c r="L360">
        <v>5.5E-2</v>
      </c>
      <c r="M360">
        <v>35</v>
      </c>
      <c r="N360">
        <v>90</v>
      </c>
      <c r="O360">
        <v>79</v>
      </c>
      <c r="P360">
        <v>46</v>
      </c>
      <c r="Q360">
        <v>49</v>
      </c>
      <c r="R360">
        <v>119</v>
      </c>
      <c r="S360">
        <v>94</v>
      </c>
      <c r="T360">
        <v>1</v>
      </c>
      <c r="U360">
        <v>2</v>
      </c>
      <c r="V360">
        <v>10</v>
      </c>
      <c r="W360">
        <v>1</v>
      </c>
      <c r="X360">
        <v>4</v>
      </c>
      <c r="Y360">
        <v>2</v>
      </c>
      <c r="Z360">
        <v>8</v>
      </c>
      <c r="AA360">
        <v>4.0910000000000002</v>
      </c>
      <c r="AB360">
        <v>9.3330000000000002</v>
      </c>
      <c r="AC360">
        <v>37.6</v>
      </c>
      <c r="AD360">
        <v>6</v>
      </c>
      <c r="AE360">
        <v>14.587999999999999</v>
      </c>
      <c r="AF360">
        <v>11</v>
      </c>
      <c r="AG360">
        <v>36.667000000000002</v>
      </c>
      <c r="AH360" s="3">
        <v>8.7272857142857152</v>
      </c>
      <c r="AI360" s="3">
        <v>6.4761428571428565</v>
      </c>
      <c r="AJ360" s="3">
        <v>30.085714285714285</v>
      </c>
      <c r="AK360" s="3">
        <v>13.819857142857144</v>
      </c>
      <c r="AL360" s="3">
        <v>21.941142857142857</v>
      </c>
      <c r="AM360" s="3">
        <v>8.7428571428571438</v>
      </c>
      <c r="AN360" s="3">
        <v>24.481571428571431</v>
      </c>
      <c r="AO360" s="3">
        <f t="shared" si="66"/>
        <v>16.324938775510205</v>
      </c>
      <c r="AP360" s="3" t="b">
        <f t="shared" si="67"/>
        <v>1</v>
      </c>
      <c r="AQ360" s="3" t="b">
        <f t="shared" si="75"/>
        <v>0</v>
      </c>
      <c r="AR360">
        <f t="shared" si="68"/>
        <v>4</v>
      </c>
      <c r="AS360">
        <f t="shared" si="69"/>
        <v>3</v>
      </c>
      <c r="AT360" s="3" t="b">
        <f t="shared" si="70"/>
        <v>1</v>
      </c>
      <c r="AU360" s="3">
        <f t="shared" si="71"/>
        <v>14.77725</v>
      </c>
      <c r="AV360" s="3">
        <f t="shared" si="72"/>
        <v>18.388523809523811</v>
      </c>
      <c r="AW360" s="3">
        <f t="shared" si="73"/>
        <v>-0.31542785456708289</v>
      </c>
      <c r="AX360" s="3">
        <f t="shared" si="78"/>
        <v>-0.85868115369884812</v>
      </c>
      <c r="AY360" s="3" t="b">
        <f t="shared" si="76"/>
        <v>0</v>
      </c>
      <c r="AZ360" s="6">
        <f t="shared" si="74"/>
        <v>0.65096183026741961</v>
      </c>
      <c r="BA360" s="3" t="b">
        <f t="shared" si="77"/>
        <v>0</v>
      </c>
      <c r="BB360" s="3"/>
      <c r="BC360" t="s">
        <v>1168</v>
      </c>
    </row>
    <row r="361" spans="1:55">
      <c r="A361">
        <v>951</v>
      </c>
      <c r="B361">
        <v>1</v>
      </c>
      <c r="C361" t="s">
        <v>2700</v>
      </c>
      <c r="D361" t="str">
        <f>HYPERLINK("http://www.uniprot.org/uniprot/NOP14_MOUSE", "NOP14_MOUSE")</f>
        <v>NOP14_MOUSE</v>
      </c>
      <c r="F361">
        <v>19.2</v>
      </c>
      <c r="G361">
        <v>860</v>
      </c>
      <c r="H361">
        <v>98775</v>
      </c>
      <c r="I361" t="s">
        <v>2701</v>
      </c>
      <c r="J361">
        <v>105</v>
      </c>
      <c r="K361">
        <v>105</v>
      </c>
      <c r="L361">
        <v>1</v>
      </c>
      <c r="M361">
        <v>16</v>
      </c>
      <c r="N361">
        <v>6</v>
      </c>
      <c r="O361">
        <v>11</v>
      </c>
      <c r="P361">
        <v>5</v>
      </c>
      <c r="Q361">
        <v>21</v>
      </c>
      <c r="R361">
        <v>20</v>
      </c>
      <c r="S361">
        <v>26</v>
      </c>
      <c r="T361">
        <v>16</v>
      </c>
      <c r="U361">
        <v>6</v>
      </c>
      <c r="V361">
        <v>11</v>
      </c>
      <c r="W361">
        <v>5</v>
      </c>
      <c r="X361">
        <v>21</v>
      </c>
      <c r="Y361">
        <v>20</v>
      </c>
      <c r="Z361">
        <v>26</v>
      </c>
      <c r="AA361">
        <v>16</v>
      </c>
      <c r="AB361">
        <v>6</v>
      </c>
      <c r="AC361">
        <v>11</v>
      </c>
      <c r="AD361">
        <v>5</v>
      </c>
      <c r="AE361">
        <v>21</v>
      </c>
      <c r="AF361">
        <v>20</v>
      </c>
      <c r="AG361">
        <v>26</v>
      </c>
      <c r="AH361" s="3">
        <v>24.900571428571428</v>
      </c>
      <c r="AI361" s="3">
        <v>4.1428571428571432</v>
      </c>
      <c r="AJ361" s="3">
        <v>8.0092857142857135</v>
      </c>
      <c r="AK361" s="3">
        <v>12.855</v>
      </c>
      <c r="AL361" s="3">
        <v>29.571428571428573</v>
      </c>
      <c r="AM361" s="3">
        <v>17.857142857142858</v>
      </c>
      <c r="AN361" s="3">
        <v>16.428571428571427</v>
      </c>
      <c r="AO361" s="3">
        <f t="shared" si="66"/>
        <v>16.252122448979595</v>
      </c>
      <c r="AP361" s="3" t="b">
        <f t="shared" si="67"/>
        <v>1</v>
      </c>
      <c r="AQ361" s="3" t="b">
        <f t="shared" si="75"/>
        <v>1</v>
      </c>
      <c r="AR361">
        <f t="shared" si="68"/>
        <v>4</v>
      </c>
      <c r="AS361">
        <f t="shared" si="69"/>
        <v>3</v>
      </c>
      <c r="AT361" s="3" t="b">
        <f t="shared" si="70"/>
        <v>1</v>
      </c>
      <c r="AU361" s="3">
        <f t="shared" si="71"/>
        <v>12.476928571428573</v>
      </c>
      <c r="AV361" s="3">
        <f t="shared" si="72"/>
        <v>21.285714285714288</v>
      </c>
      <c r="AW361" s="3">
        <f t="shared" si="73"/>
        <v>-0.77062267189130573</v>
      </c>
      <c r="AX361" s="3">
        <f t="shared" si="78"/>
        <v>-1.7909432233785796</v>
      </c>
      <c r="AY361" s="3" t="b">
        <f t="shared" si="76"/>
        <v>1</v>
      </c>
      <c r="AZ361" s="6">
        <f t="shared" si="74"/>
        <v>0.22533969572978527</v>
      </c>
      <c r="BA361" s="3" t="b">
        <f t="shared" si="77"/>
        <v>0</v>
      </c>
      <c r="BB361" s="3"/>
      <c r="BC361" t="s">
        <v>537</v>
      </c>
    </row>
    <row r="362" spans="1:55">
      <c r="A362">
        <v>199</v>
      </c>
      <c r="B362">
        <v>1</v>
      </c>
      <c r="C362" t="s">
        <v>78</v>
      </c>
      <c r="D362" t="str">
        <f>HYPERLINK("http://www.uniprot.org/uniprot/HMGA1_MOUSE", "HMGA1_MOUSE")</f>
        <v>HMGA1_MOUSE</v>
      </c>
      <c r="F362">
        <v>48.6</v>
      </c>
      <c r="G362">
        <v>107</v>
      </c>
      <c r="H362">
        <v>11615</v>
      </c>
      <c r="I362" t="s">
        <v>79</v>
      </c>
      <c r="J362">
        <v>107</v>
      </c>
      <c r="K362">
        <v>107</v>
      </c>
      <c r="L362">
        <v>1</v>
      </c>
      <c r="M362">
        <v>10</v>
      </c>
      <c r="N362">
        <v>16</v>
      </c>
      <c r="O362">
        <v>15</v>
      </c>
      <c r="P362">
        <v>14</v>
      </c>
      <c r="Q362">
        <v>21</v>
      </c>
      <c r="R362">
        <v>14</v>
      </c>
      <c r="S362">
        <v>17</v>
      </c>
      <c r="T362">
        <v>10</v>
      </c>
      <c r="U362">
        <v>16</v>
      </c>
      <c r="V362">
        <v>15</v>
      </c>
      <c r="W362">
        <v>14</v>
      </c>
      <c r="X362">
        <v>21</v>
      </c>
      <c r="Y362">
        <v>14</v>
      </c>
      <c r="Z362">
        <v>17</v>
      </c>
      <c r="AA362">
        <v>10</v>
      </c>
      <c r="AB362">
        <v>16</v>
      </c>
      <c r="AC362">
        <v>15</v>
      </c>
      <c r="AD362">
        <v>14</v>
      </c>
      <c r="AE362">
        <v>21</v>
      </c>
      <c r="AF362">
        <v>14</v>
      </c>
      <c r="AG362">
        <v>17</v>
      </c>
      <c r="AH362" s="3">
        <v>16.094428571428573</v>
      </c>
      <c r="AI362" s="3">
        <v>12.285714285714286</v>
      </c>
      <c r="AJ362" s="3">
        <v>11.221857142857143</v>
      </c>
      <c r="AK362" s="3">
        <v>23.540714285714284</v>
      </c>
      <c r="AL362" s="3">
        <v>28.714285714285715</v>
      </c>
      <c r="AM362" s="3">
        <v>10.857142857142858</v>
      </c>
      <c r="AN362" s="3">
        <v>10.285714285714286</v>
      </c>
      <c r="AO362" s="3">
        <f t="shared" si="66"/>
        <v>16.14283673469388</v>
      </c>
      <c r="AP362" s="3" t="b">
        <f t="shared" si="67"/>
        <v>1</v>
      </c>
      <c r="AQ362" s="3" t="b">
        <f t="shared" si="75"/>
        <v>1</v>
      </c>
      <c r="AR362">
        <f t="shared" si="68"/>
        <v>4</v>
      </c>
      <c r="AS362">
        <f t="shared" si="69"/>
        <v>3</v>
      </c>
      <c r="AT362" s="3" t="b">
        <f t="shared" si="70"/>
        <v>1</v>
      </c>
      <c r="AU362" s="3">
        <f t="shared" si="71"/>
        <v>15.785678571428573</v>
      </c>
      <c r="AV362" s="3">
        <f t="shared" si="72"/>
        <v>16.619047619047617</v>
      </c>
      <c r="AW362" s="3">
        <f t="shared" si="73"/>
        <v>-7.4221430116686138E-2</v>
      </c>
      <c r="AX362" s="3">
        <f t="shared" si="78"/>
        <v>-0.36772025034150074</v>
      </c>
      <c r="AY362" s="3" t="b">
        <f t="shared" si="76"/>
        <v>0</v>
      </c>
      <c r="AZ362" s="6">
        <f t="shared" si="74"/>
        <v>0.89568098557299447</v>
      </c>
      <c r="BA362" s="3" t="b">
        <f t="shared" si="77"/>
        <v>0</v>
      </c>
      <c r="BB362" s="3"/>
      <c r="BC362" t="s">
        <v>537</v>
      </c>
    </row>
    <row r="363" spans="1:55">
      <c r="A363">
        <v>859</v>
      </c>
      <c r="B363">
        <v>1</v>
      </c>
      <c r="C363" t="s">
        <v>1559</v>
      </c>
      <c r="D363" t="str">
        <f>HYPERLINK("http://www.uniprot.org/uniprot/PRP31_MOUSE", "PRP31_MOUSE")</f>
        <v>PRP31_MOUSE</v>
      </c>
      <c r="F363">
        <v>24.2</v>
      </c>
      <c r="G363">
        <v>499</v>
      </c>
      <c r="H363">
        <v>55403</v>
      </c>
      <c r="I363" t="s">
        <v>1560</v>
      </c>
      <c r="J363">
        <v>109</v>
      </c>
      <c r="K363">
        <v>109</v>
      </c>
      <c r="L363">
        <v>1</v>
      </c>
      <c r="M363">
        <v>16</v>
      </c>
      <c r="N363">
        <v>21</v>
      </c>
      <c r="O363">
        <v>18</v>
      </c>
      <c r="P363">
        <v>3</v>
      </c>
      <c r="Q363">
        <v>14</v>
      </c>
      <c r="R363">
        <v>18</v>
      </c>
      <c r="S363">
        <v>19</v>
      </c>
      <c r="T363">
        <v>16</v>
      </c>
      <c r="U363">
        <v>21</v>
      </c>
      <c r="V363">
        <v>18</v>
      </c>
      <c r="W363">
        <v>3</v>
      </c>
      <c r="X363">
        <v>14</v>
      </c>
      <c r="Y363">
        <v>18</v>
      </c>
      <c r="Z363">
        <v>19</v>
      </c>
      <c r="AA363">
        <v>16</v>
      </c>
      <c r="AB363">
        <v>21</v>
      </c>
      <c r="AC363">
        <v>18</v>
      </c>
      <c r="AD363">
        <v>3</v>
      </c>
      <c r="AE363">
        <v>14</v>
      </c>
      <c r="AF363">
        <v>18</v>
      </c>
      <c r="AG363">
        <v>19</v>
      </c>
      <c r="AH363" s="3">
        <v>24.829714285714285</v>
      </c>
      <c r="AI363" s="3">
        <v>16.428571428571427</v>
      </c>
      <c r="AJ363" s="3">
        <v>14</v>
      </c>
      <c r="AK363" s="3">
        <v>9.0134285714285713</v>
      </c>
      <c r="AL363" s="3">
        <v>21.212142857142858</v>
      </c>
      <c r="AM363" s="3">
        <v>15.285714285714286</v>
      </c>
      <c r="AN363" s="3">
        <v>11.857142857142858</v>
      </c>
      <c r="AO363" s="3">
        <f t="shared" si="66"/>
        <v>16.0895306122449</v>
      </c>
      <c r="AP363" s="3" t="b">
        <f t="shared" si="67"/>
        <v>1</v>
      </c>
      <c r="AQ363" s="3" t="b">
        <f t="shared" si="75"/>
        <v>1</v>
      </c>
      <c r="AR363">
        <f t="shared" si="68"/>
        <v>4</v>
      </c>
      <c r="AS363">
        <f t="shared" si="69"/>
        <v>3</v>
      </c>
      <c r="AT363" s="3" t="b">
        <f t="shared" si="70"/>
        <v>1</v>
      </c>
      <c r="AU363" s="3">
        <f t="shared" si="71"/>
        <v>16.06792857142857</v>
      </c>
      <c r="AV363" s="3">
        <f t="shared" si="72"/>
        <v>16.118333333333336</v>
      </c>
      <c r="AW363" s="3">
        <f t="shared" si="73"/>
        <v>-4.5186210004155604E-3</v>
      </c>
      <c r="AX363" s="3">
        <f t="shared" si="78"/>
        <v>-0.22004004180479803</v>
      </c>
      <c r="AY363" s="3" t="b">
        <f t="shared" si="76"/>
        <v>0</v>
      </c>
      <c r="AZ363" s="6">
        <f t="shared" si="74"/>
        <v>0.99154882668928601</v>
      </c>
      <c r="BA363" s="3" t="b">
        <f t="shared" si="77"/>
        <v>0</v>
      </c>
      <c r="BB363" s="3"/>
      <c r="BC363" t="s">
        <v>537</v>
      </c>
    </row>
    <row r="364" spans="1:55">
      <c r="A364">
        <v>1381</v>
      </c>
      <c r="B364">
        <v>1</v>
      </c>
      <c r="C364" t="s">
        <v>2618</v>
      </c>
      <c r="D364" t="str">
        <f>HYPERLINK("http://www.uniprot.org/uniprot/MBD2_MOUSE", "MBD2_MOUSE")</f>
        <v>MBD2_MOUSE</v>
      </c>
      <c r="F364">
        <v>23.7</v>
      </c>
      <c r="G364">
        <v>414</v>
      </c>
      <c r="H364">
        <v>43544</v>
      </c>
      <c r="I364" t="s">
        <v>2619</v>
      </c>
      <c r="J364">
        <v>109</v>
      </c>
      <c r="K364">
        <v>109</v>
      </c>
      <c r="L364">
        <v>1</v>
      </c>
      <c r="M364">
        <v>11</v>
      </c>
      <c r="N364">
        <v>17</v>
      </c>
      <c r="O364">
        <v>18</v>
      </c>
      <c r="P364">
        <v>9</v>
      </c>
      <c r="Q364">
        <v>7</v>
      </c>
      <c r="R364">
        <v>21</v>
      </c>
      <c r="S364">
        <v>26</v>
      </c>
      <c r="T364">
        <v>11</v>
      </c>
      <c r="U364">
        <v>17</v>
      </c>
      <c r="V364">
        <v>18</v>
      </c>
      <c r="W364">
        <v>9</v>
      </c>
      <c r="X364">
        <v>7</v>
      </c>
      <c r="Y364">
        <v>21</v>
      </c>
      <c r="Z364">
        <v>26</v>
      </c>
      <c r="AA364">
        <v>11</v>
      </c>
      <c r="AB364">
        <v>17</v>
      </c>
      <c r="AC364">
        <v>18</v>
      </c>
      <c r="AD364">
        <v>9</v>
      </c>
      <c r="AE364">
        <v>7</v>
      </c>
      <c r="AF364">
        <v>21</v>
      </c>
      <c r="AG364">
        <v>26</v>
      </c>
      <c r="AH364" s="3">
        <v>18.236857142857144</v>
      </c>
      <c r="AI364" s="3">
        <v>13.486714285714285</v>
      </c>
      <c r="AJ364" s="3">
        <v>14.459</v>
      </c>
      <c r="AK364" s="3">
        <v>18.571428571428573</v>
      </c>
      <c r="AL364" s="3">
        <v>11.857142857142858</v>
      </c>
      <c r="AM364" s="3">
        <v>19.107571428571426</v>
      </c>
      <c r="AN364" s="3">
        <v>16.714285714285715</v>
      </c>
      <c r="AO364" s="3">
        <f t="shared" si="66"/>
        <v>16.061857142857146</v>
      </c>
      <c r="AP364" s="3" t="b">
        <f t="shared" si="67"/>
        <v>1</v>
      </c>
      <c r="AQ364" s="3" t="b">
        <f t="shared" si="75"/>
        <v>1</v>
      </c>
      <c r="AR364">
        <f t="shared" si="68"/>
        <v>4</v>
      </c>
      <c r="AS364">
        <f t="shared" si="69"/>
        <v>3</v>
      </c>
      <c r="AT364" s="3" t="b">
        <f t="shared" si="70"/>
        <v>1</v>
      </c>
      <c r="AU364" s="3">
        <f t="shared" si="71"/>
        <v>16.188500000000001</v>
      </c>
      <c r="AV364" s="3">
        <f t="shared" si="72"/>
        <v>15.893000000000001</v>
      </c>
      <c r="AW364" s="3">
        <f t="shared" si="73"/>
        <v>2.657783716858762E-2</v>
      </c>
      <c r="AX364" s="3">
        <f t="shared" si="78"/>
        <v>-0.14966876441136695</v>
      </c>
      <c r="AY364" s="3" t="b">
        <f t="shared" si="76"/>
        <v>0</v>
      </c>
      <c r="AZ364" s="6">
        <f t="shared" si="74"/>
        <v>0.90495866965623062</v>
      </c>
      <c r="BA364" s="3" t="b">
        <f t="shared" si="77"/>
        <v>0</v>
      </c>
      <c r="BB364" s="3"/>
      <c r="BC364" t="s">
        <v>537</v>
      </c>
    </row>
    <row r="365" spans="1:55">
      <c r="A365">
        <v>761</v>
      </c>
      <c r="B365">
        <v>1</v>
      </c>
      <c r="C365" t="s">
        <v>1700</v>
      </c>
      <c r="D365" t="str">
        <f>HYPERLINK("http://www.uniprot.org/uniprot/DDX42_MOUSE", "DDX42_MOUSE")</f>
        <v>DDX42_MOUSE</v>
      </c>
      <c r="F365">
        <v>32.5</v>
      </c>
      <c r="G365">
        <v>929</v>
      </c>
      <c r="H365">
        <v>101966</v>
      </c>
      <c r="I365" t="s">
        <v>1701</v>
      </c>
      <c r="J365">
        <v>127</v>
      </c>
      <c r="K365">
        <v>127</v>
      </c>
      <c r="L365">
        <v>1</v>
      </c>
      <c r="M365">
        <v>1</v>
      </c>
      <c r="N365">
        <v>37</v>
      </c>
      <c r="O365">
        <v>24</v>
      </c>
      <c r="P365">
        <v>1</v>
      </c>
      <c r="Q365">
        <v>7</v>
      </c>
      <c r="R365">
        <v>24</v>
      </c>
      <c r="S365">
        <v>33</v>
      </c>
      <c r="T365">
        <v>1</v>
      </c>
      <c r="U365">
        <v>37</v>
      </c>
      <c r="V365">
        <v>24</v>
      </c>
      <c r="W365">
        <v>1</v>
      </c>
      <c r="X365">
        <v>7</v>
      </c>
      <c r="Y365">
        <v>24</v>
      </c>
      <c r="Z365">
        <v>33</v>
      </c>
      <c r="AA365">
        <v>1</v>
      </c>
      <c r="AB365">
        <v>37</v>
      </c>
      <c r="AC365">
        <v>24</v>
      </c>
      <c r="AD365">
        <v>1</v>
      </c>
      <c r="AE365">
        <v>7</v>
      </c>
      <c r="AF365">
        <v>24</v>
      </c>
      <c r="AG365">
        <v>33</v>
      </c>
      <c r="AH365" s="3">
        <v>2.367285714285714</v>
      </c>
      <c r="AI365" s="3">
        <v>31.613714285714284</v>
      </c>
      <c r="AJ365" s="3">
        <v>19.847857142857144</v>
      </c>
      <c r="AK365" s="3">
        <v>4.2088571428571431</v>
      </c>
      <c r="AL365" s="3">
        <v>11.221857142857143</v>
      </c>
      <c r="AM365" s="3">
        <v>21.198857142857143</v>
      </c>
      <c r="AN365" s="3">
        <v>21.255857142857142</v>
      </c>
      <c r="AO365" s="3">
        <f t="shared" si="66"/>
        <v>15.959183673469385</v>
      </c>
      <c r="AP365" s="3" t="b">
        <f t="shared" si="67"/>
        <v>1</v>
      </c>
      <c r="AQ365" s="3" t="b">
        <f t="shared" si="75"/>
        <v>1</v>
      </c>
      <c r="AR365">
        <f t="shared" si="68"/>
        <v>4</v>
      </c>
      <c r="AS365">
        <f t="shared" si="69"/>
        <v>3</v>
      </c>
      <c r="AT365" s="3" t="b">
        <f t="shared" si="70"/>
        <v>1</v>
      </c>
      <c r="AU365" s="3">
        <f t="shared" si="71"/>
        <v>14.50942857142857</v>
      </c>
      <c r="AV365" s="3">
        <f t="shared" si="72"/>
        <v>17.892190476190475</v>
      </c>
      <c r="AW365" s="3">
        <f t="shared" si="73"/>
        <v>-0.30233931964798433</v>
      </c>
      <c r="AX365" s="3">
        <f t="shared" si="78"/>
        <v>-0.78138180854743</v>
      </c>
      <c r="AY365" s="3" t="b">
        <f t="shared" si="76"/>
        <v>0</v>
      </c>
      <c r="AZ365" s="6">
        <f t="shared" si="74"/>
        <v>0.71185268061614848</v>
      </c>
      <c r="BA365" s="3" t="b">
        <f t="shared" si="77"/>
        <v>0</v>
      </c>
      <c r="BB365" s="3"/>
      <c r="BC365" t="s">
        <v>537</v>
      </c>
    </row>
    <row r="366" spans="1:55">
      <c r="A366">
        <v>1219</v>
      </c>
      <c r="B366">
        <v>1</v>
      </c>
      <c r="C366" t="s">
        <v>2157</v>
      </c>
      <c r="D366" t="str">
        <f>HYPERLINK("http://www.uniprot.org/uniprot/EBP2_MOUSE", "EBP2_MOUSE")</f>
        <v>EBP2_MOUSE</v>
      </c>
      <c r="F366">
        <v>37.299999999999997</v>
      </c>
      <c r="G366">
        <v>306</v>
      </c>
      <c r="H366">
        <v>34704</v>
      </c>
      <c r="I366" t="s">
        <v>2245</v>
      </c>
      <c r="J366">
        <v>114</v>
      </c>
      <c r="K366">
        <v>114</v>
      </c>
      <c r="L366">
        <v>1</v>
      </c>
      <c r="M366">
        <v>8</v>
      </c>
      <c r="N366">
        <v>27</v>
      </c>
      <c r="O366">
        <v>19</v>
      </c>
      <c r="P366">
        <v>3</v>
      </c>
      <c r="Q366">
        <v>8</v>
      </c>
      <c r="R366">
        <v>23</v>
      </c>
      <c r="S366">
        <v>26</v>
      </c>
      <c r="T366">
        <v>8</v>
      </c>
      <c r="U366">
        <v>27</v>
      </c>
      <c r="V366">
        <v>19</v>
      </c>
      <c r="W366">
        <v>3</v>
      </c>
      <c r="X366">
        <v>8</v>
      </c>
      <c r="Y366">
        <v>23</v>
      </c>
      <c r="Z366">
        <v>26</v>
      </c>
      <c r="AA366">
        <v>8</v>
      </c>
      <c r="AB366">
        <v>27</v>
      </c>
      <c r="AC366">
        <v>19</v>
      </c>
      <c r="AD366">
        <v>3</v>
      </c>
      <c r="AE366">
        <v>8</v>
      </c>
      <c r="AF366">
        <v>23</v>
      </c>
      <c r="AG366">
        <v>26</v>
      </c>
      <c r="AH366" s="3">
        <v>14</v>
      </c>
      <c r="AI366" s="3">
        <v>22</v>
      </c>
      <c r="AJ366" s="3">
        <v>15.285714285714286</v>
      </c>
      <c r="AK366" s="3">
        <v>9.7142857142857135</v>
      </c>
      <c r="AL366" s="3">
        <v>12.857142857142858</v>
      </c>
      <c r="AM366" s="3">
        <v>20.552999999999997</v>
      </c>
      <c r="AN366" s="3">
        <v>16.428571428571427</v>
      </c>
      <c r="AO366" s="3">
        <f t="shared" si="66"/>
        <v>15.834102040816328</v>
      </c>
      <c r="AP366" s="3" t="b">
        <f t="shared" si="67"/>
        <v>1</v>
      </c>
      <c r="AQ366" s="3" t="b">
        <f t="shared" si="75"/>
        <v>1</v>
      </c>
      <c r="AR366">
        <f t="shared" si="68"/>
        <v>4</v>
      </c>
      <c r="AS366">
        <f t="shared" si="69"/>
        <v>3</v>
      </c>
      <c r="AT366" s="3" t="b">
        <f t="shared" si="70"/>
        <v>1</v>
      </c>
      <c r="AU366" s="3">
        <f t="shared" si="71"/>
        <v>15.25</v>
      </c>
      <c r="AV366" s="3">
        <f t="shared" si="72"/>
        <v>16.612904761904762</v>
      </c>
      <c r="AW366" s="3">
        <f t="shared" si="73"/>
        <v>-0.12349510751841281</v>
      </c>
      <c r="AX366" s="3">
        <f t="shared" si="78"/>
        <v>-0.40449849232156337</v>
      </c>
      <c r="AY366" s="3" t="b">
        <f t="shared" si="76"/>
        <v>0</v>
      </c>
      <c r="AZ366" s="6">
        <f t="shared" si="74"/>
        <v>0.71609520913524649</v>
      </c>
      <c r="BA366" s="3" t="b">
        <f t="shared" si="77"/>
        <v>0</v>
      </c>
      <c r="BB366" s="3"/>
      <c r="BC366" t="s">
        <v>537</v>
      </c>
    </row>
    <row r="367" spans="1:55">
      <c r="A367">
        <v>577</v>
      </c>
      <c r="B367">
        <v>1</v>
      </c>
      <c r="C367" t="s">
        <v>605</v>
      </c>
      <c r="D367" t="str">
        <f>HYPERLINK("http://www.uniprot.org/uniprot/PML_MOUSE", "PML_MOUSE")</f>
        <v>PML_MOUSE</v>
      </c>
      <c r="F367">
        <v>27.8</v>
      </c>
      <c r="G367">
        <v>885</v>
      </c>
      <c r="H367">
        <v>98243</v>
      </c>
      <c r="I367" t="s">
        <v>606</v>
      </c>
      <c r="J367">
        <v>108</v>
      </c>
      <c r="K367">
        <v>108</v>
      </c>
      <c r="L367">
        <v>1</v>
      </c>
      <c r="M367">
        <v>6</v>
      </c>
      <c r="N367">
        <v>41</v>
      </c>
      <c r="O367">
        <v>18</v>
      </c>
      <c r="P367">
        <v>18</v>
      </c>
      <c r="Q367">
        <v>3</v>
      </c>
      <c r="R367">
        <v>11</v>
      </c>
      <c r="S367">
        <v>11</v>
      </c>
      <c r="T367">
        <v>6</v>
      </c>
      <c r="U367">
        <v>41</v>
      </c>
      <c r="V367">
        <v>18</v>
      </c>
      <c r="W367">
        <v>18</v>
      </c>
      <c r="X367">
        <v>3</v>
      </c>
      <c r="Y367">
        <v>11</v>
      </c>
      <c r="Z367">
        <v>11</v>
      </c>
      <c r="AA367">
        <v>6</v>
      </c>
      <c r="AB367">
        <v>41</v>
      </c>
      <c r="AC367">
        <v>18</v>
      </c>
      <c r="AD367">
        <v>18</v>
      </c>
      <c r="AE367">
        <v>3</v>
      </c>
      <c r="AF367">
        <v>11</v>
      </c>
      <c r="AG367">
        <v>11</v>
      </c>
      <c r="AH367" s="3">
        <v>11.219714285714286</v>
      </c>
      <c r="AI367" s="3">
        <v>34.714285714285715</v>
      </c>
      <c r="AJ367" s="3">
        <v>13.857142857142858</v>
      </c>
      <c r="AK367" s="3">
        <v>29.561714285714288</v>
      </c>
      <c r="AL367" s="3">
        <v>5.8571428571428568</v>
      </c>
      <c r="AM367" s="3">
        <v>8.9479999999999986</v>
      </c>
      <c r="AN367" s="3">
        <v>6.4285714285714288</v>
      </c>
      <c r="AO367" s="3">
        <f t="shared" si="66"/>
        <v>15.798081632653062</v>
      </c>
      <c r="AP367" s="3" t="b">
        <f t="shared" si="67"/>
        <v>1</v>
      </c>
      <c r="AQ367" s="3" t="b">
        <f t="shared" si="75"/>
        <v>1</v>
      </c>
      <c r="AR367">
        <f t="shared" si="68"/>
        <v>4</v>
      </c>
      <c r="AS367">
        <f t="shared" si="69"/>
        <v>3</v>
      </c>
      <c r="AT367" s="3" t="b">
        <f t="shared" si="70"/>
        <v>1</v>
      </c>
      <c r="AU367" s="3">
        <f t="shared" si="71"/>
        <v>22.338214285714287</v>
      </c>
      <c r="AV367" s="3">
        <f t="shared" si="72"/>
        <v>7.0779047619047617</v>
      </c>
      <c r="AW367" s="3">
        <f t="shared" si="73"/>
        <v>1.658119607006159</v>
      </c>
      <c r="AX367" s="3">
        <f t="shared" si="78"/>
        <v>3.2141387272996487</v>
      </c>
      <c r="AY367" s="3" t="b">
        <f t="shared" si="76"/>
        <v>1</v>
      </c>
      <c r="AZ367" s="6">
        <f t="shared" si="74"/>
        <v>7.7470331283977817E-2</v>
      </c>
      <c r="BA367" s="3" t="b">
        <f t="shared" si="77"/>
        <v>1</v>
      </c>
      <c r="BB367" s="3" t="b">
        <v>1</v>
      </c>
      <c r="BC367" t="s">
        <v>537</v>
      </c>
    </row>
    <row r="368" spans="1:55">
      <c r="A368">
        <v>1198</v>
      </c>
      <c r="B368">
        <v>1</v>
      </c>
      <c r="C368" t="s">
        <v>2287</v>
      </c>
      <c r="D368" t="str">
        <f>HYPERLINK("http://www.uniprot.org/uniprot/STAG1_MOUSE", "STAG1_MOUSE")</f>
        <v>STAG1_MOUSE</v>
      </c>
      <c r="F368">
        <v>13.3</v>
      </c>
      <c r="G368">
        <v>1258</v>
      </c>
      <c r="H368">
        <v>144661</v>
      </c>
      <c r="I368" t="s">
        <v>2288</v>
      </c>
      <c r="J368">
        <v>146</v>
      </c>
      <c r="K368">
        <v>73</v>
      </c>
      <c r="L368">
        <v>0.5</v>
      </c>
      <c r="M368">
        <v>15</v>
      </c>
      <c r="N368">
        <v>30</v>
      </c>
      <c r="O368">
        <v>28</v>
      </c>
      <c r="P368">
        <v>7</v>
      </c>
      <c r="Q368">
        <v>8</v>
      </c>
      <c r="R368">
        <v>27</v>
      </c>
      <c r="S368">
        <v>31</v>
      </c>
      <c r="T368">
        <v>12</v>
      </c>
      <c r="U368">
        <v>11</v>
      </c>
      <c r="V368">
        <v>14</v>
      </c>
      <c r="W368">
        <v>4</v>
      </c>
      <c r="X368">
        <v>7</v>
      </c>
      <c r="Y368">
        <v>11</v>
      </c>
      <c r="Z368">
        <v>14</v>
      </c>
      <c r="AA368">
        <v>14.118</v>
      </c>
      <c r="AB368">
        <v>17.966999999999999</v>
      </c>
      <c r="AC368">
        <v>20.533000000000001</v>
      </c>
      <c r="AD368">
        <v>5.7140000000000004</v>
      </c>
      <c r="AE368">
        <v>7.875</v>
      </c>
      <c r="AF368">
        <v>19</v>
      </c>
      <c r="AG368">
        <v>23.154</v>
      </c>
      <c r="AH368" s="3">
        <v>22.873999999999999</v>
      </c>
      <c r="AI368" s="3">
        <v>13.765857142857142</v>
      </c>
      <c r="AJ368" s="3">
        <v>16.504714285714286</v>
      </c>
      <c r="AK368" s="3">
        <v>13.272</v>
      </c>
      <c r="AL368" s="3">
        <v>12.14</v>
      </c>
      <c r="AM368" s="3">
        <v>16.849857142857143</v>
      </c>
      <c r="AN368" s="3">
        <v>15.095571428571429</v>
      </c>
      <c r="AO368" s="3">
        <f t="shared" si="66"/>
        <v>15.786000000000001</v>
      </c>
      <c r="AP368" s="3" t="b">
        <f t="shared" si="67"/>
        <v>1</v>
      </c>
      <c r="AQ368" s="3" t="b">
        <f t="shared" si="75"/>
        <v>1</v>
      </c>
      <c r="AR368">
        <f t="shared" si="68"/>
        <v>4</v>
      </c>
      <c r="AS368">
        <f t="shared" si="69"/>
        <v>3</v>
      </c>
      <c r="AT368" s="3" t="b">
        <f t="shared" si="70"/>
        <v>1</v>
      </c>
      <c r="AU368" s="3">
        <f t="shared" si="71"/>
        <v>16.604142857142858</v>
      </c>
      <c r="AV368" s="3">
        <f t="shared" si="72"/>
        <v>14.695142857142857</v>
      </c>
      <c r="AW368" s="3">
        <f t="shared" si="73"/>
        <v>0.17620386557824344</v>
      </c>
      <c r="AX368" s="3">
        <f t="shared" si="78"/>
        <v>0.15702568330811728</v>
      </c>
      <c r="AY368" s="3" t="b">
        <f t="shared" si="76"/>
        <v>0</v>
      </c>
      <c r="AZ368" s="6">
        <f t="shared" si="74"/>
        <v>0.53319110159486338</v>
      </c>
      <c r="BA368" s="3" t="b">
        <f t="shared" si="77"/>
        <v>0</v>
      </c>
      <c r="BB368" s="3"/>
      <c r="BC368" t="s">
        <v>271</v>
      </c>
    </row>
    <row r="369" spans="1:55">
      <c r="A369">
        <v>573</v>
      </c>
      <c r="B369">
        <v>1</v>
      </c>
      <c r="C369" t="s">
        <v>674</v>
      </c>
      <c r="D369" t="str">
        <f>HYPERLINK("http://www.uniprot.org/uniprot/KHDR1_MOUSE", "KHDR1_MOUSE")</f>
        <v>KHDR1_MOUSE</v>
      </c>
      <c r="F369">
        <v>23</v>
      </c>
      <c r="G369">
        <v>443</v>
      </c>
      <c r="H369">
        <v>48372</v>
      </c>
      <c r="I369" t="s">
        <v>597</v>
      </c>
      <c r="J369">
        <v>97</v>
      </c>
      <c r="K369">
        <v>94</v>
      </c>
      <c r="L369">
        <v>0.96899999999999997</v>
      </c>
      <c r="M369">
        <v>12</v>
      </c>
      <c r="N369">
        <v>11</v>
      </c>
      <c r="O369">
        <v>13</v>
      </c>
      <c r="P369">
        <v>22</v>
      </c>
      <c r="Q369">
        <v>18</v>
      </c>
      <c r="R369">
        <v>12</v>
      </c>
      <c r="S369">
        <v>9</v>
      </c>
      <c r="T369">
        <v>12</v>
      </c>
      <c r="U369">
        <v>10</v>
      </c>
      <c r="V369">
        <v>13</v>
      </c>
      <c r="W369">
        <v>22</v>
      </c>
      <c r="X369">
        <v>17</v>
      </c>
      <c r="Y369">
        <v>12</v>
      </c>
      <c r="Z369">
        <v>8</v>
      </c>
      <c r="AA369">
        <v>12</v>
      </c>
      <c r="AB369">
        <v>10.5</v>
      </c>
      <c r="AC369">
        <v>13</v>
      </c>
      <c r="AD369">
        <v>22</v>
      </c>
      <c r="AE369">
        <v>17.850000000000001</v>
      </c>
      <c r="AF369">
        <v>12</v>
      </c>
      <c r="AG369">
        <v>8.5709999999999997</v>
      </c>
      <c r="AH369" s="3">
        <v>19</v>
      </c>
      <c r="AI369" s="3">
        <v>7.4795714285714281</v>
      </c>
      <c r="AJ369" s="3">
        <v>9.4107142857142865</v>
      </c>
      <c r="AK369" s="3">
        <v>34.714285714285715</v>
      </c>
      <c r="AL369" s="3">
        <v>25.407142857142855</v>
      </c>
      <c r="AM369" s="3">
        <v>9.5188571428571436</v>
      </c>
      <c r="AN369" s="3">
        <v>4.7958571428571428</v>
      </c>
      <c r="AO369" s="3">
        <f t="shared" si="66"/>
        <v>15.760918367346941</v>
      </c>
      <c r="AP369" s="3" t="b">
        <f t="shared" si="67"/>
        <v>1</v>
      </c>
      <c r="AQ369" s="3" t="b">
        <f t="shared" si="75"/>
        <v>1</v>
      </c>
      <c r="AR369">
        <f t="shared" si="68"/>
        <v>4</v>
      </c>
      <c r="AS369">
        <f t="shared" si="69"/>
        <v>3</v>
      </c>
      <c r="AT369" s="3" t="b">
        <f t="shared" si="70"/>
        <v>1</v>
      </c>
      <c r="AU369" s="3">
        <f t="shared" si="71"/>
        <v>17.651142857142858</v>
      </c>
      <c r="AV369" s="3">
        <f t="shared" si="72"/>
        <v>13.240619047619049</v>
      </c>
      <c r="AW369" s="3">
        <f t="shared" si="73"/>
        <v>0.41479102156252834</v>
      </c>
      <c r="AX369" s="3">
        <f t="shared" si="78"/>
        <v>0.54787076957384517</v>
      </c>
      <c r="AY369" s="3" t="b">
        <f t="shared" si="76"/>
        <v>0</v>
      </c>
      <c r="AZ369" s="6">
        <f t="shared" si="74"/>
        <v>0.64558926484354084</v>
      </c>
      <c r="BA369" s="3" t="b">
        <f t="shared" si="77"/>
        <v>0</v>
      </c>
      <c r="BB369" s="3"/>
      <c r="BC369" t="s">
        <v>598</v>
      </c>
    </row>
    <row r="370" spans="1:55">
      <c r="A370">
        <v>778</v>
      </c>
      <c r="B370">
        <v>1</v>
      </c>
      <c r="C370" t="s">
        <v>1733</v>
      </c>
      <c r="D370" t="str">
        <f>HYPERLINK("http://www.uniprot.org/uniprot/HTSF1_MOUSE", "HTSF1_MOUSE")</f>
        <v>HTSF1_MOUSE</v>
      </c>
      <c r="F370">
        <v>21.9</v>
      </c>
      <c r="G370">
        <v>757</v>
      </c>
      <c r="H370">
        <v>86241</v>
      </c>
      <c r="I370" t="s">
        <v>1734</v>
      </c>
      <c r="J370">
        <v>110</v>
      </c>
      <c r="K370">
        <v>110</v>
      </c>
      <c r="L370">
        <v>1</v>
      </c>
      <c r="M370">
        <v>11</v>
      </c>
      <c r="N370">
        <v>24</v>
      </c>
      <c r="O370">
        <v>23</v>
      </c>
      <c r="P370">
        <v>7</v>
      </c>
      <c r="Q370">
        <v>9</v>
      </c>
      <c r="R370">
        <v>16</v>
      </c>
      <c r="S370">
        <v>20</v>
      </c>
      <c r="T370">
        <v>11</v>
      </c>
      <c r="U370">
        <v>24</v>
      </c>
      <c r="V370">
        <v>23</v>
      </c>
      <c r="W370">
        <v>7</v>
      </c>
      <c r="X370">
        <v>9</v>
      </c>
      <c r="Y370">
        <v>16</v>
      </c>
      <c r="Z370">
        <v>20</v>
      </c>
      <c r="AA370">
        <v>11</v>
      </c>
      <c r="AB370">
        <v>24</v>
      </c>
      <c r="AC370">
        <v>23</v>
      </c>
      <c r="AD370">
        <v>7</v>
      </c>
      <c r="AE370">
        <v>9</v>
      </c>
      <c r="AF370">
        <v>16</v>
      </c>
      <c r="AG370">
        <v>20</v>
      </c>
      <c r="AH370" s="3">
        <v>17.857142857142858</v>
      </c>
      <c r="AI370" s="3">
        <v>18.5</v>
      </c>
      <c r="AJ370" s="3">
        <v>18.604000000000003</v>
      </c>
      <c r="AK370" s="3">
        <v>15.24942857142857</v>
      </c>
      <c r="AL370" s="3">
        <v>14</v>
      </c>
      <c r="AM370" s="3">
        <v>13.272</v>
      </c>
      <c r="AN370" s="3">
        <v>12.660714285714286</v>
      </c>
      <c r="AO370" s="3">
        <f t="shared" si="66"/>
        <v>15.734755102040818</v>
      </c>
      <c r="AP370" s="3" t="b">
        <f t="shared" si="67"/>
        <v>1</v>
      </c>
      <c r="AQ370" s="3" t="b">
        <f t="shared" si="75"/>
        <v>1</v>
      </c>
      <c r="AR370">
        <f t="shared" si="68"/>
        <v>4</v>
      </c>
      <c r="AS370">
        <f t="shared" si="69"/>
        <v>3</v>
      </c>
      <c r="AT370" s="3" t="b">
        <f t="shared" si="70"/>
        <v>1</v>
      </c>
      <c r="AU370" s="3">
        <f t="shared" si="71"/>
        <v>17.552642857142857</v>
      </c>
      <c r="AV370" s="3">
        <f t="shared" si="72"/>
        <v>13.31090476190476</v>
      </c>
      <c r="AW370" s="3">
        <f t="shared" si="73"/>
        <v>0.39907963313601019</v>
      </c>
      <c r="AX370" s="3">
        <f t="shared" si="78"/>
        <v>0.39555467975664538</v>
      </c>
      <c r="AY370" s="3" t="b">
        <f t="shared" si="76"/>
        <v>0</v>
      </c>
      <c r="AZ370" s="6">
        <f t="shared" si="74"/>
        <v>7.6377389526485796E-3</v>
      </c>
      <c r="BA370" s="3" t="b">
        <f t="shared" si="77"/>
        <v>1</v>
      </c>
      <c r="BB370" s="3"/>
      <c r="BC370" t="s">
        <v>537</v>
      </c>
    </row>
    <row r="371" spans="1:55">
      <c r="A371">
        <v>1337</v>
      </c>
      <c r="B371">
        <v>1</v>
      </c>
      <c r="C371" t="s">
        <v>1956</v>
      </c>
      <c r="D371" t="str">
        <f>HYPERLINK("http://www.uniprot.org/uniprot/YLPM1_MOUSE", "YLPM1_MOUSE")</f>
        <v>YLPM1_MOUSE</v>
      </c>
      <c r="F371">
        <v>15.9</v>
      </c>
      <c r="G371">
        <v>1386</v>
      </c>
      <c r="H371">
        <v>155132</v>
      </c>
      <c r="I371" t="s">
        <v>1957</v>
      </c>
      <c r="J371">
        <v>116</v>
      </c>
      <c r="K371">
        <v>116</v>
      </c>
      <c r="L371">
        <v>1</v>
      </c>
      <c r="M371">
        <v>4</v>
      </c>
      <c r="N371">
        <v>24</v>
      </c>
      <c r="O371">
        <v>23</v>
      </c>
      <c r="P371">
        <v>2</v>
      </c>
      <c r="Q371">
        <v>3</v>
      </c>
      <c r="R371">
        <v>25</v>
      </c>
      <c r="S371">
        <v>35</v>
      </c>
      <c r="T371">
        <v>4</v>
      </c>
      <c r="U371">
        <v>24</v>
      </c>
      <c r="V371">
        <v>23</v>
      </c>
      <c r="W371">
        <v>2</v>
      </c>
      <c r="X371">
        <v>3</v>
      </c>
      <c r="Y371">
        <v>25</v>
      </c>
      <c r="Z371">
        <v>35</v>
      </c>
      <c r="AA371">
        <v>4</v>
      </c>
      <c r="AB371">
        <v>24</v>
      </c>
      <c r="AC371">
        <v>23</v>
      </c>
      <c r="AD371">
        <v>2</v>
      </c>
      <c r="AE371">
        <v>3</v>
      </c>
      <c r="AF371">
        <v>25</v>
      </c>
      <c r="AG371">
        <v>35</v>
      </c>
      <c r="AH371" s="3">
        <v>8.5991428571428568</v>
      </c>
      <c r="AI371" s="3">
        <v>19</v>
      </c>
      <c r="AJ371" s="3">
        <v>19.285714285714285</v>
      </c>
      <c r="AK371" s="3">
        <v>7.5714285714285712</v>
      </c>
      <c r="AL371" s="3">
        <v>6.8571428571428568</v>
      </c>
      <c r="AM371" s="3">
        <v>22.428571428571427</v>
      </c>
      <c r="AN371" s="3">
        <v>23.714285714285715</v>
      </c>
      <c r="AO371" s="3">
        <f t="shared" si="66"/>
        <v>15.350897959183673</v>
      </c>
      <c r="AP371" s="3" t="b">
        <f t="shared" si="67"/>
        <v>1</v>
      </c>
      <c r="AQ371" s="3" t="b">
        <f t="shared" si="75"/>
        <v>1</v>
      </c>
      <c r="AR371">
        <f t="shared" si="68"/>
        <v>4</v>
      </c>
      <c r="AS371">
        <f t="shared" si="69"/>
        <v>3</v>
      </c>
      <c r="AT371" s="3" t="b">
        <f t="shared" si="70"/>
        <v>1</v>
      </c>
      <c r="AU371" s="3">
        <f t="shared" si="71"/>
        <v>13.614071428571428</v>
      </c>
      <c r="AV371" s="3">
        <f t="shared" si="72"/>
        <v>17.666666666666668</v>
      </c>
      <c r="AW371" s="3">
        <f t="shared" si="73"/>
        <v>-0.37593127474267407</v>
      </c>
      <c r="AX371" s="3">
        <f t="shared" si="78"/>
        <v>-0.8176494069902368</v>
      </c>
      <c r="AY371" s="3" t="b">
        <f t="shared" si="76"/>
        <v>0</v>
      </c>
      <c r="AZ371" s="6">
        <f t="shared" si="74"/>
        <v>0.52308574334836244</v>
      </c>
      <c r="BA371" s="3" t="b">
        <f t="shared" si="77"/>
        <v>0</v>
      </c>
      <c r="BB371" s="3"/>
      <c r="BC371" t="s">
        <v>537</v>
      </c>
    </row>
    <row r="372" spans="1:55">
      <c r="A372">
        <v>844</v>
      </c>
      <c r="B372">
        <v>1</v>
      </c>
      <c r="C372" t="s">
        <v>1527</v>
      </c>
      <c r="D372" t="str">
        <f>HYPERLINK("http://www.uniprot.org/uniprot/CPSM_MOUSE", "CPSM_MOUSE")</f>
        <v>CPSM_MOUSE</v>
      </c>
      <c r="F372">
        <v>18.8</v>
      </c>
      <c r="G372">
        <v>1500</v>
      </c>
      <c r="H372">
        <v>164619</v>
      </c>
      <c r="I372" t="s">
        <v>1528</v>
      </c>
      <c r="J372">
        <v>103</v>
      </c>
      <c r="K372">
        <v>103</v>
      </c>
      <c r="L372">
        <v>1</v>
      </c>
      <c r="M372">
        <v>17</v>
      </c>
      <c r="N372">
        <v>22</v>
      </c>
      <c r="O372">
        <v>12</v>
      </c>
      <c r="P372">
        <v>2</v>
      </c>
      <c r="Q372">
        <v>12</v>
      </c>
      <c r="R372">
        <v>22</v>
      </c>
      <c r="S372">
        <v>16</v>
      </c>
      <c r="T372">
        <v>17</v>
      </c>
      <c r="U372">
        <v>22</v>
      </c>
      <c r="V372">
        <v>12</v>
      </c>
      <c r="W372">
        <v>2</v>
      </c>
      <c r="X372">
        <v>12</v>
      </c>
      <c r="Y372">
        <v>22</v>
      </c>
      <c r="Z372">
        <v>16</v>
      </c>
      <c r="AA372">
        <v>17</v>
      </c>
      <c r="AB372">
        <v>22</v>
      </c>
      <c r="AC372">
        <v>12</v>
      </c>
      <c r="AD372">
        <v>2</v>
      </c>
      <c r="AE372">
        <v>12</v>
      </c>
      <c r="AF372">
        <v>22</v>
      </c>
      <c r="AG372">
        <v>16</v>
      </c>
      <c r="AH372" s="3">
        <v>26.428571428571427</v>
      </c>
      <c r="AI372" s="3">
        <v>17.161571428571428</v>
      </c>
      <c r="AJ372" s="3">
        <v>8.7815714285714286</v>
      </c>
      <c r="AK372" s="3">
        <v>6.8571428571428568</v>
      </c>
      <c r="AL372" s="3">
        <v>18.5</v>
      </c>
      <c r="AM372" s="3">
        <v>19.685714285714287</v>
      </c>
      <c r="AN372" s="3">
        <v>9.9464285714285712</v>
      </c>
      <c r="AO372" s="3">
        <f t="shared" si="66"/>
        <v>15.337285714285711</v>
      </c>
      <c r="AP372" s="3" t="b">
        <f t="shared" si="67"/>
        <v>1</v>
      </c>
      <c r="AQ372" s="3" t="b">
        <f t="shared" si="75"/>
        <v>1</v>
      </c>
      <c r="AR372">
        <f t="shared" si="68"/>
        <v>4</v>
      </c>
      <c r="AS372">
        <f t="shared" si="69"/>
        <v>3</v>
      </c>
      <c r="AT372" s="3" t="b">
        <f t="shared" si="70"/>
        <v>1</v>
      </c>
      <c r="AU372" s="3">
        <f t="shared" si="71"/>
        <v>14.807214285714283</v>
      </c>
      <c r="AV372" s="3">
        <f t="shared" si="72"/>
        <v>16.044047619047618</v>
      </c>
      <c r="AW372" s="3">
        <f t="shared" si="73"/>
        <v>-0.11573790450316285</v>
      </c>
      <c r="AX372" s="3">
        <f t="shared" si="78"/>
        <v>-0.56491845226844628</v>
      </c>
      <c r="AY372" s="3" t="b">
        <f t="shared" si="76"/>
        <v>0</v>
      </c>
      <c r="AZ372" s="6">
        <f t="shared" si="74"/>
        <v>0.8417621701289183</v>
      </c>
      <c r="BA372" s="3" t="b">
        <f t="shared" si="77"/>
        <v>0</v>
      </c>
      <c r="BB372" s="3"/>
      <c r="BC372" t="s">
        <v>537</v>
      </c>
    </row>
    <row r="373" spans="1:55">
      <c r="A373">
        <v>1187</v>
      </c>
      <c r="B373">
        <v>1</v>
      </c>
      <c r="C373" t="s">
        <v>2266</v>
      </c>
      <c r="D373" t="str">
        <f>HYPERLINK("http://www.uniprot.org/uniprot/PPIL1_MOUSE", "PPIL1_MOUSE")</f>
        <v>PPIL1_MOUSE</v>
      </c>
      <c r="F373">
        <v>29.5</v>
      </c>
      <c r="G373">
        <v>166</v>
      </c>
      <c r="H373">
        <v>18238</v>
      </c>
      <c r="I373" t="s">
        <v>2267</v>
      </c>
      <c r="J373">
        <v>101</v>
      </c>
      <c r="K373">
        <v>101</v>
      </c>
      <c r="L373">
        <v>1</v>
      </c>
      <c r="M373">
        <v>11</v>
      </c>
      <c r="N373">
        <v>17</v>
      </c>
      <c r="O373">
        <v>19</v>
      </c>
      <c r="P373">
        <v>14</v>
      </c>
      <c r="Q373">
        <v>7</v>
      </c>
      <c r="R373">
        <v>17</v>
      </c>
      <c r="S373">
        <v>16</v>
      </c>
      <c r="T373">
        <v>11</v>
      </c>
      <c r="U373">
        <v>17</v>
      </c>
      <c r="V373">
        <v>19</v>
      </c>
      <c r="W373">
        <v>14</v>
      </c>
      <c r="X373">
        <v>7</v>
      </c>
      <c r="Y373">
        <v>17</v>
      </c>
      <c r="Z373">
        <v>16</v>
      </c>
      <c r="AA373">
        <v>11</v>
      </c>
      <c r="AB373">
        <v>17</v>
      </c>
      <c r="AC373">
        <v>19</v>
      </c>
      <c r="AD373">
        <v>14</v>
      </c>
      <c r="AE373">
        <v>7</v>
      </c>
      <c r="AF373">
        <v>17</v>
      </c>
      <c r="AG373">
        <v>16</v>
      </c>
      <c r="AH373" s="3">
        <v>18.035428571428572</v>
      </c>
      <c r="AI373" s="3">
        <v>13.430142857142856</v>
      </c>
      <c r="AJ373" s="3">
        <v>15.285714285714286</v>
      </c>
      <c r="AK373" s="3">
        <v>24.571428571428573</v>
      </c>
      <c r="AL373" s="3">
        <v>11.571428571428571</v>
      </c>
      <c r="AM373" s="3">
        <v>14.305285714285715</v>
      </c>
      <c r="AN373" s="3">
        <v>10.142857142857142</v>
      </c>
      <c r="AO373" s="3">
        <f t="shared" si="66"/>
        <v>15.334612244897958</v>
      </c>
      <c r="AP373" s="3" t="b">
        <f t="shared" si="67"/>
        <v>1</v>
      </c>
      <c r="AQ373" s="3" t="b">
        <f t="shared" si="75"/>
        <v>1</v>
      </c>
      <c r="AR373">
        <f t="shared" si="68"/>
        <v>4</v>
      </c>
      <c r="AS373">
        <f t="shared" si="69"/>
        <v>3</v>
      </c>
      <c r="AT373" s="3" t="b">
        <f t="shared" si="70"/>
        <v>1</v>
      </c>
      <c r="AU373" s="3">
        <f t="shared" si="71"/>
        <v>17.830678571428571</v>
      </c>
      <c r="AV373" s="3">
        <f t="shared" si="72"/>
        <v>12.006523809523808</v>
      </c>
      <c r="AW373" s="3">
        <f t="shared" si="73"/>
        <v>0.57054309277032211</v>
      </c>
      <c r="AX373" s="3">
        <f t="shared" si="78"/>
        <v>0.4235998450590755</v>
      </c>
      <c r="AY373" s="3" t="b">
        <f t="shared" si="76"/>
        <v>0</v>
      </c>
      <c r="AZ373" s="6">
        <f t="shared" si="74"/>
        <v>0.11538611879233057</v>
      </c>
      <c r="BA373" s="3" t="b">
        <f t="shared" si="77"/>
        <v>0</v>
      </c>
      <c r="BB373" s="3"/>
      <c r="BC373" t="s">
        <v>537</v>
      </c>
    </row>
    <row r="374" spans="1:55">
      <c r="A374">
        <v>1023</v>
      </c>
      <c r="B374">
        <v>1</v>
      </c>
      <c r="C374" t="s">
        <v>2606</v>
      </c>
      <c r="D374" t="str">
        <f>HYPERLINK("http://www.uniprot.org/uniprot/TM205_MOUSE", "TM205_MOUSE")</f>
        <v>TM205_MOUSE</v>
      </c>
      <c r="F374">
        <v>13.8</v>
      </c>
      <c r="G374">
        <v>189</v>
      </c>
      <c r="H374">
        <v>21181</v>
      </c>
      <c r="I374" t="s">
        <v>2519</v>
      </c>
      <c r="J374">
        <v>98</v>
      </c>
      <c r="K374">
        <v>98</v>
      </c>
      <c r="L374">
        <v>1</v>
      </c>
      <c r="M374">
        <v>11</v>
      </c>
      <c r="N374">
        <v>14</v>
      </c>
      <c r="O374">
        <v>14</v>
      </c>
      <c r="P374">
        <v>11</v>
      </c>
      <c r="Q374">
        <v>13</v>
      </c>
      <c r="R374">
        <v>19</v>
      </c>
      <c r="S374">
        <v>16</v>
      </c>
      <c r="T374">
        <v>11</v>
      </c>
      <c r="U374">
        <v>14</v>
      </c>
      <c r="V374">
        <v>14</v>
      </c>
      <c r="W374">
        <v>11</v>
      </c>
      <c r="X374">
        <v>13</v>
      </c>
      <c r="Y374">
        <v>19</v>
      </c>
      <c r="Z374">
        <v>16</v>
      </c>
      <c r="AA374">
        <v>11</v>
      </c>
      <c r="AB374">
        <v>14</v>
      </c>
      <c r="AC374">
        <v>14</v>
      </c>
      <c r="AD374">
        <v>11</v>
      </c>
      <c r="AE374">
        <v>13</v>
      </c>
      <c r="AF374">
        <v>19</v>
      </c>
      <c r="AG374">
        <v>16</v>
      </c>
      <c r="AH374" s="3">
        <v>17.857142857142858</v>
      </c>
      <c r="AI374" s="3">
        <v>10.857142857142858</v>
      </c>
      <c r="AJ374" s="3">
        <v>10.857142857142858</v>
      </c>
      <c r="AK374" s="3">
        <v>20.697428571428571</v>
      </c>
      <c r="AL374" s="3">
        <v>20.193857142857144</v>
      </c>
      <c r="AM374" s="3">
        <v>16.714285714285715</v>
      </c>
      <c r="AN374" s="3">
        <v>10.103428571428571</v>
      </c>
      <c r="AO374" s="3">
        <f t="shared" si="66"/>
        <v>15.32577551020408</v>
      </c>
      <c r="AP374" s="3" t="b">
        <f t="shared" si="67"/>
        <v>1</v>
      </c>
      <c r="AQ374" s="3" t="b">
        <f t="shared" si="75"/>
        <v>1</v>
      </c>
      <c r="AR374">
        <f t="shared" si="68"/>
        <v>4</v>
      </c>
      <c r="AS374">
        <f t="shared" si="69"/>
        <v>3</v>
      </c>
      <c r="AT374" s="3" t="b">
        <f t="shared" si="70"/>
        <v>1</v>
      </c>
      <c r="AU374" s="3">
        <f t="shared" si="71"/>
        <v>15.067214285714286</v>
      </c>
      <c r="AV374" s="3">
        <f t="shared" si="72"/>
        <v>15.670523809523813</v>
      </c>
      <c r="AW374" s="3">
        <f t="shared" si="73"/>
        <v>-5.6640697015044698E-2</v>
      </c>
      <c r="AX374" s="3">
        <f t="shared" si="78"/>
        <v>-0.46480437455276569</v>
      </c>
      <c r="AY374" s="3" t="b">
        <f t="shared" si="76"/>
        <v>0</v>
      </c>
      <c r="AZ374" s="6">
        <f t="shared" si="74"/>
        <v>0.88180484716254703</v>
      </c>
      <c r="BA374" s="3" t="b">
        <f t="shared" si="77"/>
        <v>0</v>
      </c>
      <c r="BB374" s="3"/>
      <c r="BC374" t="s">
        <v>537</v>
      </c>
    </row>
    <row r="375" spans="1:55">
      <c r="A375">
        <v>586</v>
      </c>
      <c r="B375">
        <v>1</v>
      </c>
      <c r="C375" t="s">
        <v>2021</v>
      </c>
      <c r="D375" t="str">
        <f>HYPERLINK("http://www.uniprot.org/uniprot/REQU_MOUSE", "REQU_MOUSE")</f>
        <v>REQU_MOUSE</v>
      </c>
      <c r="F375">
        <v>45.8</v>
      </c>
      <c r="G375">
        <v>391</v>
      </c>
      <c r="H375">
        <v>44231</v>
      </c>
      <c r="I375" t="s">
        <v>2022</v>
      </c>
      <c r="J375">
        <v>106</v>
      </c>
      <c r="K375">
        <v>90</v>
      </c>
      <c r="L375">
        <v>0.84899999999999998</v>
      </c>
      <c r="M375">
        <v>11</v>
      </c>
      <c r="N375">
        <v>21</v>
      </c>
      <c r="O375">
        <v>18</v>
      </c>
      <c r="P375">
        <v>5</v>
      </c>
      <c r="Q375">
        <v>13</v>
      </c>
      <c r="R375">
        <v>16</v>
      </c>
      <c r="S375">
        <v>22</v>
      </c>
      <c r="T375">
        <v>10</v>
      </c>
      <c r="U375">
        <v>17</v>
      </c>
      <c r="V375">
        <v>15</v>
      </c>
      <c r="W375">
        <v>5</v>
      </c>
      <c r="X375">
        <v>12</v>
      </c>
      <c r="Y375">
        <v>14</v>
      </c>
      <c r="Z375">
        <v>17</v>
      </c>
      <c r="AA375">
        <v>11</v>
      </c>
      <c r="AB375">
        <v>21</v>
      </c>
      <c r="AC375">
        <v>18</v>
      </c>
      <c r="AD375">
        <v>5</v>
      </c>
      <c r="AE375">
        <v>13</v>
      </c>
      <c r="AF375">
        <v>16</v>
      </c>
      <c r="AG375">
        <v>22</v>
      </c>
      <c r="AH375" s="3">
        <v>17.794714285714285</v>
      </c>
      <c r="AI375" s="3">
        <v>16.428571428571427</v>
      </c>
      <c r="AJ375" s="3">
        <v>13.870571428571427</v>
      </c>
      <c r="AK375" s="3">
        <v>12.285714285714286</v>
      </c>
      <c r="AL375" s="3">
        <v>19.285714285714285</v>
      </c>
      <c r="AM375" s="3">
        <v>12.966428571428571</v>
      </c>
      <c r="AN375" s="3">
        <v>14</v>
      </c>
      <c r="AO375" s="3">
        <f t="shared" si="66"/>
        <v>15.233102040816323</v>
      </c>
      <c r="AP375" s="3" t="b">
        <f t="shared" si="67"/>
        <v>1</v>
      </c>
      <c r="AQ375" s="3" t="b">
        <f t="shared" si="75"/>
        <v>1</v>
      </c>
      <c r="AR375">
        <f t="shared" si="68"/>
        <v>4</v>
      </c>
      <c r="AS375">
        <f t="shared" si="69"/>
        <v>3</v>
      </c>
      <c r="AT375" s="3" t="b">
        <f t="shared" si="70"/>
        <v>1</v>
      </c>
      <c r="AU375" s="3">
        <f t="shared" si="71"/>
        <v>15.094892857142854</v>
      </c>
      <c r="AV375" s="3">
        <f t="shared" si="72"/>
        <v>15.417380952380952</v>
      </c>
      <c r="AW375" s="3">
        <f t="shared" si="73"/>
        <v>-3.0497189668180429E-2</v>
      </c>
      <c r="AX375" s="3">
        <f t="shared" si="78"/>
        <v>-0.37356456882097933</v>
      </c>
      <c r="AY375" s="3" t="b">
        <f t="shared" si="76"/>
        <v>0</v>
      </c>
      <c r="AZ375" s="6">
        <f t="shared" si="74"/>
        <v>0.88912332804844385</v>
      </c>
      <c r="BA375" s="3" t="b">
        <f t="shared" si="77"/>
        <v>0</v>
      </c>
      <c r="BB375" s="3"/>
      <c r="BC375" t="s">
        <v>2023</v>
      </c>
    </row>
    <row r="376" spans="1:55">
      <c r="A376">
        <v>589</v>
      </c>
      <c r="B376">
        <v>1</v>
      </c>
      <c r="C376" t="s">
        <v>2115</v>
      </c>
      <c r="D376" t="str">
        <f>HYPERLINK("http://www.uniprot.org/uniprot/CTCF_MOUSE", "CTCF_MOUSE")</f>
        <v>CTCF_MOUSE</v>
      </c>
      <c r="F376">
        <v>25.1</v>
      </c>
      <c r="G376">
        <v>736</v>
      </c>
      <c r="H376">
        <v>83746</v>
      </c>
      <c r="I376" t="s">
        <v>2116</v>
      </c>
      <c r="J376">
        <v>123</v>
      </c>
      <c r="K376">
        <v>123</v>
      </c>
      <c r="L376">
        <v>1</v>
      </c>
      <c r="M376">
        <v>3</v>
      </c>
      <c r="N376">
        <v>33</v>
      </c>
      <c r="O376">
        <v>22</v>
      </c>
      <c r="P376">
        <v>2</v>
      </c>
      <c r="Q376">
        <v>1</v>
      </c>
      <c r="R376">
        <v>18</v>
      </c>
      <c r="S376">
        <v>44</v>
      </c>
      <c r="T376">
        <v>3</v>
      </c>
      <c r="U376">
        <v>33</v>
      </c>
      <c r="V376">
        <v>22</v>
      </c>
      <c r="W376">
        <v>2</v>
      </c>
      <c r="X376">
        <v>1</v>
      </c>
      <c r="Y376">
        <v>18</v>
      </c>
      <c r="Z376">
        <v>44</v>
      </c>
      <c r="AA376">
        <v>3</v>
      </c>
      <c r="AB376">
        <v>33</v>
      </c>
      <c r="AC376">
        <v>22</v>
      </c>
      <c r="AD376">
        <v>2</v>
      </c>
      <c r="AE376">
        <v>1</v>
      </c>
      <c r="AF376">
        <v>18</v>
      </c>
      <c r="AG376">
        <v>44</v>
      </c>
      <c r="AH376" s="3">
        <v>5.8571428571428568</v>
      </c>
      <c r="AI376" s="3">
        <v>28.221</v>
      </c>
      <c r="AJ376" s="3">
        <v>17.857142857142858</v>
      </c>
      <c r="AK376" s="3">
        <v>6.4285714285714288</v>
      </c>
      <c r="AL376" s="3">
        <v>2.4285714285714284</v>
      </c>
      <c r="AM376" s="3">
        <v>15.174714285714286</v>
      </c>
      <c r="AN376" s="3">
        <v>30.282714285714285</v>
      </c>
      <c r="AO376" s="3">
        <f t="shared" si="66"/>
        <v>15.178551020408163</v>
      </c>
      <c r="AP376" s="3" t="b">
        <f t="shared" si="67"/>
        <v>1</v>
      </c>
      <c r="AQ376" s="3" t="b">
        <f t="shared" si="75"/>
        <v>1</v>
      </c>
      <c r="AR376">
        <f t="shared" si="68"/>
        <v>4</v>
      </c>
      <c r="AS376">
        <f t="shared" si="69"/>
        <v>3</v>
      </c>
      <c r="AT376" s="3" t="b">
        <f t="shared" si="70"/>
        <v>1</v>
      </c>
      <c r="AU376" s="3">
        <f t="shared" si="71"/>
        <v>14.590964285714286</v>
      </c>
      <c r="AV376" s="3">
        <f t="shared" si="72"/>
        <v>15.961999999999998</v>
      </c>
      <c r="AW376" s="3">
        <f t="shared" si="73"/>
        <v>-0.12956619804062691</v>
      </c>
      <c r="AX376" s="3">
        <f t="shared" si="78"/>
        <v>-0.56254919159308492</v>
      </c>
      <c r="AY376" s="3" t="b">
        <f t="shared" si="76"/>
        <v>0</v>
      </c>
      <c r="AZ376" s="6">
        <f t="shared" si="74"/>
        <v>0.88756640802628739</v>
      </c>
      <c r="BA376" s="3" t="b">
        <f t="shared" si="77"/>
        <v>0</v>
      </c>
      <c r="BB376" s="3"/>
      <c r="BC376" t="s">
        <v>537</v>
      </c>
    </row>
    <row r="377" spans="1:55">
      <c r="A377">
        <v>632</v>
      </c>
      <c r="B377">
        <v>1</v>
      </c>
      <c r="C377" t="s">
        <v>546</v>
      </c>
      <c r="D377" t="str">
        <f>HYPERLINK("http://www.uniprot.org/uniprot/EST31_MOUSE", "EST31_MOUSE")</f>
        <v>EST31_MOUSE</v>
      </c>
      <c r="F377">
        <v>16.5</v>
      </c>
      <c r="G377">
        <v>571</v>
      </c>
      <c r="H377">
        <v>63319</v>
      </c>
      <c r="I377" t="s">
        <v>547</v>
      </c>
      <c r="J377">
        <v>124</v>
      </c>
      <c r="K377">
        <v>39</v>
      </c>
      <c r="L377">
        <v>0.315</v>
      </c>
      <c r="M377">
        <v>1</v>
      </c>
      <c r="N377">
        <v>8</v>
      </c>
      <c r="O377">
        <v>40</v>
      </c>
      <c r="P377">
        <v>4</v>
      </c>
      <c r="Q377">
        <v>19</v>
      </c>
      <c r="R377">
        <v>27</v>
      </c>
      <c r="S377">
        <v>25</v>
      </c>
      <c r="T377">
        <v>0</v>
      </c>
      <c r="U377">
        <v>0</v>
      </c>
      <c r="V377">
        <v>15</v>
      </c>
      <c r="W377">
        <v>2</v>
      </c>
      <c r="X377">
        <v>6</v>
      </c>
      <c r="Y377">
        <v>7</v>
      </c>
      <c r="Z377">
        <v>9</v>
      </c>
      <c r="AA377">
        <v>0</v>
      </c>
      <c r="AB377">
        <v>0</v>
      </c>
      <c r="AC377">
        <v>40</v>
      </c>
      <c r="AD377">
        <v>4</v>
      </c>
      <c r="AE377">
        <v>17.143000000000001</v>
      </c>
      <c r="AF377">
        <v>24.5</v>
      </c>
      <c r="AG377">
        <v>25</v>
      </c>
      <c r="AH377" s="3">
        <v>0.42857142857142855</v>
      </c>
      <c r="AI377" s="3">
        <v>0</v>
      </c>
      <c r="AJ377" s="3">
        <v>32.407142857142858</v>
      </c>
      <c r="AK377" s="3">
        <v>10.857142857142858</v>
      </c>
      <c r="AL377" s="3">
        <v>24.900571428571428</v>
      </c>
      <c r="AM377" s="3">
        <v>21.457571428571431</v>
      </c>
      <c r="AN377" s="3">
        <v>15.815</v>
      </c>
      <c r="AO377" s="3">
        <f t="shared" si="66"/>
        <v>15.123714285714286</v>
      </c>
      <c r="AP377" s="3" t="b">
        <f t="shared" si="67"/>
        <v>1</v>
      </c>
      <c r="AQ377" s="3" t="b">
        <f t="shared" si="75"/>
        <v>0</v>
      </c>
      <c r="AR377">
        <f t="shared" si="68"/>
        <v>4</v>
      </c>
      <c r="AS377">
        <f t="shared" si="69"/>
        <v>3</v>
      </c>
      <c r="AT377" s="3" t="b">
        <f t="shared" si="70"/>
        <v>1</v>
      </c>
      <c r="AU377" s="3">
        <f t="shared" si="71"/>
        <v>10.923214285714288</v>
      </c>
      <c r="AV377" s="3">
        <f t="shared" si="72"/>
        <v>20.724380952380951</v>
      </c>
      <c r="AW377" s="3">
        <f t="shared" si="73"/>
        <v>-0.92393155943714234</v>
      </c>
      <c r="AX377" s="3">
        <f t="shared" si="78"/>
        <v>-1.6564428274969381</v>
      </c>
      <c r="AY377" s="3" t="b">
        <f t="shared" si="76"/>
        <v>1</v>
      </c>
      <c r="AZ377" s="6">
        <f t="shared" si="74"/>
        <v>0.33772423769904003</v>
      </c>
      <c r="BA377" s="3" t="b">
        <f t="shared" si="77"/>
        <v>0</v>
      </c>
      <c r="BB377" s="3"/>
      <c r="BC377" t="s">
        <v>548</v>
      </c>
    </row>
    <row r="378" spans="1:55">
      <c r="A378">
        <v>329</v>
      </c>
      <c r="B378">
        <v>1</v>
      </c>
      <c r="C378" t="s">
        <v>1180</v>
      </c>
      <c r="D378" t="str">
        <f>HYPERLINK("http://www.uniprot.org/uniprot/CP240_MOUSE", "CP240_MOUSE")</f>
        <v>CP240_MOUSE</v>
      </c>
      <c r="F378">
        <v>28.5</v>
      </c>
      <c r="G378">
        <v>491</v>
      </c>
      <c r="H378">
        <v>55781</v>
      </c>
      <c r="I378" t="s">
        <v>1181</v>
      </c>
      <c r="J378">
        <v>105</v>
      </c>
      <c r="K378">
        <v>105</v>
      </c>
      <c r="L378">
        <v>1</v>
      </c>
      <c r="M378">
        <v>4</v>
      </c>
      <c r="N378">
        <v>41</v>
      </c>
      <c r="O378">
        <v>1</v>
      </c>
      <c r="P378">
        <v>32</v>
      </c>
      <c r="Q378">
        <v>2</v>
      </c>
      <c r="R378">
        <v>6</v>
      </c>
      <c r="S378">
        <v>19</v>
      </c>
      <c r="T378">
        <v>4</v>
      </c>
      <c r="U378">
        <v>41</v>
      </c>
      <c r="V378">
        <v>1</v>
      </c>
      <c r="W378">
        <v>32</v>
      </c>
      <c r="X378">
        <v>2</v>
      </c>
      <c r="Y378">
        <v>6</v>
      </c>
      <c r="Z378">
        <v>19</v>
      </c>
      <c r="AA378">
        <v>4</v>
      </c>
      <c r="AB378">
        <v>41</v>
      </c>
      <c r="AC378">
        <v>1</v>
      </c>
      <c r="AD378">
        <v>32</v>
      </c>
      <c r="AE378">
        <v>2</v>
      </c>
      <c r="AF378">
        <v>6</v>
      </c>
      <c r="AG378">
        <v>19</v>
      </c>
      <c r="AH378" s="3">
        <v>7.2857142857142856</v>
      </c>
      <c r="AI378" s="3">
        <v>34.714285714285715</v>
      </c>
      <c r="AJ378" s="3">
        <v>0.5714285714285714</v>
      </c>
      <c r="AK378" s="3">
        <v>42.695428571428572</v>
      </c>
      <c r="AL378" s="3">
        <v>4.1428571428571432</v>
      </c>
      <c r="AM378" s="3">
        <v>4.5714285714285712</v>
      </c>
      <c r="AN378" s="3">
        <v>11.571428571428571</v>
      </c>
      <c r="AO378" s="3">
        <f t="shared" si="66"/>
        <v>15.078938775510201</v>
      </c>
      <c r="AP378" s="3" t="b">
        <f t="shared" si="67"/>
        <v>1</v>
      </c>
      <c r="AQ378" s="3" t="b">
        <f t="shared" si="75"/>
        <v>1</v>
      </c>
      <c r="AR378">
        <f t="shared" si="68"/>
        <v>4</v>
      </c>
      <c r="AS378">
        <f t="shared" si="69"/>
        <v>3</v>
      </c>
      <c r="AT378" s="3" t="b">
        <f t="shared" si="70"/>
        <v>1</v>
      </c>
      <c r="AU378" s="3">
        <f t="shared" si="71"/>
        <v>21.316714285714284</v>
      </c>
      <c r="AV378" s="3">
        <f t="shared" si="72"/>
        <v>6.7619047619047619</v>
      </c>
      <c r="AW378" s="3">
        <f t="shared" si="73"/>
        <v>1.6564834793628549</v>
      </c>
      <c r="AX378" s="3">
        <f t="shared" si="78"/>
        <v>2.152531661001011</v>
      </c>
      <c r="AY378" s="3" t="b">
        <f t="shared" si="76"/>
        <v>1</v>
      </c>
      <c r="AZ378" s="6">
        <f t="shared" si="74"/>
        <v>0.29017074454111164</v>
      </c>
      <c r="BA378" s="3" t="b">
        <f t="shared" si="77"/>
        <v>0</v>
      </c>
      <c r="BB378" s="3"/>
      <c r="BC378" t="s">
        <v>537</v>
      </c>
    </row>
    <row r="379" spans="1:55">
      <c r="A379">
        <v>159</v>
      </c>
      <c r="B379">
        <v>1</v>
      </c>
      <c r="C379" t="s">
        <v>142</v>
      </c>
      <c r="D379" t="str">
        <f>HYPERLINK("http://www.uniprot.org/uniprot/ENPL_MOUSE", "ENPL_MOUSE")</f>
        <v>ENPL_MOUSE</v>
      </c>
      <c r="F379">
        <v>27.9</v>
      </c>
      <c r="G379">
        <v>802</v>
      </c>
      <c r="H379">
        <v>92477</v>
      </c>
      <c r="I379" t="s">
        <v>143</v>
      </c>
      <c r="J379">
        <v>111</v>
      </c>
      <c r="K379">
        <v>94</v>
      </c>
      <c r="L379">
        <v>0.84699999999999998</v>
      </c>
      <c r="M379">
        <v>7</v>
      </c>
      <c r="N379">
        <v>17</v>
      </c>
      <c r="O379">
        <v>22</v>
      </c>
      <c r="P379">
        <v>10</v>
      </c>
      <c r="Q379">
        <v>10</v>
      </c>
      <c r="R379">
        <v>15</v>
      </c>
      <c r="S379">
        <v>30</v>
      </c>
      <c r="T379">
        <v>5</v>
      </c>
      <c r="U379">
        <v>16</v>
      </c>
      <c r="V379">
        <v>21</v>
      </c>
      <c r="W379">
        <v>5</v>
      </c>
      <c r="X379">
        <v>6</v>
      </c>
      <c r="Y379">
        <v>13</v>
      </c>
      <c r="Z379">
        <v>28</v>
      </c>
      <c r="AA379">
        <v>6.6669999999999998</v>
      </c>
      <c r="AB379">
        <v>16.888999999999999</v>
      </c>
      <c r="AC379">
        <v>21.875</v>
      </c>
      <c r="AD379">
        <v>8.5709999999999997</v>
      </c>
      <c r="AE379">
        <v>10</v>
      </c>
      <c r="AF379">
        <v>14.625</v>
      </c>
      <c r="AG379">
        <v>29.867000000000001</v>
      </c>
      <c r="AH379" s="3">
        <v>12.14</v>
      </c>
      <c r="AI379" s="3">
        <v>12.69842857142857</v>
      </c>
      <c r="AJ379" s="3">
        <v>17.794714285714285</v>
      </c>
      <c r="AK379" s="3">
        <v>17.394142857142857</v>
      </c>
      <c r="AL379" s="3">
        <v>14.853428571428569</v>
      </c>
      <c r="AM379" s="3">
        <v>11.67957142857143</v>
      </c>
      <c r="AN379" s="3">
        <v>18.876285714285711</v>
      </c>
      <c r="AO379" s="3">
        <f t="shared" si="66"/>
        <v>15.062367346938775</v>
      </c>
      <c r="AP379" s="3" t="b">
        <f t="shared" si="67"/>
        <v>1</v>
      </c>
      <c r="AQ379" s="3" t="b">
        <f t="shared" si="75"/>
        <v>1</v>
      </c>
      <c r="AR379">
        <f t="shared" si="68"/>
        <v>4</v>
      </c>
      <c r="AS379">
        <f t="shared" si="69"/>
        <v>3</v>
      </c>
      <c r="AT379" s="3" t="b">
        <f t="shared" si="70"/>
        <v>1</v>
      </c>
      <c r="AU379" s="3">
        <f t="shared" si="71"/>
        <v>15.006821428571428</v>
      </c>
      <c r="AV379" s="3">
        <f t="shared" si="72"/>
        <v>15.136428571428572</v>
      </c>
      <c r="AW379" s="3">
        <f t="shared" si="73"/>
        <v>-1.2406408370807189E-2</v>
      </c>
      <c r="AX379" s="3">
        <f t="shared" si="78"/>
        <v>-0.32675672578303055</v>
      </c>
      <c r="AY379" s="3" t="b">
        <f t="shared" si="76"/>
        <v>0</v>
      </c>
      <c r="AZ379" s="6">
        <f t="shared" si="74"/>
        <v>0.96046329733792468</v>
      </c>
      <c r="BA379" s="3" t="b">
        <f t="shared" si="77"/>
        <v>0</v>
      </c>
      <c r="BB379" s="3"/>
      <c r="BC379" t="s">
        <v>144</v>
      </c>
    </row>
    <row r="380" spans="1:55">
      <c r="A380">
        <v>978</v>
      </c>
      <c r="B380">
        <v>1</v>
      </c>
      <c r="C380" t="s">
        <v>1191</v>
      </c>
      <c r="D380" t="str">
        <f>HYPERLINK("http://www.uniprot.org/uniprot/K1967_MOUSE", "K1967_MOUSE")</f>
        <v>K1967_MOUSE</v>
      </c>
      <c r="F380">
        <v>30.7</v>
      </c>
      <c r="G380">
        <v>922</v>
      </c>
      <c r="H380">
        <v>103003</v>
      </c>
      <c r="I380" t="s">
        <v>1192</v>
      </c>
      <c r="J380">
        <v>99</v>
      </c>
      <c r="K380">
        <v>99</v>
      </c>
      <c r="L380">
        <v>1</v>
      </c>
      <c r="M380">
        <v>16</v>
      </c>
      <c r="N380">
        <v>31</v>
      </c>
      <c r="O380">
        <v>18</v>
      </c>
      <c r="P380">
        <v>6</v>
      </c>
      <c r="Q380">
        <v>8</v>
      </c>
      <c r="R380">
        <v>8</v>
      </c>
      <c r="S380">
        <v>12</v>
      </c>
      <c r="T380">
        <v>16</v>
      </c>
      <c r="U380">
        <v>31</v>
      </c>
      <c r="V380">
        <v>18</v>
      </c>
      <c r="W380">
        <v>6</v>
      </c>
      <c r="X380">
        <v>8</v>
      </c>
      <c r="Y380">
        <v>8</v>
      </c>
      <c r="Z380">
        <v>12</v>
      </c>
      <c r="AA380">
        <v>16</v>
      </c>
      <c r="AB380">
        <v>31</v>
      </c>
      <c r="AC380">
        <v>18</v>
      </c>
      <c r="AD380">
        <v>6</v>
      </c>
      <c r="AE380">
        <v>8</v>
      </c>
      <c r="AF380">
        <v>8</v>
      </c>
      <c r="AG380">
        <v>12</v>
      </c>
      <c r="AH380" s="3">
        <v>25.407142857142855</v>
      </c>
      <c r="AI380" s="3">
        <v>25.428571428571427</v>
      </c>
      <c r="AJ380" s="3">
        <v>14</v>
      </c>
      <c r="AK380" s="3">
        <v>14</v>
      </c>
      <c r="AL380" s="3">
        <v>12.855</v>
      </c>
      <c r="AM380" s="3">
        <v>6.46</v>
      </c>
      <c r="AN380" s="3">
        <v>7.2857142857142856</v>
      </c>
      <c r="AO380" s="3">
        <f t="shared" si="66"/>
        <v>15.06234693877551</v>
      </c>
      <c r="AP380" s="3" t="b">
        <f t="shared" si="67"/>
        <v>1</v>
      </c>
      <c r="AQ380" s="3" t="b">
        <f t="shared" si="75"/>
        <v>1</v>
      </c>
      <c r="AR380">
        <f t="shared" si="68"/>
        <v>4</v>
      </c>
      <c r="AS380">
        <f t="shared" si="69"/>
        <v>3</v>
      </c>
      <c r="AT380" s="3" t="b">
        <f t="shared" si="70"/>
        <v>1</v>
      </c>
      <c r="AU380" s="3">
        <f t="shared" si="71"/>
        <v>19.708928571428572</v>
      </c>
      <c r="AV380" s="3">
        <f t="shared" si="72"/>
        <v>8.8669047619047614</v>
      </c>
      <c r="AW380" s="3">
        <f t="shared" si="73"/>
        <v>1.1523468649082924</v>
      </c>
      <c r="AX380" s="3">
        <f t="shared" si="78"/>
        <v>1.4163150348146014</v>
      </c>
      <c r="AY380" s="3" t="b">
        <f t="shared" si="76"/>
        <v>0</v>
      </c>
      <c r="AZ380" s="6">
        <f t="shared" si="74"/>
        <v>5.1068676949166253E-2</v>
      </c>
      <c r="BA380" s="3" t="b">
        <f t="shared" si="77"/>
        <v>1</v>
      </c>
      <c r="BB380" s="3"/>
      <c r="BC380" t="s">
        <v>537</v>
      </c>
    </row>
    <row r="381" spans="1:55">
      <c r="A381">
        <v>539</v>
      </c>
      <c r="B381">
        <v>1</v>
      </c>
      <c r="C381" t="s">
        <v>682</v>
      </c>
      <c r="D381" t="str">
        <f>HYPERLINK("http://www.uniprot.org/uniprot/S27A5_MOUSE", "S27A5_MOUSE")</f>
        <v>S27A5_MOUSE</v>
      </c>
      <c r="F381">
        <v>30.6</v>
      </c>
      <c r="G381">
        <v>689</v>
      </c>
      <c r="H381">
        <v>76204</v>
      </c>
      <c r="I381" t="s">
        <v>683</v>
      </c>
      <c r="J381">
        <v>97</v>
      </c>
      <c r="K381">
        <v>97</v>
      </c>
      <c r="L381">
        <v>1</v>
      </c>
      <c r="M381">
        <v>21</v>
      </c>
      <c r="N381">
        <v>21</v>
      </c>
      <c r="O381">
        <v>24</v>
      </c>
      <c r="P381">
        <v>9</v>
      </c>
      <c r="Q381">
        <v>5</v>
      </c>
      <c r="R381">
        <v>7</v>
      </c>
      <c r="S381">
        <v>10</v>
      </c>
      <c r="T381">
        <v>21</v>
      </c>
      <c r="U381">
        <v>21</v>
      </c>
      <c r="V381">
        <v>24</v>
      </c>
      <c r="W381">
        <v>9</v>
      </c>
      <c r="X381">
        <v>5</v>
      </c>
      <c r="Y381">
        <v>7</v>
      </c>
      <c r="Z381">
        <v>10</v>
      </c>
      <c r="AA381">
        <v>21</v>
      </c>
      <c r="AB381">
        <v>21</v>
      </c>
      <c r="AC381">
        <v>24</v>
      </c>
      <c r="AD381">
        <v>9</v>
      </c>
      <c r="AE381">
        <v>5</v>
      </c>
      <c r="AF381">
        <v>7</v>
      </c>
      <c r="AG381">
        <v>10</v>
      </c>
      <c r="AH381" s="3">
        <v>31.4</v>
      </c>
      <c r="AI381" s="3">
        <v>16.420999999999999</v>
      </c>
      <c r="AJ381" s="3">
        <v>19.685714285714287</v>
      </c>
      <c r="AK381" s="3">
        <v>17.857142857142858</v>
      </c>
      <c r="AL381" s="3">
        <v>8.7857142857142865</v>
      </c>
      <c r="AM381" s="3">
        <v>5.4285714285714288</v>
      </c>
      <c r="AN381" s="3">
        <v>5.8571428571428568</v>
      </c>
      <c r="AO381" s="3">
        <f t="shared" si="66"/>
        <v>15.06218367346939</v>
      </c>
      <c r="AP381" s="3" t="b">
        <f t="shared" si="67"/>
        <v>1</v>
      </c>
      <c r="AQ381" s="3" t="b">
        <f t="shared" si="75"/>
        <v>1</v>
      </c>
      <c r="AR381">
        <f t="shared" si="68"/>
        <v>4</v>
      </c>
      <c r="AS381">
        <f t="shared" si="69"/>
        <v>3</v>
      </c>
      <c r="AT381" s="3" t="b">
        <f t="shared" si="70"/>
        <v>1</v>
      </c>
      <c r="AU381" s="3">
        <f t="shared" si="71"/>
        <v>21.340964285714286</v>
      </c>
      <c r="AV381" s="3">
        <f t="shared" si="72"/>
        <v>6.6904761904761907</v>
      </c>
      <c r="AW381" s="3">
        <f t="shared" si="73"/>
        <v>1.6734445628665646</v>
      </c>
      <c r="AX381" s="3">
        <f t="shared" si="78"/>
        <v>2.176804030741919</v>
      </c>
      <c r="AY381" s="3" t="b">
        <f t="shared" si="76"/>
        <v>1</v>
      </c>
      <c r="AZ381" s="6">
        <f t="shared" si="74"/>
        <v>1.6591373787541448E-2</v>
      </c>
      <c r="BA381" s="3" t="b">
        <f t="shared" si="77"/>
        <v>1</v>
      </c>
      <c r="BB381" s="3" t="b">
        <v>1</v>
      </c>
      <c r="BC381" t="s">
        <v>537</v>
      </c>
    </row>
    <row r="382" spans="1:55">
      <c r="A382">
        <v>766</v>
      </c>
      <c r="B382">
        <v>1</v>
      </c>
      <c r="C382" t="s">
        <v>1710</v>
      </c>
      <c r="D382" t="str">
        <f>HYPERLINK("http://www.uniprot.org/uniprot/WDR82_MOUSE", "WDR82_MOUSE")</f>
        <v>WDR82_MOUSE</v>
      </c>
      <c r="F382">
        <v>38.299999999999997</v>
      </c>
      <c r="G382">
        <v>313</v>
      </c>
      <c r="H382">
        <v>35080</v>
      </c>
      <c r="I382" t="s">
        <v>1711</v>
      </c>
      <c r="J382">
        <v>103</v>
      </c>
      <c r="K382">
        <v>103</v>
      </c>
      <c r="L382">
        <v>1</v>
      </c>
      <c r="M382">
        <v>13</v>
      </c>
      <c r="N382">
        <v>17</v>
      </c>
      <c r="O382">
        <v>18</v>
      </c>
      <c r="P382">
        <v>9</v>
      </c>
      <c r="Q382">
        <v>5</v>
      </c>
      <c r="R382">
        <v>18</v>
      </c>
      <c r="S382">
        <v>23</v>
      </c>
      <c r="T382">
        <v>13</v>
      </c>
      <c r="U382">
        <v>17</v>
      </c>
      <c r="V382">
        <v>18</v>
      </c>
      <c r="W382">
        <v>9</v>
      </c>
      <c r="X382">
        <v>5</v>
      </c>
      <c r="Y382">
        <v>18</v>
      </c>
      <c r="Z382">
        <v>23</v>
      </c>
      <c r="AA382">
        <v>13</v>
      </c>
      <c r="AB382">
        <v>17</v>
      </c>
      <c r="AC382">
        <v>18</v>
      </c>
      <c r="AD382">
        <v>9</v>
      </c>
      <c r="AE382">
        <v>5</v>
      </c>
      <c r="AF382">
        <v>18</v>
      </c>
      <c r="AG382">
        <v>23</v>
      </c>
      <c r="AH382" s="3">
        <v>20.857142857142858</v>
      </c>
      <c r="AI382" s="3">
        <v>12.919571428571428</v>
      </c>
      <c r="AJ382" s="3">
        <v>14</v>
      </c>
      <c r="AK382" s="3">
        <v>18.236857142857144</v>
      </c>
      <c r="AL382" s="3">
        <v>9</v>
      </c>
      <c r="AM382" s="3">
        <v>15.285714285714286</v>
      </c>
      <c r="AN382" s="3">
        <v>14.898857142857143</v>
      </c>
      <c r="AO382" s="3">
        <f t="shared" si="66"/>
        <v>15.02830612244898</v>
      </c>
      <c r="AP382" s="3" t="b">
        <f t="shared" si="67"/>
        <v>1</v>
      </c>
      <c r="AQ382" s="3" t="b">
        <f t="shared" si="75"/>
        <v>1</v>
      </c>
      <c r="AR382">
        <f t="shared" si="68"/>
        <v>4</v>
      </c>
      <c r="AS382">
        <f t="shared" si="69"/>
        <v>3</v>
      </c>
      <c r="AT382" s="3" t="b">
        <f t="shared" si="70"/>
        <v>1</v>
      </c>
      <c r="AU382" s="3">
        <f t="shared" si="71"/>
        <v>16.503392857142856</v>
      </c>
      <c r="AV382" s="3">
        <f t="shared" si="72"/>
        <v>13.061523809523811</v>
      </c>
      <c r="AW382" s="3">
        <f t="shared" si="73"/>
        <v>0.33743943477857202</v>
      </c>
      <c r="AX382" s="3">
        <f t="shared" si="78"/>
        <v>0.25453173603490226</v>
      </c>
      <c r="AY382" s="3" t="b">
        <f t="shared" si="76"/>
        <v>0</v>
      </c>
      <c r="AZ382" s="6">
        <f t="shared" si="74"/>
        <v>0.2695174203896995</v>
      </c>
      <c r="BA382" s="3" t="b">
        <f t="shared" si="77"/>
        <v>0</v>
      </c>
      <c r="BB382" s="3"/>
      <c r="BC382" t="s">
        <v>537</v>
      </c>
    </row>
    <row r="383" spans="1:55">
      <c r="A383">
        <v>816</v>
      </c>
      <c r="B383">
        <v>1</v>
      </c>
      <c r="C383" t="s">
        <v>1643</v>
      </c>
      <c r="D383" t="str">
        <f>HYPERLINK("http://www.uniprot.org/uniprot/TM209_MOUSE", "TM209_MOUSE")</f>
        <v>TM209_MOUSE</v>
      </c>
      <c r="F383">
        <v>39.6</v>
      </c>
      <c r="G383">
        <v>561</v>
      </c>
      <c r="H383">
        <v>62983</v>
      </c>
      <c r="I383" t="s">
        <v>1644</v>
      </c>
      <c r="J383">
        <v>107</v>
      </c>
      <c r="K383">
        <v>107</v>
      </c>
      <c r="L383">
        <v>1</v>
      </c>
      <c r="M383">
        <v>9</v>
      </c>
      <c r="N383">
        <v>20</v>
      </c>
      <c r="O383">
        <v>18</v>
      </c>
      <c r="P383">
        <v>3</v>
      </c>
      <c r="Q383">
        <v>10</v>
      </c>
      <c r="R383">
        <v>25</v>
      </c>
      <c r="S383">
        <v>22</v>
      </c>
      <c r="T383">
        <v>9</v>
      </c>
      <c r="U383">
        <v>20</v>
      </c>
      <c r="V383">
        <v>18</v>
      </c>
      <c r="W383">
        <v>3</v>
      </c>
      <c r="X383">
        <v>10</v>
      </c>
      <c r="Y383">
        <v>25</v>
      </c>
      <c r="Z383">
        <v>22</v>
      </c>
      <c r="AA383">
        <v>9</v>
      </c>
      <c r="AB383">
        <v>20</v>
      </c>
      <c r="AC383">
        <v>18</v>
      </c>
      <c r="AD383">
        <v>3</v>
      </c>
      <c r="AE383">
        <v>10</v>
      </c>
      <c r="AF383">
        <v>25</v>
      </c>
      <c r="AG383">
        <v>22</v>
      </c>
      <c r="AH383" s="3">
        <v>15.285714285714286</v>
      </c>
      <c r="AI383" s="3">
        <v>15.285714285714286</v>
      </c>
      <c r="AJ383" s="3">
        <v>14</v>
      </c>
      <c r="AK383" s="3">
        <v>9</v>
      </c>
      <c r="AL383" s="3">
        <v>15.285714285714286</v>
      </c>
      <c r="AM383" s="3">
        <v>22</v>
      </c>
      <c r="AN383" s="3">
        <v>14</v>
      </c>
      <c r="AO383" s="3">
        <f t="shared" si="66"/>
        <v>14.979591836734695</v>
      </c>
      <c r="AP383" s="3" t="b">
        <f t="shared" si="67"/>
        <v>1</v>
      </c>
      <c r="AQ383" s="3" t="b">
        <f t="shared" si="75"/>
        <v>1</v>
      </c>
      <c r="AR383">
        <f t="shared" si="68"/>
        <v>4</v>
      </c>
      <c r="AS383">
        <f t="shared" si="69"/>
        <v>3</v>
      </c>
      <c r="AT383" s="3" t="b">
        <f t="shared" si="70"/>
        <v>1</v>
      </c>
      <c r="AU383" s="3">
        <f t="shared" si="71"/>
        <v>13.392857142857142</v>
      </c>
      <c r="AV383" s="3">
        <f t="shared" si="72"/>
        <v>17.095238095238095</v>
      </c>
      <c r="AW383" s="3">
        <f t="shared" si="73"/>
        <v>-0.35213074771865205</v>
      </c>
      <c r="AX383" s="3">
        <f t="shared" si="78"/>
        <v>-0.71574308943512788</v>
      </c>
      <c r="AY383" s="3" t="b">
        <f t="shared" si="76"/>
        <v>0</v>
      </c>
      <c r="AZ383" s="6">
        <f t="shared" si="74"/>
        <v>0.23263025892133826</v>
      </c>
      <c r="BA383" s="3" t="b">
        <f t="shared" si="77"/>
        <v>0</v>
      </c>
      <c r="BB383" s="3"/>
      <c r="BC383" t="s">
        <v>537</v>
      </c>
    </row>
    <row r="384" spans="1:55">
      <c r="A384">
        <v>460</v>
      </c>
      <c r="B384">
        <v>1</v>
      </c>
      <c r="C384" t="s">
        <v>863</v>
      </c>
      <c r="D384" t="str">
        <f>HYPERLINK("http://www.uniprot.org/uniprot/FMO3_MOUSE", "FMO3_MOUSE")</f>
        <v>FMO3_MOUSE</v>
      </c>
      <c r="F384">
        <v>36.299999999999997</v>
      </c>
      <c r="G384">
        <v>534</v>
      </c>
      <c r="H384">
        <v>60517</v>
      </c>
      <c r="I384" t="s">
        <v>946</v>
      </c>
      <c r="J384">
        <v>91</v>
      </c>
      <c r="K384">
        <v>91</v>
      </c>
      <c r="L384">
        <v>1</v>
      </c>
      <c r="M384">
        <v>11</v>
      </c>
      <c r="N384">
        <v>60</v>
      </c>
      <c r="O384">
        <v>0</v>
      </c>
      <c r="P384">
        <v>20</v>
      </c>
      <c r="Q384">
        <v>0</v>
      </c>
      <c r="R384">
        <v>0</v>
      </c>
      <c r="S384">
        <v>0</v>
      </c>
      <c r="T384">
        <v>11</v>
      </c>
      <c r="U384">
        <v>60</v>
      </c>
      <c r="V384">
        <v>0</v>
      </c>
      <c r="W384">
        <v>20</v>
      </c>
      <c r="X384">
        <v>0</v>
      </c>
      <c r="Y384">
        <v>0</v>
      </c>
      <c r="Z384">
        <v>0</v>
      </c>
      <c r="AA384">
        <v>11</v>
      </c>
      <c r="AB384">
        <v>60</v>
      </c>
      <c r="AC384">
        <v>0</v>
      </c>
      <c r="AD384">
        <v>20</v>
      </c>
      <c r="AE384">
        <v>0</v>
      </c>
      <c r="AF384">
        <v>0</v>
      </c>
      <c r="AG384">
        <v>0</v>
      </c>
      <c r="AH384" s="3">
        <v>17.249714285714283</v>
      </c>
      <c r="AI384" s="3">
        <v>54.841285714285718</v>
      </c>
      <c r="AJ384" s="3">
        <v>0</v>
      </c>
      <c r="AK384" s="3">
        <v>32.142857142857146</v>
      </c>
      <c r="AL384" s="3">
        <v>0</v>
      </c>
      <c r="AM384" s="3">
        <v>0</v>
      </c>
      <c r="AN384" s="3">
        <v>0</v>
      </c>
      <c r="AO384" s="3">
        <f t="shared" si="66"/>
        <v>14.890551020408164</v>
      </c>
      <c r="AP384" s="3" t="b">
        <f t="shared" si="67"/>
        <v>1</v>
      </c>
      <c r="AQ384" s="3" t="b">
        <f t="shared" si="75"/>
        <v>1</v>
      </c>
      <c r="AR384">
        <f t="shared" si="68"/>
        <v>3</v>
      </c>
      <c r="AS384">
        <f t="shared" si="69"/>
        <v>0</v>
      </c>
      <c r="AT384" s="3" t="b">
        <f t="shared" si="70"/>
        <v>1</v>
      </c>
      <c r="AU384" s="3">
        <f t="shared" si="71"/>
        <v>26.058464285714287</v>
      </c>
      <c r="AV384" s="3">
        <f t="shared" si="72"/>
        <v>0</v>
      </c>
      <c r="AW384" s="3"/>
      <c r="AX384" s="3">
        <f t="shared" si="78"/>
        <v>-0.20834774355681637</v>
      </c>
      <c r="AY384" s="3" t="b">
        <f t="shared" si="76"/>
        <v>0</v>
      </c>
      <c r="AZ384" s="6">
        <f t="shared" si="74"/>
        <v>0.11672267196538277</v>
      </c>
      <c r="BA384" s="3" t="b">
        <f t="shared" si="77"/>
        <v>0</v>
      </c>
      <c r="BB384" s="3"/>
      <c r="BC384" t="s">
        <v>537</v>
      </c>
    </row>
    <row r="385" spans="1:55">
      <c r="A385">
        <v>847</v>
      </c>
      <c r="B385">
        <v>1</v>
      </c>
      <c r="C385" t="s">
        <v>1533</v>
      </c>
      <c r="D385" t="str">
        <f>HYPERLINK("http://www.uniprot.org/uniprot/TBL3_MOUSE", "TBL3_MOUSE")</f>
        <v>TBL3_MOUSE</v>
      </c>
      <c r="F385">
        <v>30.5</v>
      </c>
      <c r="G385">
        <v>801</v>
      </c>
      <c r="H385">
        <v>88267</v>
      </c>
      <c r="I385" t="s">
        <v>1534</v>
      </c>
      <c r="J385">
        <v>107</v>
      </c>
      <c r="K385">
        <v>107</v>
      </c>
      <c r="L385">
        <v>1</v>
      </c>
      <c r="M385">
        <v>12</v>
      </c>
      <c r="N385">
        <v>10</v>
      </c>
      <c r="O385">
        <v>19</v>
      </c>
      <c r="P385">
        <v>2</v>
      </c>
      <c r="Q385">
        <v>11</v>
      </c>
      <c r="R385">
        <v>19</v>
      </c>
      <c r="S385">
        <v>34</v>
      </c>
      <c r="T385">
        <v>12</v>
      </c>
      <c r="U385">
        <v>10</v>
      </c>
      <c r="V385">
        <v>19</v>
      </c>
      <c r="W385">
        <v>2</v>
      </c>
      <c r="X385">
        <v>11</v>
      </c>
      <c r="Y385">
        <v>19</v>
      </c>
      <c r="Z385">
        <v>34</v>
      </c>
      <c r="AA385">
        <v>12</v>
      </c>
      <c r="AB385">
        <v>10</v>
      </c>
      <c r="AC385">
        <v>19</v>
      </c>
      <c r="AD385">
        <v>2</v>
      </c>
      <c r="AE385">
        <v>11</v>
      </c>
      <c r="AF385">
        <v>19</v>
      </c>
      <c r="AG385">
        <v>34</v>
      </c>
      <c r="AH385" s="3">
        <v>19.462285714285713</v>
      </c>
      <c r="AI385" s="3">
        <v>7.2857142857142856</v>
      </c>
      <c r="AJ385" s="3">
        <v>15.174714285714286</v>
      </c>
      <c r="AK385" s="3">
        <v>6.8571428571428568</v>
      </c>
      <c r="AL385" s="3">
        <v>16.504714285714286</v>
      </c>
      <c r="AM385" s="3">
        <v>16.428571428571427</v>
      </c>
      <c r="AN385" s="3">
        <v>22.428571428571427</v>
      </c>
      <c r="AO385" s="3">
        <f t="shared" si="66"/>
        <v>14.87738775510204</v>
      </c>
      <c r="AP385" s="3" t="b">
        <f t="shared" si="67"/>
        <v>1</v>
      </c>
      <c r="AQ385" s="3" t="b">
        <f t="shared" si="75"/>
        <v>1</v>
      </c>
      <c r="AR385">
        <f t="shared" si="68"/>
        <v>4</v>
      </c>
      <c r="AS385">
        <f t="shared" si="69"/>
        <v>3</v>
      </c>
      <c r="AT385" s="3" t="b">
        <f t="shared" si="70"/>
        <v>1</v>
      </c>
      <c r="AU385" s="3">
        <f t="shared" si="71"/>
        <v>12.194964285714285</v>
      </c>
      <c r="AV385" s="3">
        <f t="shared" si="72"/>
        <v>18.453952380952384</v>
      </c>
      <c r="AW385" s="3">
        <f t="shared" ref="AW385:AW448" si="79">LOG(AU385/AV385,2)</f>
        <v>-0.59764430598528284</v>
      </c>
      <c r="AX385" s="3">
        <f t="shared" si="78"/>
        <v>-1.0938909122780474</v>
      </c>
      <c r="AY385" s="3" t="b">
        <f t="shared" si="76"/>
        <v>0</v>
      </c>
      <c r="AZ385" s="6">
        <f t="shared" si="74"/>
        <v>0.17951553498035158</v>
      </c>
      <c r="BA385" s="3" t="b">
        <f t="shared" si="77"/>
        <v>0</v>
      </c>
      <c r="BB385" s="3"/>
      <c r="BC385" t="s">
        <v>537</v>
      </c>
    </row>
    <row r="386" spans="1:55">
      <c r="A386">
        <v>336</v>
      </c>
      <c r="B386">
        <v>1</v>
      </c>
      <c r="C386" t="s">
        <v>1110</v>
      </c>
      <c r="D386" t="str">
        <f>HYPERLINK("http://www.uniprot.org/uniprot/GGLO_MOUSE", "GGLO_MOUSE")</f>
        <v>GGLO_MOUSE</v>
      </c>
      <c r="F386">
        <v>19.100000000000001</v>
      </c>
      <c r="G386">
        <v>440</v>
      </c>
      <c r="H386">
        <v>50493</v>
      </c>
      <c r="I386" t="s">
        <v>1111</v>
      </c>
      <c r="J386">
        <v>113</v>
      </c>
      <c r="K386">
        <v>113</v>
      </c>
      <c r="L386">
        <v>1</v>
      </c>
      <c r="M386">
        <v>4</v>
      </c>
      <c r="N386">
        <v>23</v>
      </c>
      <c r="O386">
        <v>34</v>
      </c>
      <c r="P386">
        <v>6</v>
      </c>
      <c r="Q386">
        <v>4</v>
      </c>
      <c r="R386">
        <v>17</v>
      </c>
      <c r="S386">
        <v>25</v>
      </c>
      <c r="T386">
        <v>4</v>
      </c>
      <c r="U386">
        <v>23</v>
      </c>
      <c r="V386">
        <v>34</v>
      </c>
      <c r="W386">
        <v>6</v>
      </c>
      <c r="X386">
        <v>4</v>
      </c>
      <c r="Y386">
        <v>17</v>
      </c>
      <c r="Z386">
        <v>25</v>
      </c>
      <c r="AA386">
        <v>4</v>
      </c>
      <c r="AB386">
        <v>23</v>
      </c>
      <c r="AC386">
        <v>34</v>
      </c>
      <c r="AD386">
        <v>6</v>
      </c>
      <c r="AE386">
        <v>4</v>
      </c>
      <c r="AF386">
        <v>17</v>
      </c>
      <c r="AG386">
        <v>25</v>
      </c>
      <c r="AH386" s="3">
        <v>7.2857142857142856</v>
      </c>
      <c r="AI386" s="3">
        <v>17.857142857142858</v>
      </c>
      <c r="AJ386" s="3">
        <v>28</v>
      </c>
      <c r="AK386" s="3">
        <v>13.812857142857142</v>
      </c>
      <c r="AL386" s="3">
        <v>7.2857142857142856</v>
      </c>
      <c r="AM386" s="3">
        <v>13.857142857142858</v>
      </c>
      <c r="AN386" s="3">
        <v>15.710142857142857</v>
      </c>
      <c r="AO386" s="3">
        <f t="shared" si="66"/>
        <v>14.829816326530613</v>
      </c>
      <c r="AP386" s="3" t="b">
        <f t="shared" si="67"/>
        <v>1</v>
      </c>
      <c r="AQ386" s="3" t="b">
        <f t="shared" si="75"/>
        <v>1</v>
      </c>
      <c r="AR386">
        <f t="shared" si="68"/>
        <v>4</v>
      </c>
      <c r="AS386">
        <f t="shared" si="69"/>
        <v>3</v>
      </c>
      <c r="AT386" s="3" t="b">
        <f t="shared" si="70"/>
        <v>1</v>
      </c>
      <c r="AU386" s="3">
        <f t="shared" si="71"/>
        <v>16.73892857142857</v>
      </c>
      <c r="AV386" s="3">
        <f t="shared" si="72"/>
        <v>12.284333333333334</v>
      </c>
      <c r="AW386" s="3">
        <f t="shared" si="79"/>
        <v>0.44638762129429349</v>
      </c>
      <c r="AX386" s="3">
        <f t="shared" si="78"/>
        <v>0.40093781131160139</v>
      </c>
      <c r="AY386" s="3" t="b">
        <f t="shared" si="76"/>
        <v>0</v>
      </c>
      <c r="AZ386" s="6">
        <f t="shared" si="74"/>
        <v>0.45955434249535682</v>
      </c>
      <c r="BA386" s="3" t="b">
        <f t="shared" si="77"/>
        <v>0</v>
      </c>
      <c r="BB386" s="3"/>
      <c r="BC386" t="s">
        <v>537</v>
      </c>
    </row>
    <row r="387" spans="1:55">
      <c r="A387">
        <v>365</v>
      </c>
      <c r="B387">
        <v>1</v>
      </c>
      <c r="C387" t="s">
        <v>1090</v>
      </c>
      <c r="D387" t="str">
        <f>HYPERLINK("http://www.uniprot.org/uniprot/RS8_MOUSE", "RS8_MOUSE")</f>
        <v>RS8_MOUSE</v>
      </c>
      <c r="F387">
        <v>36.1</v>
      </c>
      <c r="G387">
        <v>208</v>
      </c>
      <c r="H387">
        <v>24206</v>
      </c>
      <c r="I387" t="s">
        <v>1091</v>
      </c>
      <c r="J387">
        <v>109</v>
      </c>
      <c r="K387">
        <v>109</v>
      </c>
      <c r="L387">
        <v>1</v>
      </c>
      <c r="M387">
        <v>2</v>
      </c>
      <c r="N387">
        <v>26</v>
      </c>
      <c r="O387">
        <v>23</v>
      </c>
      <c r="P387">
        <v>9</v>
      </c>
      <c r="Q387">
        <v>6</v>
      </c>
      <c r="R387">
        <v>25</v>
      </c>
      <c r="S387">
        <v>18</v>
      </c>
      <c r="T387">
        <v>2</v>
      </c>
      <c r="U387">
        <v>26</v>
      </c>
      <c r="V387">
        <v>23</v>
      </c>
      <c r="W387">
        <v>9</v>
      </c>
      <c r="X387">
        <v>6</v>
      </c>
      <c r="Y387">
        <v>25</v>
      </c>
      <c r="Z387">
        <v>18</v>
      </c>
      <c r="AA387">
        <v>2</v>
      </c>
      <c r="AB387">
        <v>26</v>
      </c>
      <c r="AC387">
        <v>23</v>
      </c>
      <c r="AD387">
        <v>9</v>
      </c>
      <c r="AE387">
        <v>6</v>
      </c>
      <c r="AF387">
        <v>25</v>
      </c>
      <c r="AG387">
        <v>18</v>
      </c>
      <c r="AH387" s="3">
        <v>3.9044285714285714</v>
      </c>
      <c r="AI387" s="3">
        <v>20.377142857142854</v>
      </c>
      <c r="AJ387" s="3">
        <v>18.5</v>
      </c>
      <c r="AK387" s="3">
        <v>17.857142857142858</v>
      </c>
      <c r="AL387" s="3">
        <v>9.7142857142857135</v>
      </c>
      <c r="AM387" s="3">
        <v>21.941142857142857</v>
      </c>
      <c r="AN387" s="3">
        <v>11.154714285714286</v>
      </c>
      <c r="AO387" s="3">
        <f t="shared" si="66"/>
        <v>14.778408163265306</v>
      </c>
      <c r="AP387" s="3" t="b">
        <f t="shared" si="67"/>
        <v>1</v>
      </c>
      <c r="AQ387" s="3" t="b">
        <f t="shared" si="75"/>
        <v>1</v>
      </c>
      <c r="AR387">
        <f t="shared" si="68"/>
        <v>4</v>
      </c>
      <c r="AS387">
        <f t="shared" si="69"/>
        <v>3</v>
      </c>
      <c r="AT387" s="3" t="b">
        <f t="shared" si="70"/>
        <v>1</v>
      </c>
      <c r="AU387" s="3">
        <f t="shared" si="71"/>
        <v>15.159678571428572</v>
      </c>
      <c r="AV387" s="3">
        <f t="shared" si="72"/>
        <v>14.270047619047618</v>
      </c>
      <c r="AW387" s="3">
        <f t="shared" si="79"/>
        <v>8.7249015484731934E-2</v>
      </c>
      <c r="AX387" s="3">
        <f t="shared" si="78"/>
        <v>-0.10616191068689643</v>
      </c>
      <c r="AY387" s="3" t="b">
        <f t="shared" si="76"/>
        <v>0</v>
      </c>
      <c r="AZ387" s="6">
        <f t="shared" si="74"/>
        <v>0.87838078744624726</v>
      </c>
      <c r="BA387" s="3" t="b">
        <f t="shared" si="77"/>
        <v>0</v>
      </c>
      <c r="BB387" s="3"/>
      <c r="BC387" t="s">
        <v>537</v>
      </c>
    </row>
    <row r="388" spans="1:55">
      <c r="A388">
        <v>603</v>
      </c>
      <c r="B388">
        <v>1</v>
      </c>
      <c r="C388" t="s">
        <v>1968</v>
      </c>
      <c r="D388" t="str">
        <f>HYPERLINK("http://www.uniprot.org/uniprot/ATRX_MOUSE", "ATRX_MOUSE")</f>
        <v>ATRX_MOUSE</v>
      </c>
      <c r="F388">
        <v>9.6999999999999993</v>
      </c>
      <c r="G388">
        <v>2476</v>
      </c>
      <c r="H388">
        <v>278605</v>
      </c>
      <c r="I388" t="s">
        <v>1969</v>
      </c>
      <c r="J388">
        <v>103</v>
      </c>
      <c r="K388">
        <v>103</v>
      </c>
      <c r="L388">
        <v>1</v>
      </c>
      <c r="M388">
        <v>9</v>
      </c>
      <c r="N388">
        <v>20</v>
      </c>
      <c r="O388">
        <v>18</v>
      </c>
      <c r="P388">
        <v>3</v>
      </c>
      <c r="Q388">
        <v>13</v>
      </c>
      <c r="R388">
        <v>22</v>
      </c>
      <c r="S388">
        <v>18</v>
      </c>
      <c r="T388">
        <v>9</v>
      </c>
      <c r="U388">
        <v>20</v>
      </c>
      <c r="V388">
        <v>18</v>
      </c>
      <c r="W388">
        <v>3</v>
      </c>
      <c r="X388">
        <v>13</v>
      </c>
      <c r="Y388">
        <v>22</v>
      </c>
      <c r="Z388">
        <v>18</v>
      </c>
      <c r="AA388">
        <v>9</v>
      </c>
      <c r="AB388">
        <v>20</v>
      </c>
      <c r="AC388">
        <v>18</v>
      </c>
      <c r="AD388">
        <v>3</v>
      </c>
      <c r="AE388">
        <v>13</v>
      </c>
      <c r="AF388">
        <v>22</v>
      </c>
      <c r="AG388">
        <v>18</v>
      </c>
      <c r="AH388" s="3">
        <v>15.133285714285714</v>
      </c>
      <c r="AI388" s="3">
        <v>15.285714285714286</v>
      </c>
      <c r="AJ388" s="3">
        <v>14</v>
      </c>
      <c r="AK388" s="3">
        <v>8.7815714285714286</v>
      </c>
      <c r="AL388" s="3">
        <v>19.462285714285713</v>
      </c>
      <c r="AM388" s="3">
        <v>19.565428571428573</v>
      </c>
      <c r="AN388" s="3">
        <v>11.173</v>
      </c>
      <c r="AO388" s="3">
        <f t="shared" si="66"/>
        <v>14.771612244897957</v>
      </c>
      <c r="AP388" s="3" t="b">
        <f t="shared" si="67"/>
        <v>1</v>
      </c>
      <c r="AQ388" s="3" t="b">
        <f t="shared" si="75"/>
        <v>1</v>
      </c>
      <c r="AR388">
        <f t="shared" si="68"/>
        <v>4</v>
      </c>
      <c r="AS388">
        <f t="shared" si="69"/>
        <v>3</v>
      </c>
      <c r="AT388" s="3" t="b">
        <f t="shared" si="70"/>
        <v>1</v>
      </c>
      <c r="AU388" s="3">
        <f t="shared" si="71"/>
        <v>13.300142857142855</v>
      </c>
      <c r="AV388" s="3">
        <f t="shared" si="72"/>
        <v>16.733571428571427</v>
      </c>
      <c r="AW388" s="3">
        <f t="shared" si="79"/>
        <v>-0.3313036492961563</v>
      </c>
      <c r="AX388" s="3">
        <f t="shared" si="78"/>
        <v>-0.7753796230905724</v>
      </c>
      <c r="AY388" s="3" t="b">
        <f t="shared" si="76"/>
        <v>0</v>
      </c>
      <c r="AZ388" s="6">
        <f t="shared" si="74"/>
        <v>0.29699592771361594</v>
      </c>
      <c r="BA388" s="3" t="b">
        <f t="shared" si="77"/>
        <v>0</v>
      </c>
      <c r="BB388" s="3"/>
      <c r="BC388" t="s">
        <v>537</v>
      </c>
    </row>
    <row r="389" spans="1:55">
      <c r="A389">
        <v>544</v>
      </c>
      <c r="B389">
        <v>1</v>
      </c>
      <c r="C389" t="s">
        <v>779</v>
      </c>
      <c r="D389" t="str">
        <f>HYPERLINK("http://www.uniprot.org/uniprot/SRRM1_MOUSE", "SRRM1_MOUSE")</f>
        <v>SRRM1_MOUSE</v>
      </c>
      <c r="F389">
        <v>15.9</v>
      </c>
      <c r="G389">
        <v>946</v>
      </c>
      <c r="H389">
        <v>106893</v>
      </c>
      <c r="I389" t="s">
        <v>780</v>
      </c>
      <c r="J389">
        <v>99</v>
      </c>
      <c r="K389">
        <v>99</v>
      </c>
      <c r="L389">
        <v>1</v>
      </c>
      <c r="M389">
        <v>13</v>
      </c>
      <c r="N389">
        <v>11</v>
      </c>
      <c r="O389">
        <v>17</v>
      </c>
      <c r="P389">
        <v>14</v>
      </c>
      <c r="Q389">
        <v>9</v>
      </c>
      <c r="R389">
        <v>12</v>
      </c>
      <c r="S389">
        <v>23</v>
      </c>
      <c r="T389">
        <v>13</v>
      </c>
      <c r="U389">
        <v>11</v>
      </c>
      <c r="V389">
        <v>17</v>
      </c>
      <c r="W389">
        <v>14</v>
      </c>
      <c r="X389">
        <v>9</v>
      </c>
      <c r="Y389">
        <v>12</v>
      </c>
      <c r="Z389">
        <v>23</v>
      </c>
      <c r="AA389">
        <v>13</v>
      </c>
      <c r="AB389">
        <v>11</v>
      </c>
      <c r="AC389">
        <v>17</v>
      </c>
      <c r="AD389">
        <v>14</v>
      </c>
      <c r="AE389">
        <v>9</v>
      </c>
      <c r="AF389">
        <v>12</v>
      </c>
      <c r="AG389">
        <v>23</v>
      </c>
      <c r="AH389" s="3">
        <v>20.552999999999997</v>
      </c>
      <c r="AI389" s="3">
        <v>8</v>
      </c>
      <c r="AJ389" s="3">
        <v>12.855</v>
      </c>
      <c r="AK389" s="3">
        <v>24</v>
      </c>
      <c r="AL389" s="3">
        <v>14</v>
      </c>
      <c r="AM389" s="3">
        <v>9.4285714285714288</v>
      </c>
      <c r="AN389" s="3">
        <v>14.519142857142857</v>
      </c>
      <c r="AO389" s="3">
        <f t="shared" ref="AO389:AO452" si="80">AVERAGE(AH389:AN389)</f>
        <v>14.765102040816327</v>
      </c>
      <c r="AP389" s="3" t="b">
        <f t="shared" ref="AP389:AP452" si="81">IF(AO389&gt;=$AO$1,TRUE,FALSE)</f>
        <v>1</v>
      </c>
      <c r="AQ389" s="3" t="b">
        <f t="shared" si="75"/>
        <v>1</v>
      </c>
      <c r="AR389">
        <f t="shared" ref="AR389:AR452" si="82">COUNTIF(M389:P389,"&gt;0")</f>
        <v>4</v>
      </c>
      <c r="AS389">
        <f t="shared" ref="AS389:AS452" si="83">COUNTIF(Q389:S389,"&gt;0")</f>
        <v>3</v>
      </c>
      <c r="AT389" s="3" t="b">
        <f t="shared" ref="AT389:AT452" si="84">IF(OR(AR389&gt;=$AR$1,AS389&gt;=$AS$1),TRUE,FALSE)</f>
        <v>1</v>
      </c>
      <c r="AU389" s="3">
        <f t="shared" ref="AU389:AU452" si="85">AVERAGE(AH389:AK389)</f>
        <v>16.352</v>
      </c>
      <c r="AV389" s="3">
        <f t="shared" ref="AV389:AV452" si="86">AVERAGE(AL389:AN389)</f>
        <v>12.649238095238095</v>
      </c>
      <c r="AW389" s="3">
        <f t="shared" si="79"/>
        <v>0.37041661206740462</v>
      </c>
      <c r="AX389" s="3">
        <f t="shared" si="78"/>
        <v>0.42346927335216872</v>
      </c>
      <c r="AY389" s="3" t="b">
        <f t="shared" si="76"/>
        <v>0</v>
      </c>
      <c r="AZ389" s="6">
        <f t="shared" ref="AZ389:AZ452" si="87">TTEST(AH389:AK389,AL389:AN389,2,2)</f>
        <v>0.44835598296436946</v>
      </c>
      <c r="BA389" s="3" t="b">
        <f t="shared" si="77"/>
        <v>0</v>
      </c>
      <c r="BB389" s="3"/>
      <c r="BC389" t="s">
        <v>537</v>
      </c>
    </row>
    <row r="390" spans="1:55">
      <c r="A390">
        <v>315</v>
      </c>
      <c r="B390">
        <v>1</v>
      </c>
      <c r="C390" t="s">
        <v>593</v>
      </c>
      <c r="D390" t="str">
        <f>HYPERLINK("http://www.uniprot.org/uniprot/CEBPZ_MOUSE", "CEBPZ_MOUSE")</f>
        <v>CEBPZ_MOUSE</v>
      </c>
      <c r="F390">
        <v>20.2</v>
      </c>
      <c r="G390">
        <v>1052</v>
      </c>
      <c r="H390">
        <v>120263</v>
      </c>
      <c r="I390" t="s">
        <v>594</v>
      </c>
      <c r="J390">
        <v>114</v>
      </c>
      <c r="K390">
        <v>114</v>
      </c>
      <c r="L390">
        <v>1</v>
      </c>
      <c r="M390">
        <v>3</v>
      </c>
      <c r="N390">
        <v>22</v>
      </c>
      <c r="O390">
        <v>20</v>
      </c>
      <c r="P390">
        <v>3</v>
      </c>
      <c r="Q390">
        <v>11</v>
      </c>
      <c r="R390">
        <v>22</v>
      </c>
      <c r="S390">
        <v>33</v>
      </c>
      <c r="T390">
        <v>3</v>
      </c>
      <c r="U390">
        <v>22</v>
      </c>
      <c r="V390">
        <v>20</v>
      </c>
      <c r="W390">
        <v>3</v>
      </c>
      <c r="X390">
        <v>11</v>
      </c>
      <c r="Y390">
        <v>22</v>
      </c>
      <c r="Z390">
        <v>33</v>
      </c>
      <c r="AA390">
        <v>3</v>
      </c>
      <c r="AB390">
        <v>22</v>
      </c>
      <c r="AC390">
        <v>20</v>
      </c>
      <c r="AD390">
        <v>3</v>
      </c>
      <c r="AE390">
        <v>11</v>
      </c>
      <c r="AF390">
        <v>22</v>
      </c>
      <c r="AG390">
        <v>33</v>
      </c>
      <c r="AH390" s="3">
        <v>5.4955714285714281</v>
      </c>
      <c r="AI390" s="3">
        <v>16.831714285714288</v>
      </c>
      <c r="AJ390" s="3">
        <v>16.24942857142857</v>
      </c>
      <c r="AK390" s="3">
        <v>8.0511428571428585</v>
      </c>
      <c r="AL390" s="3">
        <v>16.428571428571427</v>
      </c>
      <c r="AM390" s="3">
        <v>19.285714285714285</v>
      </c>
      <c r="AN390" s="3">
        <v>20.961142857142857</v>
      </c>
      <c r="AO390" s="3">
        <f t="shared" si="80"/>
        <v>14.757612244897958</v>
      </c>
      <c r="AP390" s="3" t="b">
        <f t="shared" si="81"/>
        <v>1</v>
      </c>
      <c r="AQ390" s="3" t="b">
        <f t="shared" ref="AQ390:AQ453" si="88">IF(L390&gt;=$AQ$1,TRUE,FALSE)</f>
        <v>1</v>
      </c>
      <c r="AR390">
        <f t="shared" si="82"/>
        <v>4</v>
      </c>
      <c r="AS390">
        <f t="shared" si="83"/>
        <v>3</v>
      </c>
      <c r="AT390" s="3" t="b">
        <f t="shared" si="84"/>
        <v>1</v>
      </c>
      <c r="AU390" s="3">
        <f t="shared" si="85"/>
        <v>11.656964285714286</v>
      </c>
      <c r="AV390" s="3">
        <f t="shared" si="86"/>
        <v>18.891809523809524</v>
      </c>
      <c r="AW390" s="3">
        <f t="shared" si="79"/>
        <v>-0.69656876487624153</v>
      </c>
      <c r="AX390" s="3">
        <f t="shared" si="78"/>
        <v>-1.4587123239834181</v>
      </c>
      <c r="AY390" s="3" t="b">
        <f t="shared" ref="AY390:AY453" si="89">IF(OR(AX390&lt;=$AX$1,AX390&gt;=$AX$2),TRUE,FALSE)</f>
        <v>0</v>
      </c>
      <c r="AZ390" s="6">
        <f t="shared" si="87"/>
        <v>9.8653747409232259E-2</v>
      </c>
      <c r="BA390" s="3" t="b">
        <f t="shared" ref="BA390:BA453" si="90">IF(AZ390&lt;=$AZ$1,TRUE,FALSE)</f>
        <v>1</v>
      </c>
      <c r="BB390" s="3"/>
      <c r="BC390" t="s">
        <v>537</v>
      </c>
    </row>
    <row r="391" spans="1:55">
      <c r="A391">
        <v>909</v>
      </c>
      <c r="B391">
        <v>1</v>
      </c>
      <c r="C391" t="s">
        <v>1403</v>
      </c>
      <c r="D391" t="str">
        <f>HYPERLINK("http://www.uniprot.org/uniprot/BRD3_MOUSE", "BRD3_MOUSE")</f>
        <v>BRD3_MOUSE</v>
      </c>
      <c r="F391">
        <v>21.8</v>
      </c>
      <c r="G391">
        <v>726</v>
      </c>
      <c r="H391">
        <v>79763</v>
      </c>
      <c r="I391" t="s">
        <v>1404</v>
      </c>
      <c r="J391">
        <v>121</v>
      </c>
      <c r="K391">
        <v>60</v>
      </c>
      <c r="L391">
        <v>0.496</v>
      </c>
      <c r="M391">
        <v>15</v>
      </c>
      <c r="N391">
        <v>21</v>
      </c>
      <c r="O391">
        <v>21</v>
      </c>
      <c r="P391">
        <v>11</v>
      </c>
      <c r="Q391">
        <v>13</v>
      </c>
      <c r="R391">
        <v>19</v>
      </c>
      <c r="S391">
        <v>21</v>
      </c>
      <c r="T391">
        <v>8</v>
      </c>
      <c r="U391">
        <v>10</v>
      </c>
      <c r="V391">
        <v>10</v>
      </c>
      <c r="W391">
        <v>4</v>
      </c>
      <c r="X391">
        <v>8</v>
      </c>
      <c r="Y391">
        <v>11</v>
      </c>
      <c r="Z391">
        <v>9</v>
      </c>
      <c r="AA391">
        <v>11.5</v>
      </c>
      <c r="AB391">
        <v>15.789</v>
      </c>
      <c r="AC391">
        <v>16.875</v>
      </c>
      <c r="AD391">
        <v>9.6</v>
      </c>
      <c r="AE391">
        <v>10.856999999999999</v>
      </c>
      <c r="AF391">
        <v>17.655999999999999</v>
      </c>
      <c r="AG391">
        <v>15.75</v>
      </c>
      <c r="AH391" s="3">
        <v>18.5</v>
      </c>
      <c r="AI391" s="3">
        <v>12.229571428571429</v>
      </c>
      <c r="AJ391" s="3">
        <v>12.553571428571429</v>
      </c>
      <c r="AK391" s="3">
        <v>18.876285714285711</v>
      </c>
      <c r="AL391" s="3">
        <v>16.24942857142857</v>
      </c>
      <c r="AM391" s="3">
        <v>14.853428571428569</v>
      </c>
      <c r="AN391" s="3">
        <v>9.6547142857142862</v>
      </c>
      <c r="AO391" s="3">
        <f t="shared" si="80"/>
        <v>14.70242857142857</v>
      </c>
      <c r="AP391" s="3" t="b">
        <f t="shared" si="81"/>
        <v>1</v>
      </c>
      <c r="AQ391" s="3" t="b">
        <f t="shared" si="88"/>
        <v>1</v>
      </c>
      <c r="AR391">
        <f t="shared" si="82"/>
        <v>4</v>
      </c>
      <c r="AS391">
        <f t="shared" si="83"/>
        <v>3</v>
      </c>
      <c r="AT391" s="3" t="b">
        <f t="shared" si="84"/>
        <v>1</v>
      </c>
      <c r="AU391" s="3">
        <f t="shared" si="85"/>
        <v>15.539857142857141</v>
      </c>
      <c r="AV391" s="3">
        <f t="shared" si="86"/>
        <v>13.585857142857142</v>
      </c>
      <c r="AW391" s="3">
        <f t="shared" si="79"/>
        <v>0.19386765193865602</v>
      </c>
      <c r="AX391" s="3">
        <f t="shared" si="78"/>
        <v>9.969586596978236E-2</v>
      </c>
      <c r="AY391" s="3" t="b">
        <f t="shared" si="89"/>
        <v>0</v>
      </c>
      <c r="AZ391" s="6">
        <f t="shared" si="87"/>
        <v>0.50630732937130474</v>
      </c>
      <c r="BA391" s="3" t="b">
        <f t="shared" si="90"/>
        <v>0</v>
      </c>
      <c r="BB391" s="3"/>
      <c r="BC391" t="s">
        <v>1405</v>
      </c>
    </row>
    <row r="392" spans="1:55">
      <c r="A392">
        <v>537</v>
      </c>
      <c r="B392">
        <v>1</v>
      </c>
      <c r="C392" t="s">
        <v>678</v>
      </c>
      <c r="D392" t="str">
        <f>HYPERLINK("http://www.uniprot.org/uniprot/PR38A_MOUSE", "PR38A_MOUSE")</f>
        <v>PR38A_MOUSE</v>
      </c>
      <c r="F392">
        <v>20.5</v>
      </c>
      <c r="G392">
        <v>312</v>
      </c>
      <c r="H392">
        <v>37438</v>
      </c>
      <c r="I392" t="s">
        <v>679</v>
      </c>
      <c r="J392">
        <v>107</v>
      </c>
      <c r="K392">
        <v>107</v>
      </c>
      <c r="L392">
        <v>1</v>
      </c>
      <c r="M392">
        <v>8</v>
      </c>
      <c r="N392">
        <v>22</v>
      </c>
      <c r="O392">
        <v>18</v>
      </c>
      <c r="P392">
        <v>6</v>
      </c>
      <c r="Q392">
        <v>9</v>
      </c>
      <c r="R392">
        <v>15</v>
      </c>
      <c r="S392">
        <v>29</v>
      </c>
      <c r="T392">
        <v>8</v>
      </c>
      <c r="U392">
        <v>22</v>
      </c>
      <c r="V392">
        <v>18</v>
      </c>
      <c r="W392">
        <v>6</v>
      </c>
      <c r="X392">
        <v>9</v>
      </c>
      <c r="Y392">
        <v>15</v>
      </c>
      <c r="Z392">
        <v>29</v>
      </c>
      <c r="AA392">
        <v>8</v>
      </c>
      <c r="AB392">
        <v>22</v>
      </c>
      <c r="AC392">
        <v>18</v>
      </c>
      <c r="AD392">
        <v>6</v>
      </c>
      <c r="AE392">
        <v>9</v>
      </c>
      <c r="AF392">
        <v>15</v>
      </c>
      <c r="AG392">
        <v>29</v>
      </c>
      <c r="AH392" s="3">
        <v>13.812857142857142</v>
      </c>
      <c r="AI392" s="3">
        <v>16.902428571428572</v>
      </c>
      <c r="AJ392" s="3">
        <v>13.819857142857144</v>
      </c>
      <c r="AK392" s="3">
        <v>13.857142857142858</v>
      </c>
      <c r="AL392" s="3">
        <v>14</v>
      </c>
      <c r="AM392" s="3">
        <v>12.285714285714286</v>
      </c>
      <c r="AN392" s="3">
        <v>18.236857142857144</v>
      </c>
      <c r="AO392" s="3">
        <f t="shared" si="80"/>
        <v>14.702122448979594</v>
      </c>
      <c r="AP392" s="3" t="b">
        <f t="shared" si="81"/>
        <v>1</v>
      </c>
      <c r="AQ392" s="3" t="b">
        <f t="shared" si="88"/>
        <v>1</v>
      </c>
      <c r="AR392">
        <f t="shared" si="82"/>
        <v>4</v>
      </c>
      <c r="AS392">
        <f t="shared" si="83"/>
        <v>3</v>
      </c>
      <c r="AT392" s="3" t="b">
        <f t="shared" si="84"/>
        <v>1</v>
      </c>
      <c r="AU392" s="3">
        <f t="shared" si="85"/>
        <v>14.59807142857143</v>
      </c>
      <c r="AV392" s="3">
        <f t="shared" si="86"/>
        <v>14.840857142857141</v>
      </c>
      <c r="AW392" s="3">
        <f t="shared" si="79"/>
        <v>-2.3796632852070492E-2</v>
      </c>
      <c r="AX392" s="3">
        <f t="shared" si="78"/>
        <v>-3.5205825983863667E-2</v>
      </c>
      <c r="AY392" s="3" t="b">
        <f t="shared" si="89"/>
        <v>0</v>
      </c>
      <c r="AZ392" s="6">
        <f t="shared" si="87"/>
        <v>0.89427158767872217</v>
      </c>
      <c r="BA392" s="3" t="b">
        <f t="shared" si="90"/>
        <v>0</v>
      </c>
      <c r="BB392" s="3"/>
      <c r="BC392" t="s">
        <v>537</v>
      </c>
    </row>
    <row r="393" spans="1:55">
      <c r="A393">
        <v>892</v>
      </c>
      <c r="B393">
        <v>1</v>
      </c>
      <c r="C393" t="s">
        <v>1366</v>
      </c>
      <c r="D393" t="str">
        <f>HYPERLINK("http://www.uniprot.org/uniprot/CDC73_MOUSE", "CDC73_MOUSE")</f>
        <v>CDC73_MOUSE</v>
      </c>
      <c r="F393">
        <v>37.1</v>
      </c>
      <c r="G393">
        <v>531</v>
      </c>
      <c r="H393">
        <v>60578</v>
      </c>
      <c r="I393" t="s">
        <v>1367</v>
      </c>
      <c r="J393">
        <v>100</v>
      </c>
      <c r="K393">
        <v>100</v>
      </c>
      <c r="L393">
        <v>1</v>
      </c>
      <c r="M393">
        <v>9</v>
      </c>
      <c r="N393">
        <v>19</v>
      </c>
      <c r="O393">
        <v>13</v>
      </c>
      <c r="P393">
        <v>5</v>
      </c>
      <c r="Q393">
        <v>16</v>
      </c>
      <c r="R393">
        <v>14</v>
      </c>
      <c r="S393">
        <v>24</v>
      </c>
      <c r="T393">
        <v>9</v>
      </c>
      <c r="U393">
        <v>19</v>
      </c>
      <c r="V393">
        <v>13</v>
      </c>
      <c r="W393">
        <v>5</v>
      </c>
      <c r="X393">
        <v>16</v>
      </c>
      <c r="Y393">
        <v>14</v>
      </c>
      <c r="Z393">
        <v>24</v>
      </c>
      <c r="AA393">
        <v>9</v>
      </c>
      <c r="AB393">
        <v>19</v>
      </c>
      <c r="AC393">
        <v>13</v>
      </c>
      <c r="AD393">
        <v>5</v>
      </c>
      <c r="AE393">
        <v>16</v>
      </c>
      <c r="AF393">
        <v>14</v>
      </c>
      <c r="AG393">
        <v>24</v>
      </c>
      <c r="AH393" s="3">
        <v>15.285714285714286</v>
      </c>
      <c r="AI393" s="3">
        <v>14.715999999999999</v>
      </c>
      <c r="AJ393" s="3">
        <v>9.7142857142857135</v>
      </c>
      <c r="AK393" s="3">
        <v>12.711</v>
      </c>
      <c r="AL393" s="3">
        <v>23.540714285714284</v>
      </c>
      <c r="AM393" s="3">
        <v>11.275571428571428</v>
      </c>
      <c r="AN393" s="3">
        <v>15.285714285714286</v>
      </c>
      <c r="AO393" s="3">
        <f t="shared" si="80"/>
        <v>14.647</v>
      </c>
      <c r="AP393" s="3" t="b">
        <f t="shared" si="81"/>
        <v>1</v>
      </c>
      <c r="AQ393" s="3" t="b">
        <f t="shared" si="88"/>
        <v>1</v>
      </c>
      <c r="AR393">
        <f t="shared" si="82"/>
        <v>4</v>
      </c>
      <c r="AS393">
        <f t="shared" si="83"/>
        <v>3</v>
      </c>
      <c r="AT393" s="3" t="b">
        <f t="shared" si="84"/>
        <v>1</v>
      </c>
      <c r="AU393" s="3">
        <f t="shared" si="85"/>
        <v>13.10675</v>
      </c>
      <c r="AV393" s="3">
        <f t="shared" si="86"/>
        <v>16.700666666666667</v>
      </c>
      <c r="AW393" s="3">
        <f t="shared" si="79"/>
        <v>-0.34959570045674349</v>
      </c>
      <c r="AX393" s="3">
        <f t="shared" si="78"/>
        <v>-0.65957890956731458</v>
      </c>
      <c r="AY393" s="3" t="b">
        <f t="shared" si="89"/>
        <v>0</v>
      </c>
      <c r="AZ393" s="6">
        <f t="shared" si="87"/>
        <v>0.33471250533011893</v>
      </c>
      <c r="BA393" s="3" t="b">
        <f t="shared" si="90"/>
        <v>0</v>
      </c>
      <c r="BB393" s="3"/>
      <c r="BC393" t="s">
        <v>537</v>
      </c>
    </row>
    <row r="394" spans="1:55">
      <c r="A394">
        <v>1316</v>
      </c>
      <c r="B394">
        <v>1</v>
      </c>
      <c r="C394" t="s">
        <v>2861</v>
      </c>
      <c r="D394" t="str">
        <f>HYPERLINK("http://www.uniprot.org/uniprot/LSM4_MOUSE", "LSM4_MOUSE")</f>
        <v>LSM4_MOUSE</v>
      </c>
      <c r="F394">
        <v>31.4</v>
      </c>
      <c r="G394">
        <v>137</v>
      </c>
      <c r="H394">
        <v>15077</v>
      </c>
      <c r="I394" t="s">
        <v>2862</v>
      </c>
      <c r="J394">
        <v>86</v>
      </c>
      <c r="K394">
        <v>86</v>
      </c>
      <c r="L394">
        <v>1</v>
      </c>
      <c r="M394">
        <v>12</v>
      </c>
      <c r="N394">
        <v>12</v>
      </c>
      <c r="O394">
        <v>10</v>
      </c>
      <c r="P394">
        <v>18</v>
      </c>
      <c r="Q394">
        <v>13</v>
      </c>
      <c r="R394">
        <v>11</v>
      </c>
      <c r="S394">
        <v>10</v>
      </c>
      <c r="T394">
        <v>12</v>
      </c>
      <c r="U394">
        <v>12</v>
      </c>
      <c r="V394">
        <v>10</v>
      </c>
      <c r="W394">
        <v>18</v>
      </c>
      <c r="X394">
        <v>13</v>
      </c>
      <c r="Y394">
        <v>11</v>
      </c>
      <c r="Z394">
        <v>10</v>
      </c>
      <c r="AA394">
        <v>12</v>
      </c>
      <c r="AB394">
        <v>12</v>
      </c>
      <c r="AC394">
        <v>10</v>
      </c>
      <c r="AD394">
        <v>18</v>
      </c>
      <c r="AE394">
        <v>13</v>
      </c>
      <c r="AF394">
        <v>11</v>
      </c>
      <c r="AG394">
        <v>10</v>
      </c>
      <c r="AH394" s="3">
        <v>19.847857142857144</v>
      </c>
      <c r="AI394" s="3">
        <v>9.2857142857142865</v>
      </c>
      <c r="AJ394" s="3">
        <v>7.6044285714285715</v>
      </c>
      <c r="AK394" s="3">
        <v>30.085714285714285</v>
      </c>
      <c r="AL394" s="3">
        <v>20.377142857142854</v>
      </c>
      <c r="AM394" s="3">
        <v>9.0134285714285713</v>
      </c>
      <c r="AN394" s="3">
        <v>6.1428571428571432</v>
      </c>
      <c r="AO394" s="3">
        <f t="shared" si="80"/>
        <v>14.622448979591837</v>
      </c>
      <c r="AP394" s="3" t="b">
        <f t="shared" si="81"/>
        <v>1</v>
      </c>
      <c r="AQ394" s="3" t="b">
        <f t="shared" si="88"/>
        <v>1</v>
      </c>
      <c r="AR394">
        <f t="shared" si="82"/>
        <v>4</v>
      </c>
      <c r="AS394">
        <f t="shared" si="83"/>
        <v>3</v>
      </c>
      <c r="AT394" s="3" t="b">
        <f t="shared" si="84"/>
        <v>1</v>
      </c>
      <c r="AU394" s="3">
        <f t="shared" si="85"/>
        <v>16.705928571428572</v>
      </c>
      <c r="AV394" s="3">
        <f t="shared" si="86"/>
        <v>11.844476190476191</v>
      </c>
      <c r="AW394" s="3">
        <f t="shared" si="79"/>
        <v>0.49614577640556856</v>
      </c>
      <c r="AX394" s="3">
        <f t="shared" si="78"/>
        <v>0.99619449740091814</v>
      </c>
      <c r="AY394" s="3" t="b">
        <f t="shared" si="89"/>
        <v>0</v>
      </c>
      <c r="AZ394" s="6">
        <f t="shared" si="87"/>
        <v>0.52761853861832142</v>
      </c>
      <c r="BA394" s="3" t="b">
        <f t="shared" si="90"/>
        <v>0</v>
      </c>
      <c r="BB394" s="3"/>
      <c r="BC394" t="s">
        <v>537</v>
      </c>
    </row>
    <row r="395" spans="1:55">
      <c r="A395">
        <v>1245</v>
      </c>
      <c r="B395">
        <v>1</v>
      </c>
      <c r="C395" t="s">
        <v>2212</v>
      </c>
      <c r="D395" t="str">
        <f>HYPERLINK("http://www.uniprot.org/uniprot/NVL_MOUSE", "NVL_MOUSE")</f>
        <v>NVL_MOUSE</v>
      </c>
      <c r="F395">
        <v>30.8</v>
      </c>
      <c r="G395">
        <v>855</v>
      </c>
      <c r="H395">
        <v>94477</v>
      </c>
      <c r="I395" t="s">
        <v>2213</v>
      </c>
      <c r="J395">
        <v>94</v>
      </c>
      <c r="K395">
        <v>94</v>
      </c>
      <c r="L395">
        <v>1</v>
      </c>
      <c r="M395">
        <v>13</v>
      </c>
      <c r="N395">
        <v>24</v>
      </c>
      <c r="O395">
        <v>13</v>
      </c>
      <c r="P395">
        <v>6</v>
      </c>
      <c r="Q395">
        <v>12</v>
      </c>
      <c r="R395">
        <v>15</v>
      </c>
      <c r="S395">
        <v>11</v>
      </c>
      <c r="T395">
        <v>13</v>
      </c>
      <c r="U395">
        <v>24</v>
      </c>
      <c r="V395">
        <v>13</v>
      </c>
      <c r="W395">
        <v>6</v>
      </c>
      <c r="X395">
        <v>12</v>
      </c>
      <c r="Y395">
        <v>15</v>
      </c>
      <c r="Z395">
        <v>11</v>
      </c>
      <c r="AA395">
        <v>13</v>
      </c>
      <c r="AB395">
        <v>24</v>
      </c>
      <c r="AC395">
        <v>13</v>
      </c>
      <c r="AD395">
        <v>6</v>
      </c>
      <c r="AE395">
        <v>12</v>
      </c>
      <c r="AF395">
        <v>15</v>
      </c>
      <c r="AG395">
        <v>11</v>
      </c>
      <c r="AH395" s="3">
        <v>21.212142857142858</v>
      </c>
      <c r="AI395" s="3">
        <v>19</v>
      </c>
      <c r="AJ395" s="3">
        <v>9.7381428571428579</v>
      </c>
      <c r="AK395" s="3">
        <v>14.383714285714287</v>
      </c>
      <c r="AL395" s="3">
        <v>18.604000000000003</v>
      </c>
      <c r="AM395" s="3">
        <v>12.660714285714286</v>
      </c>
      <c r="AN395" s="3">
        <v>6.5318571428571426</v>
      </c>
      <c r="AO395" s="3">
        <f t="shared" si="80"/>
        <v>14.590081632653064</v>
      </c>
      <c r="AP395" s="3" t="b">
        <f t="shared" si="81"/>
        <v>1</v>
      </c>
      <c r="AQ395" s="3" t="b">
        <f t="shared" si="88"/>
        <v>1</v>
      </c>
      <c r="AR395">
        <f t="shared" si="82"/>
        <v>4</v>
      </c>
      <c r="AS395">
        <f t="shared" si="83"/>
        <v>3</v>
      </c>
      <c r="AT395" s="3" t="b">
        <f t="shared" si="84"/>
        <v>1</v>
      </c>
      <c r="AU395" s="3">
        <f t="shared" si="85"/>
        <v>16.083500000000001</v>
      </c>
      <c r="AV395" s="3">
        <f t="shared" si="86"/>
        <v>12.598857142857144</v>
      </c>
      <c r="AW395" s="3">
        <f t="shared" si="79"/>
        <v>0.35228852069253985</v>
      </c>
      <c r="AX395" s="3">
        <f t="shared" si="78"/>
        <v>0.71689337087805982</v>
      </c>
      <c r="AY395" s="3" t="b">
        <f t="shared" si="89"/>
        <v>0</v>
      </c>
      <c r="AZ395" s="6">
        <f t="shared" si="87"/>
        <v>0.44399826631450584</v>
      </c>
      <c r="BA395" s="3" t="b">
        <f t="shared" si="90"/>
        <v>0</v>
      </c>
      <c r="BB395" s="3"/>
      <c r="BC395" t="s">
        <v>537</v>
      </c>
    </row>
    <row r="396" spans="1:55">
      <c r="A396">
        <v>1155</v>
      </c>
      <c r="B396">
        <v>1</v>
      </c>
      <c r="C396" t="s">
        <v>2284</v>
      </c>
      <c r="D396" t="str">
        <f>HYPERLINK("http://www.uniprot.org/uniprot/RL11_MOUSE", "RL11_MOUSE")</f>
        <v>RL11_MOUSE</v>
      </c>
      <c r="F396">
        <v>21.9</v>
      </c>
      <c r="G396">
        <v>178</v>
      </c>
      <c r="H396">
        <v>20253</v>
      </c>
      <c r="I396" t="s">
        <v>2285</v>
      </c>
      <c r="J396">
        <v>89</v>
      </c>
      <c r="K396">
        <v>89</v>
      </c>
      <c r="L396">
        <v>1</v>
      </c>
      <c r="M396">
        <v>12</v>
      </c>
      <c r="N396">
        <v>10</v>
      </c>
      <c r="O396">
        <v>12</v>
      </c>
      <c r="P396">
        <v>12</v>
      </c>
      <c r="Q396">
        <v>19</v>
      </c>
      <c r="R396">
        <v>10</v>
      </c>
      <c r="S396">
        <v>14</v>
      </c>
      <c r="T396">
        <v>12</v>
      </c>
      <c r="U396">
        <v>10</v>
      </c>
      <c r="V396">
        <v>12</v>
      </c>
      <c r="W396">
        <v>12</v>
      </c>
      <c r="X396">
        <v>19</v>
      </c>
      <c r="Y396">
        <v>10</v>
      </c>
      <c r="Z396">
        <v>14</v>
      </c>
      <c r="AA396">
        <v>12</v>
      </c>
      <c r="AB396">
        <v>10</v>
      </c>
      <c r="AC396">
        <v>12</v>
      </c>
      <c r="AD396">
        <v>12</v>
      </c>
      <c r="AE396">
        <v>19</v>
      </c>
      <c r="AF396">
        <v>10</v>
      </c>
      <c r="AG396">
        <v>14</v>
      </c>
      <c r="AH396" s="3">
        <v>19.565428571428573</v>
      </c>
      <c r="AI396" s="3">
        <v>7.2857142857142856</v>
      </c>
      <c r="AJ396" s="3">
        <v>9</v>
      </c>
      <c r="AK396" s="3">
        <v>22</v>
      </c>
      <c r="AL396" s="3">
        <v>26.761857142857142</v>
      </c>
      <c r="AM396" s="3">
        <v>8.3662857142857145</v>
      </c>
      <c r="AN396" s="3">
        <v>8.7815714285714286</v>
      </c>
      <c r="AO396" s="3">
        <f t="shared" si="80"/>
        <v>14.537265306122448</v>
      </c>
      <c r="AP396" s="3" t="b">
        <f t="shared" si="81"/>
        <v>1</v>
      </c>
      <c r="AQ396" s="3" t="b">
        <f t="shared" si="88"/>
        <v>1</v>
      </c>
      <c r="AR396">
        <f t="shared" si="82"/>
        <v>4</v>
      </c>
      <c r="AS396">
        <f t="shared" si="83"/>
        <v>3</v>
      </c>
      <c r="AT396" s="3" t="b">
        <f t="shared" si="84"/>
        <v>1</v>
      </c>
      <c r="AU396" s="3">
        <f t="shared" si="85"/>
        <v>14.462785714285715</v>
      </c>
      <c r="AV396" s="3">
        <f t="shared" si="86"/>
        <v>14.636571428571429</v>
      </c>
      <c r="AW396" s="3">
        <f t="shared" si="79"/>
        <v>-1.7232186112013905E-2</v>
      </c>
      <c r="AX396" s="3">
        <f t="shared" si="78"/>
        <v>-8.8354934594495671E-2</v>
      </c>
      <c r="AY396" s="3" t="b">
        <f t="shared" si="89"/>
        <v>0</v>
      </c>
      <c r="AZ396" s="6">
        <f t="shared" si="87"/>
        <v>0.980311263383286</v>
      </c>
      <c r="BA396" s="3" t="b">
        <f t="shared" si="90"/>
        <v>0</v>
      </c>
      <c r="BB396" s="3"/>
      <c r="BC396" t="s">
        <v>537</v>
      </c>
    </row>
    <row r="397" spans="1:55">
      <c r="A397">
        <v>48</v>
      </c>
      <c r="B397">
        <v>1</v>
      </c>
      <c r="C397" t="s">
        <v>418</v>
      </c>
      <c r="D397" t="str">
        <f>HYPERLINK("http://www.uniprot.org/uniprot/PPIG_MOUSE", "PPIG_MOUSE")</f>
        <v>PPIG_MOUSE</v>
      </c>
      <c r="F397">
        <v>11.4</v>
      </c>
      <c r="G397">
        <v>752</v>
      </c>
      <c r="H397">
        <v>88326</v>
      </c>
      <c r="I397" t="s">
        <v>419</v>
      </c>
      <c r="J397">
        <v>111</v>
      </c>
      <c r="K397">
        <v>111</v>
      </c>
      <c r="L397">
        <v>1</v>
      </c>
      <c r="M397">
        <v>4</v>
      </c>
      <c r="N397">
        <v>21</v>
      </c>
      <c r="O397">
        <v>19</v>
      </c>
      <c r="P397">
        <v>8</v>
      </c>
      <c r="Q397">
        <v>4</v>
      </c>
      <c r="R397">
        <v>22</v>
      </c>
      <c r="S397">
        <v>33</v>
      </c>
      <c r="T397">
        <v>4</v>
      </c>
      <c r="U397">
        <v>21</v>
      </c>
      <c r="V397">
        <v>19</v>
      </c>
      <c r="W397">
        <v>8</v>
      </c>
      <c r="X397">
        <v>4</v>
      </c>
      <c r="Y397">
        <v>22</v>
      </c>
      <c r="Z397">
        <v>33</v>
      </c>
      <c r="AA397">
        <v>4</v>
      </c>
      <c r="AB397">
        <v>21</v>
      </c>
      <c r="AC397">
        <v>19</v>
      </c>
      <c r="AD397">
        <v>8</v>
      </c>
      <c r="AE397">
        <v>4</v>
      </c>
      <c r="AF397">
        <v>22</v>
      </c>
      <c r="AG397">
        <v>33</v>
      </c>
      <c r="AH397" s="3">
        <v>6.8571428571428568</v>
      </c>
      <c r="AI397" s="3">
        <v>16.094428571428573</v>
      </c>
      <c r="AJ397" s="3">
        <v>14.898857142857143</v>
      </c>
      <c r="AK397" s="3">
        <v>16.094428571428573</v>
      </c>
      <c r="AL397" s="3">
        <v>7.2857142857142856</v>
      </c>
      <c r="AM397" s="3">
        <v>19.285714285714285</v>
      </c>
      <c r="AN397" s="3">
        <v>20.857142857142858</v>
      </c>
      <c r="AO397" s="3">
        <f t="shared" si="80"/>
        <v>14.481918367346939</v>
      </c>
      <c r="AP397" s="3" t="b">
        <f t="shared" si="81"/>
        <v>1</v>
      </c>
      <c r="AQ397" s="3" t="b">
        <f t="shared" si="88"/>
        <v>1</v>
      </c>
      <c r="AR397">
        <f t="shared" si="82"/>
        <v>4</v>
      </c>
      <c r="AS397">
        <f t="shared" si="83"/>
        <v>3</v>
      </c>
      <c r="AT397" s="3" t="b">
        <f t="shared" si="84"/>
        <v>1</v>
      </c>
      <c r="AU397" s="3">
        <f t="shared" si="85"/>
        <v>13.486214285714286</v>
      </c>
      <c r="AV397" s="3">
        <f t="shared" si="86"/>
        <v>15.80952380952381</v>
      </c>
      <c r="AW397" s="3">
        <f t="shared" si="79"/>
        <v>-0.22930848739029014</v>
      </c>
      <c r="AX397" s="3">
        <f t="shared" si="78"/>
        <v>-0.53860491075142936</v>
      </c>
      <c r="AY397" s="3" t="b">
        <f t="shared" si="89"/>
        <v>0</v>
      </c>
      <c r="AZ397" s="6">
        <f t="shared" si="87"/>
        <v>0.62392993706640454</v>
      </c>
      <c r="BA397" s="3" t="b">
        <f t="shared" si="90"/>
        <v>0</v>
      </c>
      <c r="BB397" s="3"/>
      <c r="BC397" t="s">
        <v>537</v>
      </c>
    </row>
    <row r="398" spans="1:55">
      <c r="A398">
        <v>1181</v>
      </c>
      <c r="B398">
        <v>1</v>
      </c>
      <c r="C398" t="s">
        <v>2337</v>
      </c>
      <c r="D398" t="str">
        <f>HYPERLINK("http://www.uniprot.org/uniprot/MRT4_MOUSE", "MRT4_MOUSE")</f>
        <v>MRT4_MOUSE</v>
      </c>
      <c r="F398">
        <v>41.8</v>
      </c>
      <c r="G398">
        <v>239</v>
      </c>
      <c r="H398">
        <v>27547</v>
      </c>
      <c r="I398" t="s">
        <v>2338</v>
      </c>
      <c r="J398">
        <v>107</v>
      </c>
      <c r="K398">
        <v>107</v>
      </c>
      <c r="L398">
        <v>1</v>
      </c>
      <c r="M398">
        <v>2</v>
      </c>
      <c r="N398">
        <v>21</v>
      </c>
      <c r="O398">
        <v>22</v>
      </c>
      <c r="P398">
        <v>4</v>
      </c>
      <c r="Q398">
        <v>9</v>
      </c>
      <c r="R398">
        <v>20</v>
      </c>
      <c r="S398">
        <v>29</v>
      </c>
      <c r="T398">
        <v>2</v>
      </c>
      <c r="U398">
        <v>21</v>
      </c>
      <c r="V398">
        <v>22</v>
      </c>
      <c r="W398">
        <v>4</v>
      </c>
      <c r="X398">
        <v>9</v>
      </c>
      <c r="Y398">
        <v>20</v>
      </c>
      <c r="Z398">
        <v>29</v>
      </c>
      <c r="AA398">
        <v>2</v>
      </c>
      <c r="AB398">
        <v>21</v>
      </c>
      <c r="AC398">
        <v>22</v>
      </c>
      <c r="AD398">
        <v>4</v>
      </c>
      <c r="AE398">
        <v>9</v>
      </c>
      <c r="AF398">
        <v>20</v>
      </c>
      <c r="AG398">
        <v>29</v>
      </c>
      <c r="AH398" s="3">
        <v>4.5714285714285712</v>
      </c>
      <c r="AI398" s="3">
        <v>16.428571428571427</v>
      </c>
      <c r="AJ398" s="3">
        <v>18</v>
      </c>
      <c r="AK398" s="3">
        <v>11.221857142857143</v>
      </c>
      <c r="AL398" s="3">
        <v>14</v>
      </c>
      <c r="AM398" s="3">
        <v>18.035428571428572</v>
      </c>
      <c r="AN398" s="3">
        <v>18.540857142857142</v>
      </c>
      <c r="AO398" s="3">
        <f t="shared" si="80"/>
        <v>14.399734693877551</v>
      </c>
      <c r="AP398" s="3" t="b">
        <f t="shared" si="81"/>
        <v>1</v>
      </c>
      <c r="AQ398" s="3" t="b">
        <f t="shared" si="88"/>
        <v>1</v>
      </c>
      <c r="AR398">
        <f t="shared" si="82"/>
        <v>4</v>
      </c>
      <c r="AS398">
        <f t="shared" si="83"/>
        <v>3</v>
      </c>
      <c r="AT398" s="3" t="b">
        <f t="shared" si="84"/>
        <v>1</v>
      </c>
      <c r="AU398" s="3">
        <f t="shared" si="85"/>
        <v>12.555464285714287</v>
      </c>
      <c r="AV398" s="3">
        <f t="shared" si="86"/>
        <v>16.858761904761902</v>
      </c>
      <c r="AW398" s="3">
        <f t="shared" si="79"/>
        <v>-0.42518321099951772</v>
      </c>
      <c r="AX398" s="3">
        <f t="shared" si="78"/>
        <v>-0.88234924130273451</v>
      </c>
      <c r="AY398" s="3" t="b">
        <f t="shared" si="89"/>
        <v>0</v>
      </c>
      <c r="AZ398" s="6">
        <f t="shared" si="87"/>
        <v>0.30667204709617635</v>
      </c>
      <c r="BA398" s="3" t="b">
        <f t="shared" si="90"/>
        <v>0</v>
      </c>
      <c r="BB398" s="3"/>
      <c r="BC398" t="s">
        <v>537</v>
      </c>
    </row>
    <row r="399" spans="1:55">
      <c r="A399">
        <v>386</v>
      </c>
      <c r="B399">
        <v>1</v>
      </c>
      <c r="C399" t="s">
        <v>1050</v>
      </c>
      <c r="D399" t="str">
        <f>HYPERLINK("http://www.uniprot.org/uniprot/RS6_MOUSE", "RS6_MOUSE")</f>
        <v>RS6_MOUSE</v>
      </c>
      <c r="F399">
        <v>22.9</v>
      </c>
      <c r="G399">
        <v>249</v>
      </c>
      <c r="H399">
        <v>28682</v>
      </c>
      <c r="I399" t="s">
        <v>1051</v>
      </c>
      <c r="J399">
        <v>96</v>
      </c>
      <c r="K399">
        <v>96</v>
      </c>
      <c r="L399">
        <v>1</v>
      </c>
      <c r="M399">
        <v>11</v>
      </c>
      <c r="N399">
        <v>17</v>
      </c>
      <c r="O399">
        <v>15</v>
      </c>
      <c r="P399">
        <v>14</v>
      </c>
      <c r="Q399">
        <v>10</v>
      </c>
      <c r="R399">
        <v>15</v>
      </c>
      <c r="S399">
        <v>14</v>
      </c>
      <c r="T399">
        <v>11</v>
      </c>
      <c r="U399">
        <v>17</v>
      </c>
      <c r="V399">
        <v>15</v>
      </c>
      <c r="W399">
        <v>14</v>
      </c>
      <c r="X399">
        <v>10</v>
      </c>
      <c r="Y399">
        <v>15</v>
      </c>
      <c r="Z399">
        <v>14</v>
      </c>
      <c r="AA399">
        <v>11</v>
      </c>
      <c r="AB399">
        <v>17</v>
      </c>
      <c r="AC399">
        <v>15</v>
      </c>
      <c r="AD399">
        <v>14</v>
      </c>
      <c r="AE399">
        <v>10</v>
      </c>
      <c r="AF399">
        <v>15</v>
      </c>
      <c r="AG399">
        <v>14</v>
      </c>
      <c r="AH399" s="3">
        <v>17.161571428571428</v>
      </c>
      <c r="AI399" s="3">
        <v>12.857142857142858</v>
      </c>
      <c r="AJ399" s="3">
        <v>11.285714285714286</v>
      </c>
      <c r="AK399" s="3">
        <v>23.625</v>
      </c>
      <c r="AL399" s="3">
        <v>15.028571428571428</v>
      </c>
      <c r="AM399" s="3">
        <v>12.14</v>
      </c>
      <c r="AN399" s="3">
        <v>8.4235714285714298</v>
      </c>
      <c r="AO399" s="3">
        <f t="shared" si="80"/>
        <v>14.36022448979592</v>
      </c>
      <c r="AP399" s="3" t="b">
        <f t="shared" si="81"/>
        <v>1</v>
      </c>
      <c r="AQ399" s="3" t="b">
        <f t="shared" si="88"/>
        <v>1</v>
      </c>
      <c r="AR399">
        <f t="shared" si="82"/>
        <v>4</v>
      </c>
      <c r="AS399">
        <f t="shared" si="83"/>
        <v>3</v>
      </c>
      <c r="AT399" s="3" t="b">
        <f t="shared" si="84"/>
        <v>1</v>
      </c>
      <c r="AU399" s="3">
        <f t="shared" si="85"/>
        <v>16.232357142857143</v>
      </c>
      <c r="AV399" s="3">
        <f t="shared" si="86"/>
        <v>11.86404761904762</v>
      </c>
      <c r="AW399" s="3">
        <f t="shared" si="79"/>
        <v>0.45227621910175386</v>
      </c>
      <c r="AX399" s="3">
        <f t="shared" si="78"/>
        <v>0.87939729659711141</v>
      </c>
      <c r="AY399" s="3" t="b">
        <f t="shared" si="89"/>
        <v>0</v>
      </c>
      <c r="AZ399" s="6">
        <f t="shared" si="87"/>
        <v>0.28336327591614924</v>
      </c>
      <c r="BA399" s="3" t="b">
        <f t="shared" si="90"/>
        <v>0</v>
      </c>
      <c r="BB399" s="3"/>
      <c r="BC399" t="s">
        <v>537</v>
      </c>
    </row>
    <row r="400" spans="1:55">
      <c r="A400">
        <v>93</v>
      </c>
      <c r="B400">
        <v>1</v>
      </c>
      <c r="C400" t="s">
        <v>269</v>
      </c>
      <c r="D400" t="str">
        <f>HYPERLINK("http://www.uniprot.org/uniprot/STAG2_MOUSE", "STAG2_MOUSE")</f>
        <v>STAG2_MOUSE</v>
      </c>
      <c r="F400">
        <v>24.3</v>
      </c>
      <c r="G400">
        <v>1231</v>
      </c>
      <c r="H400">
        <v>141344</v>
      </c>
      <c r="I400" t="s">
        <v>270</v>
      </c>
      <c r="J400">
        <v>140</v>
      </c>
      <c r="K400">
        <v>67</v>
      </c>
      <c r="L400">
        <v>0.47899999999999998</v>
      </c>
      <c r="M400">
        <v>8</v>
      </c>
      <c r="N400">
        <v>38</v>
      </c>
      <c r="O400">
        <v>30</v>
      </c>
      <c r="P400">
        <v>6</v>
      </c>
      <c r="Q400">
        <v>2</v>
      </c>
      <c r="R400">
        <v>27</v>
      </c>
      <c r="S400">
        <v>29</v>
      </c>
      <c r="T400">
        <v>5</v>
      </c>
      <c r="U400">
        <v>19</v>
      </c>
      <c r="V400">
        <v>16</v>
      </c>
      <c r="W400">
        <v>3</v>
      </c>
      <c r="X400">
        <v>1</v>
      </c>
      <c r="Y400">
        <v>11</v>
      </c>
      <c r="Z400">
        <v>12</v>
      </c>
      <c r="AA400">
        <v>5.8819999999999997</v>
      </c>
      <c r="AB400">
        <v>31.033000000000001</v>
      </c>
      <c r="AC400">
        <v>23.466999999999999</v>
      </c>
      <c r="AD400">
        <v>4.2859999999999996</v>
      </c>
      <c r="AE400">
        <v>1.125</v>
      </c>
      <c r="AF400">
        <v>19</v>
      </c>
      <c r="AG400">
        <v>19.846</v>
      </c>
      <c r="AH400" s="3">
        <v>10.55457142857143</v>
      </c>
      <c r="AI400" s="3">
        <v>26.197285714285709</v>
      </c>
      <c r="AJ400" s="3">
        <v>19.462285714285713</v>
      </c>
      <c r="AK400" s="3">
        <v>11.444714285714285</v>
      </c>
      <c r="AL400" s="3">
        <v>3.7321428571428572</v>
      </c>
      <c r="AM400" s="3">
        <v>16.428571428571427</v>
      </c>
      <c r="AN400" s="3">
        <v>12.406571428571429</v>
      </c>
      <c r="AO400" s="3">
        <f t="shared" si="80"/>
        <v>14.318020408163266</v>
      </c>
      <c r="AP400" s="3" t="b">
        <f t="shared" si="81"/>
        <v>1</v>
      </c>
      <c r="AQ400" s="3" t="b">
        <f t="shared" si="88"/>
        <v>1</v>
      </c>
      <c r="AR400">
        <f t="shared" si="82"/>
        <v>4</v>
      </c>
      <c r="AS400">
        <f t="shared" si="83"/>
        <v>3</v>
      </c>
      <c r="AT400" s="3" t="b">
        <f t="shared" si="84"/>
        <v>1</v>
      </c>
      <c r="AU400" s="3">
        <f t="shared" si="85"/>
        <v>16.914714285714286</v>
      </c>
      <c r="AV400" s="3">
        <f t="shared" si="86"/>
        <v>10.855761904761906</v>
      </c>
      <c r="AW400" s="3">
        <f t="shared" si="79"/>
        <v>0.6398178239639104</v>
      </c>
      <c r="AX400" s="3">
        <f t="shared" ref="AX400:AX463" si="91">(AW400-AVERAGE(AW390:AW410))/STDEV(AW390:AW410)</f>
        <v>1.2984663971424757</v>
      </c>
      <c r="AY400" s="3" t="b">
        <f t="shared" si="89"/>
        <v>0</v>
      </c>
      <c r="AZ400" s="6">
        <f t="shared" si="87"/>
        <v>0.31046000436455456</v>
      </c>
      <c r="BA400" s="3" t="b">
        <f t="shared" si="90"/>
        <v>0</v>
      </c>
      <c r="BB400" s="3"/>
      <c r="BC400" t="s">
        <v>271</v>
      </c>
    </row>
    <row r="401" spans="1:55">
      <c r="A401">
        <v>238</v>
      </c>
      <c r="B401">
        <v>1</v>
      </c>
      <c r="C401" t="s">
        <v>43</v>
      </c>
      <c r="D401" t="str">
        <f>HYPERLINK("http://www.uniprot.org/uniprot/PDIA3_MOUSE", "PDIA3_MOUSE")</f>
        <v>PDIA3_MOUSE</v>
      </c>
      <c r="F401">
        <v>33.700000000000003</v>
      </c>
      <c r="G401">
        <v>505</v>
      </c>
      <c r="H401">
        <v>56679</v>
      </c>
      <c r="I401" t="s">
        <v>44</v>
      </c>
      <c r="J401">
        <v>110</v>
      </c>
      <c r="K401">
        <v>110</v>
      </c>
      <c r="L401">
        <v>1</v>
      </c>
      <c r="M401">
        <v>3</v>
      </c>
      <c r="N401">
        <v>30</v>
      </c>
      <c r="O401">
        <v>31</v>
      </c>
      <c r="P401">
        <v>6</v>
      </c>
      <c r="Q401">
        <v>3</v>
      </c>
      <c r="R401">
        <v>14</v>
      </c>
      <c r="S401">
        <v>23</v>
      </c>
      <c r="T401">
        <v>3</v>
      </c>
      <c r="U401">
        <v>30</v>
      </c>
      <c r="V401">
        <v>31</v>
      </c>
      <c r="W401">
        <v>6</v>
      </c>
      <c r="X401">
        <v>3</v>
      </c>
      <c r="Y401">
        <v>14</v>
      </c>
      <c r="Z401">
        <v>23</v>
      </c>
      <c r="AA401">
        <v>3</v>
      </c>
      <c r="AB401">
        <v>30</v>
      </c>
      <c r="AC401">
        <v>31</v>
      </c>
      <c r="AD401">
        <v>6</v>
      </c>
      <c r="AE401">
        <v>3</v>
      </c>
      <c r="AF401">
        <v>14</v>
      </c>
      <c r="AG401">
        <v>23</v>
      </c>
      <c r="AH401" s="3">
        <v>5.4285714285714288</v>
      </c>
      <c r="AI401" s="3">
        <v>24.571428571428573</v>
      </c>
      <c r="AJ401" s="3">
        <v>25.180571428571429</v>
      </c>
      <c r="AK401" s="3">
        <v>13.486714285714285</v>
      </c>
      <c r="AL401" s="3">
        <v>5.4955714285714281</v>
      </c>
      <c r="AM401" s="3">
        <v>10.954285714285716</v>
      </c>
      <c r="AN401" s="3">
        <v>14.351285714285714</v>
      </c>
      <c r="AO401" s="3">
        <f t="shared" si="80"/>
        <v>14.20977551020408</v>
      </c>
      <c r="AP401" s="3" t="b">
        <f t="shared" si="81"/>
        <v>1</v>
      </c>
      <c r="AQ401" s="3" t="b">
        <f t="shared" si="88"/>
        <v>1</v>
      </c>
      <c r="AR401">
        <f t="shared" si="82"/>
        <v>4</v>
      </c>
      <c r="AS401">
        <f t="shared" si="83"/>
        <v>3</v>
      </c>
      <c r="AT401" s="3" t="b">
        <f t="shared" si="84"/>
        <v>1</v>
      </c>
      <c r="AU401" s="3">
        <f t="shared" si="85"/>
        <v>17.166821428571428</v>
      </c>
      <c r="AV401" s="3">
        <f t="shared" si="86"/>
        <v>10.267047619047618</v>
      </c>
      <c r="AW401" s="3">
        <f t="shared" si="79"/>
        <v>0.74160155629265667</v>
      </c>
      <c r="AX401" s="3">
        <f t="shared" si="91"/>
        <v>1.5213318788186385</v>
      </c>
      <c r="AY401" s="3" t="b">
        <f t="shared" si="89"/>
        <v>0</v>
      </c>
      <c r="AZ401" s="6">
        <f t="shared" si="87"/>
        <v>0.30337840846391012</v>
      </c>
      <c r="BA401" s="3" t="b">
        <f t="shared" si="90"/>
        <v>0</v>
      </c>
      <c r="BB401" s="3"/>
      <c r="BC401" t="s">
        <v>537</v>
      </c>
    </row>
    <row r="402" spans="1:55">
      <c r="A402">
        <v>562</v>
      </c>
      <c r="B402">
        <v>1</v>
      </c>
      <c r="C402" t="s">
        <v>732</v>
      </c>
      <c r="D402" t="str">
        <f>HYPERLINK("http://www.uniprot.org/uniprot/UTP20_MOUSE", "UTP20_MOUSE")</f>
        <v>UTP20_MOUSE</v>
      </c>
      <c r="F402">
        <v>13.8</v>
      </c>
      <c r="G402">
        <v>2788</v>
      </c>
      <c r="H402">
        <v>317745</v>
      </c>
      <c r="I402" t="s">
        <v>733</v>
      </c>
      <c r="J402">
        <v>102</v>
      </c>
      <c r="K402">
        <v>102</v>
      </c>
      <c r="L402">
        <v>1</v>
      </c>
      <c r="M402">
        <v>8</v>
      </c>
      <c r="N402">
        <v>7</v>
      </c>
      <c r="O402">
        <v>15</v>
      </c>
      <c r="P402">
        <v>2</v>
      </c>
      <c r="Q402">
        <v>17</v>
      </c>
      <c r="R402">
        <v>21</v>
      </c>
      <c r="S402">
        <v>32</v>
      </c>
      <c r="T402">
        <v>8</v>
      </c>
      <c r="U402">
        <v>7</v>
      </c>
      <c r="V402">
        <v>15</v>
      </c>
      <c r="W402">
        <v>2</v>
      </c>
      <c r="X402">
        <v>17</v>
      </c>
      <c r="Y402">
        <v>21</v>
      </c>
      <c r="Z402">
        <v>32</v>
      </c>
      <c r="AA402">
        <v>8</v>
      </c>
      <c r="AB402">
        <v>7</v>
      </c>
      <c r="AC402">
        <v>15</v>
      </c>
      <c r="AD402">
        <v>2</v>
      </c>
      <c r="AE402">
        <v>17</v>
      </c>
      <c r="AF402">
        <v>21</v>
      </c>
      <c r="AG402">
        <v>32</v>
      </c>
      <c r="AH402" s="3">
        <v>13.819857142857144</v>
      </c>
      <c r="AI402" s="3">
        <v>4.5714285714285712</v>
      </c>
      <c r="AJ402" s="3">
        <v>11.571428571428571</v>
      </c>
      <c r="AK402" s="3">
        <v>6.3332857142857142</v>
      </c>
      <c r="AL402" s="3">
        <v>24.366142857142854</v>
      </c>
      <c r="AM402" s="3">
        <v>18.5</v>
      </c>
      <c r="AN402" s="3">
        <v>20.194857142857142</v>
      </c>
      <c r="AO402" s="3">
        <f t="shared" si="80"/>
        <v>14.193857142857143</v>
      </c>
      <c r="AP402" s="3" t="b">
        <f t="shared" si="81"/>
        <v>1</v>
      </c>
      <c r="AQ402" s="3" t="b">
        <f t="shared" si="88"/>
        <v>1</v>
      </c>
      <c r="AR402">
        <f t="shared" si="82"/>
        <v>4</v>
      </c>
      <c r="AS402">
        <f t="shared" si="83"/>
        <v>3</v>
      </c>
      <c r="AT402" s="3" t="b">
        <f t="shared" si="84"/>
        <v>1</v>
      </c>
      <c r="AU402" s="3">
        <f t="shared" si="85"/>
        <v>9.0739999999999998</v>
      </c>
      <c r="AV402" s="3">
        <f t="shared" si="86"/>
        <v>21.02033333333333</v>
      </c>
      <c r="AW402" s="3">
        <f t="shared" si="79"/>
        <v>-1.2119749824499846</v>
      </c>
      <c r="AX402" s="3">
        <f t="shared" si="91"/>
        <v>-2.0187061656012557</v>
      </c>
      <c r="AY402" s="3" t="b">
        <f t="shared" si="89"/>
        <v>1</v>
      </c>
      <c r="AZ402" s="6">
        <f t="shared" si="87"/>
        <v>9.8765828941056004E-3</v>
      </c>
      <c r="BA402" s="3" t="b">
        <f t="shared" si="90"/>
        <v>1</v>
      </c>
      <c r="BB402" s="3" t="b">
        <v>1</v>
      </c>
      <c r="BC402" t="s">
        <v>537</v>
      </c>
    </row>
    <row r="403" spans="1:55">
      <c r="A403">
        <v>868</v>
      </c>
      <c r="B403">
        <v>1</v>
      </c>
      <c r="C403" t="s">
        <v>1489</v>
      </c>
      <c r="D403" t="str">
        <f>HYPERLINK("http://www.uniprot.org/uniprot/AQR_MOUSE", "AQR_MOUSE")</f>
        <v>AQR_MOUSE</v>
      </c>
      <c r="F403">
        <v>17.600000000000001</v>
      </c>
      <c r="G403">
        <v>1481</v>
      </c>
      <c r="H403">
        <v>170295</v>
      </c>
      <c r="I403" t="s">
        <v>1490</v>
      </c>
      <c r="J403">
        <v>103</v>
      </c>
      <c r="K403">
        <v>103</v>
      </c>
      <c r="L403">
        <v>1</v>
      </c>
      <c r="M403">
        <v>7</v>
      </c>
      <c r="N403">
        <v>18</v>
      </c>
      <c r="O403">
        <v>23</v>
      </c>
      <c r="P403">
        <v>5</v>
      </c>
      <c r="Q403">
        <v>3</v>
      </c>
      <c r="R403">
        <v>19</v>
      </c>
      <c r="S403">
        <v>28</v>
      </c>
      <c r="T403">
        <v>7</v>
      </c>
      <c r="U403">
        <v>18</v>
      </c>
      <c r="V403">
        <v>23</v>
      </c>
      <c r="W403">
        <v>5</v>
      </c>
      <c r="X403">
        <v>3</v>
      </c>
      <c r="Y403">
        <v>19</v>
      </c>
      <c r="Z403">
        <v>28</v>
      </c>
      <c r="AA403">
        <v>7</v>
      </c>
      <c r="AB403">
        <v>18</v>
      </c>
      <c r="AC403">
        <v>23</v>
      </c>
      <c r="AD403">
        <v>5</v>
      </c>
      <c r="AE403">
        <v>3</v>
      </c>
      <c r="AF403">
        <v>19</v>
      </c>
      <c r="AG403">
        <v>28</v>
      </c>
      <c r="AH403" s="3">
        <v>12.711</v>
      </c>
      <c r="AI403" s="3">
        <v>14</v>
      </c>
      <c r="AJ403" s="3">
        <v>18.876285714285711</v>
      </c>
      <c r="AK403" s="3">
        <v>12.69842857142857</v>
      </c>
      <c r="AL403" s="3">
        <v>6.1647142857142851</v>
      </c>
      <c r="AM403" s="3">
        <v>16.504714285714286</v>
      </c>
      <c r="AN403" s="3">
        <v>17.857142857142858</v>
      </c>
      <c r="AO403" s="3">
        <f t="shared" si="80"/>
        <v>14.116040816326532</v>
      </c>
      <c r="AP403" s="3" t="b">
        <f t="shared" si="81"/>
        <v>1</v>
      </c>
      <c r="AQ403" s="3" t="b">
        <f t="shared" si="88"/>
        <v>1</v>
      </c>
      <c r="AR403">
        <f t="shared" si="82"/>
        <v>4</v>
      </c>
      <c r="AS403">
        <f t="shared" si="83"/>
        <v>3</v>
      </c>
      <c r="AT403" s="3" t="b">
        <f t="shared" si="84"/>
        <v>1</v>
      </c>
      <c r="AU403" s="3">
        <f t="shared" si="85"/>
        <v>14.571428571428571</v>
      </c>
      <c r="AV403" s="3">
        <f t="shared" si="86"/>
        <v>13.508857142857144</v>
      </c>
      <c r="AW403" s="3">
        <f t="shared" si="79"/>
        <v>0.10923669803687353</v>
      </c>
      <c r="AX403" s="3">
        <f t="shared" si="91"/>
        <v>0.20149108998717749</v>
      </c>
      <c r="AY403" s="3" t="b">
        <f t="shared" si="89"/>
        <v>0</v>
      </c>
      <c r="AZ403" s="6">
        <f t="shared" si="87"/>
        <v>0.77636690065897063</v>
      </c>
      <c r="BA403" s="3" t="b">
        <f t="shared" si="90"/>
        <v>0</v>
      </c>
      <c r="BB403" s="3"/>
      <c r="BC403" t="s">
        <v>537</v>
      </c>
    </row>
    <row r="404" spans="1:55">
      <c r="A404">
        <v>656</v>
      </c>
      <c r="B404">
        <v>1</v>
      </c>
      <c r="C404" t="s">
        <v>442</v>
      </c>
      <c r="D404" t="str">
        <f>HYPERLINK("http://www.uniprot.org/uniprot/PDS5A_MOUSE", "PDS5A_MOUSE")</f>
        <v>PDS5A_MOUSE</v>
      </c>
      <c r="F404">
        <v>24.7</v>
      </c>
      <c r="G404">
        <v>1332</v>
      </c>
      <c r="H404">
        <v>150329</v>
      </c>
      <c r="I404" t="s">
        <v>443</v>
      </c>
      <c r="J404">
        <v>122</v>
      </c>
      <c r="K404">
        <v>91</v>
      </c>
      <c r="L404">
        <v>0.746</v>
      </c>
      <c r="M404">
        <v>9</v>
      </c>
      <c r="N404">
        <v>20</v>
      </c>
      <c r="O404">
        <v>27</v>
      </c>
      <c r="P404">
        <v>5</v>
      </c>
      <c r="Q404">
        <v>11</v>
      </c>
      <c r="R404">
        <v>22</v>
      </c>
      <c r="S404">
        <v>28</v>
      </c>
      <c r="T404">
        <v>9</v>
      </c>
      <c r="U404">
        <v>16</v>
      </c>
      <c r="V404">
        <v>21</v>
      </c>
      <c r="W404">
        <v>3</v>
      </c>
      <c r="X404">
        <v>9</v>
      </c>
      <c r="Y404">
        <v>15</v>
      </c>
      <c r="Z404">
        <v>18</v>
      </c>
      <c r="AA404">
        <v>9</v>
      </c>
      <c r="AB404">
        <v>16.984999999999999</v>
      </c>
      <c r="AC404">
        <v>22.658000000000001</v>
      </c>
      <c r="AD404">
        <v>3.3530000000000002</v>
      </c>
      <c r="AE404">
        <v>9.6430000000000007</v>
      </c>
      <c r="AF404">
        <v>17.018999999999998</v>
      </c>
      <c r="AG404">
        <v>20.5</v>
      </c>
      <c r="AH404" s="3">
        <v>15.24942857142857</v>
      </c>
      <c r="AI404" s="3">
        <v>12.855</v>
      </c>
      <c r="AJ404" s="3">
        <v>18.236857142857144</v>
      </c>
      <c r="AK404" s="3">
        <v>9.799142857142856</v>
      </c>
      <c r="AL404" s="3">
        <v>14.715999999999999</v>
      </c>
      <c r="AM404" s="3">
        <v>14.383714285714287</v>
      </c>
      <c r="AN404" s="3">
        <v>12.966428571428571</v>
      </c>
      <c r="AO404" s="3">
        <f t="shared" si="80"/>
        <v>14.029510204081632</v>
      </c>
      <c r="AP404" s="3" t="b">
        <f t="shared" si="81"/>
        <v>1</v>
      </c>
      <c r="AQ404" s="3" t="b">
        <f t="shared" si="88"/>
        <v>1</v>
      </c>
      <c r="AR404">
        <f t="shared" si="82"/>
        <v>4</v>
      </c>
      <c r="AS404">
        <f t="shared" si="83"/>
        <v>3</v>
      </c>
      <c r="AT404" s="3" t="b">
        <f t="shared" si="84"/>
        <v>1</v>
      </c>
      <c r="AU404" s="3">
        <f t="shared" si="85"/>
        <v>14.035107142857143</v>
      </c>
      <c r="AV404" s="3">
        <f t="shared" si="86"/>
        <v>14.022047619047619</v>
      </c>
      <c r="AW404" s="3">
        <f t="shared" si="79"/>
        <v>1.3430379350231549E-3</v>
      </c>
      <c r="AX404" s="3">
        <f t="shared" si="91"/>
        <v>0.1164535060283582</v>
      </c>
      <c r="AY404" s="3" t="b">
        <f t="shared" si="89"/>
        <v>0</v>
      </c>
      <c r="AZ404" s="6">
        <f t="shared" si="87"/>
        <v>0.99542127385742318</v>
      </c>
      <c r="BA404" s="3" t="b">
        <f t="shared" si="90"/>
        <v>0</v>
      </c>
      <c r="BB404" s="3"/>
      <c r="BC404" t="s">
        <v>688</v>
      </c>
    </row>
    <row r="405" spans="1:55">
      <c r="A405">
        <v>395</v>
      </c>
      <c r="B405">
        <v>1</v>
      </c>
      <c r="C405" t="s">
        <v>984</v>
      </c>
      <c r="D405" t="str">
        <f>HYPERLINK("http://www.uniprot.org/uniprot/RL30_MOUSE", "RL30_MOUSE")</f>
        <v>RL30_MOUSE</v>
      </c>
      <c r="F405">
        <v>40.9</v>
      </c>
      <c r="G405">
        <v>115</v>
      </c>
      <c r="H405">
        <v>12785</v>
      </c>
      <c r="I405" t="s">
        <v>985</v>
      </c>
      <c r="J405">
        <v>85</v>
      </c>
      <c r="K405">
        <v>85</v>
      </c>
      <c r="L405">
        <v>1</v>
      </c>
      <c r="M405">
        <v>13</v>
      </c>
      <c r="N405">
        <v>7</v>
      </c>
      <c r="O405">
        <v>9</v>
      </c>
      <c r="P405">
        <v>15</v>
      </c>
      <c r="Q405">
        <v>15</v>
      </c>
      <c r="R405">
        <v>10</v>
      </c>
      <c r="S405">
        <v>16</v>
      </c>
      <c r="T405">
        <v>13</v>
      </c>
      <c r="U405">
        <v>7</v>
      </c>
      <c r="V405">
        <v>9</v>
      </c>
      <c r="W405">
        <v>15</v>
      </c>
      <c r="X405">
        <v>15</v>
      </c>
      <c r="Y405">
        <v>10</v>
      </c>
      <c r="Z405">
        <v>16</v>
      </c>
      <c r="AA405">
        <v>13</v>
      </c>
      <c r="AB405">
        <v>7</v>
      </c>
      <c r="AC405">
        <v>9</v>
      </c>
      <c r="AD405">
        <v>15</v>
      </c>
      <c r="AE405">
        <v>15</v>
      </c>
      <c r="AF405">
        <v>10</v>
      </c>
      <c r="AG405">
        <v>16</v>
      </c>
      <c r="AH405" s="3">
        <v>20.428571428571427</v>
      </c>
      <c r="AI405" s="3">
        <v>4.4244285714285718</v>
      </c>
      <c r="AJ405" s="3">
        <v>6.4285714285714288</v>
      </c>
      <c r="AK405" s="3">
        <v>25.407142857142855</v>
      </c>
      <c r="AL405" s="3">
        <v>22.428571428571427</v>
      </c>
      <c r="AM405" s="3">
        <v>8</v>
      </c>
      <c r="AN405" s="3">
        <v>9.7142857142857135</v>
      </c>
      <c r="AO405" s="3">
        <f t="shared" si="80"/>
        <v>13.833081632653061</v>
      </c>
      <c r="AP405" s="3" t="b">
        <f t="shared" si="81"/>
        <v>1</v>
      </c>
      <c r="AQ405" s="3" t="b">
        <f t="shared" si="88"/>
        <v>1</v>
      </c>
      <c r="AR405">
        <f t="shared" si="82"/>
        <v>4</v>
      </c>
      <c r="AS405">
        <f t="shared" si="83"/>
        <v>3</v>
      </c>
      <c r="AT405" s="3" t="b">
        <f t="shared" si="84"/>
        <v>1</v>
      </c>
      <c r="AU405" s="3">
        <f t="shared" si="85"/>
        <v>14.172178571428571</v>
      </c>
      <c r="AV405" s="3">
        <f t="shared" si="86"/>
        <v>13.38095238095238</v>
      </c>
      <c r="AW405" s="3">
        <f t="shared" si="79"/>
        <v>8.2880746287514531E-2</v>
      </c>
      <c r="AX405" s="3">
        <f t="shared" si="91"/>
        <v>0.29836851140124659</v>
      </c>
      <c r="AY405" s="3" t="b">
        <f t="shared" si="89"/>
        <v>0</v>
      </c>
      <c r="AZ405" s="6">
        <f t="shared" si="87"/>
        <v>0.91679370338214872</v>
      </c>
      <c r="BA405" s="3" t="b">
        <f t="shared" si="90"/>
        <v>0</v>
      </c>
      <c r="BB405" s="3"/>
      <c r="BC405" t="s">
        <v>537</v>
      </c>
    </row>
    <row r="406" spans="1:55">
      <c r="A406">
        <v>409</v>
      </c>
      <c r="B406">
        <v>1</v>
      </c>
      <c r="C406" t="s">
        <v>1012</v>
      </c>
      <c r="D406" t="str">
        <f>HYPERLINK("http://www.uniprot.org/uniprot/CRNL1_MOUSE", "CRNL1_MOUSE")</f>
        <v>CRNL1_MOUSE</v>
      </c>
      <c r="F406">
        <v>16.7</v>
      </c>
      <c r="G406">
        <v>690</v>
      </c>
      <c r="H406">
        <v>83417</v>
      </c>
      <c r="I406" t="s">
        <v>1013</v>
      </c>
      <c r="J406">
        <v>97</v>
      </c>
      <c r="K406">
        <v>97</v>
      </c>
      <c r="L406">
        <v>1</v>
      </c>
      <c r="M406">
        <v>9</v>
      </c>
      <c r="N406">
        <v>20</v>
      </c>
      <c r="O406">
        <v>15</v>
      </c>
      <c r="P406">
        <v>4</v>
      </c>
      <c r="Q406">
        <v>12</v>
      </c>
      <c r="R406">
        <v>18</v>
      </c>
      <c r="S406">
        <v>19</v>
      </c>
      <c r="T406">
        <v>9</v>
      </c>
      <c r="U406">
        <v>20</v>
      </c>
      <c r="V406">
        <v>15</v>
      </c>
      <c r="W406">
        <v>4</v>
      </c>
      <c r="X406">
        <v>12</v>
      </c>
      <c r="Y406">
        <v>18</v>
      </c>
      <c r="Z406">
        <v>19</v>
      </c>
      <c r="AA406">
        <v>9</v>
      </c>
      <c r="AB406">
        <v>20</v>
      </c>
      <c r="AC406">
        <v>15</v>
      </c>
      <c r="AD406">
        <v>4</v>
      </c>
      <c r="AE406">
        <v>12</v>
      </c>
      <c r="AF406">
        <v>18</v>
      </c>
      <c r="AG406">
        <v>19</v>
      </c>
      <c r="AH406" s="3">
        <v>15</v>
      </c>
      <c r="AI406" s="3">
        <v>15.285714285714286</v>
      </c>
      <c r="AJ406" s="3">
        <v>11.391999999999999</v>
      </c>
      <c r="AK406" s="3">
        <v>10.55457142857143</v>
      </c>
      <c r="AL406" s="3">
        <v>17.857142857142858</v>
      </c>
      <c r="AM406" s="3">
        <v>15.028571428571428</v>
      </c>
      <c r="AN406" s="3">
        <v>11.571428571428571</v>
      </c>
      <c r="AO406" s="3">
        <f t="shared" si="80"/>
        <v>13.81277551020408</v>
      </c>
      <c r="AP406" s="3" t="b">
        <f t="shared" si="81"/>
        <v>1</v>
      </c>
      <c r="AQ406" s="3" t="b">
        <f t="shared" si="88"/>
        <v>1</v>
      </c>
      <c r="AR406">
        <f t="shared" si="82"/>
        <v>4</v>
      </c>
      <c r="AS406">
        <f t="shared" si="83"/>
        <v>3</v>
      </c>
      <c r="AT406" s="3" t="b">
        <f t="shared" si="84"/>
        <v>1</v>
      </c>
      <c r="AU406" s="3">
        <f t="shared" si="85"/>
        <v>13.058071428571429</v>
      </c>
      <c r="AV406" s="3">
        <f t="shared" si="86"/>
        <v>14.819047619047618</v>
      </c>
      <c r="AW406" s="3">
        <f t="shared" si="79"/>
        <v>-0.18251089419234959</v>
      </c>
      <c r="AX406" s="3">
        <f t="shared" si="91"/>
        <v>-2.8453258675907832E-2</v>
      </c>
      <c r="AY406" s="3" t="b">
        <f t="shared" si="89"/>
        <v>0</v>
      </c>
      <c r="AZ406" s="6">
        <f t="shared" si="87"/>
        <v>0.43880052007279013</v>
      </c>
      <c r="BA406" s="3" t="b">
        <f t="shared" si="90"/>
        <v>0</v>
      </c>
      <c r="BB406" s="3"/>
      <c r="BC406" t="s">
        <v>537</v>
      </c>
    </row>
    <row r="407" spans="1:55">
      <c r="A407">
        <v>483</v>
      </c>
      <c r="B407">
        <v>1</v>
      </c>
      <c r="C407" t="s">
        <v>909</v>
      </c>
      <c r="D407" t="str">
        <f>HYPERLINK("http://www.uniprot.org/uniprot/ATPA_MOUSE", "ATPA_MOUSE")</f>
        <v>ATPA_MOUSE</v>
      </c>
      <c r="F407">
        <v>21.9</v>
      </c>
      <c r="G407">
        <v>553</v>
      </c>
      <c r="H407">
        <v>59754</v>
      </c>
      <c r="I407" t="s">
        <v>910</v>
      </c>
      <c r="J407">
        <v>81</v>
      </c>
      <c r="K407">
        <v>81</v>
      </c>
      <c r="L407">
        <v>1</v>
      </c>
      <c r="M407">
        <v>18</v>
      </c>
      <c r="N407">
        <v>12</v>
      </c>
      <c r="O407">
        <v>7</v>
      </c>
      <c r="P407">
        <v>10</v>
      </c>
      <c r="Q407">
        <v>14</v>
      </c>
      <c r="R407">
        <v>9</v>
      </c>
      <c r="S407">
        <v>11</v>
      </c>
      <c r="T407">
        <v>18</v>
      </c>
      <c r="U407">
        <v>12</v>
      </c>
      <c r="V407">
        <v>7</v>
      </c>
      <c r="W407">
        <v>10</v>
      </c>
      <c r="X407">
        <v>14</v>
      </c>
      <c r="Y407">
        <v>9</v>
      </c>
      <c r="Z407">
        <v>11</v>
      </c>
      <c r="AA407">
        <v>18</v>
      </c>
      <c r="AB407">
        <v>12</v>
      </c>
      <c r="AC407">
        <v>7</v>
      </c>
      <c r="AD407">
        <v>10</v>
      </c>
      <c r="AE407">
        <v>14</v>
      </c>
      <c r="AF407">
        <v>9</v>
      </c>
      <c r="AG407">
        <v>11</v>
      </c>
      <c r="AH407" s="3">
        <v>26.857142857142858</v>
      </c>
      <c r="AI407" s="3">
        <v>9</v>
      </c>
      <c r="AJ407" s="3">
        <v>4.8961428571428565</v>
      </c>
      <c r="AK407" s="3">
        <v>19.541857142857143</v>
      </c>
      <c r="AL407" s="3">
        <v>20.857142857142858</v>
      </c>
      <c r="AM407" s="3">
        <v>7.2857142857142856</v>
      </c>
      <c r="AN407" s="3">
        <v>6.4285714285714288</v>
      </c>
      <c r="AO407" s="3">
        <f t="shared" si="80"/>
        <v>13.552367346938778</v>
      </c>
      <c r="AP407" s="3" t="b">
        <f t="shared" si="81"/>
        <v>1</v>
      </c>
      <c r="AQ407" s="3" t="b">
        <f t="shared" si="88"/>
        <v>1</v>
      </c>
      <c r="AR407">
        <f t="shared" si="82"/>
        <v>4</v>
      </c>
      <c r="AS407">
        <f t="shared" si="83"/>
        <v>3</v>
      </c>
      <c r="AT407" s="3" t="b">
        <f t="shared" si="84"/>
        <v>1</v>
      </c>
      <c r="AU407" s="3">
        <f t="shared" si="85"/>
        <v>15.073785714285716</v>
      </c>
      <c r="AV407" s="3">
        <f t="shared" si="86"/>
        <v>11.523809523809524</v>
      </c>
      <c r="AW407" s="3">
        <f t="shared" si="79"/>
        <v>0.38742406928058953</v>
      </c>
      <c r="AX407" s="3">
        <f t="shared" si="91"/>
        <v>0.8062086212305668</v>
      </c>
      <c r="AY407" s="3" t="b">
        <f t="shared" si="89"/>
        <v>0</v>
      </c>
      <c r="AZ407" s="6">
        <f t="shared" si="87"/>
        <v>0.63762937123802144</v>
      </c>
      <c r="BA407" s="3" t="b">
        <f t="shared" si="90"/>
        <v>0</v>
      </c>
      <c r="BB407" s="3"/>
      <c r="BC407" t="s">
        <v>537</v>
      </c>
    </row>
    <row r="408" spans="1:55">
      <c r="A408">
        <v>1352</v>
      </c>
      <c r="B408">
        <v>1</v>
      </c>
      <c r="C408" t="s">
        <v>1990</v>
      </c>
      <c r="D408" t="str">
        <f>HYPERLINK("http://www.uniprot.org/uniprot/MD1L1_MOUSE", "MD1L1_MOUSE")</f>
        <v>MD1L1_MOUSE</v>
      </c>
      <c r="F408">
        <v>29.8</v>
      </c>
      <c r="G408">
        <v>717</v>
      </c>
      <c r="H408">
        <v>83542</v>
      </c>
      <c r="I408" t="s">
        <v>1991</v>
      </c>
      <c r="J408">
        <v>92</v>
      </c>
      <c r="K408">
        <v>92</v>
      </c>
      <c r="L408">
        <v>1</v>
      </c>
      <c r="M408">
        <v>7</v>
      </c>
      <c r="N408">
        <v>22</v>
      </c>
      <c r="O408">
        <v>14</v>
      </c>
      <c r="P408">
        <v>1</v>
      </c>
      <c r="Q408">
        <v>14</v>
      </c>
      <c r="R408">
        <v>19</v>
      </c>
      <c r="S408">
        <v>15</v>
      </c>
      <c r="T408">
        <v>7</v>
      </c>
      <c r="U408">
        <v>22</v>
      </c>
      <c r="V408">
        <v>14</v>
      </c>
      <c r="W408">
        <v>1</v>
      </c>
      <c r="X408">
        <v>14</v>
      </c>
      <c r="Y408">
        <v>19</v>
      </c>
      <c r="Z408">
        <v>15</v>
      </c>
      <c r="AA408">
        <v>7</v>
      </c>
      <c r="AB408">
        <v>22</v>
      </c>
      <c r="AC408">
        <v>14</v>
      </c>
      <c r="AD408">
        <v>1</v>
      </c>
      <c r="AE408">
        <v>14</v>
      </c>
      <c r="AF408">
        <v>19</v>
      </c>
      <c r="AG408">
        <v>15</v>
      </c>
      <c r="AH408" s="3">
        <v>12.966428571428571</v>
      </c>
      <c r="AI408" s="3">
        <v>17.249714285714283</v>
      </c>
      <c r="AJ408" s="3">
        <v>10.954285714285716</v>
      </c>
      <c r="AK408" s="3">
        <v>5.4285714285714288</v>
      </c>
      <c r="AL408" s="3">
        <v>21.627142857142854</v>
      </c>
      <c r="AM408" s="3">
        <v>17</v>
      </c>
      <c r="AN408" s="3">
        <v>9.4107142857142865</v>
      </c>
      <c r="AO408" s="3">
        <f t="shared" si="80"/>
        <v>13.519551020408164</v>
      </c>
      <c r="AP408" s="3" t="b">
        <f t="shared" si="81"/>
        <v>1</v>
      </c>
      <c r="AQ408" s="3" t="b">
        <f t="shared" si="88"/>
        <v>1</v>
      </c>
      <c r="AR408">
        <f t="shared" si="82"/>
        <v>4</v>
      </c>
      <c r="AS408">
        <f t="shared" si="83"/>
        <v>3</v>
      </c>
      <c r="AT408" s="3" t="b">
        <f t="shared" si="84"/>
        <v>1</v>
      </c>
      <c r="AU408" s="3">
        <f t="shared" si="85"/>
        <v>11.649750000000001</v>
      </c>
      <c r="AV408" s="3">
        <f t="shared" si="86"/>
        <v>16.012619047619047</v>
      </c>
      <c r="AW408" s="3">
        <f t="shared" si="79"/>
        <v>-0.45891030105917457</v>
      </c>
      <c r="AX408" s="3">
        <f t="shared" si="91"/>
        <v>-0.44396496155633464</v>
      </c>
      <c r="AY408" s="3" t="b">
        <f t="shared" si="89"/>
        <v>0</v>
      </c>
      <c r="AZ408" s="6">
        <f t="shared" si="87"/>
        <v>0.34235399062668981</v>
      </c>
      <c r="BA408" s="3" t="b">
        <f t="shared" si="90"/>
        <v>0</v>
      </c>
      <c r="BB408" s="3"/>
      <c r="BC408" t="s">
        <v>537</v>
      </c>
    </row>
    <row r="409" spans="1:55">
      <c r="A409">
        <v>1060</v>
      </c>
      <c r="B409">
        <v>1</v>
      </c>
      <c r="C409" t="s">
        <v>2596</v>
      </c>
      <c r="D409" t="str">
        <f>HYPERLINK("http://www.uniprot.org/uniprot/SF3B5_MOUSE", "SF3B5_MOUSE")</f>
        <v>SF3B5_MOUSE</v>
      </c>
      <c r="F409">
        <v>45.3</v>
      </c>
      <c r="G409">
        <v>86</v>
      </c>
      <c r="H409">
        <v>10120</v>
      </c>
      <c r="I409" t="s">
        <v>2597</v>
      </c>
      <c r="J409">
        <v>78</v>
      </c>
      <c r="K409">
        <v>78</v>
      </c>
      <c r="L409">
        <v>1</v>
      </c>
      <c r="M409">
        <v>14</v>
      </c>
      <c r="N409">
        <v>9</v>
      </c>
      <c r="O409">
        <v>8</v>
      </c>
      <c r="P409">
        <v>15</v>
      </c>
      <c r="Q409">
        <v>14</v>
      </c>
      <c r="R409">
        <v>8</v>
      </c>
      <c r="S409">
        <v>10</v>
      </c>
      <c r="T409">
        <v>14</v>
      </c>
      <c r="U409">
        <v>9</v>
      </c>
      <c r="V409">
        <v>8</v>
      </c>
      <c r="W409">
        <v>15</v>
      </c>
      <c r="X409">
        <v>14</v>
      </c>
      <c r="Y409">
        <v>8</v>
      </c>
      <c r="Z409">
        <v>10</v>
      </c>
      <c r="AA409">
        <v>14</v>
      </c>
      <c r="AB409">
        <v>9</v>
      </c>
      <c r="AC409">
        <v>8</v>
      </c>
      <c r="AD409">
        <v>15</v>
      </c>
      <c r="AE409">
        <v>14</v>
      </c>
      <c r="AF409">
        <v>8</v>
      </c>
      <c r="AG409">
        <v>10</v>
      </c>
      <c r="AH409" s="3">
        <v>22.571428571428573</v>
      </c>
      <c r="AI409" s="3">
        <v>6.4285714285714288</v>
      </c>
      <c r="AJ409" s="3">
        <v>6.0645714285714281</v>
      </c>
      <c r="AK409" s="3">
        <v>25.571428571428573</v>
      </c>
      <c r="AL409" s="3">
        <v>21.457571428571431</v>
      </c>
      <c r="AM409" s="3">
        <v>6.5318571428571426</v>
      </c>
      <c r="AN409" s="3">
        <v>6</v>
      </c>
      <c r="AO409" s="3">
        <f t="shared" si="80"/>
        <v>13.517918367346939</v>
      </c>
      <c r="AP409" s="3" t="b">
        <f t="shared" si="81"/>
        <v>1</v>
      </c>
      <c r="AQ409" s="3" t="b">
        <f t="shared" si="88"/>
        <v>1</v>
      </c>
      <c r="AR409">
        <f t="shared" si="82"/>
        <v>4</v>
      </c>
      <c r="AS409">
        <f t="shared" si="83"/>
        <v>3</v>
      </c>
      <c r="AT409" s="3" t="b">
        <f t="shared" si="84"/>
        <v>1</v>
      </c>
      <c r="AU409" s="3">
        <f t="shared" si="85"/>
        <v>15.158999999999999</v>
      </c>
      <c r="AV409" s="3">
        <f t="shared" si="86"/>
        <v>11.329809523809525</v>
      </c>
      <c r="AW409" s="3">
        <f t="shared" si="79"/>
        <v>0.42005097894414767</v>
      </c>
      <c r="AX409" s="3">
        <f t="shared" si="91"/>
        <v>0.76555263184085609</v>
      </c>
      <c r="AY409" s="3" t="b">
        <f t="shared" si="89"/>
        <v>0</v>
      </c>
      <c r="AZ409" s="6">
        <f t="shared" si="87"/>
        <v>0.62935848767898417</v>
      </c>
      <c r="BA409" s="3" t="b">
        <f t="shared" si="90"/>
        <v>0</v>
      </c>
      <c r="BB409" s="3"/>
      <c r="BC409" t="s">
        <v>537</v>
      </c>
    </row>
    <row r="410" spans="1:55">
      <c r="A410">
        <v>1326</v>
      </c>
      <c r="B410">
        <v>1</v>
      </c>
      <c r="C410" t="s">
        <v>1935</v>
      </c>
      <c r="D410" t="str">
        <f>HYPERLINK("http://www.uniprot.org/uniprot/DNJA2_MOUSE", "DNJA2_MOUSE")</f>
        <v>DNJA2_MOUSE</v>
      </c>
      <c r="F410">
        <v>35.9</v>
      </c>
      <c r="G410">
        <v>412</v>
      </c>
      <c r="H410">
        <v>45747</v>
      </c>
      <c r="I410" t="s">
        <v>1936</v>
      </c>
      <c r="J410">
        <v>96</v>
      </c>
      <c r="K410">
        <v>96</v>
      </c>
      <c r="L410">
        <v>1</v>
      </c>
      <c r="M410">
        <v>6</v>
      </c>
      <c r="N410">
        <v>20</v>
      </c>
      <c r="O410">
        <v>18</v>
      </c>
      <c r="P410">
        <v>7</v>
      </c>
      <c r="Q410">
        <v>4</v>
      </c>
      <c r="R410">
        <v>14</v>
      </c>
      <c r="S410">
        <v>27</v>
      </c>
      <c r="T410">
        <v>6</v>
      </c>
      <c r="U410">
        <v>20</v>
      </c>
      <c r="V410">
        <v>18</v>
      </c>
      <c r="W410">
        <v>7</v>
      </c>
      <c r="X410">
        <v>4</v>
      </c>
      <c r="Y410">
        <v>14</v>
      </c>
      <c r="Z410">
        <v>27</v>
      </c>
      <c r="AA410">
        <v>6</v>
      </c>
      <c r="AB410">
        <v>20</v>
      </c>
      <c r="AC410">
        <v>18</v>
      </c>
      <c r="AD410">
        <v>7</v>
      </c>
      <c r="AE410">
        <v>4</v>
      </c>
      <c r="AF410">
        <v>14</v>
      </c>
      <c r="AG410">
        <v>27</v>
      </c>
      <c r="AH410" s="3">
        <v>11.857142857142858</v>
      </c>
      <c r="AI410" s="3">
        <v>15.562857142857142</v>
      </c>
      <c r="AJ410" s="3">
        <v>14.383714285714287</v>
      </c>
      <c r="AK410" s="3">
        <v>15.327714285714285</v>
      </c>
      <c r="AL410" s="3">
        <v>8.0092857142857135</v>
      </c>
      <c r="AM410" s="3">
        <v>11.571428571428571</v>
      </c>
      <c r="AN410" s="3">
        <v>17.394142857142857</v>
      </c>
      <c r="AO410" s="3">
        <f t="shared" si="80"/>
        <v>13.443755102040816</v>
      </c>
      <c r="AP410" s="3" t="b">
        <f t="shared" si="81"/>
        <v>1</v>
      </c>
      <c r="AQ410" s="3" t="b">
        <f t="shared" si="88"/>
        <v>1</v>
      </c>
      <c r="AR410">
        <f t="shared" si="82"/>
        <v>4</v>
      </c>
      <c r="AS410">
        <f t="shared" si="83"/>
        <v>3</v>
      </c>
      <c r="AT410" s="3" t="b">
        <f t="shared" si="84"/>
        <v>1</v>
      </c>
      <c r="AU410" s="3">
        <f t="shared" si="85"/>
        <v>14.282857142857145</v>
      </c>
      <c r="AV410" s="3">
        <f t="shared" si="86"/>
        <v>12.324952380952382</v>
      </c>
      <c r="AW410" s="3">
        <f t="shared" si="79"/>
        <v>0.21270253238876405</v>
      </c>
      <c r="AX410" s="3">
        <f t="shared" si="91"/>
        <v>0.4935577321786937</v>
      </c>
      <c r="AY410" s="3" t="b">
        <f t="shared" si="89"/>
        <v>0</v>
      </c>
      <c r="AZ410" s="6">
        <f t="shared" si="87"/>
        <v>0.46875887034732694</v>
      </c>
      <c r="BA410" s="3" t="b">
        <f t="shared" si="90"/>
        <v>0</v>
      </c>
      <c r="BB410" s="3"/>
      <c r="BC410" t="s">
        <v>537</v>
      </c>
    </row>
    <row r="411" spans="1:55">
      <c r="A411">
        <v>561</v>
      </c>
      <c r="B411">
        <v>1</v>
      </c>
      <c r="C411" t="s">
        <v>730</v>
      </c>
      <c r="D411" t="str">
        <f>HYPERLINK("http://www.uniprot.org/uniprot/THOC6_MOUSE", "THOC6_MOUSE")</f>
        <v>THOC6_MOUSE</v>
      </c>
      <c r="F411">
        <v>24.9</v>
      </c>
      <c r="G411">
        <v>341</v>
      </c>
      <c r="H411">
        <v>37316</v>
      </c>
      <c r="I411" t="s">
        <v>731</v>
      </c>
      <c r="J411">
        <v>92</v>
      </c>
      <c r="K411">
        <v>92</v>
      </c>
      <c r="L411">
        <v>1</v>
      </c>
      <c r="M411">
        <v>12</v>
      </c>
      <c r="N411">
        <v>17</v>
      </c>
      <c r="O411">
        <v>12</v>
      </c>
      <c r="P411">
        <v>7</v>
      </c>
      <c r="Q411">
        <v>7</v>
      </c>
      <c r="R411">
        <v>17</v>
      </c>
      <c r="S411">
        <v>20</v>
      </c>
      <c r="T411">
        <v>12</v>
      </c>
      <c r="U411">
        <v>17</v>
      </c>
      <c r="V411">
        <v>12</v>
      </c>
      <c r="W411">
        <v>7</v>
      </c>
      <c r="X411">
        <v>7</v>
      </c>
      <c r="Y411">
        <v>17</v>
      </c>
      <c r="Z411">
        <v>20</v>
      </c>
      <c r="AA411">
        <v>12</v>
      </c>
      <c r="AB411">
        <v>17</v>
      </c>
      <c r="AC411">
        <v>12</v>
      </c>
      <c r="AD411">
        <v>7</v>
      </c>
      <c r="AE411">
        <v>7</v>
      </c>
      <c r="AF411">
        <v>17</v>
      </c>
      <c r="AG411">
        <v>20</v>
      </c>
      <c r="AH411" s="3">
        <v>19</v>
      </c>
      <c r="AI411" s="3">
        <v>12.896571428571429</v>
      </c>
      <c r="AJ411" s="3">
        <v>8.7142857142857135</v>
      </c>
      <c r="AK411" s="3">
        <v>15.174714285714286</v>
      </c>
      <c r="AL411" s="3">
        <v>11.154714285714286</v>
      </c>
      <c r="AM411" s="3">
        <v>14</v>
      </c>
      <c r="AN411" s="3">
        <v>12.523857142857143</v>
      </c>
      <c r="AO411" s="3">
        <f t="shared" si="80"/>
        <v>13.352020408163266</v>
      </c>
      <c r="AP411" s="3" t="b">
        <f t="shared" si="81"/>
        <v>1</v>
      </c>
      <c r="AQ411" s="3" t="b">
        <f t="shared" si="88"/>
        <v>1</v>
      </c>
      <c r="AR411">
        <f t="shared" si="82"/>
        <v>4</v>
      </c>
      <c r="AS411">
        <f t="shared" si="83"/>
        <v>3</v>
      </c>
      <c r="AT411" s="3" t="b">
        <f t="shared" si="84"/>
        <v>1</v>
      </c>
      <c r="AU411" s="3">
        <f t="shared" si="85"/>
        <v>13.946392857142857</v>
      </c>
      <c r="AV411" s="3">
        <f t="shared" si="86"/>
        <v>12.55952380952381</v>
      </c>
      <c r="AW411" s="3">
        <f t="shared" si="79"/>
        <v>0.15111026078231862</v>
      </c>
      <c r="AX411" s="3">
        <f t="shared" si="91"/>
        <v>0.40979671651203131</v>
      </c>
      <c r="AY411" s="3" t="b">
        <f t="shared" si="89"/>
        <v>0</v>
      </c>
      <c r="AZ411" s="6">
        <f t="shared" si="87"/>
        <v>0.62133909624406658</v>
      </c>
      <c r="BA411" s="3" t="b">
        <f t="shared" si="90"/>
        <v>0</v>
      </c>
      <c r="BB411" s="3"/>
      <c r="BC411" t="s">
        <v>537</v>
      </c>
    </row>
    <row r="412" spans="1:55">
      <c r="A412">
        <v>1015</v>
      </c>
      <c r="B412">
        <v>1</v>
      </c>
      <c r="C412" t="s">
        <v>2664</v>
      </c>
      <c r="D412" t="str">
        <f>HYPERLINK("http://www.uniprot.org/uniprot/CP4CA_MOUSE", "CP4CA_MOUSE")</f>
        <v>CP4CA_MOUSE</v>
      </c>
      <c r="F412">
        <v>33.1</v>
      </c>
      <c r="G412">
        <v>508</v>
      </c>
      <c r="H412">
        <v>58332</v>
      </c>
      <c r="I412" t="s">
        <v>2665</v>
      </c>
      <c r="J412">
        <v>104</v>
      </c>
      <c r="K412">
        <v>81</v>
      </c>
      <c r="L412">
        <v>0.77900000000000003</v>
      </c>
      <c r="M412">
        <v>0</v>
      </c>
      <c r="N412">
        <v>2</v>
      </c>
      <c r="O412">
        <v>30</v>
      </c>
      <c r="P412">
        <v>0</v>
      </c>
      <c r="Q412">
        <v>16</v>
      </c>
      <c r="R412">
        <v>21</v>
      </c>
      <c r="S412">
        <v>35</v>
      </c>
      <c r="T412">
        <v>0</v>
      </c>
      <c r="U412">
        <v>0</v>
      </c>
      <c r="V412">
        <v>23</v>
      </c>
      <c r="W412">
        <v>0</v>
      </c>
      <c r="X412">
        <v>12</v>
      </c>
      <c r="Y412">
        <v>17</v>
      </c>
      <c r="Z412">
        <v>29</v>
      </c>
      <c r="AA412">
        <v>0</v>
      </c>
      <c r="AB412">
        <v>0</v>
      </c>
      <c r="AC412">
        <v>30</v>
      </c>
      <c r="AD412">
        <v>0</v>
      </c>
      <c r="AE412">
        <v>16</v>
      </c>
      <c r="AF412">
        <v>21</v>
      </c>
      <c r="AG412">
        <v>35</v>
      </c>
      <c r="AH412" s="3">
        <v>1</v>
      </c>
      <c r="AI412" s="3">
        <v>0</v>
      </c>
      <c r="AJ412" s="3">
        <v>24.571428571428573</v>
      </c>
      <c r="AK412" s="3">
        <v>1.4285714285714286</v>
      </c>
      <c r="AL412" s="3">
        <v>23.714285714285715</v>
      </c>
      <c r="AM412" s="3">
        <v>18.540857142857142</v>
      </c>
      <c r="AN412" s="3">
        <v>23.625</v>
      </c>
      <c r="AO412" s="3">
        <f t="shared" si="80"/>
        <v>13.268591836734695</v>
      </c>
      <c r="AP412" s="3" t="b">
        <f t="shared" si="81"/>
        <v>1</v>
      </c>
      <c r="AQ412" s="3" t="b">
        <f t="shared" si="88"/>
        <v>1</v>
      </c>
      <c r="AR412">
        <f t="shared" si="82"/>
        <v>2</v>
      </c>
      <c r="AS412">
        <f t="shared" si="83"/>
        <v>3</v>
      </c>
      <c r="AT412" s="3" t="b">
        <f t="shared" si="84"/>
        <v>1</v>
      </c>
      <c r="AU412" s="3">
        <f t="shared" si="85"/>
        <v>6.75</v>
      </c>
      <c r="AV412" s="3">
        <f t="shared" si="86"/>
        <v>21.960047619047618</v>
      </c>
      <c r="AW412" s="3">
        <f t="shared" si="79"/>
        <v>-1.7019217754681604</v>
      </c>
      <c r="AX412" s="3">
        <f t="shared" si="91"/>
        <v>-2.2458972374192516</v>
      </c>
      <c r="AY412" s="3" t="b">
        <f t="shared" si="89"/>
        <v>1</v>
      </c>
      <c r="AZ412" s="6">
        <f t="shared" si="87"/>
        <v>8.7739719258869975E-2</v>
      </c>
      <c r="BA412" s="3" t="b">
        <f t="shared" si="90"/>
        <v>1</v>
      </c>
      <c r="BB412" s="3" t="b">
        <v>1</v>
      </c>
      <c r="BC412" t="s">
        <v>276</v>
      </c>
    </row>
    <row r="413" spans="1:55">
      <c r="A413">
        <v>1175</v>
      </c>
      <c r="B413">
        <v>1</v>
      </c>
      <c r="C413" t="s">
        <v>2242</v>
      </c>
      <c r="D413" t="str">
        <f>HYPERLINK("http://www.uniprot.org/uniprot/SFRS9_MOUSE", "SFRS9_MOUSE")</f>
        <v>SFRS9_MOUSE</v>
      </c>
      <c r="F413">
        <v>38.299999999999997</v>
      </c>
      <c r="G413">
        <v>222</v>
      </c>
      <c r="H413">
        <v>25662</v>
      </c>
      <c r="I413" t="s">
        <v>2243</v>
      </c>
      <c r="J413">
        <v>87</v>
      </c>
      <c r="K413">
        <v>87</v>
      </c>
      <c r="L413">
        <v>1</v>
      </c>
      <c r="M413">
        <v>15</v>
      </c>
      <c r="N413">
        <v>14</v>
      </c>
      <c r="O413">
        <v>13</v>
      </c>
      <c r="P413">
        <v>5</v>
      </c>
      <c r="Q413">
        <v>5</v>
      </c>
      <c r="R413">
        <v>15</v>
      </c>
      <c r="S413">
        <v>20</v>
      </c>
      <c r="T413">
        <v>15</v>
      </c>
      <c r="U413">
        <v>14</v>
      </c>
      <c r="V413">
        <v>13</v>
      </c>
      <c r="W413">
        <v>5</v>
      </c>
      <c r="X413">
        <v>5</v>
      </c>
      <c r="Y413">
        <v>15</v>
      </c>
      <c r="Z413">
        <v>20</v>
      </c>
      <c r="AA413">
        <v>15</v>
      </c>
      <c r="AB413">
        <v>14</v>
      </c>
      <c r="AC413">
        <v>13</v>
      </c>
      <c r="AD413">
        <v>5</v>
      </c>
      <c r="AE413">
        <v>5</v>
      </c>
      <c r="AF413">
        <v>15</v>
      </c>
      <c r="AG413">
        <v>20</v>
      </c>
      <c r="AH413" s="3">
        <v>24</v>
      </c>
      <c r="AI413" s="3">
        <v>11</v>
      </c>
      <c r="AJ413" s="3">
        <v>9.7365714285714287</v>
      </c>
      <c r="AK413" s="3">
        <v>12.896571428571429</v>
      </c>
      <c r="AL413" s="3">
        <v>9.2857142857142865</v>
      </c>
      <c r="AM413" s="3">
        <v>12.523857142857143</v>
      </c>
      <c r="AN413" s="3">
        <v>12.857142857142858</v>
      </c>
      <c r="AO413" s="3">
        <f t="shared" si="80"/>
        <v>13.185693877551021</v>
      </c>
      <c r="AP413" s="3" t="b">
        <f t="shared" si="81"/>
        <v>1</v>
      </c>
      <c r="AQ413" s="3" t="b">
        <f t="shared" si="88"/>
        <v>1</v>
      </c>
      <c r="AR413">
        <f t="shared" si="82"/>
        <v>4</v>
      </c>
      <c r="AS413">
        <f t="shared" si="83"/>
        <v>3</v>
      </c>
      <c r="AT413" s="3" t="b">
        <f t="shared" si="84"/>
        <v>1</v>
      </c>
      <c r="AU413" s="3">
        <f t="shared" si="85"/>
        <v>14.408285714285714</v>
      </c>
      <c r="AV413" s="3">
        <f t="shared" si="86"/>
        <v>11.555571428571431</v>
      </c>
      <c r="AW413" s="3">
        <f t="shared" si="79"/>
        <v>0.31831009154686624</v>
      </c>
      <c r="AX413" s="3">
        <f t="shared" si="91"/>
        <v>0.7333372344385235</v>
      </c>
      <c r="AY413" s="3" t="b">
        <f t="shared" si="89"/>
        <v>0</v>
      </c>
      <c r="AZ413" s="6">
        <f t="shared" si="87"/>
        <v>0.5052029698209477</v>
      </c>
      <c r="BA413" s="3" t="b">
        <f t="shared" si="90"/>
        <v>0</v>
      </c>
      <c r="BB413" s="3"/>
      <c r="BC413" t="s">
        <v>537</v>
      </c>
    </row>
    <row r="414" spans="1:55">
      <c r="A414">
        <v>210</v>
      </c>
      <c r="B414">
        <v>1</v>
      </c>
      <c r="C414" t="s">
        <v>30</v>
      </c>
      <c r="D414" t="str">
        <f>HYPERLINK("http://www.uniprot.org/uniprot/CP2A5_MOUSE", "CP2A5_MOUSE")</f>
        <v>CP2A5_MOUSE</v>
      </c>
      <c r="F414">
        <v>50.6</v>
      </c>
      <c r="G414">
        <v>494</v>
      </c>
      <c r="H414">
        <v>56742</v>
      </c>
      <c r="I414" t="s">
        <v>31</v>
      </c>
      <c r="J414">
        <v>275</v>
      </c>
      <c r="K414">
        <v>27</v>
      </c>
      <c r="L414">
        <v>9.8000000000000004E-2</v>
      </c>
      <c r="M414">
        <v>25</v>
      </c>
      <c r="N414">
        <v>56</v>
      </c>
      <c r="O414">
        <v>18</v>
      </c>
      <c r="P414">
        <v>27</v>
      </c>
      <c r="Q414">
        <v>21</v>
      </c>
      <c r="R414">
        <v>45</v>
      </c>
      <c r="S414">
        <v>83</v>
      </c>
      <c r="T414">
        <v>0</v>
      </c>
      <c r="U414">
        <v>5</v>
      </c>
      <c r="V414">
        <v>2</v>
      </c>
      <c r="W414">
        <v>0</v>
      </c>
      <c r="X414">
        <v>0</v>
      </c>
      <c r="Y414">
        <v>6</v>
      </c>
      <c r="Z414">
        <v>14</v>
      </c>
      <c r="AA414">
        <v>0</v>
      </c>
      <c r="AB414">
        <v>24.753</v>
      </c>
      <c r="AC414">
        <v>7.6109999999999998</v>
      </c>
      <c r="AD414">
        <v>0</v>
      </c>
      <c r="AE414">
        <v>0</v>
      </c>
      <c r="AF414">
        <v>31.167000000000002</v>
      </c>
      <c r="AG414">
        <v>55.408000000000001</v>
      </c>
      <c r="AH414" s="3">
        <v>0</v>
      </c>
      <c r="AI414" s="3">
        <v>19.107571428571426</v>
      </c>
      <c r="AJ414" s="3">
        <v>5.5708571428571432</v>
      </c>
      <c r="AK414" s="3">
        <v>0</v>
      </c>
      <c r="AL414" s="3">
        <v>0</v>
      </c>
      <c r="AM414" s="3">
        <v>27.234000000000002</v>
      </c>
      <c r="AN414" s="3">
        <v>39.772571428571432</v>
      </c>
      <c r="AO414" s="3">
        <f t="shared" si="80"/>
        <v>13.097857142857142</v>
      </c>
      <c r="AP414" s="3" t="b">
        <f t="shared" si="81"/>
        <v>1</v>
      </c>
      <c r="AQ414" s="3" t="b">
        <f t="shared" si="88"/>
        <v>0</v>
      </c>
      <c r="AR414">
        <f t="shared" si="82"/>
        <v>4</v>
      </c>
      <c r="AS414">
        <f t="shared" si="83"/>
        <v>3</v>
      </c>
      <c r="AT414" s="3" t="b">
        <f t="shared" si="84"/>
        <v>1</v>
      </c>
      <c r="AU414" s="3">
        <f t="shared" si="85"/>
        <v>6.1696071428571422</v>
      </c>
      <c r="AV414" s="3">
        <f t="shared" si="86"/>
        <v>22.33552380952381</v>
      </c>
      <c r="AW414" s="3">
        <f t="shared" si="79"/>
        <v>-1.8560895568435605</v>
      </c>
      <c r="AX414" s="3">
        <f t="shared" si="91"/>
        <v>-2.7030350753966776</v>
      </c>
      <c r="AY414" s="3" t="b">
        <f t="shared" si="89"/>
        <v>1</v>
      </c>
      <c r="AZ414" s="6">
        <f t="shared" si="87"/>
        <v>0.20771753713308108</v>
      </c>
      <c r="BA414" s="3" t="b">
        <f t="shared" si="90"/>
        <v>0</v>
      </c>
      <c r="BB414" s="3"/>
      <c r="BC414" t="s">
        <v>66</v>
      </c>
    </row>
    <row r="415" spans="1:55">
      <c r="A415">
        <v>779</v>
      </c>
      <c r="B415">
        <v>1</v>
      </c>
      <c r="C415" t="s">
        <v>1735</v>
      </c>
      <c r="D415" t="str">
        <f>HYPERLINK("http://www.uniprot.org/uniprot/MAK16_MOUSE", "MAK16_MOUSE")</f>
        <v>MAK16_MOUSE</v>
      </c>
      <c r="F415">
        <v>20.3</v>
      </c>
      <c r="G415">
        <v>296</v>
      </c>
      <c r="H415">
        <v>35186</v>
      </c>
      <c r="I415" t="s">
        <v>1736</v>
      </c>
      <c r="J415">
        <v>94</v>
      </c>
      <c r="K415">
        <v>94</v>
      </c>
      <c r="L415">
        <v>1</v>
      </c>
      <c r="M415">
        <v>4</v>
      </c>
      <c r="N415">
        <v>15</v>
      </c>
      <c r="O415">
        <v>15</v>
      </c>
      <c r="P415">
        <v>6</v>
      </c>
      <c r="Q415">
        <v>10</v>
      </c>
      <c r="R415">
        <v>17</v>
      </c>
      <c r="S415">
        <v>27</v>
      </c>
      <c r="T415">
        <v>4</v>
      </c>
      <c r="U415">
        <v>15</v>
      </c>
      <c r="V415">
        <v>15</v>
      </c>
      <c r="W415">
        <v>6</v>
      </c>
      <c r="X415">
        <v>10</v>
      </c>
      <c r="Y415">
        <v>17</v>
      </c>
      <c r="Z415">
        <v>27</v>
      </c>
      <c r="AA415">
        <v>4</v>
      </c>
      <c r="AB415">
        <v>15</v>
      </c>
      <c r="AC415">
        <v>15</v>
      </c>
      <c r="AD415">
        <v>6</v>
      </c>
      <c r="AE415">
        <v>10</v>
      </c>
      <c r="AF415">
        <v>17</v>
      </c>
      <c r="AG415">
        <v>27</v>
      </c>
      <c r="AH415" s="3">
        <v>7.6044285714285715</v>
      </c>
      <c r="AI415" s="3">
        <v>11.571428571428571</v>
      </c>
      <c r="AJ415" s="3">
        <v>11.571428571428571</v>
      </c>
      <c r="AK415" s="3">
        <v>14</v>
      </c>
      <c r="AL415" s="3">
        <v>15.285714285714286</v>
      </c>
      <c r="AM415" s="3">
        <v>14</v>
      </c>
      <c r="AN415" s="3">
        <v>17.161571428571428</v>
      </c>
      <c r="AO415" s="3">
        <f t="shared" si="80"/>
        <v>13.027795918367348</v>
      </c>
      <c r="AP415" s="3" t="b">
        <f t="shared" si="81"/>
        <v>1</v>
      </c>
      <c r="AQ415" s="3" t="b">
        <f t="shared" si="88"/>
        <v>1</v>
      </c>
      <c r="AR415">
        <f t="shared" si="82"/>
        <v>4</v>
      </c>
      <c r="AS415">
        <f t="shared" si="83"/>
        <v>3</v>
      </c>
      <c r="AT415" s="3" t="b">
        <f t="shared" si="84"/>
        <v>1</v>
      </c>
      <c r="AU415" s="3">
        <f t="shared" si="85"/>
        <v>11.186821428571429</v>
      </c>
      <c r="AV415" s="3">
        <f t="shared" si="86"/>
        <v>15.482428571428571</v>
      </c>
      <c r="AW415" s="3">
        <f t="shared" si="79"/>
        <v>-0.46883161628262149</v>
      </c>
      <c r="AX415" s="3">
        <f t="shared" si="91"/>
        <v>-0.46202470579117377</v>
      </c>
      <c r="AY415" s="3" t="b">
        <f t="shared" si="89"/>
        <v>0</v>
      </c>
      <c r="AZ415" s="6">
        <f t="shared" si="87"/>
        <v>5.7108160708439708E-2</v>
      </c>
      <c r="BA415" s="3" t="b">
        <f t="shared" si="90"/>
        <v>1</v>
      </c>
      <c r="BB415" s="3"/>
      <c r="BC415" t="s">
        <v>537</v>
      </c>
    </row>
    <row r="416" spans="1:55">
      <c r="A416">
        <v>1017</v>
      </c>
      <c r="B416">
        <v>1</v>
      </c>
      <c r="C416" t="s">
        <v>2669</v>
      </c>
      <c r="D416" t="str">
        <f>HYPERLINK("http://www.uniprot.org/uniprot/U3IP2_MOUSE", "U3IP2_MOUSE")</f>
        <v>U3IP2_MOUSE</v>
      </c>
      <c r="F416">
        <v>34.9</v>
      </c>
      <c r="G416">
        <v>475</v>
      </c>
      <c r="H416">
        <v>52108</v>
      </c>
      <c r="I416" t="s">
        <v>2670</v>
      </c>
      <c r="J416">
        <v>91</v>
      </c>
      <c r="K416">
        <v>91</v>
      </c>
      <c r="L416">
        <v>1</v>
      </c>
      <c r="M416">
        <v>3</v>
      </c>
      <c r="N416">
        <v>16</v>
      </c>
      <c r="O416">
        <v>18</v>
      </c>
      <c r="P416">
        <v>5</v>
      </c>
      <c r="Q416">
        <v>9</v>
      </c>
      <c r="R416">
        <v>20</v>
      </c>
      <c r="S416">
        <v>20</v>
      </c>
      <c r="T416">
        <v>3</v>
      </c>
      <c r="U416">
        <v>16</v>
      </c>
      <c r="V416">
        <v>18</v>
      </c>
      <c r="W416">
        <v>5</v>
      </c>
      <c r="X416">
        <v>9</v>
      </c>
      <c r="Y416">
        <v>20</v>
      </c>
      <c r="Z416">
        <v>20</v>
      </c>
      <c r="AA416">
        <v>3</v>
      </c>
      <c r="AB416">
        <v>16</v>
      </c>
      <c r="AC416">
        <v>18</v>
      </c>
      <c r="AD416">
        <v>5</v>
      </c>
      <c r="AE416">
        <v>9</v>
      </c>
      <c r="AF416">
        <v>20</v>
      </c>
      <c r="AG416">
        <v>20</v>
      </c>
      <c r="AH416" s="3">
        <v>6.3332857142857142</v>
      </c>
      <c r="AI416" s="3">
        <v>12.406571428571429</v>
      </c>
      <c r="AJ416" s="3">
        <v>14.22342857142857</v>
      </c>
      <c r="AK416" s="3">
        <v>12.857142857142858</v>
      </c>
      <c r="AL416" s="3">
        <v>14</v>
      </c>
      <c r="AM416" s="3">
        <v>17.857142857142858</v>
      </c>
      <c r="AN416" s="3">
        <v>12.857142857142858</v>
      </c>
      <c r="AO416" s="3">
        <f t="shared" si="80"/>
        <v>12.933530612244899</v>
      </c>
      <c r="AP416" s="3" t="b">
        <f t="shared" si="81"/>
        <v>1</v>
      </c>
      <c r="AQ416" s="3" t="b">
        <f t="shared" si="88"/>
        <v>1</v>
      </c>
      <c r="AR416">
        <f t="shared" si="82"/>
        <v>4</v>
      </c>
      <c r="AS416">
        <f t="shared" si="83"/>
        <v>3</v>
      </c>
      <c r="AT416" s="3" t="b">
        <f t="shared" si="84"/>
        <v>1</v>
      </c>
      <c r="AU416" s="3">
        <f t="shared" si="85"/>
        <v>11.455107142857145</v>
      </c>
      <c r="AV416" s="3">
        <f t="shared" si="86"/>
        <v>14.904761904761905</v>
      </c>
      <c r="AW416" s="3">
        <f t="shared" si="79"/>
        <v>-0.37978237662602232</v>
      </c>
      <c r="AX416" s="3">
        <f t="shared" si="91"/>
        <v>-0.32465675868300348</v>
      </c>
      <c r="AY416" s="3" t="b">
        <f t="shared" si="89"/>
        <v>0</v>
      </c>
      <c r="AZ416" s="6">
        <f t="shared" si="87"/>
        <v>0.21449394201735417</v>
      </c>
      <c r="BA416" s="3" t="b">
        <f t="shared" si="90"/>
        <v>0</v>
      </c>
      <c r="BB416" s="3"/>
      <c r="BC416" t="s">
        <v>537</v>
      </c>
    </row>
    <row r="417" spans="1:55">
      <c r="A417">
        <v>324</v>
      </c>
      <c r="B417">
        <v>1</v>
      </c>
      <c r="C417" t="s">
        <v>1258</v>
      </c>
      <c r="D417" t="str">
        <f>HYPERLINK("http://www.uniprot.org/uniprot/ATPB_MOUSE", "ATPB_MOUSE")</f>
        <v>ATPB_MOUSE</v>
      </c>
      <c r="F417">
        <v>27.6</v>
      </c>
      <c r="G417">
        <v>529</v>
      </c>
      <c r="H417">
        <v>56301</v>
      </c>
      <c r="I417" t="s">
        <v>1259</v>
      </c>
      <c r="J417">
        <v>87</v>
      </c>
      <c r="K417">
        <v>87</v>
      </c>
      <c r="L417">
        <v>1</v>
      </c>
      <c r="M417">
        <v>7</v>
      </c>
      <c r="N417">
        <v>9</v>
      </c>
      <c r="O417">
        <v>13</v>
      </c>
      <c r="P417">
        <v>10</v>
      </c>
      <c r="Q417">
        <v>12</v>
      </c>
      <c r="R417">
        <v>15</v>
      </c>
      <c r="S417">
        <v>21</v>
      </c>
      <c r="T417">
        <v>7</v>
      </c>
      <c r="U417">
        <v>9</v>
      </c>
      <c r="V417">
        <v>13</v>
      </c>
      <c r="W417">
        <v>10</v>
      </c>
      <c r="X417">
        <v>12</v>
      </c>
      <c r="Y417">
        <v>15</v>
      </c>
      <c r="Z417">
        <v>21</v>
      </c>
      <c r="AA417">
        <v>7</v>
      </c>
      <c r="AB417">
        <v>9</v>
      </c>
      <c r="AC417">
        <v>13</v>
      </c>
      <c r="AD417">
        <v>10</v>
      </c>
      <c r="AE417">
        <v>12</v>
      </c>
      <c r="AF417">
        <v>15</v>
      </c>
      <c r="AG417">
        <v>21</v>
      </c>
      <c r="AH417" s="3">
        <v>12.285714285714286</v>
      </c>
      <c r="AI417" s="3">
        <v>6.0475714285714286</v>
      </c>
      <c r="AJ417" s="3">
        <v>9.2857142857142865</v>
      </c>
      <c r="AK417" s="3">
        <v>19.285714285714285</v>
      </c>
      <c r="AL417" s="3">
        <v>17.857142857142858</v>
      </c>
      <c r="AM417" s="3">
        <v>11.970142857142857</v>
      </c>
      <c r="AN417" s="3">
        <v>13.448571428571428</v>
      </c>
      <c r="AO417" s="3">
        <f t="shared" si="80"/>
        <v>12.882938775510203</v>
      </c>
      <c r="AP417" s="3" t="b">
        <f t="shared" si="81"/>
        <v>1</v>
      </c>
      <c r="AQ417" s="3" t="b">
        <f t="shared" si="88"/>
        <v>1</v>
      </c>
      <c r="AR417">
        <f t="shared" si="82"/>
        <v>4</v>
      </c>
      <c r="AS417">
        <f t="shared" si="83"/>
        <v>3</v>
      </c>
      <c r="AT417" s="3" t="b">
        <f t="shared" si="84"/>
        <v>1</v>
      </c>
      <c r="AU417" s="3">
        <f t="shared" si="85"/>
        <v>11.726178571428571</v>
      </c>
      <c r="AV417" s="3">
        <f t="shared" si="86"/>
        <v>14.425285714285714</v>
      </c>
      <c r="AW417" s="3">
        <f t="shared" si="79"/>
        <v>-0.29886696186763489</v>
      </c>
      <c r="AX417" s="3">
        <f t="shared" si="91"/>
        <v>-0.23621351283440972</v>
      </c>
      <c r="AY417" s="3" t="b">
        <f t="shared" si="89"/>
        <v>0</v>
      </c>
      <c r="AZ417" s="6">
        <f t="shared" si="87"/>
        <v>0.49325989646993007</v>
      </c>
      <c r="BA417" s="3" t="b">
        <f t="shared" si="90"/>
        <v>0</v>
      </c>
      <c r="BB417" s="3"/>
      <c r="BC417" t="s">
        <v>537</v>
      </c>
    </row>
    <row r="418" spans="1:55">
      <c r="A418">
        <v>382</v>
      </c>
      <c r="B418">
        <v>1</v>
      </c>
      <c r="C418" t="s">
        <v>1125</v>
      </c>
      <c r="D418" t="str">
        <f>HYPERLINK("http://www.uniprot.org/uniprot/RS4X_MOUSE", "RS4X_MOUSE")</f>
        <v>RS4X_MOUSE</v>
      </c>
      <c r="F418">
        <v>28.5</v>
      </c>
      <c r="G418">
        <v>263</v>
      </c>
      <c r="H418">
        <v>29599</v>
      </c>
      <c r="I418" t="s">
        <v>1126</v>
      </c>
      <c r="J418">
        <v>87</v>
      </c>
      <c r="K418">
        <v>87</v>
      </c>
      <c r="L418">
        <v>1</v>
      </c>
      <c r="M418">
        <v>7</v>
      </c>
      <c r="N418">
        <v>15</v>
      </c>
      <c r="O418">
        <v>19</v>
      </c>
      <c r="P418">
        <v>11</v>
      </c>
      <c r="Q418">
        <v>9</v>
      </c>
      <c r="R418">
        <v>9</v>
      </c>
      <c r="S418">
        <v>17</v>
      </c>
      <c r="T418">
        <v>7</v>
      </c>
      <c r="U418">
        <v>15</v>
      </c>
      <c r="V418">
        <v>19</v>
      </c>
      <c r="W418">
        <v>11</v>
      </c>
      <c r="X418">
        <v>9</v>
      </c>
      <c r="Y418">
        <v>9</v>
      </c>
      <c r="Z418">
        <v>17</v>
      </c>
      <c r="AA418">
        <v>7</v>
      </c>
      <c r="AB418">
        <v>15</v>
      </c>
      <c r="AC418">
        <v>19</v>
      </c>
      <c r="AD418">
        <v>11</v>
      </c>
      <c r="AE418">
        <v>9</v>
      </c>
      <c r="AF418">
        <v>9</v>
      </c>
      <c r="AG418">
        <v>17</v>
      </c>
      <c r="AH418" s="3">
        <v>12.285714285714286</v>
      </c>
      <c r="AI418" s="3">
        <v>11.444714285714285</v>
      </c>
      <c r="AJ418" s="3">
        <v>15</v>
      </c>
      <c r="AK418" s="3">
        <v>19.871285714285712</v>
      </c>
      <c r="AL418" s="3">
        <v>13.819857142857144</v>
      </c>
      <c r="AM418" s="3">
        <v>7.2857142857142856</v>
      </c>
      <c r="AN418" s="3">
        <v>10.428571428571429</v>
      </c>
      <c r="AO418" s="3">
        <f t="shared" si="80"/>
        <v>12.876551020408163</v>
      </c>
      <c r="AP418" s="3" t="b">
        <f t="shared" si="81"/>
        <v>1</v>
      </c>
      <c r="AQ418" s="3" t="b">
        <f t="shared" si="88"/>
        <v>1</v>
      </c>
      <c r="AR418">
        <f t="shared" si="82"/>
        <v>4</v>
      </c>
      <c r="AS418">
        <f t="shared" si="83"/>
        <v>3</v>
      </c>
      <c r="AT418" s="3" t="b">
        <f t="shared" si="84"/>
        <v>1</v>
      </c>
      <c r="AU418" s="3">
        <f t="shared" si="85"/>
        <v>14.650428571428572</v>
      </c>
      <c r="AV418" s="3">
        <f t="shared" si="86"/>
        <v>10.511380952380954</v>
      </c>
      <c r="AW418" s="3">
        <f t="shared" si="79"/>
        <v>0.47899065014575404</v>
      </c>
      <c r="AX418" s="3">
        <f t="shared" si="91"/>
        <v>1.0384106958809458</v>
      </c>
      <c r="AY418" s="3" t="b">
        <f t="shared" si="89"/>
        <v>0</v>
      </c>
      <c r="AZ418" s="6">
        <f t="shared" si="87"/>
        <v>0.19201558775654409</v>
      </c>
      <c r="BA418" s="3" t="b">
        <f t="shared" si="90"/>
        <v>0</v>
      </c>
      <c r="BB418" s="3"/>
      <c r="BC418" t="s">
        <v>537</v>
      </c>
    </row>
    <row r="419" spans="1:55">
      <c r="A419">
        <v>1146</v>
      </c>
      <c r="B419">
        <v>1</v>
      </c>
      <c r="C419" t="s">
        <v>2351</v>
      </c>
      <c r="D419" t="str">
        <f>HYPERLINK("http://www.uniprot.org/uniprot/NUP37_MOUSE", "NUP37_MOUSE")</f>
        <v>NUP37_MOUSE</v>
      </c>
      <c r="F419">
        <v>28.5</v>
      </c>
      <c r="G419">
        <v>326</v>
      </c>
      <c r="H419">
        <v>36727</v>
      </c>
      <c r="I419" t="s">
        <v>2352</v>
      </c>
      <c r="J419">
        <v>101</v>
      </c>
      <c r="K419">
        <v>101</v>
      </c>
      <c r="L419">
        <v>1</v>
      </c>
      <c r="M419">
        <v>2</v>
      </c>
      <c r="N419">
        <v>24</v>
      </c>
      <c r="O419">
        <v>24</v>
      </c>
      <c r="P419">
        <v>2</v>
      </c>
      <c r="Q419">
        <v>3</v>
      </c>
      <c r="R419">
        <v>17</v>
      </c>
      <c r="S419">
        <v>29</v>
      </c>
      <c r="T419">
        <v>2</v>
      </c>
      <c r="U419">
        <v>24</v>
      </c>
      <c r="V419">
        <v>24</v>
      </c>
      <c r="W419">
        <v>2</v>
      </c>
      <c r="X419">
        <v>3</v>
      </c>
      <c r="Y419">
        <v>17</v>
      </c>
      <c r="Z419">
        <v>29</v>
      </c>
      <c r="AA419">
        <v>2</v>
      </c>
      <c r="AB419">
        <v>24</v>
      </c>
      <c r="AC419">
        <v>24</v>
      </c>
      <c r="AD419">
        <v>2</v>
      </c>
      <c r="AE419">
        <v>3</v>
      </c>
      <c r="AF419">
        <v>17</v>
      </c>
      <c r="AG419">
        <v>29</v>
      </c>
      <c r="AH419" s="3">
        <v>4.5714285714285712</v>
      </c>
      <c r="AI419" s="3">
        <v>18.876285714285711</v>
      </c>
      <c r="AJ419" s="3">
        <v>20.193857142857144</v>
      </c>
      <c r="AK419" s="3">
        <v>7.2857142857142856</v>
      </c>
      <c r="AL419" s="3">
        <v>6.4337142857142862</v>
      </c>
      <c r="AM419" s="3">
        <v>14.270714285714286</v>
      </c>
      <c r="AN419" s="3">
        <v>18.5</v>
      </c>
      <c r="AO419" s="3">
        <f t="shared" si="80"/>
        <v>12.875959183673469</v>
      </c>
      <c r="AP419" s="3" t="b">
        <f t="shared" si="81"/>
        <v>1</v>
      </c>
      <c r="AQ419" s="3" t="b">
        <f t="shared" si="88"/>
        <v>1</v>
      </c>
      <c r="AR419">
        <f t="shared" si="82"/>
        <v>4</v>
      </c>
      <c r="AS419">
        <f t="shared" si="83"/>
        <v>3</v>
      </c>
      <c r="AT419" s="3" t="b">
        <f t="shared" si="84"/>
        <v>1</v>
      </c>
      <c r="AU419" s="3">
        <f t="shared" si="85"/>
        <v>12.731821428571427</v>
      </c>
      <c r="AV419" s="3">
        <f t="shared" si="86"/>
        <v>13.068142857142858</v>
      </c>
      <c r="AW419" s="3">
        <f t="shared" si="79"/>
        <v>-3.7615303532567312E-2</v>
      </c>
      <c r="AX419" s="3">
        <f t="shared" si="91"/>
        <v>0.23830838548610517</v>
      </c>
      <c r="AY419" s="3" t="b">
        <f t="shared" si="89"/>
        <v>0</v>
      </c>
      <c r="AZ419" s="6">
        <f t="shared" si="87"/>
        <v>0.95408161772592304</v>
      </c>
      <c r="BA419" s="3" t="b">
        <f t="shared" si="90"/>
        <v>0</v>
      </c>
      <c r="BB419" s="3"/>
      <c r="BC419" t="s">
        <v>537</v>
      </c>
    </row>
    <row r="420" spans="1:55">
      <c r="A420">
        <v>185</v>
      </c>
      <c r="B420">
        <v>1</v>
      </c>
      <c r="C420" t="s">
        <v>121</v>
      </c>
      <c r="D420" t="str">
        <f>HYPERLINK("http://www.uniprot.org/uniprot/RL7_MOUSE", "RL7_MOUSE")</f>
        <v>RL7_MOUSE</v>
      </c>
      <c r="F420">
        <v>37</v>
      </c>
      <c r="G420">
        <v>270</v>
      </c>
      <c r="H420">
        <v>31421</v>
      </c>
      <c r="I420" t="s">
        <v>122</v>
      </c>
      <c r="J420">
        <v>95</v>
      </c>
      <c r="K420">
        <v>95</v>
      </c>
      <c r="L420">
        <v>1</v>
      </c>
      <c r="M420">
        <v>3</v>
      </c>
      <c r="N420">
        <v>26</v>
      </c>
      <c r="O420">
        <v>14</v>
      </c>
      <c r="P420">
        <v>10</v>
      </c>
      <c r="Q420">
        <v>7</v>
      </c>
      <c r="R420">
        <v>14</v>
      </c>
      <c r="S420">
        <v>21</v>
      </c>
      <c r="T420">
        <v>3</v>
      </c>
      <c r="U420">
        <v>26</v>
      </c>
      <c r="V420">
        <v>14</v>
      </c>
      <c r="W420">
        <v>10</v>
      </c>
      <c r="X420">
        <v>7</v>
      </c>
      <c r="Y420">
        <v>14</v>
      </c>
      <c r="Z420">
        <v>21</v>
      </c>
      <c r="AA420">
        <v>3</v>
      </c>
      <c r="AB420">
        <v>26</v>
      </c>
      <c r="AC420">
        <v>14</v>
      </c>
      <c r="AD420">
        <v>10</v>
      </c>
      <c r="AE420">
        <v>7</v>
      </c>
      <c r="AF420">
        <v>14</v>
      </c>
      <c r="AG420">
        <v>21</v>
      </c>
      <c r="AH420" s="3">
        <v>5.3998571428571429</v>
      </c>
      <c r="AI420" s="3">
        <v>20.193857142857144</v>
      </c>
      <c r="AJ420" s="3">
        <v>10.142857142857142</v>
      </c>
      <c r="AK420" s="3">
        <v>19</v>
      </c>
      <c r="AL420" s="3">
        <v>10.822142857142856</v>
      </c>
      <c r="AM420" s="3">
        <v>10.857142857142858</v>
      </c>
      <c r="AN420" s="3">
        <v>13.272</v>
      </c>
      <c r="AO420" s="3">
        <f t="shared" si="80"/>
        <v>12.812551020408165</v>
      </c>
      <c r="AP420" s="3" t="b">
        <f t="shared" si="81"/>
        <v>1</v>
      </c>
      <c r="AQ420" s="3" t="b">
        <f t="shared" si="88"/>
        <v>1</v>
      </c>
      <c r="AR420">
        <f t="shared" si="82"/>
        <v>4</v>
      </c>
      <c r="AS420">
        <f t="shared" si="83"/>
        <v>3</v>
      </c>
      <c r="AT420" s="3" t="b">
        <f t="shared" si="84"/>
        <v>1</v>
      </c>
      <c r="AU420" s="3">
        <f t="shared" si="85"/>
        <v>13.684142857142858</v>
      </c>
      <c r="AV420" s="3">
        <f t="shared" si="86"/>
        <v>11.65042857142857</v>
      </c>
      <c r="AW420" s="3">
        <f t="shared" si="79"/>
        <v>0.23212204379130114</v>
      </c>
      <c r="AX420" s="3">
        <f t="shared" si="91"/>
        <v>0.72230551975159407</v>
      </c>
      <c r="AY420" s="3" t="b">
        <f t="shared" si="89"/>
        <v>0</v>
      </c>
      <c r="AZ420" s="6">
        <f t="shared" si="87"/>
        <v>0.65341955444288058</v>
      </c>
      <c r="BA420" s="3" t="b">
        <f t="shared" si="90"/>
        <v>0</v>
      </c>
      <c r="BB420" s="3"/>
      <c r="BC420" t="s">
        <v>537</v>
      </c>
    </row>
    <row r="421" spans="1:55">
      <c r="A421">
        <v>926</v>
      </c>
      <c r="B421">
        <v>1</v>
      </c>
      <c r="C421" t="s">
        <v>2726</v>
      </c>
      <c r="D421" t="str">
        <f>HYPERLINK("http://www.uniprot.org/uniprot/SF3B4_MOUSE", "SF3B4_MOUSE")</f>
        <v>SF3B4_MOUSE</v>
      </c>
      <c r="F421">
        <v>16.5</v>
      </c>
      <c r="G421">
        <v>424</v>
      </c>
      <c r="H421">
        <v>44357</v>
      </c>
      <c r="I421" t="s">
        <v>2727</v>
      </c>
      <c r="J421">
        <v>76</v>
      </c>
      <c r="K421">
        <v>76</v>
      </c>
      <c r="L421">
        <v>1</v>
      </c>
      <c r="M421">
        <v>10</v>
      </c>
      <c r="N421">
        <v>12</v>
      </c>
      <c r="O421">
        <v>8</v>
      </c>
      <c r="P421">
        <v>17</v>
      </c>
      <c r="Q421">
        <v>11</v>
      </c>
      <c r="R421">
        <v>9</v>
      </c>
      <c r="S421">
        <v>9</v>
      </c>
      <c r="T421">
        <v>10</v>
      </c>
      <c r="U421">
        <v>12</v>
      </c>
      <c r="V421">
        <v>8</v>
      </c>
      <c r="W421">
        <v>17</v>
      </c>
      <c r="X421">
        <v>11</v>
      </c>
      <c r="Y421">
        <v>9</v>
      </c>
      <c r="Z421">
        <v>9</v>
      </c>
      <c r="AA421">
        <v>10</v>
      </c>
      <c r="AB421">
        <v>12</v>
      </c>
      <c r="AC421">
        <v>8</v>
      </c>
      <c r="AD421">
        <v>17</v>
      </c>
      <c r="AE421">
        <v>11</v>
      </c>
      <c r="AF421">
        <v>9</v>
      </c>
      <c r="AG421">
        <v>9</v>
      </c>
      <c r="AH421" s="3">
        <v>16.428571428571427</v>
      </c>
      <c r="AI421" s="3">
        <v>9.1221428571428582</v>
      </c>
      <c r="AJ421" s="3">
        <v>6</v>
      </c>
      <c r="AK421" s="3">
        <v>28.304000000000002</v>
      </c>
      <c r="AL421" s="3">
        <v>16.849857142857143</v>
      </c>
      <c r="AM421" s="3">
        <v>7.3161428571428573</v>
      </c>
      <c r="AN421" s="3">
        <v>5.4285714285714288</v>
      </c>
      <c r="AO421" s="3">
        <f t="shared" si="80"/>
        <v>12.778469387755104</v>
      </c>
      <c r="AP421" s="3" t="b">
        <f t="shared" si="81"/>
        <v>1</v>
      </c>
      <c r="AQ421" s="3" t="b">
        <f t="shared" si="88"/>
        <v>1</v>
      </c>
      <c r="AR421">
        <f t="shared" si="82"/>
        <v>4</v>
      </c>
      <c r="AS421">
        <f t="shared" si="83"/>
        <v>3</v>
      </c>
      <c r="AT421" s="3" t="b">
        <f t="shared" si="84"/>
        <v>1</v>
      </c>
      <c r="AU421" s="3">
        <f t="shared" si="85"/>
        <v>14.963678571428572</v>
      </c>
      <c r="AV421" s="3">
        <f t="shared" si="86"/>
        <v>9.8648571428571419</v>
      </c>
      <c r="AW421" s="3">
        <f t="shared" si="79"/>
        <v>0.60109481746113025</v>
      </c>
      <c r="AX421" s="3">
        <f t="shared" si="91"/>
        <v>1.2374404017260816</v>
      </c>
      <c r="AY421" s="3" t="b">
        <f t="shared" si="89"/>
        <v>0</v>
      </c>
      <c r="AZ421" s="6">
        <f t="shared" si="87"/>
        <v>0.47255034933825185</v>
      </c>
      <c r="BA421" s="3" t="b">
        <f t="shared" si="90"/>
        <v>0</v>
      </c>
      <c r="BB421" s="3"/>
      <c r="BC421" t="s">
        <v>537</v>
      </c>
    </row>
    <row r="422" spans="1:55">
      <c r="A422">
        <v>1165</v>
      </c>
      <c r="B422">
        <v>1</v>
      </c>
      <c r="C422" t="s">
        <v>2307</v>
      </c>
      <c r="D422" t="str">
        <f>HYPERLINK("http://www.uniprot.org/uniprot/RRS1_MOUSE", "RRS1_MOUSE")</f>
        <v>RRS1_MOUSE</v>
      </c>
      <c r="F422">
        <v>20.5</v>
      </c>
      <c r="G422">
        <v>365</v>
      </c>
      <c r="H422">
        <v>41553</v>
      </c>
      <c r="I422" t="s">
        <v>2308</v>
      </c>
      <c r="J422">
        <v>101</v>
      </c>
      <c r="K422">
        <v>101</v>
      </c>
      <c r="L422">
        <v>1</v>
      </c>
      <c r="M422">
        <v>1</v>
      </c>
      <c r="N422">
        <v>27</v>
      </c>
      <c r="O422">
        <v>22</v>
      </c>
      <c r="P422">
        <v>0</v>
      </c>
      <c r="Q422">
        <v>3</v>
      </c>
      <c r="R422">
        <v>29</v>
      </c>
      <c r="S422">
        <v>19</v>
      </c>
      <c r="T422">
        <v>1</v>
      </c>
      <c r="U422">
        <v>27</v>
      </c>
      <c r="V422">
        <v>22</v>
      </c>
      <c r="W422">
        <v>0</v>
      </c>
      <c r="X422">
        <v>3</v>
      </c>
      <c r="Y422">
        <v>29</v>
      </c>
      <c r="Z422">
        <v>19</v>
      </c>
      <c r="AA422">
        <v>1</v>
      </c>
      <c r="AB422">
        <v>27</v>
      </c>
      <c r="AC422">
        <v>22</v>
      </c>
      <c r="AD422">
        <v>0</v>
      </c>
      <c r="AE422">
        <v>3</v>
      </c>
      <c r="AF422">
        <v>29</v>
      </c>
      <c r="AG422">
        <v>19</v>
      </c>
      <c r="AH422" s="3">
        <v>2.8571428571428572</v>
      </c>
      <c r="AI422" s="3">
        <v>22</v>
      </c>
      <c r="AJ422" s="3">
        <v>18</v>
      </c>
      <c r="AK422" s="3">
        <v>2.1904285714285714</v>
      </c>
      <c r="AL422" s="3">
        <v>6.4467142857142861</v>
      </c>
      <c r="AM422" s="3">
        <v>25.571428571428573</v>
      </c>
      <c r="AN422" s="3">
        <v>12.285714285714286</v>
      </c>
      <c r="AO422" s="3">
        <f t="shared" si="80"/>
        <v>12.764489795918369</v>
      </c>
      <c r="AP422" s="3" t="b">
        <f t="shared" si="81"/>
        <v>1</v>
      </c>
      <c r="AQ422" s="3" t="b">
        <f t="shared" si="88"/>
        <v>1</v>
      </c>
      <c r="AR422">
        <f t="shared" si="82"/>
        <v>3</v>
      </c>
      <c r="AS422">
        <f t="shared" si="83"/>
        <v>3</v>
      </c>
      <c r="AT422" s="3" t="b">
        <f t="shared" si="84"/>
        <v>1</v>
      </c>
      <c r="AU422" s="3">
        <f t="shared" si="85"/>
        <v>11.261892857142858</v>
      </c>
      <c r="AV422" s="3">
        <f t="shared" si="86"/>
        <v>14.767952380952382</v>
      </c>
      <c r="AW422" s="3">
        <f t="shared" si="79"/>
        <v>-0.39102047552979818</v>
      </c>
      <c r="AX422" s="3">
        <f t="shared" si="91"/>
        <v>-0.32618528894788046</v>
      </c>
      <c r="AY422" s="3" t="b">
        <f t="shared" si="89"/>
        <v>0</v>
      </c>
      <c r="AZ422" s="6">
        <f t="shared" si="87"/>
        <v>0.66722314882495881</v>
      </c>
      <c r="BA422" s="3" t="b">
        <f t="shared" si="90"/>
        <v>0</v>
      </c>
      <c r="BB422" s="3"/>
      <c r="BC422" t="s">
        <v>537</v>
      </c>
    </row>
    <row r="423" spans="1:55">
      <c r="A423">
        <v>1320</v>
      </c>
      <c r="B423">
        <v>1</v>
      </c>
      <c r="C423" t="s">
        <v>1923</v>
      </c>
      <c r="D423" t="str">
        <f>HYPERLINK("http://www.uniprot.org/uniprot/CPSF3_MOUSE", "CPSF3_MOUSE")</f>
        <v>CPSF3_MOUSE</v>
      </c>
      <c r="F423">
        <v>23</v>
      </c>
      <c r="G423">
        <v>684</v>
      </c>
      <c r="H423">
        <v>77530</v>
      </c>
      <c r="I423" t="s">
        <v>1924</v>
      </c>
      <c r="J423">
        <v>95</v>
      </c>
      <c r="K423">
        <v>95</v>
      </c>
      <c r="L423">
        <v>1</v>
      </c>
      <c r="M423">
        <v>1</v>
      </c>
      <c r="N423">
        <v>12</v>
      </c>
      <c r="O423">
        <v>30</v>
      </c>
      <c r="P423">
        <v>3</v>
      </c>
      <c r="Q423">
        <v>4</v>
      </c>
      <c r="R423">
        <v>21</v>
      </c>
      <c r="S423">
        <v>24</v>
      </c>
      <c r="T423">
        <v>1</v>
      </c>
      <c r="U423">
        <v>12</v>
      </c>
      <c r="V423">
        <v>30</v>
      </c>
      <c r="W423">
        <v>3</v>
      </c>
      <c r="X423">
        <v>4</v>
      </c>
      <c r="Y423">
        <v>21</v>
      </c>
      <c r="Z423">
        <v>24</v>
      </c>
      <c r="AA423">
        <v>1</v>
      </c>
      <c r="AB423">
        <v>12</v>
      </c>
      <c r="AC423">
        <v>30</v>
      </c>
      <c r="AD423">
        <v>3</v>
      </c>
      <c r="AE423">
        <v>4</v>
      </c>
      <c r="AF423">
        <v>21</v>
      </c>
      <c r="AG423">
        <v>24</v>
      </c>
      <c r="AH423" s="3">
        <v>3.1435714285714282</v>
      </c>
      <c r="AI423" s="3">
        <v>9.2857142857142865</v>
      </c>
      <c r="AJ423" s="3">
        <v>24.829714285714285</v>
      </c>
      <c r="AK423" s="3">
        <v>9.7142857142857135</v>
      </c>
      <c r="AL423" s="3">
        <v>8</v>
      </c>
      <c r="AM423" s="3">
        <v>19</v>
      </c>
      <c r="AN423" s="3">
        <v>15.285714285714286</v>
      </c>
      <c r="AO423" s="3">
        <f t="shared" si="80"/>
        <v>12.751285714285714</v>
      </c>
      <c r="AP423" s="3" t="b">
        <f t="shared" si="81"/>
        <v>1</v>
      </c>
      <c r="AQ423" s="3" t="b">
        <f t="shared" si="88"/>
        <v>1</v>
      </c>
      <c r="AR423">
        <f t="shared" si="82"/>
        <v>4</v>
      </c>
      <c r="AS423">
        <f t="shared" si="83"/>
        <v>3</v>
      </c>
      <c r="AT423" s="3" t="b">
        <f t="shared" si="84"/>
        <v>1</v>
      </c>
      <c r="AU423" s="3">
        <f t="shared" si="85"/>
        <v>11.743321428571429</v>
      </c>
      <c r="AV423" s="3">
        <f t="shared" si="86"/>
        <v>14.095238095238095</v>
      </c>
      <c r="AW423" s="3">
        <f t="shared" si="79"/>
        <v>-0.26336733637875365</v>
      </c>
      <c r="AX423" s="3">
        <f t="shared" si="91"/>
        <v>-0.24846997857052608</v>
      </c>
      <c r="AY423" s="3" t="b">
        <f t="shared" si="89"/>
        <v>0</v>
      </c>
      <c r="AZ423" s="6">
        <f t="shared" si="87"/>
        <v>0.715280295376997</v>
      </c>
      <c r="BA423" s="3" t="b">
        <f t="shared" si="90"/>
        <v>0</v>
      </c>
      <c r="BB423" s="3"/>
      <c r="BC423" t="s">
        <v>537</v>
      </c>
    </row>
    <row r="424" spans="1:55">
      <c r="A424">
        <v>1149</v>
      </c>
      <c r="B424">
        <v>1</v>
      </c>
      <c r="C424" t="s">
        <v>2272</v>
      </c>
      <c r="D424" t="str">
        <f>HYPERLINK("http://www.uniprot.org/uniprot/DDX47_MOUSE", "DDX47_MOUSE")</f>
        <v>DDX47_MOUSE</v>
      </c>
      <c r="F424">
        <v>39.1</v>
      </c>
      <c r="G424">
        <v>455</v>
      </c>
      <c r="H424">
        <v>50640</v>
      </c>
      <c r="I424" t="s">
        <v>2273</v>
      </c>
      <c r="J424">
        <v>84</v>
      </c>
      <c r="K424">
        <v>84</v>
      </c>
      <c r="L424">
        <v>1</v>
      </c>
      <c r="M424">
        <v>6</v>
      </c>
      <c r="N424">
        <v>11</v>
      </c>
      <c r="O424">
        <v>16</v>
      </c>
      <c r="P424">
        <v>8</v>
      </c>
      <c r="Q424">
        <v>10</v>
      </c>
      <c r="R424">
        <v>16</v>
      </c>
      <c r="S424">
        <v>17</v>
      </c>
      <c r="T424">
        <v>6</v>
      </c>
      <c r="U424">
        <v>11</v>
      </c>
      <c r="V424">
        <v>16</v>
      </c>
      <c r="W424">
        <v>8</v>
      </c>
      <c r="X424">
        <v>10</v>
      </c>
      <c r="Y424">
        <v>16</v>
      </c>
      <c r="Z424">
        <v>17</v>
      </c>
      <c r="AA424">
        <v>6</v>
      </c>
      <c r="AB424">
        <v>11</v>
      </c>
      <c r="AC424">
        <v>16</v>
      </c>
      <c r="AD424">
        <v>8</v>
      </c>
      <c r="AE424">
        <v>10</v>
      </c>
      <c r="AF424">
        <v>16</v>
      </c>
      <c r="AG424">
        <v>17</v>
      </c>
      <c r="AH424" s="3">
        <v>11.571428571428571</v>
      </c>
      <c r="AI424" s="3">
        <v>8.2491428571428571</v>
      </c>
      <c r="AJ424" s="3">
        <v>12.428571428571429</v>
      </c>
      <c r="AK424" s="3">
        <v>16.959142857142858</v>
      </c>
      <c r="AL424" s="3">
        <v>15.710142857142857</v>
      </c>
      <c r="AM424" s="3">
        <v>13.448571428571428</v>
      </c>
      <c r="AN424" s="3">
        <v>10.857142857142858</v>
      </c>
      <c r="AO424" s="3">
        <f t="shared" si="80"/>
        <v>12.746306122448981</v>
      </c>
      <c r="AP424" s="3" t="b">
        <f t="shared" si="81"/>
        <v>1</v>
      </c>
      <c r="AQ424" s="3" t="b">
        <f t="shared" si="88"/>
        <v>1</v>
      </c>
      <c r="AR424">
        <f t="shared" si="82"/>
        <v>4</v>
      </c>
      <c r="AS424">
        <f t="shared" si="83"/>
        <v>3</v>
      </c>
      <c r="AT424" s="3" t="b">
        <f t="shared" si="84"/>
        <v>1</v>
      </c>
      <c r="AU424" s="3">
        <f t="shared" si="85"/>
        <v>12.302071428571429</v>
      </c>
      <c r="AV424" s="3">
        <f t="shared" si="86"/>
        <v>13.338619047619048</v>
      </c>
      <c r="AW424" s="3">
        <f t="shared" si="79"/>
        <v>-0.11670805379128438</v>
      </c>
      <c r="AX424" s="3">
        <f t="shared" si="91"/>
        <v>0.15583612878463413</v>
      </c>
      <c r="AY424" s="3" t="b">
        <f t="shared" si="89"/>
        <v>0</v>
      </c>
      <c r="AZ424" s="6">
        <f t="shared" si="87"/>
        <v>0.68699317967587215</v>
      </c>
      <c r="BA424" s="3" t="b">
        <f t="shared" si="90"/>
        <v>0</v>
      </c>
      <c r="BB424" s="3"/>
      <c r="BC424" t="s">
        <v>537</v>
      </c>
    </row>
    <row r="425" spans="1:55">
      <c r="A425">
        <v>706</v>
      </c>
      <c r="B425">
        <v>1</v>
      </c>
      <c r="C425" t="s">
        <v>1842</v>
      </c>
      <c r="D425" t="str">
        <f>HYPERLINK("http://www.uniprot.org/uniprot/NU188_MOUSE", "NU188_MOUSE")</f>
        <v>NU188_MOUSE</v>
      </c>
      <c r="F425">
        <v>17.7</v>
      </c>
      <c r="G425">
        <v>1759</v>
      </c>
      <c r="H425">
        <v>196697</v>
      </c>
      <c r="I425" t="s">
        <v>1757</v>
      </c>
      <c r="J425">
        <v>105</v>
      </c>
      <c r="K425">
        <v>105</v>
      </c>
      <c r="L425">
        <v>1</v>
      </c>
      <c r="M425">
        <v>3</v>
      </c>
      <c r="N425">
        <v>26</v>
      </c>
      <c r="O425">
        <v>20</v>
      </c>
      <c r="P425">
        <v>0</v>
      </c>
      <c r="Q425">
        <v>4</v>
      </c>
      <c r="R425">
        <v>17</v>
      </c>
      <c r="S425">
        <v>35</v>
      </c>
      <c r="T425">
        <v>3</v>
      </c>
      <c r="U425">
        <v>26</v>
      </c>
      <c r="V425">
        <v>20</v>
      </c>
      <c r="W425">
        <v>0</v>
      </c>
      <c r="X425">
        <v>4</v>
      </c>
      <c r="Y425">
        <v>17</v>
      </c>
      <c r="Z425">
        <v>35</v>
      </c>
      <c r="AA425">
        <v>3</v>
      </c>
      <c r="AB425">
        <v>26</v>
      </c>
      <c r="AC425">
        <v>20</v>
      </c>
      <c r="AD425">
        <v>0</v>
      </c>
      <c r="AE425">
        <v>4</v>
      </c>
      <c r="AF425">
        <v>17</v>
      </c>
      <c r="AG425">
        <v>35</v>
      </c>
      <c r="AH425" s="3">
        <v>5.9285714285714288</v>
      </c>
      <c r="AI425" s="3">
        <v>20.552999999999997</v>
      </c>
      <c r="AJ425" s="3">
        <v>16.428571428571427</v>
      </c>
      <c r="AK425" s="3">
        <v>0.8571428571428571</v>
      </c>
      <c r="AL425" s="3">
        <v>7.3474285714285719</v>
      </c>
      <c r="AM425" s="3">
        <v>14</v>
      </c>
      <c r="AN425" s="3">
        <v>23.51557142857143</v>
      </c>
      <c r="AO425" s="3">
        <f t="shared" si="80"/>
        <v>12.661469387755103</v>
      </c>
      <c r="AP425" s="3" t="b">
        <f t="shared" si="81"/>
        <v>1</v>
      </c>
      <c r="AQ425" s="3" t="b">
        <f t="shared" si="88"/>
        <v>1</v>
      </c>
      <c r="AR425">
        <f t="shared" si="82"/>
        <v>3</v>
      </c>
      <c r="AS425">
        <f t="shared" si="83"/>
        <v>3</v>
      </c>
      <c r="AT425" s="3" t="b">
        <f t="shared" si="84"/>
        <v>1</v>
      </c>
      <c r="AU425" s="3">
        <f t="shared" si="85"/>
        <v>10.941821428571428</v>
      </c>
      <c r="AV425" s="3">
        <f t="shared" si="86"/>
        <v>14.954333333333333</v>
      </c>
      <c r="AW425" s="3">
        <f t="shared" si="79"/>
        <v>-0.45071068018285682</v>
      </c>
      <c r="AX425" s="3">
        <f t="shared" si="91"/>
        <v>-0.5446854329248888</v>
      </c>
      <c r="AY425" s="3" t="b">
        <f t="shared" si="89"/>
        <v>0</v>
      </c>
      <c r="AZ425" s="6">
        <f t="shared" si="87"/>
        <v>0.57371368331917516</v>
      </c>
      <c r="BA425" s="3" t="b">
        <f t="shared" si="90"/>
        <v>0</v>
      </c>
      <c r="BB425" s="3"/>
      <c r="BC425" t="s">
        <v>537</v>
      </c>
    </row>
    <row r="426" spans="1:55">
      <c r="A426">
        <v>836</v>
      </c>
      <c r="B426">
        <v>1</v>
      </c>
      <c r="C426" t="s">
        <v>1599</v>
      </c>
      <c r="D426" t="str">
        <f>HYPERLINK("http://www.uniprot.org/uniprot/CQ085_MOUSE", "CQ085_MOUSE")</f>
        <v>CQ085_MOUSE</v>
      </c>
      <c r="F426">
        <v>26.8</v>
      </c>
      <c r="G426">
        <v>615</v>
      </c>
      <c r="H426">
        <v>70044</v>
      </c>
      <c r="I426" t="s">
        <v>1600</v>
      </c>
      <c r="J426">
        <v>82</v>
      </c>
      <c r="K426">
        <v>82</v>
      </c>
      <c r="L426">
        <v>1</v>
      </c>
      <c r="M426">
        <v>12</v>
      </c>
      <c r="N426">
        <v>10</v>
      </c>
      <c r="O426">
        <v>17</v>
      </c>
      <c r="P426">
        <v>5</v>
      </c>
      <c r="Q426">
        <v>11</v>
      </c>
      <c r="R426">
        <v>12</v>
      </c>
      <c r="S426">
        <v>15</v>
      </c>
      <c r="T426">
        <v>12</v>
      </c>
      <c r="U426">
        <v>10</v>
      </c>
      <c r="V426">
        <v>17</v>
      </c>
      <c r="W426">
        <v>5</v>
      </c>
      <c r="X426">
        <v>11</v>
      </c>
      <c r="Y426">
        <v>12</v>
      </c>
      <c r="Z426">
        <v>15</v>
      </c>
      <c r="AA426">
        <v>12</v>
      </c>
      <c r="AB426">
        <v>10</v>
      </c>
      <c r="AC426">
        <v>17</v>
      </c>
      <c r="AD426">
        <v>5</v>
      </c>
      <c r="AE426">
        <v>11</v>
      </c>
      <c r="AF426">
        <v>12</v>
      </c>
      <c r="AG426">
        <v>15</v>
      </c>
      <c r="AH426" s="3">
        <v>19.285714285714285</v>
      </c>
      <c r="AI426" s="3">
        <v>7.2857142857142856</v>
      </c>
      <c r="AJ426" s="3">
        <v>12.857142857142858</v>
      </c>
      <c r="AK426" s="3">
        <v>12.428571428571429</v>
      </c>
      <c r="AL426" s="3">
        <v>16.428571428571427</v>
      </c>
      <c r="AM426" s="3">
        <v>9.7142857142857135</v>
      </c>
      <c r="AN426" s="3">
        <v>9.1221428571428582</v>
      </c>
      <c r="AO426" s="3">
        <f t="shared" si="80"/>
        <v>12.446020408163266</v>
      </c>
      <c r="AP426" s="3" t="b">
        <f t="shared" si="81"/>
        <v>1</v>
      </c>
      <c r="AQ426" s="3" t="b">
        <f t="shared" si="88"/>
        <v>1</v>
      </c>
      <c r="AR426">
        <f t="shared" si="82"/>
        <v>4</v>
      </c>
      <c r="AS426">
        <f t="shared" si="83"/>
        <v>3</v>
      </c>
      <c r="AT426" s="3" t="b">
        <f t="shared" si="84"/>
        <v>1</v>
      </c>
      <c r="AU426" s="3">
        <f t="shared" si="85"/>
        <v>12.964285714285715</v>
      </c>
      <c r="AV426" s="3">
        <f t="shared" si="86"/>
        <v>11.755000000000001</v>
      </c>
      <c r="AW426" s="3">
        <f t="shared" si="79"/>
        <v>0.14126818205984992</v>
      </c>
      <c r="AX426" s="3">
        <f t="shared" si="91"/>
        <v>0.45096450255776593</v>
      </c>
      <c r="AY426" s="3" t="b">
        <f t="shared" si="89"/>
        <v>0</v>
      </c>
      <c r="AZ426" s="6">
        <f t="shared" si="87"/>
        <v>0.7442874195617647</v>
      </c>
      <c r="BA426" s="3" t="b">
        <f t="shared" si="90"/>
        <v>0</v>
      </c>
      <c r="BB426" s="3"/>
      <c r="BC426" t="s">
        <v>537</v>
      </c>
    </row>
    <row r="427" spans="1:55">
      <c r="A427">
        <v>527</v>
      </c>
      <c r="B427">
        <v>1</v>
      </c>
      <c r="C427" t="s">
        <v>829</v>
      </c>
      <c r="D427" t="str">
        <f>HYPERLINK("http://www.uniprot.org/uniprot/HDGR2_MOUSE", "HDGR2_MOUSE")</f>
        <v>HDGR2_MOUSE</v>
      </c>
      <c r="F427">
        <v>24.8</v>
      </c>
      <c r="G427">
        <v>669</v>
      </c>
      <c r="H427">
        <v>74292</v>
      </c>
      <c r="I427" t="s">
        <v>830</v>
      </c>
      <c r="J427">
        <v>81</v>
      </c>
      <c r="K427">
        <v>77</v>
      </c>
      <c r="L427">
        <v>0.95099999999999996</v>
      </c>
      <c r="M427">
        <v>17</v>
      </c>
      <c r="N427">
        <v>7</v>
      </c>
      <c r="O427">
        <v>17</v>
      </c>
      <c r="P427">
        <v>5</v>
      </c>
      <c r="Q427">
        <v>13</v>
      </c>
      <c r="R427">
        <v>7</v>
      </c>
      <c r="S427">
        <v>15</v>
      </c>
      <c r="T427">
        <v>17</v>
      </c>
      <c r="U427">
        <v>7</v>
      </c>
      <c r="V427">
        <v>17</v>
      </c>
      <c r="W427">
        <v>5</v>
      </c>
      <c r="X427">
        <v>13</v>
      </c>
      <c r="Y427">
        <v>7</v>
      </c>
      <c r="Z427">
        <v>11</v>
      </c>
      <c r="AA427">
        <v>17</v>
      </c>
      <c r="AB427">
        <v>7</v>
      </c>
      <c r="AC427">
        <v>17</v>
      </c>
      <c r="AD427">
        <v>5</v>
      </c>
      <c r="AE427">
        <v>13</v>
      </c>
      <c r="AF427">
        <v>7</v>
      </c>
      <c r="AG427">
        <v>11.815</v>
      </c>
      <c r="AH427" s="3">
        <v>26.09242857142857</v>
      </c>
      <c r="AI427" s="3">
        <v>4.5714285714285712</v>
      </c>
      <c r="AJ427" s="3">
        <v>12.711</v>
      </c>
      <c r="AK427" s="3">
        <v>12.14</v>
      </c>
      <c r="AL427" s="3">
        <v>19.285714285714285</v>
      </c>
      <c r="AM427" s="3">
        <v>5.4285714285714288</v>
      </c>
      <c r="AN427" s="3">
        <v>6.7592857142857143</v>
      </c>
      <c r="AO427" s="3">
        <f t="shared" si="80"/>
        <v>12.426918367346939</v>
      </c>
      <c r="AP427" s="3" t="b">
        <f t="shared" si="81"/>
        <v>1</v>
      </c>
      <c r="AQ427" s="3" t="b">
        <f t="shared" si="88"/>
        <v>1</v>
      </c>
      <c r="AR427">
        <f t="shared" si="82"/>
        <v>4</v>
      </c>
      <c r="AS427">
        <f t="shared" si="83"/>
        <v>3</v>
      </c>
      <c r="AT427" s="3" t="b">
        <f t="shared" si="84"/>
        <v>1</v>
      </c>
      <c r="AU427" s="3">
        <f t="shared" si="85"/>
        <v>13.878714285714285</v>
      </c>
      <c r="AV427" s="3">
        <f t="shared" si="86"/>
        <v>10.491190476190477</v>
      </c>
      <c r="AW427" s="3">
        <f t="shared" si="79"/>
        <v>0.40369552843507439</v>
      </c>
      <c r="AX427" s="3">
        <f t="shared" si="91"/>
        <v>0.8175017871696667</v>
      </c>
      <c r="AY427" s="3" t="b">
        <f t="shared" si="89"/>
        <v>0</v>
      </c>
      <c r="AZ427" s="6">
        <f t="shared" si="87"/>
        <v>0.62212900238990354</v>
      </c>
      <c r="BA427" s="3" t="b">
        <f t="shared" si="90"/>
        <v>0</v>
      </c>
      <c r="BB427" s="3"/>
      <c r="BC427" t="s">
        <v>658</v>
      </c>
    </row>
    <row r="428" spans="1:55">
      <c r="A428">
        <v>86</v>
      </c>
      <c r="B428">
        <v>1</v>
      </c>
      <c r="C428" t="s">
        <v>337</v>
      </c>
      <c r="D428" t="str">
        <f>HYPERLINK("http://www.uniprot.org/uniprot/IMA4_MOUSE", "IMA4_MOUSE")</f>
        <v>IMA4_MOUSE</v>
      </c>
      <c r="F428">
        <v>22.3</v>
      </c>
      <c r="G428">
        <v>521</v>
      </c>
      <c r="H428">
        <v>57924</v>
      </c>
      <c r="I428" t="s">
        <v>338</v>
      </c>
      <c r="J428">
        <v>126</v>
      </c>
      <c r="K428">
        <v>68</v>
      </c>
      <c r="L428">
        <v>0.54</v>
      </c>
      <c r="M428">
        <v>7</v>
      </c>
      <c r="N428">
        <v>28</v>
      </c>
      <c r="O428">
        <v>22</v>
      </c>
      <c r="P428">
        <v>8</v>
      </c>
      <c r="Q428">
        <v>8</v>
      </c>
      <c r="R428">
        <v>14</v>
      </c>
      <c r="S428">
        <v>39</v>
      </c>
      <c r="T428">
        <v>3</v>
      </c>
      <c r="U428">
        <v>16</v>
      </c>
      <c r="V428">
        <v>8</v>
      </c>
      <c r="W428">
        <v>3</v>
      </c>
      <c r="X428">
        <v>8</v>
      </c>
      <c r="Y428">
        <v>7</v>
      </c>
      <c r="Z428">
        <v>23</v>
      </c>
      <c r="AA428">
        <v>4.2</v>
      </c>
      <c r="AB428">
        <v>22.4</v>
      </c>
      <c r="AC428">
        <v>12.48</v>
      </c>
      <c r="AD428">
        <v>3.625</v>
      </c>
      <c r="AE428">
        <v>8</v>
      </c>
      <c r="AF428">
        <v>10.769</v>
      </c>
      <c r="AG428">
        <v>32.436</v>
      </c>
      <c r="AH428" s="3">
        <v>8.7428571428571438</v>
      </c>
      <c r="AI428" s="3">
        <v>17.394142857142857</v>
      </c>
      <c r="AJ428" s="3">
        <v>9.1221428571428582</v>
      </c>
      <c r="AK428" s="3">
        <v>9.9464285714285712</v>
      </c>
      <c r="AL428" s="3">
        <v>12.229571428571429</v>
      </c>
      <c r="AM428" s="3">
        <v>8.6694285714285719</v>
      </c>
      <c r="AN428" s="3">
        <v>20.77657142857143</v>
      </c>
      <c r="AO428" s="3">
        <f t="shared" si="80"/>
        <v>12.411591836734695</v>
      </c>
      <c r="AP428" s="3" t="b">
        <f t="shared" si="81"/>
        <v>1</v>
      </c>
      <c r="AQ428" s="3" t="b">
        <f t="shared" si="88"/>
        <v>1</v>
      </c>
      <c r="AR428">
        <f t="shared" si="82"/>
        <v>4</v>
      </c>
      <c r="AS428">
        <f t="shared" si="83"/>
        <v>3</v>
      </c>
      <c r="AT428" s="3" t="b">
        <f t="shared" si="84"/>
        <v>1</v>
      </c>
      <c r="AU428" s="3">
        <f t="shared" si="85"/>
        <v>11.301392857142858</v>
      </c>
      <c r="AV428" s="3">
        <f t="shared" si="86"/>
        <v>13.891857142857143</v>
      </c>
      <c r="AW428" s="3">
        <f t="shared" si="79"/>
        <v>-0.29773888921423458</v>
      </c>
      <c r="AX428" s="3">
        <f t="shared" si="91"/>
        <v>-0.30797587027224754</v>
      </c>
      <c r="AY428" s="3" t="b">
        <f t="shared" si="89"/>
        <v>0</v>
      </c>
      <c r="AZ428" s="6">
        <f t="shared" si="87"/>
        <v>0.53187003899414143</v>
      </c>
      <c r="BA428" s="3" t="b">
        <f t="shared" si="90"/>
        <v>0</v>
      </c>
      <c r="BB428" s="3"/>
      <c r="BC428" t="s">
        <v>339</v>
      </c>
    </row>
    <row r="429" spans="1:55">
      <c r="A429">
        <v>1268</v>
      </c>
      <c r="B429">
        <v>1</v>
      </c>
      <c r="C429" t="s">
        <v>2169</v>
      </c>
      <c r="D429" t="str">
        <f>HYPERLINK("http://www.uniprot.org/uniprot/TFP11_MOUSE", "TFP11_MOUSE")</f>
        <v>TFP11_MOUSE</v>
      </c>
      <c r="F429">
        <v>25.8</v>
      </c>
      <c r="G429">
        <v>838</v>
      </c>
      <c r="H429">
        <v>96306</v>
      </c>
      <c r="I429" t="s">
        <v>2170</v>
      </c>
      <c r="J429">
        <v>91</v>
      </c>
      <c r="K429">
        <v>91</v>
      </c>
      <c r="L429">
        <v>1</v>
      </c>
      <c r="M429">
        <v>2</v>
      </c>
      <c r="N429">
        <v>20</v>
      </c>
      <c r="O429">
        <v>12</v>
      </c>
      <c r="P429">
        <v>3</v>
      </c>
      <c r="Q429">
        <v>7</v>
      </c>
      <c r="R429">
        <v>20</v>
      </c>
      <c r="S429">
        <v>27</v>
      </c>
      <c r="T429">
        <v>2</v>
      </c>
      <c r="U429">
        <v>20</v>
      </c>
      <c r="V429">
        <v>12</v>
      </c>
      <c r="W429">
        <v>3</v>
      </c>
      <c r="X429">
        <v>7</v>
      </c>
      <c r="Y429">
        <v>20</v>
      </c>
      <c r="Z429">
        <v>27</v>
      </c>
      <c r="AA429">
        <v>2</v>
      </c>
      <c r="AB429">
        <v>20</v>
      </c>
      <c r="AC429">
        <v>12</v>
      </c>
      <c r="AD429">
        <v>3</v>
      </c>
      <c r="AE429">
        <v>7</v>
      </c>
      <c r="AF429">
        <v>20</v>
      </c>
      <c r="AG429">
        <v>27</v>
      </c>
      <c r="AH429" s="3">
        <v>4.7107142857142863</v>
      </c>
      <c r="AI429" s="3">
        <v>15.428571428571429</v>
      </c>
      <c r="AJ429" s="3">
        <v>9</v>
      </c>
      <c r="AK429" s="3">
        <v>9.7142857142857135</v>
      </c>
      <c r="AL429" s="3">
        <v>11.67957142857143</v>
      </c>
      <c r="AM429" s="3">
        <v>18.236857142857144</v>
      </c>
      <c r="AN429" s="3">
        <v>17.249714285714283</v>
      </c>
      <c r="AO429" s="3">
        <f t="shared" si="80"/>
        <v>12.288530612244898</v>
      </c>
      <c r="AP429" s="3" t="b">
        <f t="shared" si="81"/>
        <v>1</v>
      </c>
      <c r="AQ429" s="3" t="b">
        <f t="shared" si="88"/>
        <v>1</v>
      </c>
      <c r="AR429">
        <f t="shared" si="82"/>
        <v>4</v>
      </c>
      <c r="AS429">
        <f t="shared" si="83"/>
        <v>3</v>
      </c>
      <c r="AT429" s="3" t="b">
        <f t="shared" si="84"/>
        <v>1</v>
      </c>
      <c r="AU429" s="3">
        <f t="shared" si="85"/>
        <v>9.7133928571428569</v>
      </c>
      <c r="AV429" s="3">
        <f t="shared" si="86"/>
        <v>15.72204761904762</v>
      </c>
      <c r="AW429" s="3">
        <f t="shared" si="79"/>
        <v>-0.69474190699610872</v>
      </c>
      <c r="AX429" s="3">
        <f t="shared" si="91"/>
        <v>-0.85040187601632067</v>
      </c>
      <c r="AY429" s="3" t="b">
        <f t="shared" si="89"/>
        <v>0</v>
      </c>
      <c r="AZ429" s="6">
        <f t="shared" si="87"/>
        <v>0.11168822433463862</v>
      </c>
      <c r="BA429" s="3" t="b">
        <f t="shared" si="90"/>
        <v>0</v>
      </c>
      <c r="BB429" s="3"/>
      <c r="BC429" t="s">
        <v>537</v>
      </c>
    </row>
    <row r="430" spans="1:55">
      <c r="A430">
        <v>1046</v>
      </c>
      <c r="B430">
        <v>1</v>
      </c>
      <c r="C430" t="s">
        <v>2480</v>
      </c>
      <c r="D430" t="str">
        <f>HYPERLINK("http://www.uniprot.org/uniprot/DDX27_MOUSE", "DDX27_MOUSE")</f>
        <v>DDX27_MOUSE</v>
      </c>
      <c r="F430">
        <v>19.7</v>
      </c>
      <c r="G430">
        <v>760</v>
      </c>
      <c r="H430">
        <v>85912</v>
      </c>
      <c r="I430" t="s">
        <v>2481</v>
      </c>
      <c r="J430">
        <v>91</v>
      </c>
      <c r="K430">
        <v>91</v>
      </c>
      <c r="L430">
        <v>1</v>
      </c>
      <c r="M430">
        <v>3</v>
      </c>
      <c r="N430">
        <v>18</v>
      </c>
      <c r="O430">
        <v>25</v>
      </c>
      <c r="P430">
        <v>1</v>
      </c>
      <c r="Q430">
        <v>6</v>
      </c>
      <c r="R430">
        <v>20</v>
      </c>
      <c r="S430">
        <v>18</v>
      </c>
      <c r="T430">
        <v>3</v>
      </c>
      <c r="U430">
        <v>18</v>
      </c>
      <c r="V430">
        <v>25</v>
      </c>
      <c r="W430">
        <v>1</v>
      </c>
      <c r="X430">
        <v>6</v>
      </c>
      <c r="Y430">
        <v>20</v>
      </c>
      <c r="Z430">
        <v>18</v>
      </c>
      <c r="AA430">
        <v>3</v>
      </c>
      <c r="AB430">
        <v>18</v>
      </c>
      <c r="AC430">
        <v>25</v>
      </c>
      <c r="AD430">
        <v>1</v>
      </c>
      <c r="AE430">
        <v>6</v>
      </c>
      <c r="AF430">
        <v>20</v>
      </c>
      <c r="AG430">
        <v>18</v>
      </c>
      <c r="AH430" s="3">
        <v>6.4285714285714288</v>
      </c>
      <c r="AI430" s="3">
        <v>14</v>
      </c>
      <c r="AJ430" s="3">
        <v>20.857142857142858</v>
      </c>
      <c r="AK430" s="3">
        <v>4.5714285714285712</v>
      </c>
      <c r="AL430" s="3">
        <v>10.285714285714286</v>
      </c>
      <c r="AM430" s="3">
        <v>17.857142857142858</v>
      </c>
      <c r="AN430" s="3">
        <v>11.285714285714286</v>
      </c>
      <c r="AO430" s="3">
        <f t="shared" si="80"/>
        <v>12.183673469387756</v>
      </c>
      <c r="AP430" s="3" t="b">
        <f t="shared" si="81"/>
        <v>1</v>
      </c>
      <c r="AQ430" s="3" t="b">
        <f t="shared" si="88"/>
        <v>1</v>
      </c>
      <c r="AR430">
        <f t="shared" si="82"/>
        <v>4</v>
      </c>
      <c r="AS430">
        <f t="shared" si="83"/>
        <v>3</v>
      </c>
      <c r="AT430" s="3" t="b">
        <f t="shared" si="84"/>
        <v>1</v>
      </c>
      <c r="AU430" s="3">
        <f t="shared" si="85"/>
        <v>11.464285714285715</v>
      </c>
      <c r="AV430" s="3">
        <f t="shared" si="86"/>
        <v>13.142857142857144</v>
      </c>
      <c r="AW430" s="3">
        <f t="shared" si="79"/>
        <v>-0.19713246893470968</v>
      </c>
      <c r="AX430" s="3">
        <f t="shared" si="91"/>
        <v>-0.13531574926917259</v>
      </c>
      <c r="AY430" s="3" t="b">
        <f t="shared" si="89"/>
        <v>0</v>
      </c>
      <c r="AZ430" s="6">
        <f t="shared" si="87"/>
        <v>0.7431998632117609</v>
      </c>
      <c r="BA430" s="3" t="b">
        <f t="shared" si="90"/>
        <v>0</v>
      </c>
      <c r="BB430" s="3"/>
      <c r="BC430" t="s">
        <v>537</v>
      </c>
    </row>
    <row r="431" spans="1:55">
      <c r="A431">
        <v>614</v>
      </c>
      <c r="B431">
        <v>1</v>
      </c>
      <c r="C431" t="s">
        <v>2079</v>
      </c>
      <c r="D431" t="str">
        <f>HYPERLINK("http://www.uniprot.org/uniprot/SSRD_MOUSE", "SSRD_MOUSE")</f>
        <v>SSRD_MOUSE</v>
      </c>
      <c r="F431">
        <v>19.8</v>
      </c>
      <c r="G431">
        <v>172</v>
      </c>
      <c r="H431">
        <v>18938</v>
      </c>
      <c r="I431" t="s">
        <v>2080</v>
      </c>
      <c r="J431">
        <v>79</v>
      </c>
      <c r="K431">
        <v>79</v>
      </c>
      <c r="L431">
        <v>1</v>
      </c>
      <c r="M431">
        <v>8</v>
      </c>
      <c r="N431">
        <v>12</v>
      </c>
      <c r="O431">
        <v>14</v>
      </c>
      <c r="P431">
        <v>14</v>
      </c>
      <c r="Q431">
        <v>8</v>
      </c>
      <c r="R431">
        <v>7</v>
      </c>
      <c r="S431">
        <v>16</v>
      </c>
      <c r="T431">
        <v>8</v>
      </c>
      <c r="U431">
        <v>12</v>
      </c>
      <c r="V431">
        <v>14</v>
      </c>
      <c r="W431">
        <v>14</v>
      </c>
      <c r="X431">
        <v>8</v>
      </c>
      <c r="Y431">
        <v>7</v>
      </c>
      <c r="Z431">
        <v>16</v>
      </c>
      <c r="AA431">
        <v>8</v>
      </c>
      <c r="AB431">
        <v>12</v>
      </c>
      <c r="AC431">
        <v>14</v>
      </c>
      <c r="AD431">
        <v>14</v>
      </c>
      <c r="AE431">
        <v>8</v>
      </c>
      <c r="AF431">
        <v>7</v>
      </c>
      <c r="AG431">
        <v>16</v>
      </c>
      <c r="AH431" s="3">
        <v>13.857142857142858</v>
      </c>
      <c r="AI431" s="3">
        <v>9</v>
      </c>
      <c r="AJ431" s="3">
        <v>10.428571428571429</v>
      </c>
      <c r="AK431" s="3">
        <v>24.172428571428572</v>
      </c>
      <c r="AL431" s="3">
        <v>12.428571428571429</v>
      </c>
      <c r="AM431" s="3">
        <v>5.5230000000000006</v>
      </c>
      <c r="AN431" s="3">
        <v>9.7142857142857135</v>
      </c>
      <c r="AO431" s="3">
        <f t="shared" si="80"/>
        <v>12.160571428571428</v>
      </c>
      <c r="AP431" s="3" t="b">
        <f t="shared" si="81"/>
        <v>1</v>
      </c>
      <c r="AQ431" s="3" t="b">
        <f t="shared" si="88"/>
        <v>1</v>
      </c>
      <c r="AR431">
        <f t="shared" si="82"/>
        <v>4</v>
      </c>
      <c r="AS431">
        <f t="shared" si="83"/>
        <v>3</v>
      </c>
      <c r="AT431" s="3" t="b">
        <f t="shared" si="84"/>
        <v>1</v>
      </c>
      <c r="AU431" s="3">
        <f t="shared" si="85"/>
        <v>14.364535714285715</v>
      </c>
      <c r="AV431" s="3">
        <f t="shared" si="86"/>
        <v>9.2219523809523807</v>
      </c>
      <c r="AW431" s="3">
        <f t="shared" si="79"/>
        <v>0.63936724202613682</v>
      </c>
      <c r="AX431" s="3">
        <f t="shared" si="91"/>
        <v>1.1053959829521651</v>
      </c>
      <c r="AY431" s="3" t="b">
        <f t="shared" si="89"/>
        <v>0</v>
      </c>
      <c r="AZ431" s="6">
        <f t="shared" si="87"/>
        <v>0.29386663217994508</v>
      </c>
      <c r="BA431" s="3" t="b">
        <f t="shared" si="90"/>
        <v>0</v>
      </c>
      <c r="BB431" s="3"/>
      <c r="BC431" t="s">
        <v>537</v>
      </c>
    </row>
    <row r="432" spans="1:55">
      <c r="A432">
        <v>1024</v>
      </c>
      <c r="B432">
        <v>1</v>
      </c>
      <c r="C432" t="s">
        <v>2520</v>
      </c>
      <c r="D432" t="str">
        <f>HYPERLINK("http://www.uniprot.org/uniprot/WRIP1_MOUSE", "WRIP1_MOUSE")</f>
        <v>WRIP1_MOUSE</v>
      </c>
      <c r="F432">
        <v>27.3</v>
      </c>
      <c r="G432">
        <v>660</v>
      </c>
      <c r="H432">
        <v>71795</v>
      </c>
      <c r="I432" t="s">
        <v>2521</v>
      </c>
      <c r="J432">
        <v>88</v>
      </c>
      <c r="K432">
        <v>88</v>
      </c>
      <c r="L432">
        <v>1</v>
      </c>
      <c r="M432">
        <v>8</v>
      </c>
      <c r="N432">
        <v>24</v>
      </c>
      <c r="O432">
        <v>19</v>
      </c>
      <c r="P432">
        <v>4</v>
      </c>
      <c r="Q432">
        <v>2</v>
      </c>
      <c r="R432">
        <v>9</v>
      </c>
      <c r="S432">
        <v>22</v>
      </c>
      <c r="T432">
        <v>8</v>
      </c>
      <c r="U432">
        <v>24</v>
      </c>
      <c r="V432">
        <v>19</v>
      </c>
      <c r="W432">
        <v>4</v>
      </c>
      <c r="X432">
        <v>2</v>
      </c>
      <c r="Y432">
        <v>9</v>
      </c>
      <c r="Z432">
        <v>22</v>
      </c>
      <c r="AA432">
        <v>8</v>
      </c>
      <c r="AB432">
        <v>24</v>
      </c>
      <c r="AC432">
        <v>19</v>
      </c>
      <c r="AD432">
        <v>4</v>
      </c>
      <c r="AE432">
        <v>2</v>
      </c>
      <c r="AF432">
        <v>9</v>
      </c>
      <c r="AG432">
        <v>22</v>
      </c>
      <c r="AH432" s="3">
        <v>14</v>
      </c>
      <c r="AI432" s="3">
        <v>18.604000000000003</v>
      </c>
      <c r="AJ432" s="3">
        <v>15.285714285714286</v>
      </c>
      <c r="AK432" s="3">
        <v>11.142857142857142</v>
      </c>
      <c r="AL432" s="3">
        <v>4.5892857142857144</v>
      </c>
      <c r="AM432" s="3">
        <v>7.5</v>
      </c>
      <c r="AN432" s="3">
        <v>14</v>
      </c>
      <c r="AO432" s="3">
        <f t="shared" si="80"/>
        <v>12.160265306122451</v>
      </c>
      <c r="AP432" s="3" t="b">
        <f t="shared" si="81"/>
        <v>1</v>
      </c>
      <c r="AQ432" s="3" t="b">
        <f t="shared" si="88"/>
        <v>1</v>
      </c>
      <c r="AR432">
        <f t="shared" si="82"/>
        <v>4</v>
      </c>
      <c r="AS432">
        <f t="shared" si="83"/>
        <v>3</v>
      </c>
      <c r="AT432" s="3" t="b">
        <f t="shared" si="84"/>
        <v>1</v>
      </c>
      <c r="AU432" s="3">
        <f t="shared" si="85"/>
        <v>14.758142857142857</v>
      </c>
      <c r="AV432" s="3">
        <f t="shared" si="86"/>
        <v>8.6964285714285712</v>
      </c>
      <c r="AW432" s="3">
        <f t="shared" si="79"/>
        <v>0.76301624107379606</v>
      </c>
      <c r="AX432" s="3">
        <f t="shared" si="91"/>
        <v>1.3870392183337741</v>
      </c>
      <c r="AY432" s="3" t="b">
        <f t="shared" si="89"/>
        <v>0</v>
      </c>
      <c r="AZ432" s="6">
        <f t="shared" si="87"/>
        <v>9.5972618607574361E-2</v>
      </c>
      <c r="BA432" s="3" t="b">
        <f t="shared" si="90"/>
        <v>1</v>
      </c>
      <c r="BB432" s="3"/>
      <c r="BC432" t="s">
        <v>537</v>
      </c>
    </row>
    <row r="433" spans="1:55">
      <c r="A433">
        <v>701</v>
      </c>
      <c r="B433">
        <v>1</v>
      </c>
      <c r="C433" t="s">
        <v>1832</v>
      </c>
      <c r="D433" t="str">
        <f>HYPERLINK("http://www.uniprot.org/uniprot/NSMA3_MOUSE", "NSMA3_MOUSE")</f>
        <v>NSMA3_MOUSE</v>
      </c>
      <c r="F433">
        <v>25.2</v>
      </c>
      <c r="G433">
        <v>823</v>
      </c>
      <c r="H433">
        <v>93277</v>
      </c>
      <c r="I433" t="s">
        <v>1833</v>
      </c>
      <c r="J433">
        <v>96</v>
      </c>
      <c r="K433">
        <v>96</v>
      </c>
      <c r="L433">
        <v>1</v>
      </c>
      <c r="M433">
        <v>4</v>
      </c>
      <c r="N433">
        <v>18</v>
      </c>
      <c r="O433">
        <v>18</v>
      </c>
      <c r="P433">
        <v>1</v>
      </c>
      <c r="Q433">
        <v>5</v>
      </c>
      <c r="R433">
        <v>18</v>
      </c>
      <c r="S433">
        <v>32</v>
      </c>
      <c r="T433">
        <v>4</v>
      </c>
      <c r="U433">
        <v>18</v>
      </c>
      <c r="V433">
        <v>18</v>
      </c>
      <c r="W433">
        <v>1</v>
      </c>
      <c r="X433">
        <v>5</v>
      </c>
      <c r="Y433">
        <v>18</v>
      </c>
      <c r="Z433">
        <v>32</v>
      </c>
      <c r="AA433">
        <v>4</v>
      </c>
      <c r="AB433">
        <v>18</v>
      </c>
      <c r="AC433">
        <v>18</v>
      </c>
      <c r="AD433">
        <v>1</v>
      </c>
      <c r="AE433">
        <v>5</v>
      </c>
      <c r="AF433">
        <v>18</v>
      </c>
      <c r="AG433">
        <v>32</v>
      </c>
      <c r="AH433" s="3">
        <v>7.5</v>
      </c>
      <c r="AI433" s="3">
        <v>14</v>
      </c>
      <c r="AJ433" s="3">
        <v>14</v>
      </c>
      <c r="AK433" s="3">
        <v>4.1428571428571432</v>
      </c>
      <c r="AL433" s="3">
        <v>9</v>
      </c>
      <c r="AM433" s="3">
        <v>15.24942857142857</v>
      </c>
      <c r="AN433" s="3">
        <v>20.377142857142854</v>
      </c>
      <c r="AO433" s="3">
        <f t="shared" si="80"/>
        <v>12.038489795918368</v>
      </c>
      <c r="AP433" s="3" t="b">
        <f t="shared" si="81"/>
        <v>1</v>
      </c>
      <c r="AQ433" s="3" t="b">
        <f t="shared" si="88"/>
        <v>1</v>
      </c>
      <c r="AR433">
        <f t="shared" si="82"/>
        <v>4</v>
      </c>
      <c r="AS433">
        <f t="shared" si="83"/>
        <v>3</v>
      </c>
      <c r="AT433" s="3" t="b">
        <f t="shared" si="84"/>
        <v>1</v>
      </c>
      <c r="AU433" s="3">
        <f t="shared" si="85"/>
        <v>9.9107142857142865</v>
      </c>
      <c r="AV433" s="3">
        <f t="shared" si="86"/>
        <v>14.875523809523807</v>
      </c>
      <c r="AW433" s="3">
        <f t="shared" si="79"/>
        <v>-0.58587952642032004</v>
      </c>
      <c r="AX433" s="3">
        <f t="shared" si="91"/>
        <v>-0.7144182754304742</v>
      </c>
      <c r="AY433" s="3" t="b">
        <f t="shared" si="89"/>
        <v>0</v>
      </c>
      <c r="AZ433" s="6">
        <f t="shared" si="87"/>
        <v>0.2700618069694164</v>
      </c>
      <c r="BA433" s="3" t="b">
        <f t="shared" si="90"/>
        <v>0</v>
      </c>
      <c r="BB433" s="3"/>
      <c r="BC433" t="s">
        <v>537</v>
      </c>
    </row>
    <row r="434" spans="1:55">
      <c r="A434">
        <v>566</v>
      </c>
      <c r="B434">
        <v>1</v>
      </c>
      <c r="C434" t="s">
        <v>740</v>
      </c>
      <c r="D434" t="str">
        <f>HYPERLINK("http://www.uniprot.org/uniprot/XRCC1_MOUSE", "XRCC1_MOUSE")</f>
        <v>XRCC1_MOUSE</v>
      </c>
      <c r="F434">
        <v>24.7</v>
      </c>
      <c r="G434">
        <v>631</v>
      </c>
      <c r="H434">
        <v>68972</v>
      </c>
      <c r="I434" t="s">
        <v>741</v>
      </c>
      <c r="J434">
        <v>90</v>
      </c>
      <c r="K434">
        <v>90</v>
      </c>
      <c r="L434">
        <v>1</v>
      </c>
      <c r="M434">
        <v>3</v>
      </c>
      <c r="N434">
        <v>8</v>
      </c>
      <c r="O434">
        <v>5</v>
      </c>
      <c r="P434">
        <v>2</v>
      </c>
      <c r="Q434">
        <v>12</v>
      </c>
      <c r="R434">
        <v>22</v>
      </c>
      <c r="S434">
        <v>38</v>
      </c>
      <c r="T434">
        <v>3</v>
      </c>
      <c r="U434">
        <v>8</v>
      </c>
      <c r="V434">
        <v>5</v>
      </c>
      <c r="W434">
        <v>2</v>
      </c>
      <c r="X434">
        <v>12</v>
      </c>
      <c r="Y434">
        <v>22</v>
      </c>
      <c r="Z434">
        <v>38</v>
      </c>
      <c r="AA434">
        <v>3</v>
      </c>
      <c r="AB434">
        <v>8</v>
      </c>
      <c r="AC434">
        <v>5</v>
      </c>
      <c r="AD434">
        <v>2</v>
      </c>
      <c r="AE434">
        <v>12</v>
      </c>
      <c r="AF434">
        <v>22</v>
      </c>
      <c r="AG434">
        <v>38</v>
      </c>
      <c r="AH434" s="3">
        <v>5.8571428571428568</v>
      </c>
      <c r="AI434" s="3">
        <v>5.4285714285714288</v>
      </c>
      <c r="AJ434" s="3">
        <v>3.556</v>
      </c>
      <c r="AK434" s="3">
        <v>6.4285714285714288</v>
      </c>
      <c r="AL434" s="3">
        <v>18</v>
      </c>
      <c r="AM434" s="3">
        <v>19.541857142857143</v>
      </c>
      <c r="AN434" s="3">
        <v>25.428571428571427</v>
      </c>
      <c r="AO434" s="3">
        <f t="shared" si="80"/>
        <v>12.034387755102042</v>
      </c>
      <c r="AP434" s="3" t="b">
        <f t="shared" si="81"/>
        <v>1</v>
      </c>
      <c r="AQ434" s="3" t="b">
        <f t="shared" si="88"/>
        <v>1</v>
      </c>
      <c r="AR434">
        <f t="shared" si="82"/>
        <v>4</v>
      </c>
      <c r="AS434">
        <f t="shared" si="83"/>
        <v>3</v>
      </c>
      <c r="AT434" s="3" t="b">
        <f t="shared" si="84"/>
        <v>1</v>
      </c>
      <c r="AU434" s="3">
        <f t="shared" si="85"/>
        <v>5.3175714285714282</v>
      </c>
      <c r="AV434" s="3">
        <f t="shared" si="86"/>
        <v>20.990142857142857</v>
      </c>
      <c r="AW434" s="3">
        <f t="shared" si="79"/>
        <v>-1.9808725730148828</v>
      </c>
      <c r="AX434" s="3">
        <f t="shared" si="91"/>
        <v>-2.7938386445412311</v>
      </c>
      <c r="AY434" s="3" t="b">
        <f t="shared" si="89"/>
        <v>1</v>
      </c>
      <c r="AZ434" s="6">
        <f t="shared" si="87"/>
        <v>5.8433024313269343E-4</v>
      </c>
      <c r="BA434" s="3" t="b">
        <f t="shared" si="90"/>
        <v>1</v>
      </c>
      <c r="BB434" s="3" t="b">
        <v>1</v>
      </c>
      <c r="BC434" t="s">
        <v>537</v>
      </c>
    </row>
    <row r="435" spans="1:55">
      <c r="A435">
        <v>950</v>
      </c>
      <c r="B435">
        <v>1</v>
      </c>
      <c r="C435" t="s">
        <v>2698</v>
      </c>
      <c r="D435" t="str">
        <f>HYPERLINK("http://www.uniprot.org/uniprot/PP1R8_MOUSE", "PP1R8_MOUSE")</f>
        <v>PP1R8_MOUSE</v>
      </c>
      <c r="F435">
        <v>26.5</v>
      </c>
      <c r="G435">
        <v>351</v>
      </c>
      <c r="H435">
        <v>38529</v>
      </c>
      <c r="I435" t="s">
        <v>2699</v>
      </c>
      <c r="J435">
        <v>75</v>
      </c>
      <c r="K435">
        <v>75</v>
      </c>
      <c r="L435">
        <v>1</v>
      </c>
      <c r="M435">
        <v>10</v>
      </c>
      <c r="N435">
        <v>12</v>
      </c>
      <c r="O435">
        <v>17</v>
      </c>
      <c r="P435">
        <v>7</v>
      </c>
      <c r="Q435">
        <v>11</v>
      </c>
      <c r="R435">
        <v>9</v>
      </c>
      <c r="S435">
        <v>9</v>
      </c>
      <c r="T435">
        <v>10</v>
      </c>
      <c r="U435">
        <v>12</v>
      </c>
      <c r="V435">
        <v>17</v>
      </c>
      <c r="W435">
        <v>7</v>
      </c>
      <c r="X435">
        <v>11</v>
      </c>
      <c r="Y435">
        <v>9</v>
      </c>
      <c r="Z435">
        <v>9</v>
      </c>
      <c r="AA435">
        <v>10</v>
      </c>
      <c r="AB435">
        <v>12</v>
      </c>
      <c r="AC435">
        <v>17</v>
      </c>
      <c r="AD435">
        <v>7</v>
      </c>
      <c r="AE435">
        <v>11</v>
      </c>
      <c r="AF435">
        <v>9</v>
      </c>
      <c r="AG435">
        <v>9</v>
      </c>
      <c r="AH435" s="3">
        <v>16.504714285714286</v>
      </c>
      <c r="AI435" s="3">
        <v>9.1904285714285709</v>
      </c>
      <c r="AJ435" s="3">
        <v>12.919571428571428</v>
      </c>
      <c r="AK435" s="3">
        <v>15.285714285714286</v>
      </c>
      <c r="AL435" s="3">
        <v>16.902428571428572</v>
      </c>
      <c r="AM435" s="3">
        <v>7.4408571428571424</v>
      </c>
      <c r="AN435" s="3">
        <v>5.4285714285714288</v>
      </c>
      <c r="AO435" s="3">
        <f t="shared" si="80"/>
        <v>11.953183673469386</v>
      </c>
      <c r="AP435" s="3" t="b">
        <f t="shared" si="81"/>
        <v>1</v>
      </c>
      <c r="AQ435" s="3" t="b">
        <f t="shared" si="88"/>
        <v>1</v>
      </c>
      <c r="AR435">
        <f t="shared" si="82"/>
        <v>4</v>
      </c>
      <c r="AS435">
        <f t="shared" si="83"/>
        <v>3</v>
      </c>
      <c r="AT435" s="3" t="b">
        <f t="shared" si="84"/>
        <v>1</v>
      </c>
      <c r="AU435" s="3">
        <f t="shared" si="85"/>
        <v>13.475107142857143</v>
      </c>
      <c r="AV435" s="3">
        <f t="shared" si="86"/>
        <v>9.9239523809523806</v>
      </c>
      <c r="AW435" s="3">
        <f t="shared" si="79"/>
        <v>0.44131002639746908</v>
      </c>
      <c r="AX435" s="3">
        <f t="shared" si="91"/>
        <v>0.81152216293614787</v>
      </c>
      <c r="AY435" s="3" t="b">
        <f t="shared" si="89"/>
        <v>0</v>
      </c>
      <c r="AZ435" s="6">
        <f t="shared" si="87"/>
        <v>0.3593332022243475</v>
      </c>
      <c r="BA435" s="3" t="b">
        <f t="shared" si="90"/>
        <v>0</v>
      </c>
      <c r="BB435" s="3"/>
      <c r="BC435" t="s">
        <v>537</v>
      </c>
    </row>
    <row r="436" spans="1:55">
      <c r="A436">
        <v>676</v>
      </c>
      <c r="B436">
        <v>1</v>
      </c>
      <c r="C436" t="s">
        <v>1948</v>
      </c>
      <c r="D436" t="str">
        <f>HYPERLINK("http://www.uniprot.org/uniprot/ABCF1_MOUSE", "ABCF1_MOUSE")</f>
        <v>ABCF1_MOUSE</v>
      </c>
      <c r="F436">
        <v>20.5</v>
      </c>
      <c r="G436">
        <v>837</v>
      </c>
      <c r="H436">
        <v>94946</v>
      </c>
      <c r="I436" t="s">
        <v>1949</v>
      </c>
      <c r="J436">
        <v>92</v>
      </c>
      <c r="K436">
        <v>92</v>
      </c>
      <c r="L436">
        <v>1</v>
      </c>
      <c r="M436">
        <v>2</v>
      </c>
      <c r="N436">
        <v>12</v>
      </c>
      <c r="O436">
        <v>10</v>
      </c>
      <c r="P436">
        <v>3</v>
      </c>
      <c r="Q436">
        <v>5</v>
      </c>
      <c r="R436">
        <v>22</v>
      </c>
      <c r="S436">
        <v>38</v>
      </c>
      <c r="T436">
        <v>2</v>
      </c>
      <c r="U436">
        <v>12</v>
      </c>
      <c r="V436">
        <v>10</v>
      </c>
      <c r="W436">
        <v>3</v>
      </c>
      <c r="X436">
        <v>5</v>
      </c>
      <c r="Y436">
        <v>22</v>
      </c>
      <c r="Z436">
        <v>38</v>
      </c>
      <c r="AA436">
        <v>2</v>
      </c>
      <c r="AB436">
        <v>12</v>
      </c>
      <c r="AC436">
        <v>10</v>
      </c>
      <c r="AD436">
        <v>3</v>
      </c>
      <c r="AE436">
        <v>5</v>
      </c>
      <c r="AF436">
        <v>22</v>
      </c>
      <c r="AG436">
        <v>38</v>
      </c>
      <c r="AH436" s="3">
        <v>4.1428571428571432</v>
      </c>
      <c r="AI436" s="3">
        <v>9</v>
      </c>
      <c r="AJ436" s="3">
        <v>7.2857142857142856</v>
      </c>
      <c r="AK436" s="3">
        <v>9</v>
      </c>
      <c r="AL436" s="3">
        <v>9</v>
      </c>
      <c r="AM436" s="3">
        <v>19.669428571428572</v>
      </c>
      <c r="AN436" s="3">
        <v>25.571428571428573</v>
      </c>
      <c r="AO436" s="3">
        <f t="shared" si="80"/>
        <v>11.952775510204081</v>
      </c>
      <c r="AP436" s="3" t="b">
        <f t="shared" si="81"/>
        <v>1</v>
      </c>
      <c r="AQ436" s="3" t="b">
        <f t="shared" si="88"/>
        <v>1</v>
      </c>
      <c r="AR436">
        <f t="shared" si="82"/>
        <v>4</v>
      </c>
      <c r="AS436">
        <f t="shared" si="83"/>
        <v>3</v>
      </c>
      <c r="AT436" s="3" t="b">
        <f t="shared" si="84"/>
        <v>1</v>
      </c>
      <c r="AU436" s="3">
        <f t="shared" si="85"/>
        <v>7.3571428571428568</v>
      </c>
      <c r="AV436" s="3">
        <f t="shared" si="86"/>
        <v>18.080285714285715</v>
      </c>
      <c r="AW436" s="3">
        <f t="shared" si="79"/>
        <v>-1.2971999659289088</v>
      </c>
      <c r="AX436" s="3">
        <f t="shared" si="91"/>
        <v>-1.7519905519042147</v>
      </c>
      <c r="AY436" s="3" t="b">
        <f t="shared" si="89"/>
        <v>1</v>
      </c>
      <c r="AZ436" s="6">
        <f t="shared" si="87"/>
        <v>5.4032813968772318E-2</v>
      </c>
      <c r="BA436" s="3" t="b">
        <f t="shared" si="90"/>
        <v>1</v>
      </c>
      <c r="BB436" s="3" t="b">
        <v>1</v>
      </c>
      <c r="BC436" t="s">
        <v>537</v>
      </c>
    </row>
    <row r="437" spans="1:55">
      <c r="A437">
        <v>50</v>
      </c>
      <c r="B437">
        <v>1</v>
      </c>
      <c r="C437" t="s">
        <v>422</v>
      </c>
      <c r="D437" t="str">
        <f>HYPERLINK("http://www.uniprot.org/uniprot/LAS1L_MOUSE", "LAS1L_MOUSE")</f>
        <v>LAS1L_MOUSE</v>
      </c>
      <c r="F437">
        <v>33.1</v>
      </c>
      <c r="G437">
        <v>776</v>
      </c>
      <c r="H437">
        <v>89415</v>
      </c>
      <c r="I437" t="s">
        <v>423</v>
      </c>
      <c r="J437">
        <v>89</v>
      </c>
      <c r="K437">
        <v>89</v>
      </c>
      <c r="L437">
        <v>1</v>
      </c>
      <c r="M437">
        <v>5</v>
      </c>
      <c r="N437">
        <v>13</v>
      </c>
      <c r="O437">
        <v>18</v>
      </c>
      <c r="P437">
        <v>8</v>
      </c>
      <c r="Q437">
        <v>5</v>
      </c>
      <c r="R437">
        <v>9</v>
      </c>
      <c r="S437">
        <v>31</v>
      </c>
      <c r="T437">
        <v>5</v>
      </c>
      <c r="U437">
        <v>13</v>
      </c>
      <c r="V437">
        <v>18</v>
      </c>
      <c r="W437">
        <v>8</v>
      </c>
      <c r="X437">
        <v>5</v>
      </c>
      <c r="Y437">
        <v>9</v>
      </c>
      <c r="Z437">
        <v>31</v>
      </c>
      <c r="AA437">
        <v>5</v>
      </c>
      <c r="AB437">
        <v>13</v>
      </c>
      <c r="AC437">
        <v>18</v>
      </c>
      <c r="AD437">
        <v>8</v>
      </c>
      <c r="AE437">
        <v>5</v>
      </c>
      <c r="AF437">
        <v>9</v>
      </c>
      <c r="AG437">
        <v>31</v>
      </c>
      <c r="AH437" s="3">
        <v>9</v>
      </c>
      <c r="AI437" s="3">
        <v>9.4285714285714288</v>
      </c>
      <c r="AJ437" s="3">
        <v>13.765857142857142</v>
      </c>
      <c r="AK437" s="3">
        <v>16.24942857142857</v>
      </c>
      <c r="AL437" s="3">
        <v>8.4235714285714298</v>
      </c>
      <c r="AM437" s="3">
        <v>7.0214285714285714</v>
      </c>
      <c r="AN437" s="3">
        <v>19.541857142857143</v>
      </c>
      <c r="AO437" s="3">
        <f t="shared" si="80"/>
        <v>11.918673469387755</v>
      </c>
      <c r="AP437" s="3" t="b">
        <f t="shared" si="81"/>
        <v>1</v>
      </c>
      <c r="AQ437" s="3" t="b">
        <f t="shared" si="88"/>
        <v>1</v>
      </c>
      <c r="AR437">
        <f t="shared" si="82"/>
        <v>4</v>
      </c>
      <c r="AS437">
        <f t="shared" si="83"/>
        <v>3</v>
      </c>
      <c r="AT437" s="3" t="b">
        <f t="shared" si="84"/>
        <v>1</v>
      </c>
      <c r="AU437" s="3">
        <f t="shared" si="85"/>
        <v>12.110964285714285</v>
      </c>
      <c r="AV437" s="3">
        <f t="shared" si="86"/>
        <v>11.662285714285716</v>
      </c>
      <c r="AW437" s="3">
        <f t="shared" si="79"/>
        <v>5.4463165377701656E-2</v>
      </c>
      <c r="AX437" s="3">
        <f t="shared" si="91"/>
        <v>0.26738287384888754</v>
      </c>
      <c r="AY437" s="3" t="b">
        <f t="shared" si="89"/>
        <v>0</v>
      </c>
      <c r="AZ437" s="6">
        <f t="shared" si="87"/>
        <v>0.91304589881065945</v>
      </c>
      <c r="BA437" s="3" t="b">
        <f t="shared" si="90"/>
        <v>0</v>
      </c>
      <c r="BB437" s="3"/>
      <c r="BC437" t="s">
        <v>537</v>
      </c>
    </row>
    <row r="438" spans="1:55">
      <c r="A438">
        <v>461</v>
      </c>
      <c r="B438">
        <v>1</v>
      </c>
      <c r="C438" t="s">
        <v>947</v>
      </c>
      <c r="D438" t="str">
        <f>HYPERLINK("http://www.uniprot.org/uniprot/RPB3_MOUSE", "RPB3_MOUSE")</f>
        <v>RPB3_MOUSE</v>
      </c>
      <c r="F438">
        <v>36</v>
      </c>
      <c r="G438">
        <v>275</v>
      </c>
      <c r="H438">
        <v>31312</v>
      </c>
      <c r="I438" t="s">
        <v>948</v>
      </c>
      <c r="J438">
        <v>79</v>
      </c>
      <c r="K438">
        <v>79</v>
      </c>
      <c r="L438">
        <v>1</v>
      </c>
      <c r="M438">
        <v>11</v>
      </c>
      <c r="N438">
        <v>16</v>
      </c>
      <c r="O438">
        <v>15</v>
      </c>
      <c r="P438">
        <v>8</v>
      </c>
      <c r="Q438">
        <v>6</v>
      </c>
      <c r="R438">
        <v>13</v>
      </c>
      <c r="S438">
        <v>10</v>
      </c>
      <c r="T438">
        <v>11</v>
      </c>
      <c r="U438">
        <v>16</v>
      </c>
      <c r="V438">
        <v>15</v>
      </c>
      <c r="W438">
        <v>8</v>
      </c>
      <c r="X438">
        <v>6</v>
      </c>
      <c r="Y438">
        <v>13</v>
      </c>
      <c r="Z438">
        <v>10</v>
      </c>
      <c r="AA438">
        <v>11</v>
      </c>
      <c r="AB438">
        <v>16</v>
      </c>
      <c r="AC438">
        <v>15</v>
      </c>
      <c r="AD438">
        <v>8</v>
      </c>
      <c r="AE438">
        <v>6</v>
      </c>
      <c r="AF438">
        <v>13</v>
      </c>
      <c r="AG438">
        <v>10</v>
      </c>
      <c r="AH438" s="3">
        <v>17.394142857142857</v>
      </c>
      <c r="AI438" s="3">
        <v>12.285714285714286</v>
      </c>
      <c r="AJ438" s="3">
        <v>11.444714285714285</v>
      </c>
      <c r="AK438" s="3">
        <v>16.428571428571427</v>
      </c>
      <c r="AL438" s="3">
        <v>9.7207142857142852</v>
      </c>
      <c r="AM438" s="3">
        <v>10.246714285714287</v>
      </c>
      <c r="AN438" s="3">
        <v>5.8571428571428568</v>
      </c>
      <c r="AO438" s="3">
        <f t="shared" si="80"/>
        <v>11.911102040816328</v>
      </c>
      <c r="AP438" s="3" t="b">
        <f t="shared" si="81"/>
        <v>1</v>
      </c>
      <c r="AQ438" s="3" t="b">
        <f t="shared" si="88"/>
        <v>1</v>
      </c>
      <c r="AR438">
        <f t="shared" si="82"/>
        <v>4</v>
      </c>
      <c r="AS438">
        <f t="shared" si="83"/>
        <v>3</v>
      </c>
      <c r="AT438" s="3" t="b">
        <f t="shared" si="84"/>
        <v>1</v>
      </c>
      <c r="AU438" s="3">
        <f t="shared" si="85"/>
        <v>14.388285714285715</v>
      </c>
      <c r="AV438" s="3">
        <f t="shared" si="86"/>
        <v>8.6081904761904759</v>
      </c>
      <c r="AW438" s="3">
        <f t="shared" si="79"/>
        <v>0.74111280674100111</v>
      </c>
      <c r="AX438" s="3">
        <f t="shared" si="91"/>
        <v>1.2763586979822432</v>
      </c>
      <c r="AY438" s="3" t="b">
        <f t="shared" si="89"/>
        <v>0</v>
      </c>
      <c r="AZ438" s="6">
        <f t="shared" si="87"/>
        <v>4.0149266657972894E-2</v>
      </c>
      <c r="BA438" s="3" t="b">
        <f t="shared" si="90"/>
        <v>1</v>
      </c>
      <c r="BB438" s="3"/>
      <c r="BC438" t="s">
        <v>537</v>
      </c>
    </row>
    <row r="439" spans="1:55">
      <c r="A439">
        <v>572</v>
      </c>
      <c r="B439">
        <v>1</v>
      </c>
      <c r="C439" t="s">
        <v>672</v>
      </c>
      <c r="D439" t="str">
        <f>HYPERLINK("http://www.uniprot.org/uniprot/CSK21_MOUSE", "CSK21_MOUSE")</f>
        <v>CSK21_MOUSE</v>
      </c>
      <c r="F439">
        <v>22.5</v>
      </c>
      <c r="G439">
        <v>391</v>
      </c>
      <c r="H439">
        <v>45163</v>
      </c>
      <c r="I439" t="s">
        <v>673</v>
      </c>
      <c r="J439">
        <v>94</v>
      </c>
      <c r="K439">
        <v>86</v>
      </c>
      <c r="L439">
        <v>0.91500000000000004</v>
      </c>
      <c r="M439">
        <v>4</v>
      </c>
      <c r="N439">
        <v>13</v>
      </c>
      <c r="O439">
        <v>23</v>
      </c>
      <c r="P439">
        <v>3</v>
      </c>
      <c r="Q439">
        <v>3</v>
      </c>
      <c r="R439">
        <v>17</v>
      </c>
      <c r="S439">
        <v>31</v>
      </c>
      <c r="T439">
        <v>4</v>
      </c>
      <c r="U439">
        <v>11</v>
      </c>
      <c r="V439">
        <v>23</v>
      </c>
      <c r="W439">
        <v>3</v>
      </c>
      <c r="X439">
        <v>3</v>
      </c>
      <c r="Y439">
        <v>17</v>
      </c>
      <c r="Z439">
        <v>25</v>
      </c>
      <c r="AA439">
        <v>4</v>
      </c>
      <c r="AB439">
        <v>12.833</v>
      </c>
      <c r="AC439">
        <v>23</v>
      </c>
      <c r="AD439">
        <v>3</v>
      </c>
      <c r="AE439">
        <v>3</v>
      </c>
      <c r="AF439">
        <v>17</v>
      </c>
      <c r="AG439">
        <v>30.768999999999998</v>
      </c>
      <c r="AH439" s="3">
        <v>7.3161428571428573</v>
      </c>
      <c r="AI439" s="3">
        <v>9.4047142857142862</v>
      </c>
      <c r="AJ439" s="3">
        <v>18.540857142857142</v>
      </c>
      <c r="AK439" s="3">
        <v>8.7142857142857135</v>
      </c>
      <c r="AL439" s="3">
        <v>5.8571428571428568</v>
      </c>
      <c r="AM439" s="3">
        <v>14</v>
      </c>
      <c r="AN439" s="3">
        <v>19.462285714285713</v>
      </c>
      <c r="AO439" s="3">
        <f t="shared" si="80"/>
        <v>11.89934693877551</v>
      </c>
      <c r="AP439" s="3" t="b">
        <f t="shared" si="81"/>
        <v>1</v>
      </c>
      <c r="AQ439" s="3" t="b">
        <f t="shared" si="88"/>
        <v>1</v>
      </c>
      <c r="AR439">
        <f t="shared" si="82"/>
        <v>4</v>
      </c>
      <c r="AS439">
        <f t="shared" si="83"/>
        <v>3</v>
      </c>
      <c r="AT439" s="3" t="b">
        <f t="shared" si="84"/>
        <v>1</v>
      </c>
      <c r="AU439" s="3">
        <f t="shared" si="85"/>
        <v>10.994</v>
      </c>
      <c r="AV439" s="3">
        <f t="shared" si="86"/>
        <v>13.106476190476192</v>
      </c>
      <c r="AW439" s="3">
        <f t="shared" si="79"/>
        <v>-0.25356346995944601</v>
      </c>
      <c r="AX439" s="3">
        <f t="shared" si="91"/>
        <v>-0.19987115730371394</v>
      </c>
      <c r="AY439" s="3" t="b">
        <f t="shared" si="89"/>
        <v>0</v>
      </c>
      <c r="AZ439" s="6">
        <f t="shared" si="87"/>
        <v>0.65704442480070158</v>
      </c>
      <c r="BA439" s="3" t="b">
        <f t="shared" si="90"/>
        <v>0</v>
      </c>
      <c r="BB439" s="3"/>
      <c r="BC439" t="s">
        <v>301</v>
      </c>
    </row>
    <row r="440" spans="1:55">
      <c r="A440">
        <v>506</v>
      </c>
      <c r="B440">
        <v>1</v>
      </c>
      <c r="C440" t="s">
        <v>873</v>
      </c>
      <c r="D440" t="str">
        <f>HYPERLINK("http://www.uniprot.org/uniprot/SMCA4_MOUSE", "SMCA4_MOUSE")</f>
        <v>SMCA4_MOUSE</v>
      </c>
      <c r="F440">
        <v>18.600000000000001</v>
      </c>
      <c r="G440">
        <v>1613</v>
      </c>
      <c r="H440">
        <v>181428</v>
      </c>
      <c r="I440" t="s">
        <v>874</v>
      </c>
      <c r="J440">
        <v>117</v>
      </c>
      <c r="K440">
        <v>61</v>
      </c>
      <c r="L440">
        <v>0.52100000000000002</v>
      </c>
      <c r="M440">
        <v>7</v>
      </c>
      <c r="N440">
        <v>27</v>
      </c>
      <c r="O440">
        <v>28</v>
      </c>
      <c r="P440">
        <v>4</v>
      </c>
      <c r="Q440">
        <v>4</v>
      </c>
      <c r="R440">
        <v>24</v>
      </c>
      <c r="S440">
        <v>23</v>
      </c>
      <c r="T440">
        <v>7</v>
      </c>
      <c r="U440">
        <v>14</v>
      </c>
      <c r="V440">
        <v>12</v>
      </c>
      <c r="W440">
        <v>3</v>
      </c>
      <c r="X440">
        <v>4</v>
      </c>
      <c r="Y440">
        <v>12</v>
      </c>
      <c r="Z440">
        <v>9</v>
      </c>
      <c r="AA440">
        <v>7</v>
      </c>
      <c r="AB440">
        <v>19.515000000000001</v>
      </c>
      <c r="AC440">
        <v>18.193999999999999</v>
      </c>
      <c r="AD440">
        <v>3.1669999999999998</v>
      </c>
      <c r="AE440">
        <v>4</v>
      </c>
      <c r="AF440">
        <v>18.260999999999999</v>
      </c>
      <c r="AG440">
        <v>13.065</v>
      </c>
      <c r="AH440" s="3">
        <v>12.36542857142857</v>
      </c>
      <c r="AI440" s="3">
        <v>15.095571428571429</v>
      </c>
      <c r="AJ440" s="3">
        <v>14.519142857142857</v>
      </c>
      <c r="AK440" s="3">
        <v>9.7381428571428579</v>
      </c>
      <c r="AL440" s="3">
        <v>7.2857142857142856</v>
      </c>
      <c r="AM440" s="3">
        <v>16.094428571428573</v>
      </c>
      <c r="AN440" s="3">
        <v>8.0092857142857135</v>
      </c>
      <c r="AO440" s="3">
        <f t="shared" si="80"/>
        <v>11.872530612244898</v>
      </c>
      <c r="AP440" s="3" t="b">
        <f t="shared" si="81"/>
        <v>1</v>
      </c>
      <c r="AQ440" s="3" t="b">
        <f t="shared" si="88"/>
        <v>1</v>
      </c>
      <c r="AR440">
        <f t="shared" si="82"/>
        <v>4</v>
      </c>
      <c r="AS440">
        <f t="shared" si="83"/>
        <v>3</v>
      </c>
      <c r="AT440" s="3" t="b">
        <f t="shared" si="84"/>
        <v>1</v>
      </c>
      <c r="AU440" s="3">
        <f t="shared" si="85"/>
        <v>12.929571428571428</v>
      </c>
      <c r="AV440" s="3">
        <f t="shared" si="86"/>
        <v>10.463142857142858</v>
      </c>
      <c r="AW440" s="3">
        <f t="shared" si="79"/>
        <v>0.30535819058554042</v>
      </c>
      <c r="AX440" s="3">
        <f t="shared" si="91"/>
        <v>0.58290313038092967</v>
      </c>
      <c r="AY440" s="3" t="b">
        <f t="shared" si="89"/>
        <v>0</v>
      </c>
      <c r="AZ440" s="6">
        <f t="shared" si="87"/>
        <v>0.41331486314551946</v>
      </c>
      <c r="BA440" s="3" t="b">
        <f t="shared" si="90"/>
        <v>0</v>
      </c>
      <c r="BB440" s="3"/>
      <c r="BC440" t="s">
        <v>875</v>
      </c>
    </row>
    <row r="441" spans="1:55">
      <c r="A441">
        <v>432</v>
      </c>
      <c r="B441">
        <v>1</v>
      </c>
      <c r="C441" t="s">
        <v>890</v>
      </c>
      <c r="D441" t="str">
        <f>HYPERLINK("http://www.uniprot.org/uniprot/NFIX_MOUSE", "NFIX_MOUSE")</f>
        <v>NFIX_MOUSE</v>
      </c>
      <c r="F441">
        <v>27.3</v>
      </c>
      <c r="G441">
        <v>488</v>
      </c>
      <c r="H441">
        <v>53395</v>
      </c>
      <c r="I441" t="s">
        <v>891</v>
      </c>
      <c r="J441">
        <v>133</v>
      </c>
      <c r="K441">
        <v>61</v>
      </c>
      <c r="L441">
        <v>0.45900000000000002</v>
      </c>
      <c r="M441">
        <v>10</v>
      </c>
      <c r="N441">
        <v>21</v>
      </c>
      <c r="O441">
        <v>27</v>
      </c>
      <c r="P441">
        <v>20</v>
      </c>
      <c r="Q441">
        <v>11</v>
      </c>
      <c r="R441">
        <v>18</v>
      </c>
      <c r="S441">
        <v>26</v>
      </c>
      <c r="T441">
        <v>4</v>
      </c>
      <c r="U441">
        <v>10</v>
      </c>
      <c r="V441">
        <v>13</v>
      </c>
      <c r="W441">
        <v>5</v>
      </c>
      <c r="X441">
        <v>8</v>
      </c>
      <c r="Y441">
        <v>7</v>
      </c>
      <c r="Z441">
        <v>14</v>
      </c>
      <c r="AA441">
        <v>4.585</v>
      </c>
      <c r="AB441">
        <v>12.875</v>
      </c>
      <c r="AC441">
        <v>17.14</v>
      </c>
      <c r="AD441">
        <v>8.2810000000000006</v>
      </c>
      <c r="AE441">
        <v>8.75</v>
      </c>
      <c r="AF441">
        <v>11.6</v>
      </c>
      <c r="AG441">
        <v>18.744</v>
      </c>
      <c r="AH441" s="3">
        <v>8.9311428571428575</v>
      </c>
      <c r="AI441" s="3">
        <v>9.4107142857142865</v>
      </c>
      <c r="AJ441" s="3">
        <v>13.448571428571428</v>
      </c>
      <c r="AK441" s="3">
        <v>17.249714285714283</v>
      </c>
      <c r="AL441" s="3">
        <v>13.169</v>
      </c>
      <c r="AM441" s="3">
        <v>9.2285714285714278</v>
      </c>
      <c r="AN441" s="3">
        <v>11.391999999999999</v>
      </c>
      <c r="AO441" s="3">
        <f t="shared" si="80"/>
        <v>11.83281632653061</v>
      </c>
      <c r="AP441" s="3" t="b">
        <f t="shared" si="81"/>
        <v>1</v>
      </c>
      <c r="AQ441" s="3" t="b">
        <f t="shared" si="88"/>
        <v>1</v>
      </c>
      <c r="AR441">
        <f t="shared" si="82"/>
        <v>4</v>
      </c>
      <c r="AS441">
        <f t="shared" si="83"/>
        <v>3</v>
      </c>
      <c r="AT441" s="3" t="b">
        <f t="shared" si="84"/>
        <v>1</v>
      </c>
      <c r="AU441" s="3">
        <f t="shared" si="85"/>
        <v>12.260035714285713</v>
      </c>
      <c r="AV441" s="3">
        <f t="shared" si="86"/>
        <v>11.263190476190475</v>
      </c>
      <c r="AW441" s="3">
        <f t="shared" si="79"/>
        <v>0.12234763028550374</v>
      </c>
      <c r="AX441" s="3">
        <f t="shared" si="91"/>
        <v>0.32861699180407483</v>
      </c>
      <c r="AY441" s="3" t="b">
        <f t="shared" si="89"/>
        <v>0</v>
      </c>
      <c r="AZ441" s="6">
        <f t="shared" si="87"/>
        <v>0.70583931058545812</v>
      </c>
      <c r="BA441" s="3" t="b">
        <f t="shared" si="90"/>
        <v>0</v>
      </c>
      <c r="BB441" s="3"/>
      <c r="BC441" t="s">
        <v>889</v>
      </c>
    </row>
    <row r="442" spans="1:55">
      <c r="A442">
        <v>163</v>
      </c>
      <c r="B442">
        <v>1</v>
      </c>
      <c r="C442" t="s">
        <v>236</v>
      </c>
      <c r="D442" t="str">
        <f>HYPERLINK("http://www.uniprot.org/uniprot/PDIA1_MOUSE", "PDIA1_MOUSE")</f>
        <v>PDIA1_MOUSE</v>
      </c>
      <c r="F442">
        <v>25</v>
      </c>
      <c r="G442">
        <v>509</v>
      </c>
      <c r="H442">
        <v>57145</v>
      </c>
      <c r="I442" t="s">
        <v>237</v>
      </c>
      <c r="J442">
        <v>81</v>
      </c>
      <c r="K442">
        <v>81</v>
      </c>
      <c r="L442">
        <v>1</v>
      </c>
      <c r="M442">
        <v>5</v>
      </c>
      <c r="N442">
        <v>13</v>
      </c>
      <c r="O442">
        <v>14</v>
      </c>
      <c r="P442">
        <v>7</v>
      </c>
      <c r="Q442">
        <v>12</v>
      </c>
      <c r="R442">
        <v>16</v>
      </c>
      <c r="S442">
        <v>14</v>
      </c>
      <c r="T442">
        <v>5</v>
      </c>
      <c r="U442">
        <v>13</v>
      </c>
      <c r="V442">
        <v>14</v>
      </c>
      <c r="W442">
        <v>7</v>
      </c>
      <c r="X442">
        <v>12</v>
      </c>
      <c r="Y442">
        <v>16</v>
      </c>
      <c r="Z442">
        <v>14</v>
      </c>
      <c r="AA442">
        <v>5</v>
      </c>
      <c r="AB442">
        <v>13</v>
      </c>
      <c r="AC442">
        <v>14</v>
      </c>
      <c r="AD442">
        <v>7</v>
      </c>
      <c r="AE442">
        <v>12</v>
      </c>
      <c r="AF442">
        <v>16</v>
      </c>
      <c r="AG442">
        <v>14</v>
      </c>
      <c r="AH442" s="3">
        <v>9</v>
      </c>
      <c r="AI442" s="3">
        <v>9.7142857142857135</v>
      </c>
      <c r="AJ442" s="3">
        <v>9.9761428571428574</v>
      </c>
      <c r="AK442" s="3">
        <v>15.028571428571428</v>
      </c>
      <c r="AL442" s="3">
        <v>17.794714285714285</v>
      </c>
      <c r="AM442" s="3">
        <v>12.855</v>
      </c>
      <c r="AN442" s="3">
        <v>8.1964285714285712</v>
      </c>
      <c r="AO442" s="3">
        <f t="shared" si="80"/>
        <v>11.795020408163266</v>
      </c>
      <c r="AP442" s="3" t="b">
        <f t="shared" si="81"/>
        <v>1</v>
      </c>
      <c r="AQ442" s="3" t="b">
        <f t="shared" si="88"/>
        <v>1</v>
      </c>
      <c r="AR442">
        <f t="shared" si="82"/>
        <v>4</v>
      </c>
      <c r="AS442">
        <f t="shared" si="83"/>
        <v>3</v>
      </c>
      <c r="AT442" s="3" t="b">
        <f t="shared" si="84"/>
        <v>1</v>
      </c>
      <c r="AU442" s="3">
        <f t="shared" si="85"/>
        <v>10.92975</v>
      </c>
      <c r="AV442" s="3">
        <f t="shared" si="86"/>
        <v>12.948714285714287</v>
      </c>
      <c r="AW442" s="3">
        <f t="shared" si="79"/>
        <v>-0.24454845365385403</v>
      </c>
      <c r="AX442" s="3">
        <f t="shared" si="91"/>
        <v>-0.17024273707498996</v>
      </c>
      <c r="AY442" s="3" t="b">
        <f t="shared" si="89"/>
        <v>0</v>
      </c>
      <c r="AZ442" s="6">
        <f t="shared" si="87"/>
        <v>0.50849441175084609</v>
      </c>
      <c r="BA442" s="3" t="b">
        <f t="shared" si="90"/>
        <v>0</v>
      </c>
      <c r="BB442" s="3"/>
      <c r="BC442" t="s">
        <v>537</v>
      </c>
    </row>
    <row r="443" spans="1:55">
      <c r="A443">
        <v>602</v>
      </c>
      <c r="B443">
        <v>1</v>
      </c>
      <c r="C443" t="s">
        <v>1965</v>
      </c>
      <c r="D443" t="str">
        <f>HYPERLINK("http://www.uniprot.org/uniprot/CBX5_MOUSE", "CBX5_MOUSE")</f>
        <v>CBX5_MOUSE</v>
      </c>
      <c r="F443">
        <v>32.5</v>
      </c>
      <c r="G443">
        <v>191</v>
      </c>
      <c r="H443">
        <v>22187</v>
      </c>
      <c r="I443" t="s">
        <v>1966</v>
      </c>
      <c r="J443">
        <v>84</v>
      </c>
      <c r="K443">
        <v>74</v>
      </c>
      <c r="L443">
        <v>0.88100000000000001</v>
      </c>
      <c r="M443">
        <v>10</v>
      </c>
      <c r="N443">
        <v>14</v>
      </c>
      <c r="O443">
        <v>14</v>
      </c>
      <c r="P443">
        <v>11</v>
      </c>
      <c r="Q443">
        <v>5</v>
      </c>
      <c r="R443">
        <v>12</v>
      </c>
      <c r="S443">
        <v>18</v>
      </c>
      <c r="T443">
        <v>10</v>
      </c>
      <c r="U443">
        <v>11</v>
      </c>
      <c r="V443">
        <v>13</v>
      </c>
      <c r="W443">
        <v>11</v>
      </c>
      <c r="X443">
        <v>5</v>
      </c>
      <c r="Y443">
        <v>12</v>
      </c>
      <c r="Z443">
        <v>12</v>
      </c>
      <c r="AA443">
        <v>10</v>
      </c>
      <c r="AB443">
        <v>11.805</v>
      </c>
      <c r="AC443">
        <v>13.241</v>
      </c>
      <c r="AD443">
        <v>11</v>
      </c>
      <c r="AE443">
        <v>5</v>
      </c>
      <c r="AF443">
        <v>12</v>
      </c>
      <c r="AG443">
        <v>13.358000000000001</v>
      </c>
      <c r="AH443" s="3">
        <v>16.428571428571427</v>
      </c>
      <c r="AI443" s="3">
        <v>8.5991428571428568</v>
      </c>
      <c r="AJ443" s="3">
        <v>9.799142857142856</v>
      </c>
      <c r="AK443" s="3">
        <v>20.194857142857142</v>
      </c>
      <c r="AL443" s="3">
        <v>8.9311428571428575</v>
      </c>
      <c r="AM443" s="3">
        <v>9.6547142857142862</v>
      </c>
      <c r="AN443" s="3">
        <v>8.0511428571428585</v>
      </c>
      <c r="AO443" s="3">
        <f t="shared" si="80"/>
        <v>11.665530612244899</v>
      </c>
      <c r="AP443" s="3" t="b">
        <f t="shared" si="81"/>
        <v>1</v>
      </c>
      <c r="AQ443" s="3" t="b">
        <f t="shared" si="88"/>
        <v>1</v>
      </c>
      <c r="AR443">
        <f t="shared" si="82"/>
        <v>4</v>
      </c>
      <c r="AS443">
        <f t="shared" si="83"/>
        <v>3</v>
      </c>
      <c r="AT443" s="3" t="b">
        <f t="shared" si="84"/>
        <v>1</v>
      </c>
      <c r="AU443" s="3">
        <f t="shared" si="85"/>
        <v>13.75542857142857</v>
      </c>
      <c r="AV443" s="3">
        <f t="shared" si="86"/>
        <v>8.8789999999999996</v>
      </c>
      <c r="AW443" s="3">
        <f t="shared" si="79"/>
        <v>0.63153198284455014</v>
      </c>
      <c r="AX443" s="3">
        <f t="shared" si="91"/>
        <v>1.270461241936192</v>
      </c>
      <c r="AY443" s="3" t="b">
        <f t="shared" si="89"/>
        <v>0</v>
      </c>
      <c r="AZ443" s="6">
        <f t="shared" si="87"/>
        <v>0.19708891227662229</v>
      </c>
      <c r="BA443" s="3" t="b">
        <f t="shared" si="90"/>
        <v>0</v>
      </c>
      <c r="BB443" s="3"/>
      <c r="BC443" t="s">
        <v>1967</v>
      </c>
    </row>
    <row r="444" spans="1:55">
      <c r="A444">
        <v>107</v>
      </c>
      <c r="B444">
        <v>1</v>
      </c>
      <c r="C444" t="s">
        <v>302</v>
      </c>
      <c r="D444" t="str">
        <f>HYPERLINK("http://www.uniprot.org/uniprot/SMCE1_MOUSE", "SMCE1_MOUSE")</f>
        <v>SMCE1_MOUSE</v>
      </c>
      <c r="F444">
        <v>28.5</v>
      </c>
      <c r="G444">
        <v>411</v>
      </c>
      <c r="H444">
        <v>46639</v>
      </c>
      <c r="I444" t="s">
        <v>303</v>
      </c>
      <c r="J444">
        <v>76</v>
      </c>
      <c r="K444">
        <v>76</v>
      </c>
      <c r="L444">
        <v>1</v>
      </c>
      <c r="M444">
        <v>9</v>
      </c>
      <c r="N444">
        <v>8</v>
      </c>
      <c r="O444">
        <v>14</v>
      </c>
      <c r="P444">
        <v>8</v>
      </c>
      <c r="Q444">
        <v>13</v>
      </c>
      <c r="R444">
        <v>11</v>
      </c>
      <c r="S444">
        <v>13</v>
      </c>
      <c r="T444">
        <v>9</v>
      </c>
      <c r="U444">
        <v>8</v>
      </c>
      <c r="V444">
        <v>14</v>
      </c>
      <c r="W444">
        <v>8</v>
      </c>
      <c r="X444">
        <v>13</v>
      </c>
      <c r="Y444">
        <v>11</v>
      </c>
      <c r="Z444">
        <v>13</v>
      </c>
      <c r="AA444">
        <v>9</v>
      </c>
      <c r="AB444">
        <v>8</v>
      </c>
      <c r="AC444">
        <v>14</v>
      </c>
      <c r="AD444">
        <v>8</v>
      </c>
      <c r="AE444">
        <v>13</v>
      </c>
      <c r="AF444">
        <v>11</v>
      </c>
      <c r="AG444">
        <v>13</v>
      </c>
      <c r="AH444" s="3">
        <v>14.715999999999999</v>
      </c>
      <c r="AI444" s="3">
        <v>5.1718571428571432</v>
      </c>
      <c r="AJ444" s="3">
        <v>9.9464285714285712</v>
      </c>
      <c r="AK444" s="3">
        <v>16.420999999999999</v>
      </c>
      <c r="AL444" s="3">
        <v>19</v>
      </c>
      <c r="AM444" s="3">
        <v>8.7142857142857135</v>
      </c>
      <c r="AN444" s="3">
        <v>7.5</v>
      </c>
      <c r="AO444" s="3">
        <f t="shared" si="80"/>
        <v>11.638510204081632</v>
      </c>
      <c r="AP444" s="3" t="b">
        <f t="shared" si="81"/>
        <v>1</v>
      </c>
      <c r="AQ444" s="3" t="b">
        <f t="shared" si="88"/>
        <v>1</v>
      </c>
      <c r="AR444">
        <f t="shared" si="82"/>
        <v>4</v>
      </c>
      <c r="AS444">
        <f t="shared" si="83"/>
        <v>3</v>
      </c>
      <c r="AT444" s="3" t="b">
        <f t="shared" si="84"/>
        <v>1</v>
      </c>
      <c r="AU444" s="3">
        <f t="shared" si="85"/>
        <v>11.563821428571428</v>
      </c>
      <c r="AV444" s="3">
        <f t="shared" si="86"/>
        <v>11.738095238095239</v>
      </c>
      <c r="AW444" s="3">
        <f t="shared" si="79"/>
        <v>-2.1580083070558878E-2</v>
      </c>
      <c r="AX444" s="3">
        <f t="shared" si="91"/>
        <v>0.2809028228024294</v>
      </c>
      <c r="AY444" s="3" t="b">
        <f t="shared" si="89"/>
        <v>0</v>
      </c>
      <c r="AZ444" s="6">
        <f t="shared" si="87"/>
        <v>0.96907941836707456</v>
      </c>
      <c r="BA444" s="3" t="b">
        <f t="shared" si="90"/>
        <v>0</v>
      </c>
      <c r="BB444" s="3"/>
      <c r="BC444" t="s">
        <v>537</v>
      </c>
    </row>
    <row r="445" spans="1:55">
      <c r="A445">
        <v>114</v>
      </c>
      <c r="B445">
        <v>1</v>
      </c>
      <c r="C445" t="s">
        <v>226</v>
      </c>
      <c r="D445" t="str">
        <f>HYPERLINK("http://www.uniprot.org/uniprot/IF6_MOUSE", "IF6_MOUSE")</f>
        <v>IF6_MOUSE</v>
      </c>
      <c r="F445">
        <v>36.700000000000003</v>
      </c>
      <c r="G445">
        <v>245</v>
      </c>
      <c r="H445">
        <v>26512</v>
      </c>
      <c r="I445" t="s">
        <v>227</v>
      </c>
      <c r="J445">
        <v>91</v>
      </c>
      <c r="K445">
        <v>91</v>
      </c>
      <c r="L445">
        <v>1</v>
      </c>
      <c r="M445">
        <v>3</v>
      </c>
      <c r="N445">
        <v>12</v>
      </c>
      <c r="O445">
        <v>16</v>
      </c>
      <c r="P445">
        <v>4</v>
      </c>
      <c r="Q445">
        <v>7</v>
      </c>
      <c r="R445">
        <v>6</v>
      </c>
      <c r="S445">
        <v>43</v>
      </c>
      <c r="T445">
        <v>3</v>
      </c>
      <c r="U445">
        <v>12</v>
      </c>
      <c r="V445">
        <v>16</v>
      </c>
      <c r="W445">
        <v>4</v>
      </c>
      <c r="X445">
        <v>7</v>
      </c>
      <c r="Y445">
        <v>6</v>
      </c>
      <c r="Z445">
        <v>43</v>
      </c>
      <c r="AA445">
        <v>3</v>
      </c>
      <c r="AB445">
        <v>12</v>
      </c>
      <c r="AC445">
        <v>16</v>
      </c>
      <c r="AD445">
        <v>4</v>
      </c>
      <c r="AE445">
        <v>7</v>
      </c>
      <c r="AF445">
        <v>6</v>
      </c>
      <c r="AG445">
        <v>43</v>
      </c>
      <c r="AH445" s="3">
        <v>5.3354285714285714</v>
      </c>
      <c r="AI445" s="3">
        <v>8.7272857142857152</v>
      </c>
      <c r="AJ445" s="3">
        <v>11.970142857142857</v>
      </c>
      <c r="AK445" s="3">
        <v>10.142857142857142</v>
      </c>
      <c r="AL445" s="3">
        <v>10.785714285714286</v>
      </c>
      <c r="AM445" s="3">
        <v>4.5714285714285712</v>
      </c>
      <c r="AN445" s="3">
        <v>29.30742857142857</v>
      </c>
      <c r="AO445" s="3">
        <f t="shared" si="80"/>
        <v>11.548612244897958</v>
      </c>
      <c r="AP445" s="3" t="b">
        <f t="shared" si="81"/>
        <v>1</v>
      </c>
      <c r="AQ445" s="3" t="b">
        <f t="shared" si="88"/>
        <v>1</v>
      </c>
      <c r="AR445">
        <f t="shared" si="82"/>
        <v>4</v>
      </c>
      <c r="AS445">
        <f t="shared" si="83"/>
        <v>3</v>
      </c>
      <c r="AT445" s="3" t="b">
        <f t="shared" si="84"/>
        <v>1</v>
      </c>
      <c r="AU445" s="3">
        <f t="shared" si="85"/>
        <v>9.0439285714285713</v>
      </c>
      <c r="AV445" s="3">
        <f t="shared" si="86"/>
        <v>14.888190476190475</v>
      </c>
      <c r="AW445" s="3">
        <f t="shared" si="79"/>
        <v>-0.71914691524486929</v>
      </c>
      <c r="AX445" s="3">
        <f t="shared" si="91"/>
        <v>-1.0962459137632485</v>
      </c>
      <c r="AY445" s="3" t="b">
        <f t="shared" si="89"/>
        <v>0</v>
      </c>
      <c r="AZ445" s="6">
        <f t="shared" si="87"/>
        <v>0.40533751706589188</v>
      </c>
      <c r="BA445" s="3" t="b">
        <f t="shared" si="90"/>
        <v>0</v>
      </c>
      <c r="BB445" s="3"/>
      <c r="BC445" t="s">
        <v>537</v>
      </c>
    </row>
    <row r="446" spans="1:55">
      <c r="A446">
        <v>565</v>
      </c>
      <c r="B446">
        <v>1</v>
      </c>
      <c r="C446" t="s">
        <v>738</v>
      </c>
      <c r="D446" t="str">
        <f>HYPERLINK("http://www.uniprot.org/uniprot/SIN3A_MOUSE", "SIN3A_MOUSE")</f>
        <v>SIN3A_MOUSE</v>
      </c>
      <c r="F446">
        <v>16.100000000000001</v>
      </c>
      <c r="G446">
        <v>1282</v>
      </c>
      <c r="H446">
        <v>146183</v>
      </c>
      <c r="I446" t="s">
        <v>739</v>
      </c>
      <c r="J446">
        <v>82</v>
      </c>
      <c r="K446">
        <v>82</v>
      </c>
      <c r="L446">
        <v>1</v>
      </c>
      <c r="M446">
        <v>5</v>
      </c>
      <c r="N446">
        <v>13</v>
      </c>
      <c r="O446">
        <v>20</v>
      </c>
      <c r="P446">
        <v>5</v>
      </c>
      <c r="Q446">
        <v>3</v>
      </c>
      <c r="R446">
        <v>19</v>
      </c>
      <c r="S446">
        <v>17</v>
      </c>
      <c r="T446">
        <v>5</v>
      </c>
      <c r="U446">
        <v>13</v>
      </c>
      <c r="V446">
        <v>20</v>
      </c>
      <c r="W446">
        <v>5</v>
      </c>
      <c r="X446">
        <v>3</v>
      </c>
      <c r="Y446">
        <v>19</v>
      </c>
      <c r="Z446">
        <v>17</v>
      </c>
      <c r="AA446">
        <v>5</v>
      </c>
      <c r="AB446">
        <v>13</v>
      </c>
      <c r="AC446">
        <v>20</v>
      </c>
      <c r="AD446">
        <v>5</v>
      </c>
      <c r="AE446">
        <v>3</v>
      </c>
      <c r="AF446">
        <v>19</v>
      </c>
      <c r="AG446">
        <v>17</v>
      </c>
      <c r="AH446" s="3">
        <v>9.4107142857142865</v>
      </c>
      <c r="AI446" s="3">
        <v>9.7381428571428579</v>
      </c>
      <c r="AJ446" s="3">
        <v>16.428571428571427</v>
      </c>
      <c r="AK446" s="3">
        <v>12.261857142857142</v>
      </c>
      <c r="AL446" s="3">
        <v>5.8571428571428568</v>
      </c>
      <c r="AM446" s="3">
        <v>16.428571428571427</v>
      </c>
      <c r="AN446" s="3">
        <v>10.702857142857143</v>
      </c>
      <c r="AO446" s="3">
        <f t="shared" si="80"/>
        <v>11.546836734693875</v>
      </c>
      <c r="AP446" s="3" t="b">
        <f t="shared" si="81"/>
        <v>1</v>
      </c>
      <c r="AQ446" s="3" t="b">
        <f t="shared" si="88"/>
        <v>1</v>
      </c>
      <c r="AR446">
        <f t="shared" si="82"/>
        <v>4</v>
      </c>
      <c r="AS446">
        <f t="shared" si="83"/>
        <v>3</v>
      </c>
      <c r="AT446" s="3" t="b">
        <f t="shared" si="84"/>
        <v>1</v>
      </c>
      <c r="AU446" s="3">
        <f t="shared" si="85"/>
        <v>11.959821428571427</v>
      </c>
      <c r="AV446" s="3">
        <f t="shared" si="86"/>
        <v>10.996190476190476</v>
      </c>
      <c r="AW446" s="3">
        <f t="shared" si="79"/>
        <v>0.12119204633047505</v>
      </c>
      <c r="AX446" s="3">
        <f t="shared" si="91"/>
        <v>0.54103070534287101</v>
      </c>
      <c r="AY446" s="3" t="b">
        <f t="shared" si="89"/>
        <v>0</v>
      </c>
      <c r="AZ446" s="6">
        <f t="shared" si="87"/>
        <v>0.77509864183405885</v>
      </c>
      <c r="BA446" s="3" t="b">
        <f t="shared" si="90"/>
        <v>0</v>
      </c>
      <c r="BB446" s="3"/>
      <c r="BC446" t="s">
        <v>537</v>
      </c>
    </row>
    <row r="447" spans="1:55">
      <c r="A447">
        <v>869</v>
      </c>
      <c r="B447">
        <v>1</v>
      </c>
      <c r="C447" t="s">
        <v>1491</v>
      </c>
      <c r="D447" t="str">
        <f>HYPERLINK("http://www.uniprot.org/uniprot/RBM28_MOUSE", "RBM28_MOUSE")</f>
        <v>RBM28_MOUSE</v>
      </c>
      <c r="F447">
        <v>18.3</v>
      </c>
      <c r="G447">
        <v>750</v>
      </c>
      <c r="H447">
        <v>84205</v>
      </c>
      <c r="I447" t="s">
        <v>1492</v>
      </c>
      <c r="J447">
        <v>86</v>
      </c>
      <c r="K447">
        <v>86</v>
      </c>
      <c r="L447">
        <v>1</v>
      </c>
      <c r="M447">
        <v>3</v>
      </c>
      <c r="N447">
        <v>18</v>
      </c>
      <c r="O447">
        <v>15</v>
      </c>
      <c r="P447">
        <v>1</v>
      </c>
      <c r="Q447">
        <v>8</v>
      </c>
      <c r="R447">
        <v>22</v>
      </c>
      <c r="S447">
        <v>19</v>
      </c>
      <c r="T447">
        <v>3</v>
      </c>
      <c r="U447">
        <v>18</v>
      </c>
      <c r="V447">
        <v>15</v>
      </c>
      <c r="W447">
        <v>1</v>
      </c>
      <c r="X447">
        <v>8</v>
      </c>
      <c r="Y447">
        <v>22</v>
      </c>
      <c r="Z447">
        <v>19</v>
      </c>
      <c r="AA447">
        <v>3</v>
      </c>
      <c r="AB447">
        <v>18</v>
      </c>
      <c r="AC447">
        <v>15</v>
      </c>
      <c r="AD447">
        <v>1</v>
      </c>
      <c r="AE447">
        <v>8</v>
      </c>
      <c r="AF447">
        <v>22</v>
      </c>
      <c r="AG447">
        <v>19</v>
      </c>
      <c r="AH447" s="3">
        <v>6.2142857142857144</v>
      </c>
      <c r="AI447" s="3">
        <v>14</v>
      </c>
      <c r="AJ447" s="3">
        <v>11.571428571428571</v>
      </c>
      <c r="AK447" s="3">
        <v>4.468285714285714</v>
      </c>
      <c r="AL447" s="3">
        <v>12.711</v>
      </c>
      <c r="AM447" s="3">
        <v>19.847857142857144</v>
      </c>
      <c r="AN447" s="3">
        <v>11.916</v>
      </c>
      <c r="AO447" s="3">
        <f t="shared" si="80"/>
        <v>11.53269387755102</v>
      </c>
      <c r="AP447" s="3" t="b">
        <f t="shared" si="81"/>
        <v>1</v>
      </c>
      <c r="AQ447" s="3" t="b">
        <f t="shared" si="88"/>
        <v>1</v>
      </c>
      <c r="AR447">
        <f t="shared" si="82"/>
        <v>4</v>
      </c>
      <c r="AS447">
        <f t="shared" si="83"/>
        <v>3</v>
      </c>
      <c r="AT447" s="3" t="b">
        <f t="shared" si="84"/>
        <v>1</v>
      </c>
      <c r="AU447" s="3">
        <f t="shared" si="85"/>
        <v>9.0634999999999994</v>
      </c>
      <c r="AV447" s="3">
        <f t="shared" si="86"/>
        <v>14.824952380952382</v>
      </c>
      <c r="AW447" s="3">
        <f t="shared" si="79"/>
        <v>-0.70988729043503385</v>
      </c>
      <c r="AX447" s="3">
        <f t="shared" si="91"/>
        <v>-1.2424127329311769</v>
      </c>
      <c r="AY447" s="3" t="b">
        <f t="shared" si="89"/>
        <v>0</v>
      </c>
      <c r="AZ447" s="6">
        <f t="shared" si="87"/>
        <v>0.1492128300876788</v>
      </c>
      <c r="BA447" s="3" t="b">
        <f t="shared" si="90"/>
        <v>0</v>
      </c>
      <c r="BB447" s="3"/>
      <c r="BC447" t="s">
        <v>537</v>
      </c>
    </row>
    <row r="448" spans="1:55">
      <c r="A448">
        <v>266</v>
      </c>
      <c r="B448">
        <v>1</v>
      </c>
      <c r="C448" t="s">
        <v>1315</v>
      </c>
      <c r="D448" t="str">
        <f>HYPERLINK("http://www.uniprot.org/uniprot/CHD1_MOUSE", "CHD1_MOUSE")</f>
        <v>CHD1_MOUSE</v>
      </c>
      <c r="F448">
        <v>11.1</v>
      </c>
      <c r="G448">
        <v>1711</v>
      </c>
      <c r="H448">
        <v>196412</v>
      </c>
      <c r="I448" t="s">
        <v>1316</v>
      </c>
      <c r="J448">
        <v>93</v>
      </c>
      <c r="K448">
        <v>84</v>
      </c>
      <c r="L448">
        <v>0.90300000000000002</v>
      </c>
      <c r="M448">
        <v>4</v>
      </c>
      <c r="N448">
        <v>21</v>
      </c>
      <c r="O448">
        <v>24</v>
      </c>
      <c r="P448">
        <v>3</v>
      </c>
      <c r="Q448">
        <v>1</v>
      </c>
      <c r="R448">
        <v>19</v>
      </c>
      <c r="S448">
        <v>21</v>
      </c>
      <c r="T448">
        <v>2</v>
      </c>
      <c r="U448">
        <v>17</v>
      </c>
      <c r="V448">
        <v>23</v>
      </c>
      <c r="W448">
        <v>3</v>
      </c>
      <c r="X448">
        <v>1</v>
      </c>
      <c r="Y448">
        <v>18</v>
      </c>
      <c r="Z448">
        <v>20</v>
      </c>
      <c r="AA448">
        <v>3</v>
      </c>
      <c r="AB448">
        <v>20.238</v>
      </c>
      <c r="AC448">
        <v>23.792999999999999</v>
      </c>
      <c r="AD448">
        <v>3</v>
      </c>
      <c r="AE448">
        <v>1</v>
      </c>
      <c r="AF448">
        <v>18.946999999999999</v>
      </c>
      <c r="AG448">
        <v>20.741</v>
      </c>
      <c r="AH448" s="3">
        <v>5.4285714285714288</v>
      </c>
      <c r="AI448" s="3">
        <v>15.710142857142857</v>
      </c>
      <c r="AJ448" s="3">
        <v>19.541857142857143</v>
      </c>
      <c r="AK448" s="3">
        <v>8.0092857142857135</v>
      </c>
      <c r="AL448" s="3">
        <v>2.2857142857142856</v>
      </c>
      <c r="AM448" s="3">
        <v>16.420999999999999</v>
      </c>
      <c r="AN448" s="3">
        <v>13.169</v>
      </c>
      <c r="AO448" s="3">
        <f t="shared" si="80"/>
        <v>11.509367346938774</v>
      </c>
      <c r="AP448" s="3" t="b">
        <f t="shared" si="81"/>
        <v>1</v>
      </c>
      <c r="AQ448" s="3" t="b">
        <f t="shared" si="88"/>
        <v>1</v>
      </c>
      <c r="AR448">
        <f t="shared" si="82"/>
        <v>4</v>
      </c>
      <c r="AS448">
        <f t="shared" si="83"/>
        <v>3</v>
      </c>
      <c r="AT448" s="3" t="b">
        <f t="shared" si="84"/>
        <v>1</v>
      </c>
      <c r="AU448" s="3">
        <f t="shared" si="85"/>
        <v>12.172464285714284</v>
      </c>
      <c r="AV448" s="3">
        <f t="shared" si="86"/>
        <v>10.625238095238094</v>
      </c>
      <c r="AW448" s="3">
        <f t="shared" si="79"/>
        <v>0.19612609752459981</v>
      </c>
      <c r="AX448" s="3">
        <f t="shared" si="91"/>
        <v>0.72142678075611655</v>
      </c>
      <c r="AY448" s="3" t="b">
        <f t="shared" si="89"/>
        <v>0</v>
      </c>
      <c r="AZ448" s="6">
        <f t="shared" si="87"/>
        <v>0.78139408324284187</v>
      </c>
      <c r="BA448" s="3" t="b">
        <f t="shared" si="90"/>
        <v>0</v>
      </c>
      <c r="BB448" s="3"/>
      <c r="BC448" t="s">
        <v>417</v>
      </c>
    </row>
    <row r="449" spans="1:55">
      <c r="A449">
        <v>856</v>
      </c>
      <c r="B449">
        <v>1</v>
      </c>
      <c r="C449" t="s">
        <v>1465</v>
      </c>
      <c r="D449" t="str">
        <f>HYPERLINK("http://www.uniprot.org/uniprot/DIDO1_MOUSE", "DIDO1_MOUSE")</f>
        <v>DIDO1_MOUSE</v>
      </c>
      <c r="F449">
        <v>18</v>
      </c>
      <c r="G449">
        <v>2256</v>
      </c>
      <c r="H449">
        <v>247177</v>
      </c>
      <c r="I449" t="s">
        <v>1554</v>
      </c>
      <c r="J449">
        <v>79</v>
      </c>
      <c r="K449">
        <v>79</v>
      </c>
      <c r="L449">
        <v>1</v>
      </c>
      <c r="M449">
        <v>15</v>
      </c>
      <c r="N449">
        <v>13</v>
      </c>
      <c r="O449">
        <v>15</v>
      </c>
      <c r="P449">
        <v>1</v>
      </c>
      <c r="Q449">
        <v>6</v>
      </c>
      <c r="R449">
        <v>14</v>
      </c>
      <c r="S449">
        <v>15</v>
      </c>
      <c r="T449">
        <v>15</v>
      </c>
      <c r="U449">
        <v>13</v>
      </c>
      <c r="V449">
        <v>15</v>
      </c>
      <c r="W449">
        <v>1</v>
      </c>
      <c r="X449">
        <v>6</v>
      </c>
      <c r="Y449">
        <v>14</v>
      </c>
      <c r="Z449">
        <v>15</v>
      </c>
      <c r="AA449">
        <v>15</v>
      </c>
      <c r="AB449">
        <v>13</v>
      </c>
      <c r="AC449">
        <v>15</v>
      </c>
      <c r="AD449">
        <v>1</v>
      </c>
      <c r="AE449">
        <v>6</v>
      </c>
      <c r="AF449">
        <v>14</v>
      </c>
      <c r="AG449">
        <v>15</v>
      </c>
      <c r="AH449" s="3">
        <v>23.625</v>
      </c>
      <c r="AI449" s="3">
        <v>10.142857142857142</v>
      </c>
      <c r="AJ449" s="3">
        <v>11.571428571428571</v>
      </c>
      <c r="AK449" s="3">
        <v>4.4244285714285718</v>
      </c>
      <c r="AL449" s="3">
        <v>10.142857142857142</v>
      </c>
      <c r="AM449" s="3">
        <v>11.219714285714286</v>
      </c>
      <c r="AN449" s="3">
        <v>9.1449999999999996</v>
      </c>
      <c r="AO449" s="3">
        <f t="shared" si="80"/>
        <v>11.467326530612244</v>
      </c>
      <c r="AP449" s="3" t="b">
        <f t="shared" si="81"/>
        <v>1</v>
      </c>
      <c r="AQ449" s="3" t="b">
        <f t="shared" si="88"/>
        <v>1</v>
      </c>
      <c r="AR449">
        <f t="shared" si="82"/>
        <v>4</v>
      </c>
      <c r="AS449">
        <f t="shared" si="83"/>
        <v>3</v>
      </c>
      <c r="AT449" s="3" t="b">
        <f t="shared" si="84"/>
        <v>1</v>
      </c>
      <c r="AU449" s="3">
        <f t="shared" si="85"/>
        <v>12.44092857142857</v>
      </c>
      <c r="AV449" s="3">
        <f t="shared" si="86"/>
        <v>10.169190476190476</v>
      </c>
      <c r="AW449" s="3">
        <f t="shared" ref="AW449:AW512" si="92">LOG(AU449/AV449,2)</f>
        <v>0.29088933272482914</v>
      </c>
      <c r="AX449" s="3">
        <f t="shared" si="91"/>
        <v>0.91922043278543641</v>
      </c>
      <c r="AY449" s="3" t="b">
        <f t="shared" si="89"/>
        <v>0</v>
      </c>
      <c r="AZ449" s="6">
        <f t="shared" si="87"/>
        <v>0.6559977509175593</v>
      </c>
      <c r="BA449" s="3" t="b">
        <f t="shared" si="90"/>
        <v>0</v>
      </c>
      <c r="BB449" s="3"/>
      <c r="BC449" t="s">
        <v>537</v>
      </c>
    </row>
    <row r="450" spans="1:55">
      <c r="A450">
        <v>1122</v>
      </c>
      <c r="B450">
        <v>1</v>
      </c>
      <c r="C450" t="s">
        <v>2470</v>
      </c>
      <c r="D450" t="str">
        <f>HYPERLINK("http://www.uniprot.org/uniprot/RU2B_MOUSE", "RU2B_MOUSE")</f>
        <v>RU2B_MOUSE</v>
      </c>
      <c r="F450">
        <v>33.299999999999997</v>
      </c>
      <c r="G450">
        <v>225</v>
      </c>
      <c r="H450">
        <v>25324</v>
      </c>
      <c r="I450" t="s">
        <v>2389</v>
      </c>
      <c r="J450">
        <v>169</v>
      </c>
      <c r="K450">
        <v>74</v>
      </c>
      <c r="L450">
        <v>0.438</v>
      </c>
      <c r="M450">
        <v>7</v>
      </c>
      <c r="N450">
        <v>33</v>
      </c>
      <c r="O450">
        <v>34</v>
      </c>
      <c r="P450">
        <v>18</v>
      </c>
      <c r="Q450">
        <v>8</v>
      </c>
      <c r="R450">
        <v>35</v>
      </c>
      <c r="S450">
        <v>34</v>
      </c>
      <c r="T450">
        <v>1</v>
      </c>
      <c r="U450">
        <v>17</v>
      </c>
      <c r="V450">
        <v>14</v>
      </c>
      <c r="W450">
        <v>3</v>
      </c>
      <c r="X450">
        <v>5</v>
      </c>
      <c r="Y450">
        <v>17</v>
      </c>
      <c r="Z450">
        <v>17</v>
      </c>
      <c r="AA450">
        <v>1.0469999999999999</v>
      </c>
      <c r="AB450">
        <v>19.747</v>
      </c>
      <c r="AC450">
        <v>17.010999999999999</v>
      </c>
      <c r="AD450">
        <v>3.8330000000000002</v>
      </c>
      <c r="AE450">
        <v>5.1139999999999999</v>
      </c>
      <c r="AF450">
        <v>18.888999999999999</v>
      </c>
      <c r="AG450">
        <v>19.558</v>
      </c>
      <c r="AH450" s="3">
        <v>3.2924285714285717</v>
      </c>
      <c r="AI450" s="3">
        <v>15.174714285714286</v>
      </c>
      <c r="AJ450" s="3">
        <v>13.430142857142856</v>
      </c>
      <c r="AK450" s="3">
        <v>9.9761428571428574</v>
      </c>
      <c r="AL450" s="3">
        <v>9.5188571428571436</v>
      </c>
      <c r="AM450" s="3">
        <v>16.24942857142857</v>
      </c>
      <c r="AN450" s="3">
        <v>12.36542857142857</v>
      </c>
      <c r="AO450" s="3">
        <f t="shared" si="80"/>
        <v>11.429591836734692</v>
      </c>
      <c r="AP450" s="3" t="b">
        <f t="shared" si="81"/>
        <v>1</v>
      </c>
      <c r="AQ450" s="3" t="b">
        <f t="shared" si="88"/>
        <v>1</v>
      </c>
      <c r="AR450">
        <f t="shared" si="82"/>
        <v>4</v>
      </c>
      <c r="AS450">
        <f t="shared" si="83"/>
        <v>3</v>
      </c>
      <c r="AT450" s="3" t="b">
        <f t="shared" si="84"/>
        <v>1</v>
      </c>
      <c r="AU450" s="3">
        <f t="shared" si="85"/>
        <v>10.468357142857144</v>
      </c>
      <c r="AV450" s="3">
        <f t="shared" si="86"/>
        <v>12.711238095238095</v>
      </c>
      <c r="AW450" s="3">
        <f t="shared" si="92"/>
        <v>-0.28006950810071707</v>
      </c>
      <c r="AX450" s="3">
        <f t="shared" si="91"/>
        <v>-0.31783532521784291</v>
      </c>
      <c r="AY450" s="3" t="b">
        <f t="shared" si="89"/>
        <v>0</v>
      </c>
      <c r="AZ450" s="6">
        <f t="shared" si="87"/>
        <v>0.55073942217650562</v>
      </c>
      <c r="BA450" s="3" t="b">
        <f t="shared" si="90"/>
        <v>0</v>
      </c>
      <c r="BB450" s="3"/>
      <c r="BC450" t="s">
        <v>2085</v>
      </c>
    </row>
    <row r="451" spans="1:55">
      <c r="A451">
        <v>1250</v>
      </c>
      <c r="B451">
        <v>1</v>
      </c>
      <c r="C451" t="s">
        <v>2133</v>
      </c>
      <c r="D451" t="str">
        <f>HYPERLINK("http://www.uniprot.org/uniprot/PK1IP_MOUSE", "PK1IP_MOUSE")</f>
        <v>PK1IP_MOUSE</v>
      </c>
      <c r="F451">
        <v>26.4</v>
      </c>
      <c r="G451">
        <v>382</v>
      </c>
      <c r="H451">
        <v>42117</v>
      </c>
      <c r="I451" t="s">
        <v>2134</v>
      </c>
      <c r="J451">
        <v>84</v>
      </c>
      <c r="K451">
        <v>84</v>
      </c>
      <c r="L451">
        <v>1</v>
      </c>
      <c r="M451">
        <v>7</v>
      </c>
      <c r="N451">
        <v>18</v>
      </c>
      <c r="O451">
        <v>14</v>
      </c>
      <c r="P451">
        <v>0</v>
      </c>
      <c r="Q451">
        <v>8</v>
      </c>
      <c r="R451">
        <v>15</v>
      </c>
      <c r="S451">
        <v>22</v>
      </c>
      <c r="T451">
        <v>7</v>
      </c>
      <c r="U451">
        <v>18</v>
      </c>
      <c r="V451">
        <v>14</v>
      </c>
      <c r="W451">
        <v>0</v>
      </c>
      <c r="X451">
        <v>8</v>
      </c>
      <c r="Y451">
        <v>15</v>
      </c>
      <c r="Z451">
        <v>22</v>
      </c>
      <c r="AA451">
        <v>7</v>
      </c>
      <c r="AB451">
        <v>18</v>
      </c>
      <c r="AC451">
        <v>14</v>
      </c>
      <c r="AD451">
        <v>0</v>
      </c>
      <c r="AE451">
        <v>8</v>
      </c>
      <c r="AF451">
        <v>15</v>
      </c>
      <c r="AG451">
        <v>22</v>
      </c>
      <c r="AH451" s="3">
        <v>12.857142857142858</v>
      </c>
      <c r="AI451" s="3">
        <v>14</v>
      </c>
      <c r="AJ451" s="3">
        <v>10.857142857142858</v>
      </c>
      <c r="AK451" s="3">
        <v>2.3571428571428572</v>
      </c>
      <c r="AL451" s="3">
        <v>12.896571428571429</v>
      </c>
      <c r="AM451" s="3">
        <v>12.69842857142857</v>
      </c>
      <c r="AN451" s="3">
        <v>14</v>
      </c>
      <c r="AO451" s="3">
        <f t="shared" si="80"/>
        <v>11.380918367346938</v>
      </c>
      <c r="AP451" s="3" t="b">
        <f t="shared" si="81"/>
        <v>1</v>
      </c>
      <c r="AQ451" s="3" t="b">
        <f t="shared" si="88"/>
        <v>1</v>
      </c>
      <c r="AR451">
        <f t="shared" si="82"/>
        <v>3</v>
      </c>
      <c r="AS451">
        <f t="shared" si="83"/>
        <v>3</v>
      </c>
      <c r="AT451" s="3" t="b">
        <f t="shared" si="84"/>
        <v>1</v>
      </c>
      <c r="AU451" s="3">
        <f t="shared" si="85"/>
        <v>10.017857142857142</v>
      </c>
      <c r="AV451" s="3">
        <f t="shared" si="86"/>
        <v>13.198333333333332</v>
      </c>
      <c r="AW451" s="3">
        <f t="shared" si="92"/>
        <v>-0.39778181595427253</v>
      </c>
      <c r="AX451" s="3">
        <f t="shared" si="91"/>
        <v>-0.52305576093834616</v>
      </c>
      <c r="AY451" s="3" t="b">
        <f t="shared" si="89"/>
        <v>0</v>
      </c>
      <c r="AZ451" s="6">
        <f t="shared" si="87"/>
        <v>0.3570249213508756</v>
      </c>
      <c r="BA451" s="3" t="b">
        <f t="shared" si="90"/>
        <v>0</v>
      </c>
      <c r="BB451" s="3"/>
      <c r="BC451" t="s">
        <v>537</v>
      </c>
    </row>
    <row r="452" spans="1:55">
      <c r="A452">
        <v>684</v>
      </c>
      <c r="B452">
        <v>1</v>
      </c>
      <c r="C452" t="s">
        <v>1879</v>
      </c>
      <c r="D452" t="str">
        <f>HYPERLINK("http://www.uniprot.org/uniprot/INT6_MOUSE", "INT6_MOUSE")</f>
        <v>INT6_MOUSE</v>
      </c>
      <c r="F452">
        <v>27.9</v>
      </c>
      <c r="G452">
        <v>883</v>
      </c>
      <c r="H452">
        <v>99662</v>
      </c>
      <c r="I452" t="s">
        <v>1880</v>
      </c>
      <c r="J452">
        <v>89</v>
      </c>
      <c r="K452">
        <v>89</v>
      </c>
      <c r="L452">
        <v>1</v>
      </c>
      <c r="M452">
        <v>5</v>
      </c>
      <c r="N452">
        <v>27</v>
      </c>
      <c r="O452">
        <v>12</v>
      </c>
      <c r="P452">
        <v>2</v>
      </c>
      <c r="Q452">
        <v>2</v>
      </c>
      <c r="R452">
        <v>15</v>
      </c>
      <c r="S452">
        <v>26</v>
      </c>
      <c r="T452">
        <v>5</v>
      </c>
      <c r="U452">
        <v>27</v>
      </c>
      <c r="V452">
        <v>12</v>
      </c>
      <c r="W452">
        <v>2</v>
      </c>
      <c r="X452">
        <v>2</v>
      </c>
      <c r="Y452">
        <v>15</v>
      </c>
      <c r="Z452">
        <v>26</v>
      </c>
      <c r="AA452">
        <v>5</v>
      </c>
      <c r="AB452">
        <v>27</v>
      </c>
      <c r="AC452">
        <v>12</v>
      </c>
      <c r="AD452">
        <v>2</v>
      </c>
      <c r="AE452">
        <v>2</v>
      </c>
      <c r="AF452">
        <v>15</v>
      </c>
      <c r="AG452">
        <v>26</v>
      </c>
      <c r="AH452" s="3">
        <v>9.6547142857142862</v>
      </c>
      <c r="AI452" s="3">
        <v>21.727142857142859</v>
      </c>
      <c r="AJ452" s="3">
        <v>8.722428571428571</v>
      </c>
      <c r="AK452" s="3">
        <v>6.4361428571428565</v>
      </c>
      <c r="AL452" s="3">
        <v>4.2652857142857146</v>
      </c>
      <c r="AM452" s="3">
        <v>12.333285714285713</v>
      </c>
      <c r="AN452" s="3">
        <v>16.428571428571427</v>
      </c>
      <c r="AO452" s="3">
        <f t="shared" si="80"/>
        <v>11.366795918367346</v>
      </c>
      <c r="AP452" s="3" t="b">
        <f t="shared" si="81"/>
        <v>1</v>
      </c>
      <c r="AQ452" s="3" t="b">
        <f t="shared" si="88"/>
        <v>1</v>
      </c>
      <c r="AR452">
        <f t="shared" si="82"/>
        <v>4</v>
      </c>
      <c r="AS452">
        <f t="shared" si="83"/>
        <v>3</v>
      </c>
      <c r="AT452" s="3" t="b">
        <f t="shared" si="84"/>
        <v>1</v>
      </c>
      <c r="AU452" s="3">
        <f t="shared" si="85"/>
        <v>11.635107142857143</v>
      </c>
      <c r="AV452" s="3">
        <f t="shared" si="86"/>
        <v>11.009047619047619</v>
      </c>
      <c r="AW452" s="3">
        <f t="shared" si="92"/>
        <v>7.9794827689233405E-2</v>
      </c>
      <c r="AX452" s="3">
        <f t="shared" si="91"/>
        <v>0.56682966351927011</v>
      </c>
      <c r="AY452" s="3" t="b">
        <f t="shared" si="89"/>
        <v>0</v>
      </c>
      <c r="AZ452" s="6">
        <f t="shared" si="87"/>
        <v>0.9060160254819587</v>
      </c>
      <c r="BA452" s="3" t="b">
        <f t="shared" si="90"/>
        <v>0</v>
      </c>
      <c r="BB452" s="3"/>
      <c r="BC452" t="s">
        <v>537</v>
      </c>
    </row>
    <row r="453" spans="1:55">
      <c r="A453">
        <v>1032</v>
      </c>
      <c r="B453">
        <v>1</v>
      </c>
      <c r="C453" t="s">
        <v>2623</v>
      </c>
      <c r="D453" t="str">
        <f>HYPERLINK("http://www.uniprot.org/uniprot/SSF1_MOUSE", "SSF1_MOUSE")</f>
        <v>SSF1_MOUSE</v>
      </c>
      <c r="F453">
        <v>29.4</v>
      </c>
      <c r="G453">
        <v>470</v>
      </c>
      <c r="H453">
        <v>52726</v>
      </c>
      <c r="I453" t="s">
        <v>2624</v>
      </c>
      <c r="J453">
        <v>80</v>
      </c>
      <c r="K453">
        <v>80</v>
      </c>
      <c r="L453">
        <v>1</v>
      </c>
      <c r="M453">
        <v>3</v>
      </c>
      <c r="N453">
        <v>15</v>
      </c>
      <c r="O453">
        <v>12</v>
      </c>
      <c r="P453">
        <v>7</v>
      </c>
      <c r="Q453">
        <v>4</v>
      </c>
      <c r="R453">
        <v>18</v>
      </c>
      <c r="S453">
        <v>21</v>
      </c>
      <c r="T453">
        <v>3</v>
      </c>
      <c r="U453">
        <v>15</v>
      </c>
      <c r="V453">
        <v>12</v>
      </c>
      <c r="W453">
        <v>7</v>
      </c>
      <c r="X453">
        <v>4</v>
      </c>
      <c r="Y453">
        <v>18</v>
      </c>
      <c r="Z453">
        <v>21</v>
      </c>
      <c r="AA453">
        <v>3</v>
      </c>
      <c r="AB453">
        <v>15</v>
      </c>
      <c r="AC453">
        <v>12</v>
      </c>
      <c r="AD453">
        <v>7</v>
      </c>
      <c r="AE453">
        <v>4</v>
      </c>
      <c r="AF453">
        <v>18</v>
      </c>
      <c r="AG453">
        <v>21</v>
      </c>
      <c r="AH453" s="3">
        <v>6.4285714285714288</v>
      </c>
      <c r="AI453" s="3">
        <v>11.571428571428571</v>
      </c>
      <c r="AJ453" s="3">
        <v>9</v>
      </c>
      <c r="AK453" s="3">
        <v>15.285714285714286</v>
      </c>
      <c r="AL453" s="3">
        <v>7.8980000000000006</v>
      </c>
      <c r="AM453" s="3">
        <v>15.428571428571429</v>
      </c>
      <c r="AN453" s="3">
        <v>13.857142857142858</v>
      </c>
      <c r="AO453" s="3">
        <f t="shared" ref="AO453:AO516" si="93">AVERAGE(AH453:AN453)</f>
        <v>11.352775510204083</v>
      </c>
      <c r="AP453" s="3" t="b">
        <f t="shared" ref="AP453:AP516" si="94">IF(AO453&gt;=$AO$1,TRUE,FALSE)</f>
        <v>1</v>
      </c>
      <c r="AQ453" s="3" t="b">
        <f t="shared" si="88"/>
        <v>1</v>
      </c>
      <c r="AR453">
        <f t="shared" ref="AR453:AR516" si="95">COUNTIF(M453:P453,"&gt;0")</f>
        <v>4</v>
      </c>
      <c r="AS453">
        <f t="shared" ref="AS453:AS516" si="96">COUNTIF(Q453:S453,"&gt;0")</f>
        <v>3</v>
      </c>
      <c r="AT453" s="3" t="b">
        <f t="shared" ref="AT453:AT516" si="97">IF(OR(AR453&gt;=$AR$1,AS453&gt;=$AS$1),TRUE,FALSE)</f>
        <v>1</v>
      </c>
      <c r="AU453" s="3">
        <f t="shared" ref="AU453:AU516" si="98">AVERAGE(AH453:AK453)</f>
        <v>10.571428571428571</v>
      </c>
      <c r="AV453" s="3">
        <f t="shared" ref="AV453:AV516" si="99">AVERAGE(AL453:AN453)</f>
        <v>12.39457142857143</v>
      </c>
      <c r="AW453" s="3">
        <f t="shared" si="92"/>
        <v>-0.22953803903237496</v>
      </c>
      <c r="AX453" s="3">
        <f t="shared" si="91"/>
        <v>-1.9839027364912803E-2</v>
      </c>
      <c r="AY453" s="3" t="b">
        <f t="shared" si="89"/>
        <v>0</v>
      </c>
      <c r="AZ453" s="6">
        <f t="shared" ref="AZ453:AZ516" si="100">TTEST(AH453:AK453,AL453:AN453,2,2)</f>
        <v>0.56319058426449942</v>
      </c>
      <c r="BA453" s="3" t="b">
        <f t="shared" si="90"/>
        <v>0</v>
      </c>
      <c r="BB453" s="3"/>
      <c r="BC453" t="s">
        <v>537</v>
      </c>
    </row>
    <row r="454" spans="1:55">
      <c r="A454">
        <v>309</v>
      </c>
      <c r="B454">
        <v>1</v>
      </c>
      <c r="C454" t="s">
        <v>663</v>
      </c>
      <c r="D454" t="str">
        <f>HYPERLINK("http://www.uniprot.org/uniprot/IMA2_MOUSE", "IMA2_MOUSE")</f>
        <v>IMA2_MOUSE</v>
      </c>
      <c r="F454">
        <v>25.9</v>
      </c>
      <c r="G454">
        <v>529</v>
      </c>
      <c r="H454">
        <v>57929</v>
      </c>
      <c r="I454" t="s">
        <v>664</v>
      </c>
      <c r="J454">
        <v>88</v>
      </c>
      <c r="K454">
        <v>88</v>
      </c>
      <c r="L454">
        <v>1</v>
      </c>
      <c r="M454">
        <v>6</v>
      </c>
      <c r="N454">
        <v>11</v>
      </c>
      <c r="O454">
        <v>13</v>
      </c>
      <c r="P454">
        <v>0</v>
      </c>
      <c r="Q454">
        <v>10</v>
      </c>
      <c r="R454">
        <v>27</v>
      </c>
      <c r="S454">
        <v>21</v>
      </c>
      <c r="T454">
        <v>6</v>
      </c>
      <c r="U454">
        <v>11</v>
      </c>
      <c r="V454">
        <v>13</v>
      </c>
      <c r="W454">
        <v>0</v>
      </c>
      <c r="X454">
        <v>10</v>
      </c>
      <c r="Y454">
        <v>27</v>
      </c>
      <c r="Z454">
        <v>21</v>
      </c>
      <c r="AA454">
        <v>6</v>
      </c>
      <c r="AB454">
        <v>11</v>
      </c>
      <c r="AC454">
        <v>13</v>
      </c>
      <c r="AD454">
        <v>0</v>
      </c>
      <c r="AE454">
        <v>10</v>
      </c>
      <c r="AF454">
        <v>27</v>
      </c>
      <c r="AG454">
        <v>21</v>
      </c>
      <c r="AH454" s="3">
        <v>10.857142857142858</v>
      </c>
      <c r="AI454" s="3">
        <v>7.7035714285714283</v>
      </c>
      <c r="AJ454" s="3">
        <v>9.241142857142858</v>
      </c>
      <c r="AK454" s="3">
        <v>0</v>
      </c>
      <c r="AL454" s="3">
        <v>14.964285714285714</v>
      </c>
      <c r="AM454" s="3">
        <v>23.022857142857141</v>
      </c>
      <c r="AN454" s="3">
        <v>13.430142857142856</v>
      </c>
      <c r="AO454" s="3">
        <f t="shared" si="93"/>
        <v>11.317020408163264</v>
      </c>
      <c r="AP454" s="3" t="b">
        <f t="shared" si="94"/>
        <v>1</v>
      </c>
      <c r="AQ454" s="3" t="b">
        <f t="shared" ref="AQ454:AQ517" si="101">IF(L454&gt;=$AQ$1,TRUE,FALSE)</f>
        <v>1</v>
      </c>
      <c r="AR454">
        <f t="shared" si="95"/>
        <v>3</v>
      </c>
      <c r="AS454">
        <f t="shared" si="96"/>
        <v>3</v>
      </c>
      <c r="AT454" s="3" t="b">
        <f t="shared" si="97"/>
        <v>1</v>
      </c>
      <c r="AU454" s="3">
        <f t="shared" si="98"/>
        <v>6.9504642857142862</v>
      </c>
      <c r="AV454" s="3">
        <f t="shared" si="99"/>
        <v>17.139095238095237</v>
      </c>
      <c r="AW454" s="3">
        <f t="shared" si="92"/>
        <v>-1.3021096954133069</v>
      </c>
      <c r="AX454" s="3">
        <f t="shared" si="91"/>
        <v>-2.1258512239219303</v>
      </c>
      <c r="AY454" s="3" t="b">
        <f t="shared" ref="AY454:AY517" si="102">IF(OR(AX454&lt;=$AX$1,AX454&gt;=$AX$2),TRUE,FALSE)</f>
        <v>1</v>
      </c>
      <c r="AZ454" s="6">
        <f t="shared" si="100"/>
        <v>4.3030015179846261E-2</v>
      </c>
      <c r="BA454" s="3" t="b">
        <f t="shared" ref="BA454:BA517" si="103">IF(AZ454&lt;=$AZ$1,TRUE,FALSE)</f>
        <v>1</v>
      </c>
      <c r="BB454" s="3" t="b">
        <v>1</v>
      </c>
      <c r="BC454" t="s">
        <v>537</v>
      </c>
    </row>
    <row r="455" spans="1:55">
      <c r="A455">
        <v>435</v>
      </c>
      <c r="B455">
        <v>1</v>
      </c>
      <c r="C455" t="s">
        <v>896</v>
      </c>
      <c r="D455" t="str">
        <f>HYPERLINK("http://www.uniprot.org/uniprot/TIAR_MOUSE", "TIAR_MOUSE")</f>
        <v>TIAR_MOUSE</v>
      </c>
      <c r="F455">
        <v>18.899999999999999</v>
      </c>
      <c r="G455">
        <v>392</v>
      </c>
      <c r="H455">
        <v>43390</v>
      </c>
      <c r="I455" t="s">
        <v>897</v>
      </c>
      <c r="J455">
        <v>79</v>
      </c>
      <c r="K455">
        <v>79</v>
      </c>
      <c r="L455">
        <v>1</v>
      </c>
      <c r="M455">
        <v>3</v>
      </c>
      <c r="N455">
        <v>14</v>
      </c>
      <c r="O455">
        <v>16</v>
      </c>
      <c r="P455">
        <v>7</v>
      </c>
      <c r="Q455">
        <v>11</v>
      </c>
      <c r="R455">
        <v>13</v>
      </c>
      <c r="S455">
        <v>15</v>
      </c>
      <c r="T455">
        <v>3</v>
      </c>
      <c r="U455">
        <v>14</v>
      </c>
      <c r="V455">
        <v>16</v>
      </c>
      <c r="W455">
        <v>7</v>
      </c>
      <c r="X455">
        <v>11</v>
      </c>
      <c r="Y455">
        <v>13</v>
      </c>
      <c r="Z455">
        <v>15</v>
      </c>
      <c r="AA455">
        <v>3</v>
      </c>
      <c r="AB455">
        <v>14</v>
      </c>
      <c r="AC455">
        <v>16</v>
      </c>
      <c r="AD455">
        <v>7</v>
      </c>
      <c r="AE455">
        <v>11</v>
      </c>
      <c r="AF455">
        <v>13</v>
      </c>
      <c r="AG455">
        <v>15</v>
      </c>
      <c r="AH455" s="3">
        <v>5.6487142857142851</v>
      </c>
      <c r="AI455" s="3">
        <v>10.55457142857143</v>
      </c>
      <c r="AJ455" s="3">
        <v>12.285714285714286</v>
      </c>
      <c r="AK455" s="3">
        <v>15.133285714285714</v>
      </c>
      <c r="AL455" s="3">
        <v>16.428571428571427</v>
      </c>
      <c r="AM455" s="3">
        <v>10.142857142857142</v>
      </c>
      <c r="AN455" s="3">
        <v>9</v>
      </c>
      <c r="AO455" s="3">
        <f t="shared" si="93"/>
        <v>11.31338775510204</v>
      </c>
      <c r="AP455" s="3" t="b">
        <f t="shared" si="94"/>
        <v>1</v>
      </c>
      <c r="AQ455" s="3" t="b">
        <f t="shared" si="101"/>
        <v>1</v>
      </c>
      <c r="AR455">
        <f t="shared" si="95"/>
        <v>4</v>
      </c>
      <c r="AS455">
        <f t="shared" si="96"/>
        <v>3</v>
      </c>
      <c r="AT455" s="3" t="b">
        <f t="shared" si="97"/>
        <v>1</v>
      </c>
      <c r="AU455" s="3">
        <f t="shared" si="98"/>
        <v>10.905571428571429</v>
      </c>
      <c r="AV455" s="3">
        <f t="shared" si="99"/>
        <v>11.857142857142856</v>
      </c>
      <c r="AW455" s="3">
        <f t="shared" si="92"/>
        <v>-0.12069104831439742</v>
      </c>
      <c r="AX455" s="3">
        <f t="shared" si="91"/>
        <v>0.16736120413813652</v>
      </c>
      <c r="AY455" s="3" t="b">
        <f t="shared" si="102"/>
        <v>0</v>
      </c>
      <c r="AZ455" s="6">
        <f t="shared" si="100"/>
        <v>0.7673581815630669</v>
      </c>
      <c r="BA455" s="3" t="b">
        <f t="shared" si="103"/>
        <v>0</v>
      </c>
      <c r="BB455" s="3"/>
      <c r="BC455" t="s">
        <v>537</v>
      </c>
    </row>
    <row r="456" spans="1:55">
      <c r="A456">
        <v>882</v>
      </c>
      <c r="B456">
        <v>1</v>
      </c>
      <c r="C456" t="s">
        <v>1521</v>
      </c>
      <c r="D456" t="str">
        <f>HYPERLINK("http://www.uniprot.org/uniprot/GNL3_MOUSE", "GNL3_MOUSE")</f>
        <v>GNL3_MOUSE</v>
      </c>
      <c r="F456">
        <v>45.2</v>
      </c>
      <c r="G456">
        <v>538</v>
      </c>
      <c r="H456">
        <v>60787</v>
      </c>
      <c r="I456" t="s">
        <v>1522</v>
      </c>
      <c r="J456">
        <v>78</v>
      </c>
      <c r="K456">
        <v>78</v>
      </c>
      <c r="L456">
        <v>1</v>
      </c>
      <c r="M456">
        <v>4</v>
      </c>
      <c r="N456">
        <v>9</v>
      </c>
      <c r="O456">
        <v>18</v>
      </c>
      <c r="P456">
        <v>4</v>
      </c>
      <c r="Q456">
        <v>12</v>
      </c>
      <c r="R456">
        <v>12</v>
      </c>
      <c r="S456">
        <v>19</v>
      </c>
      <c r="T456">
        <v>4</v>
      </c>
      <c r="U456">
        <v>9</v>
      </c>
      <c r="V456">
        <v>18</v>
      </c>
      <c r="W456">
        <v>4</v>
      </c>
      <c r="X456">
        <v>12</v>
      </c>
      <c r="Y456">
        <v>12</v>
      </c>
      <c r="Z456">
        <v>19</v>
      </c>
      <c r="AA456">
        <v>4</v>
      </c>
      <c r="AB456">
        <v>9</v>
      </c>
      <c r="AC456">
        <v>18</v>
      </c>
      <c r="AD456">
        <v>4</v>
      </c>
      <c r="AE456">
        <v>12</v>
      </c>
      <c r="AF456">
        <v>12</v>
      </c>
      <c r="AG456">
        <v>19</v>
      </c>
      <c r="AH456" s="3">
        <v>7.7035714285714283</v>
      </c>
      <c r="AI456" s="3">
        <v>6.1647142857142851</v>
      </c>
      <c r="AJ456" s="3">
        <v>14</v>
      </c>
      <c r="AK456" s="3">
        <v>10.857142857142858</v>
      </c>
      <c r="AL456" s="3">
        <v>18.540857142857142</v>
      </c>
      <c r="AM456" s="3">
        <v>9.7142857142857135</v>
      </c>
      <c r="AN456" s="3">
        <v>11.970142857142857</v>
      </c>
      <c r="AO456" s="3">
        <f t="shared" si="93"/>
        <v>11.278673469387755</v>
      </c>
      <c r="AP456" s="3" t="b">
        <f t="shared" si="94"/>
        <v>1</v>
      </c>
      <c r="AQ456" s="3" t="b">
        <f t="shared" si="101"/>
        <v>1</v>
      </c>
      <c r="AR456">
        <f t="shared" si="95"/>
        <v>4</v>
      </c>
      <c r="AS456">
        <f t="shared" si="96"/>
        <v>3</v>
      </c>
      <c r="AT456" s="3" t="b">
        <f t="shared" si="97"/>
        <v>1</v>
      </c>
      <c r="AU456" s="3">
        <f t="shared" si="98"/>
        <v>9.6813571428571414</v>
      </c>
      <c r="AV456" s="3">
        <f t="shared" si="99"/>
        <v>13.408428571428573</v>
      </c>
      <c r="AW456" s="3">
        <f t="shared" si="92"/>
        <v>-0.46985896221299056</v>
      </c>
      <c r="AX456" s="3">
        <f t="shared" si="91"/>
        <v>-0.58706989605439319</v>
      </c>
      <c r="AY456" s="3" t="b">
        <f t="shared" si="102"/>
        <v>0</v>
      </c>
      <c r="AZ456" s="6">
        <f t="shared" si="100"/>
        <v>0.27251657966765158</v>
      </c>
      <c r="BA456" s="3" t="b">
        <f t="shared" si="103"/>
        <v>0</v>
      </c>
      <c r="BB456" s="3"/>
      <c r="BC456" t="s">
        <v>537</v>
      </c>
    </row>
    <row r="457" spans="1:55">
      <c r="A457">
        <v>335</v>
      </c>
      <c r="B457">
        <v>1</v>
      </c>
      <c r="C457" t="s">
        <v>1108</v>
      </c>
      <c r="D457" t="str">
        <f>HYPERLINK("http://www.uniprot.org/uniprot/GCFC_MOUSE", "GCFC_MOUSE")</f>
        <v>GCFC_MOUSE</v>
      </c>
      <c r="F457">
        <v>21.4</v>
      </c>
      <c r="G457">
        <v>917</v>
      </c>
      <c r="H457">
        <v>104602</v>
      </c>
      <c r="I457" t="s">
        <v>1109</v>
      </c>
      <c r="J457">
        <v>85</v>
      </c>
      <c r="K457">
        <v>85</v>
      </c>
      <c r="L457">
        <v>1</v>
      </c>
      <c r="M457">
        <v>6</v>
      </c>
      <c r="N457">
        <v>11</v>
      </c>
      <c r="O457">
        <v>16</v>
      </c>
      <c r="P457">
        <v>3</v>
      </c>
      <c r="Q457">
        <v>6</v>
      </c>
      <c r="R457">
        <v>16</v>
      </c>
      <c r="S457">
        <v>27</v>
      </c>
      <c r="T457">
        <v>6</v>
      </c>
      <c r="U457">
        <v>11</v>
      </c>
      <c r="V457">
        <v>16</v>
      </c>
      <c r="W457">
        <v>3</v>
      </c>
      <c r="X457">
        <v>6</v>
      </c>
      <c r="Y457">
        <v>16</v>
      </c>
      <c r="Z457">
        <v>27</v>
      </c>
      <c r="AA457">
        <v>6</v>
      </c>
      <c r="AB457">
        <v>11</v>
      </c>
      <c r="AC457">
        <v>16</v>
      </c>
      <c r="AD457">
        <v>3</v>
      </c>
      <c r="AE457">
        <v>6</v>
      </c>
      <c r="AF457">
        <v>16</v>
      </c>
      <c r="AG457">
        <v>27</v>
      </c>
      <c r="AH457" s="3">
        <v>10.857142857142858</v>
      </c>
      <c r="AI457" s="3">
        <v>7.8980000000000006</v>
      </c>
      <c r="AJ457" s="3">
        <v>12.229571428571429</v>
      </c>
      <c r="AK457" s="3">
        <v>8.1125714285714281</v>
      </c>
      <c r="AL457" s="3">
        <v>9.7142857142857135</v>
      </c>
      <c r="AM457" s="3">
        <v>12.857142857142858</v>
      </c>
      <c r="AN457" s="3">
        <v>16.959142857142858</v>
      </c>
      <c r="AO457" s="3">
        <f t="shared" si="93"/>
        <v>11.232551020408165</v>
      </c>
      <c r="AP457" s="3" t="b">
        <f t="shared" si="94"/>
        <v>1</v>
      </c>
      <c r="AQ457" s="3" t="b">
        <f t="shared" si="101"/>
        <v>1</v>
      </c>
      <c r="AR457">
        <f t="shared" si="95"/>
        <v>4</v>
      </c>
      <c r="AS457">
        <f t="shared" si="96"/>
        <v>3</v>
      </c>
      <c r="AT457" s="3" t="b">
        <f t="shared" si="97"/>
        <v>1</v>
      </c>
      <c r="AU457" s="3">
        <f t="shared" si="98"/>
        <v>9.7743214285714295</v>
      </c>
      <c r="AV457" s="3">
        <f t="shared" si="99"/>
        <v>13.176857142857143</v>
      </c>
      <c r="AW457" s="3">
        <f t="shared" si="92"/>
        <v>-0.43093785575534593</v>
      </c>
      <c r="AX457" s="3">
        <f t="shared" si="91"/>
        <v>-0.32152745357095436</v>
      </c>
      <c r="AY457" s="3" t="b">
        <f t="shared" si="102"/>
        <v>0</v>
      </c>
      <c r="AZ457" s="6">
        <f t="shared" si="100"/>
        <v>0.17552298598254693</v>
      </c>
      <c r="BA457" s="3" t="b">
        <f t="shared" si="103"/>
        <v>0</v>
      </c>
      <c r="BB457" s="3"/>
      <c r="BC457" t="s">
        <v>537</v>
      </c>
    </row>
    <row r="458" spans="1:55">
      <c r="A458">
        <v>1232</v>
      </c>
      <c r="B458">
        <v>1</v>
      </c>
      <c r="C458" t="s">
        <v>2184</v>
      </c>
      <c r="D458" t="str">
        <f>HYPERLINK("http://www.uniprot.org/uniprot/PELP1_MOUSE", "PELP1_MOUSE")</f>
        <v>PELP1_MOUSE</v>
      </c>
      <c r="F458">
        <v>16.100000000000001</v>
      </c>
      <c r="G458">
        <v>1123</v>
      </c>
      <c r="H458">
        <v>118070</v>
      </c>
      <c r="I458" t="s">
        <v>2098</v>
      </c>
      <c r="J458">
        <v>80</v>
      </c>
      <c r="K458">
        <v>80</v>
      </c>
      <c r="L458">
        <v>1</v>
      </c>
      <c r="M458">
        <v>1</v>
      </c>
      <c r="N458">
        <v>16</v>
      </c>
      <c r="O458">
        <v>19</v>
      </c>
      <c r="P458">
        <v>3</v>
      </c>
      <c r="Q458">
        <v>9</v>
      </c>
      <c r="R458">
        <v>15</v>
      </c>
      <c r="S458">
        <v>17</v>
      </c>
      <c r="T458">
        <v>1</v>
      </c>
      <c r="U458">
        <v>16</v>
      </c>
      <c r="V458">
        <v>19</v>
      </c>
      <c r="W458">
        <v>3</v>
      </c>
      <c r="X458">
        <v>9</v>
      </c>
      <c r="Y458">
        <v>15</v>
      </c>
      <c r="Z458">
        <v>17</v>
      </c>
      <c r="AA458">
        <v>1</v>
      </c>
      <c r="AB458">
        <v>16</v>
      </c>
      <c r="AC458">
        <v>19</v>
      </c>
      <c r="AD458">
        <v>3</v>
      </c>
      <c r="AE458">
        <v>9</v>
      </c>
      <c r="AF458">
        <v>15</v>
      </c>
      <c r="AG458">
        <v>17</v>
      </c>
      <c r="AH458" s="3">
        <v>2.8571428571428572</v>
      </c>
      <c r="AI458" s="3">
        <v>12.523857142857143</v>
      </c>
      <c r="AJ458" s="3">
        <v>15.327714285714285</v>
      </c>
      <c r="AK458" s="3">
        <v>9.7142857142857135</v>
      </c>
      <c r="AL458" s="3">
        <v>14.22342857142857</v>
      </c>
      <c r="AM458" s="3">
        <v>12.553571428571429</v>
      </c>
      <c r="AN458" s="3">
        <v>10.857142857142858</v>
      </c>
      <c r="AO458" s="3">
        <f t="shared" si="93"/>
        <v>11.151020408163266</v>
      </c>
      <c r="AP458" s="3" t="b">
        <f t="shared" si="94"/>
        <v>1</v>
      </c>
      <c r="AQ458" s="3" t="b">
        <f t="shared" si="101"/>
        <v>1</v>
      </c>
      <c r="AR458">
        <f t="shared" si="95"/>
        <v>4</v>
      </c>
      <c r="AS458">
        <f t="shared" si="96"/>
        <v>3</v>
      </c>
      <c r="AT458" s="3" t="b">
        <f t="shared" si="97"/>
        <v>1</v>
      </c>
      <c r="AU458" s="3">
        <f t="shared" si="98"/>
        <v>10.10575</v>
      </c>
      <c r="AV458" s="3">
        <f t="shared" si="99"/>
        <v>12.544714285714287</v>
      </c>
      <c r="AW458" s="3">
        <f t="shared" si="92"/>
        <v>-0.31190321721841868</v>
      </c>
      <c r="AX458" s="3">
        <f t="shared" si="91"/>
        <v>-0.22492465976607715</v>
      </c>
      <c r="AY458" s="3" t="b">
        <f t="shared" si="102"/>
        <v>0</v>
      </c>
      <c r="AZ458" s="6">
        <f t="shared" si="100"/>
        <v>0.48891459594987924</v>
      </c>
      <c r="BA458" s="3" t="b">
        <f t="shared" si="103"/>
        <v>0</v>
      </c>
      <c r="BB458" s="3"/>
      <c r="BC458" t="s">
        <v>537</v>
      </c>
    </row>
    <row r="459" spans="1:55">
      <c r="A459">
        <v>1132</v>
      </c>
      <c r="B459">
        <v>1</v>
      </c>
      <c r="C459" t="s">
        <v>2323</v>
      </c>
      <c r="D459" t="str">
        <f>HYPERLINK("http://www.uniprot.org/uniprot/RL14_MOUSE", "RL14_MOUSE")</f>
        <v>RL14_MOUSE</v>
      </c>
      <c r="F459">
        <v>25.3</v>
      </c>
      <c r="G459">
        <v>217</v>
      </c>
      <c r="H459">
        <v>23565</v>
      </c>
      <c r="I459" t="s">
        <v>2324</v>
      </c>
      <c r="J459">
        <v>71</v>
      </c>
      <c r="K459">
        <v>71</v>
      </c>
      <c r="L459">
        <v>1</v>
      </c>
      <c r="M459">
        <v>11</v>
      </c>
      <c r="N459">
        <v>15</v>
      </c>
      <c r="O459">
        <v>13</v>
      </c>
      <c r="P459">
        <v>6</v>
      </c>
      <c r="Q459">
        <v>6</v>
      </c>
      <c r="R459">
        <v>5</v>
      </c>
      <c r="S459">
        <v>15</v>
      </c>
      <c r="T459">
        <v>11</v>
      </c>
      <c r="U459">
        <v>15</v>
      </c>
      <c r="V459">
        <v>13</v>
      </c>
      <c r="W459">
        <v>6</v>
      </c>
      <c r="X459">
        <v>6</v>
      </c>
      <c r="Y459">
        <v>5</v>
      </c>
      <c r="Z459">
        <v>15</v>
      </c>
      <c r="AA459">
        <v>11</v>
      </c>
      <c r="AB459">
        <v>15</v>
      </c>
      <c r="AC459">
        <v>13</v>
      </c>
      <c r="AD459">
        <v>6</v>
      </c>
      <c r="AE459">
        <v>6</v>
      </c>
      <c r="AF459">
        <v>5</v>
      </c>
      <c r="AG459">
        <v>15</v>
      </c>
      <c r="AH459" s="3">
        <v>18</v>
      </c>
      <c r="AI459" s="3">
        <v>11.857142857142858</v>
      </c>
      <c r="AJ459" s="3">
        <v>9.7142857142857135</v>
      </c>
      <c r="AK459" s="3">
        <v>14.270714285714286</v>
      </c>
      <c r="AL459" s="3">
        <v>10.428571428571429</v>
      </c>
      <c r="AM459" s="3">
        <v>4.2244285714285708</v>
      </c>
      <c r="AN459" s="3">
        <v>9.2857142857142865</v>
      </c>
      <c r="AO459" s="3">
        <f t="shared" si="93"/>
        <v>11.111551020408163</v>
      </c>
      <c r="AP459" s="3" t="b">
        <f t="shared" si="94"/>
        <v>1</v>
      </c>
      <c r="AQ459" s="3" t="b">
        <f t="shared" si="101"/>
        <v>1</v>
      </c>
      <c r="AR459">
        <f t="shared" si="95"/>
        <v>4</v>
      </c>
      <c r="AS459">
        <f t="shared" si="96"/>
        <v>3</v>
      </c>
      <c r="AT459" s="3" t="b">
        <f t="shared" si="97"/>
        <v>1</v>
      </c>
      <c r="AU459" s="3">
        <f t="shared" si="98"/>
        <v>13.460535714285713</v>
      </c>
      <c r="AV459" s="3">
        <f t="shared" si="99"/>
        <v>7.9795714285714281</v>
      </c>
      <c r="AW459" s="3">
        <f t="shared" si="92"/>
        <v>0.75435266019901925</v>
      </c>
      <c r="AX459" s="3">
        <f t="shared" si="91"/>
        <v>1.5613841488735873</v>
      </c>
      <c r="AY459" s="3" t="b">
        <f t="shared" si="102"/>
        <v>0</v>
      </c>
      <c r="AZ459" s="6">
        <f t="shared" si="100"/>
        <v>9.2381110443279679E-2</v>
      </c>
      <c r="BA459" s="3" t="b">
        <f t="shared" si="103"/>
        <v>1</v>
      </c>
      <c r="BB459" s="3"/>
      <c r="BC459" t="s">
        <v>537</v>
      </c>
    </row>
    <row r="460" spans="1:55">
      <c r="A460">
        <v>1029</v>
      </c>
      <c r="B460">
        <v>1</v>
      </c>
      <c r="C460" t="s">
        <v>2530</v>
      </c>
      <c r="D460" t="str">
        <f>HYPERLINK("http://www.uniprot.org/uniprot/RPN1_MOUSE", "RPN1_MOUSE")</f>
        <v>RPN1_MOUSE</v>
      </c>
      <c r="F460">
        <v>21.7</v>
      </c>
      <c r="G460">
        <v>608</v>
      </c>
      <c r="H460">
        <v>68529</v>
      </c>
      <c r="I460" t="s">
        <v>2531</v>
      </c>
      <c r="J460">
        <v>74</v>
      </c>
      <c r="K460">
        <v>74</v>
      </c>
      <c r="L460">
        <v>1</v>
      </c>
      <c r="M460">
        <v>6</v>
      </c>
      <c r="N460">
        <v>11</v>
      </c>
      <c r="O460">
        <v>14</v>
      </c>
      <c r="P460">
        <v>6</v>
      </c>
      <c r="Q460">
        <v>7</v>
      </c>
      <c r="R460">
        <v>15</v>
      </c>
      <c r="S460">
        <v>15</v>
      </c>
      <c r="T460">
        <v>6</v>
      </c>
      <c r="U460">
        <v>11</v>
      </c>
      <c r="V460">
        <v>14</v>
      </c>
      <c r="W460">
        <v>6</v>
      </c>
      <c r="X460">
        <v>7</v>
      </c>
      <c r="Y460">
        <v>15</v>
      </c>
      <c r="Z460">
        <v>15</v>
      </c>
      <c r="AA460">
        <v>6</v>
      </c>
      <c r="AB460">
        <v>11</v>
      </c>
      <c r="AC460">
        <v>14</v>
      </c>
      <c r="AD460">
        <v>6</v>
      </c>
      <c r="AE460">
        <v>7</v>
      </c>
      <c r="AF460">
        <v>15</v>
      </c>
      <c r="AG460">
        <v>15</v>
      </c>
      <c r="AH460" s="3">
        <v>11.444714285714285</v>
      </c>
      <c r="AI460" s="3">
        <v>8.1125714285714281</v>
      </c>
      <c r="AJ460" s="3">
        <v>10.857142857142858</v>
      </c>
      <c r="AK460" s="3">
        <v>14</v>
      </c>
      <c r="AL460" s="3">
        <v>11.571428571428571</v>
      </c>
      <c r="AM460" s="3">
        <v>12.428571428571429</v>
      </c>
      <c r="AN460" s="3">
        <v>9.241142857142858</v>
      </c>
      <c r="AO460" s="3">
        <f t="shared" si="93"/>
        <v>11.09365306122449</v>
      </c>
      <c r="AP460" s="3" t="b">
        <f t="shared" si="94"/>
        <v>1</v>
      </c>
      <c r="AQ460" s="3" t="b">
        <f t="shared" si="101"/>
        <v>1</v>
      </c>
      <c r="AR460">
        <f t="shared" si="95"/>
        <v>4</v>
      </c>
      <c r="AS460">
        <f t="shared" si="96"/>
        <v>3</v>
      </c>
      <c r="AT460" s="3" t="b">
        <f t="shared" si="97"/>
        <v>1</v>
      </c>
      <c r="AU460" s="3">
        <f t="shared" si="98"/>
        <v>11.103607142857143</v>
      </c>
      <c r="AV460" s="3">
        <f t="shared" si="99"/>
        <v>11.080380952380954</v>
      </c>
      <c r="AW460" s="3">
        <f t="shared" si="92"/>
        <v>3.0209466321801473E-3</v>
      </c>
      <c r="AX460" s="3">
        <f t="shared" si="91"/>
        <v>0.41101259429577858</v>
      </c>
      <c r="AY460" s="3" t="b">
        <f t="shared" si="102"/>
        <v>0</v>
      </c>
      <c r="AZ460" s="6">
        <f t="shared" si="100"/>
        <v>0.98922489525834756</v>
      </c>
      <c r="BA460" s="3" t="b">
        <f t="shared" si="103"/>
        <v>0</v>
      </c>
      <c r="BB460" s="3"/>
      <c r="BC460" t="s">
        <v>537</v>
      </c>
    </row>
    <row r="461" spans="1:55">
      <c r="A461">
        <v>376</v>
      </c>
      <c r="B461">
        <v>1</v>
      </c>
      <c r="C461" t="s">
        <v>1028</v>
      </c>
      <c r="D461" t="str">
        <f>HYPERLINK("http://www.uniprot.org/uniprot/LSM6_MOUSE", "LSM6_MOUSE")</f>
        <v>LSM6_MOUSE</v>
      </c>
      <c r="F461">
        <v>43.8</v>
      </c>
      <c r="G461">
        <v>80</v>
      </c>
      <c r="H461">
        <v>9129</v>
      </c>
      <c r="I461" t="s">
        <v>1029</v>
      </c>
      <c r="J461">
        <v>79</v>
      </c>
      <c r="K461">
        <v>79</v>
      </c>
      <c r="L461">
        <v>1</v>
      </c>
      <c r="M461">
        <v>10</v>
      </c>
      <c r="N461">
        <v>13</v>
      </c>
      <c r="O461">
        <v>12</v>
      </c>
      <c r="P461">
        <v>2</v>
      </c>
      <c r="Q461">
        <v>7</v>
      </c>
      <c r="R461">
        <v>18</v>
      </c>
      <c r="S461">
        <v>17</v>
      </c>
      <c r="T461">
        <v>10</v>
      </c>
      <c r="U461">
        <v>13</v>
      </c>
      <c r="V461">
        <v>12</v>
      </c>
      <c r="W461">
        <v>2</v>
      </c>
      <c r="X461">
        <v>7</v>
      </c>
      <c r="Y461">
        <v>18</v>
      </c>
      <c r="Z461">
        <v>17</v>
      </c>
      <c r="AA461">
        <v>10</v>
      </c>
      <c r="AB461">
        <v>13</v>
      </c>
      <c r="AC461">
        <v>12</v>
      </c>
      <c r="AD461">
        <v>2</v>
      </c>
      <c r="AE461">
        <v>7</v>
      </c>
      <c r="AF461">
        <v>18</v>
      </c>
      <c r="AG461">
        <v>17</v>
      </c>
      <c r="AH461" s="3">
        <v>16.420999999999999</v>
      </c>
      <c r="AI461" s="3">
        <v>9.7142857142857135</v>
      </c>
      <c r="AJ461" s="3">
        <v>8.5991428571428568</v>
      </c>
      <c r="AK461" s="3">
        <v>6.1647142857142851</v>
      </c>
      <c r="AL461" s="3">
        <v>10.954285714285716</v>
      </c>
      <c r="AM461" s="3">
        <v>15</v>
      </c>
      <c r="AN461" s="3">
        <v>10.428571428571429</v>
      </c>
      <c r="AO461" s="3">
        <f t="shared" si="93"/>
        <v>11.040285714285714</v>
      </c>
      <c r="AP461" s="3" t="b">
        <f t="shared" si="94"/>
        <v>1</v>
      </c>
      <c r="AQ461" s="3" t="b">
        <f t="shared" si="101"/>
        <v>1</v>
      </c>
      <c r="AR461">
        <f t="shared" si="95"/>
        <v>4</v>
      </c>
      <c r="AS461">
        <f t="shared" si="96"/>
        <v>3</v>
      </c>
      <c r="AT461" s="3" t="b">
        <f t="shared" si="97"/>
        <v>1</v>
      </c>
      <c r="AU461" s="3">
        <f t="shared" si="98"/>
        <v>10.224785714285714</v>
      </c>
      <c r="AV461" s="3">
        <f t="shared" si="99"/>
        <v>12.127619047619049</v>
      </c>
      <c r="AW461" s="3">
        <f t="shared" si="92"/>
        <v>-0.24622573320768193</v>
      </c>
      <c r="AX461" s="3">
        <f t="shared" si="91"/>
        <v>8.4786948419435126E-2</v>
      </c>
      <c r="AY461" s="3" t="b">
        <f t="shared" si="102"/>
        <v>0</v>
      </c>
      <c r="AZ461" s="6">
        <f t="shared" si="100"/>
        <v>0.53581019432509713</v>
      </c>
      <c r="BA461" s="3" t="b">
        <f t="shared" si="103"/>
        <v>0</v>
      </c>
      <c r="BB461" s="3"/>
      <c r="BC461" t="s">
        <v>537</v>
      </c>
    </row>
    <row r="462" spans="1:55">
      <c r="A462">
        <v>490</v>
      </c>
      <c r="B462">
        <v>1</v>
      </c>
      <c r="C462" t="s">
        <v>837</v>
      </c>
      <c r="D462" t="str">
        <f>HYPERLINK("http://www.uniprot.org/uniprot/IF2P_MOUSE", "IF2P_MOUSE")</f>
        <v>IF2P_MOUSE</v>
      </c>
      <c r="F462">
        <v>11.2</v>
      </c>
      <c r="G462">
        <v>1216</v>
      </c>
      <c r="H462">
        <v>137617</v>
      </c>
      <c r="I462" t="s">
        <v>838</v>
      </c>
      <c r="J462">
        <v>77</v>
      </c>
      <c r="K462">
        <v>77</v>
      </c>
      <c r="L462">
        <v>1</v>
      </c>
      <c r="M462">
        <v>5</v>
      </c>
      <c r="N462">
        <v>12</v>
      </c>
      <c r="O462">
        <v>12</v>
      </c>
      <c r="P462">
        <v>5</v>
      </c>
      <c r="Q462">
        <v>6</v>
      </c>
      <c r="R462">
        <v>20</v>
      </c>
      <c r="S462">
        <v>17</v>
      </c>
      <c r="T462">
        <v>5</v>
      </c>
      <c r="U462">
        <v>12</v>
      </c>
      <c r="V462">
        <v>12</v>
      </c>
      <c r="W462">
        <v>5</v>
      </c>
      <c r="X462">
        <v>6</v>
      </c>
      <c r="Y462">
        <v>20</v>
      </c>
      <c r="Z462">
        <v>17</v>
      </c>
      <c r="AA462">
        <v>5</v>
      </c>
      <c r="AB462">
        <v>12</v>
      </c>
      <c r="AC462">
        <v>12</v>
      </c>
      <c r="AD462">
        <v>5</v>
      </c>
      <c r="AE462">
        <v>6</v>
      </c>
      <c r="AF462">
        <v>20</v>
      </c>
      <c r="AG462">
        <v>17</v>
      </c>
      <c r="AH462" s="3">
        <v>9.2857142857142865</v>
      </c>
      <c r="AI462" s="3">
        <v>9</v>
      </c>
      <c r="AJ462" s="3">
        <v>8.6694285714285719</v>
      </c>
      <c r="AK462" s="3">
        <v>11.916</v>
      </c>
      <c r="AL462" s="3">
        <v>9.7445714285714295</v>
      </c>
      <c r="AM462" s="3">
        <v>17.794714285714285</v>
      </c>
      <c r="AN462" s="3">
        <v>10.535</v>
      </c>
      <c r="AO462" s="3">
        <f t="shared" si="93"/>
        <v>10.992204081632654</v>
      </c>
      <c r="AP462" s="3" t="b">
        <f t="shared" si="94"/>
        <v>1</v>
      </c>
      <c r="AQ462" s="3" t="b">
        <f t="shared" si="101"/>
        <v>1</v>
      </c>
      <c r="AR462">
        <f t="shared" si="95"/>
        <v>4</v>
      </c>
      <c r="AS462">
        <f t="shared" si="96"/>
        <v>3</v>
      </c>
      <c r="AT462" s="3" t="b">
        <f t="shared" si="97"/>
        <v>1</v>
      </c>
      <c r="AU462" s="3">
        <f t="shared" si="98"/>
        <v>9.7177857142857142</v>
      </c>
      <c r="AV462" s="3">
        <f t="shared" si="99"/>
        <v>12.691428571428572</v>
      </c>
      <c r="AW462" s="3">
        <f t="shared" si="92"/>
        <v>-0.38515494560209707</v>
      </c>
      <c r="AX462" s="3">
        <f t="shared" si="91"/>
        <v>-0.12776459084176883</v>
      </c>
      <c r="AY462" s="3" t="b">
        <f t="shared" si="102"/>
        <v>0</v>
      </c>
      <c r="AZ462" s="6">
        <f t="shared" si="100"/>
        <v>0.25559066909326833</v>
      </c>
      <c r="BA462" s="3" t="b">
        <f t="shared" si="103"/>
        <v>0</v>
      </c>
      <c r="BB462" s="3"/>
      <c r="BC462" t="s">
        <v>537</v>
      </c>
    </row>
    <row r="463" spans="1:55">
      <c r="A463">
        <v>940</v>
      </c>
      <c r="B463">
        <v>1</v>
      </c>
      <c r="C463" t="s">
        <v>2752</v>
      </c>
      <c r="D463" t="str">
        <f>HYPERLINK("http://www.uniprot.org/uniprot/CIR1A_MOUSE", "CIR1A_MOUSE")</f>
        <v>CIR1A_MOUSE</v>
      </c>
      <c r="F463">
        <v>17.8</v>
      </c>
      <c r="G463">
        <v>686</v>
      </c>
      <c r="H463">
        <v>76910</v>
      </c>
      <c r="I463" t="s">
        <v>2753</v>
      </c>
      <c r="J463">
        <v>77</v>
      </c>
      <c r="K463">
        <v>77</v>
      </c>
      <c r="L463">
        <v>1</v>
      </c>
      <c r="M463">
        <v>1</v>
      </c>
      <c r="N463">
        <v>10</v>
      </c>
      <c r="O463">
        <v>12</v>
      </c>
      <c r="P463">
        <v>4</v>
      </c>
      <c r="Q463">
        <v>13</v>
      </c>
      <c r="R463">
        <v>17</v>
      </c>
      <c r="S463">
        <v>20</v>
      </c>
      <c r="T463">
        <v>1</v>
      </c>
      <c r="U463">
        <v>10</v>
      </c>
      <c r="V463">
        <v>12</v>
      </c>
      <c r="W463">
        <v>4</v>
      </c>
      <c r="X463">
        <v>13</v>
      </c>
      <c r="Y463">
        <v>17</v>
      </c>
      <c r="Z463">
        <v>20</v>
      </c>
      <c r="AA463">
        <v>1</v>
      </c>
      <c r="AB463">
        <v>10</v>
      </c>
      <c r="AC463">
        <v>12</v>
      </c>
      <c r="AD463">
        <v>4</v>
      </c>
      <c r="AE463">
        <v>13</v>
      </c>
      <c r="AF463">
        <v>17</v>
      </c>
      <c r="AG463">
        <v>20</v>
      </c>
      <c r="AH463" s="3">
        <v>2.8571428571428572</v>
      </c>
      <c r="AI463" s="3">
        <v>7.2857142857142856</v>
      </c>
      <c r="AJ463" s="3">
        <v>8.7857142857142865</v>
      </c>
      <c r="AK463" s="3">
        <v>10.857142857142858</v>
      </c>
      <c r="AL463" s="3">
        <v>19.871285714285712</v>
      </c>
      <c r="AM463" s="3">
        <v>14</v>
      </c>
      <c r="AN463" s="3">
        <v>12.857142857142858</v>
      </c>
      <c r="AO463" s="3">
        <f t="shared" si="93"/>
        <v>10.930591836734694</v>
      </c>
      <c r="AP463" s="3" t="b">
        <f t="shared" si="94"/>
        <v>1</v>
      </c>
      <c r="AQ463" s="3" t="b">
        <f t="shared" si="101"/>
        <v>1</v>
      </c>
      <c r="AR463">
        <f t="shared" si="95"/>
        <v>4</v>
      </c>
      <c r="AS463">
        <f t="shared" si="96"/>
        <v>3</v>
      </c>
      <c r="AT463" s="3" t="b">
        <f t="shared" si="97"/>
        <v>1</v>
      </c>
      <c r="AU463" s="3">
        <f t="shared" si="98"/>
        <v>7.4464285714285721</v>
      </c>
      <c r="AV463" s="3">
        <f t="shared" si="99"/>
        <v>15.576142857142855</v>
      </c>
      <c r="AW463" s="3">
        <f t="shared" si="92"/>
        <v>-1.0647174644602098</v>
      </c>
      <c r="AX463" s="3">
        <f t="shared" si="91"/>
        <v>-1.1299579730931775</v>
      </c>
      <c r="AY463" s="3" t="b">
        <f t="shared" si="102"/>
        <v>0</v>
      </c>
      <c r="AZ463" s="6">
        <f t="shared" si="100"/>
        <v>3.0012300573043899E-2</v>
      </c>
      <c r="BA463" s="3" t="b">
        <f t="shared" si="103"/>
        <v>1</v>
      </c>
      <c r="BB463" s="3"/>
      <c r="BC463" t="s">
        <v>537</v>
      </c>
    </row>
    <row r="464" spans="1:55">
      <c r="A464">
        <v>812</v>
      </c>
      <c r="B464">
        <v>1</v>
      </c>
      <c r="C464" t="s">
        <v>1546</v>
      </c>
      <c r="D464" t="str">
        <f>HYPERLINK("http://www.uniprot.org/uniprot/RL24_MOUSE", "RL24_MOUSE")</f>
        <v>RL24_MOUSE</v>
      </c>
      <c r="F464">
        <v>25.5</v>
      </c>
      <c r="G464">
        <v>157</v>
      </c>
      <c r="H464">
        <v>17780</v>
      </c>
      <c r="I464" t="s">
        <v>1547</v>
      </c>
      <c r="J464">
        <v>71</v>
      </c>
      <c r="K464">
        <v>71</v>
      </c>
      <c r="L464">
        <v>1</v>
      </c>
      <c r="M464">
        <v>8</v>
      </c>
      <c r="N464">
        <v>18</v>
      </c>
      <c r="O464">
        <v>9</v>
      </c>
      <c r="P464">
        <v>9</v>
      </c>
      <c r="Q464">
        <v>3</v>
      </c>
      <c r="R464">
        <v>11</v>
      </c>
      <c r="S464">
        <v>13</v>
      </c>
      <c r="T464">
        <v>8</v>
      </c>
      <c r="U464">
        <v>18</v>
      </c>
      <c r="V464">
        <v>9</v>
      </c>
      <c r="W464">
        <v>9</v>
      </c>
      <c r="X464">
        <v>3</v>
      </c>
      <c r="Y464">
        <v>11</v>
      </c>
      <c r="Z464">
        <v>13</v>
      </c>
      <c r="AA464">
        <v>8</v>
      </c>
      <c r="AB464">
        <v>18</v>
      </c>
      <c r="AC464">
        <v>9</v>
      </c>
      <c r="AD464">
        <v>9</v>
      </c>
      <c r="AE464">
        <v>3</v>
      </c>
      <c r="AF464">
        <v>11</v>
      </c>
      <c r="AG464">
        <v>13</v>
      </c>
      <c r="AH464" s="3">
        <v>14</v>
      </c>
      <c r="AI464" s="3">
        <v>14</v>
      </c>
      <c r="AJ464" s="3">
        <v>6.5318571428571426</v>
      </c>
      <c r="AK464" s="3">
        <v>18.415571428571429</v>
      </c>
      <c r="AL464" s="3">
        <v>6.0714285714285712</v>
      </c>
      <c r="AM464" s="3">
        <v>9</v>
      </c>
      <c r="AN464" s="3">
        <v>7.9142857142857137</v>
      </c>
      <c r="AO464" s="3">
        <f t="shared" si="93"/>
        <v>10.847591836734694</v>
      </c>
      <c r="AP464" s="3" t="b">
        <f t="shared" si="94"/>
        <v>1</v>
      </c>
      <c r="AQ464" s="3" t="b">
        <f t="shared" si="101"/>
        <v>1</v>
      </c>
      <c r="AR464">
        <f t="shared" si="95"/>
        <v>4</v>
      </c>
      <c r="AS464">
        <f t="shared" si="96"/>
        <v>3</v>
      </c>
      <c r="AT464" s="3" t="b">
        <f t="shared" si="97"/>
        <v>1</v>
      </c>
      <c r="AU464" s="3">
        <f t="shared" si="98"/>
        <v>13.236857142857144</v>
      </c>
      <c r="AV464" s="3">
        <f t="shared" si="99"/>
        <v>7.6619047619047613</v>
      </c>
      <c r="AW464" s="3">
        <f t="shared" si="92"/>
        <v>0.78878562226425619</v>
      </c>
      <c r="AX464" s="3">
        <f t="shared" ref="AX464:AX527" si="104">(AW464-AVERAGE(AW454:AW474))/STDEV(AW454:AW474)</f>
        <v>1.6042908780238923</v>
      </c>
      <c r="AY464" s="3" t="b">
        <f t="shared" si="102"/>
        <v>0</v>
      </c>
      <c r="AZ464" s="6">
        <f t="shared" si="100"/>
        <v>0.12257878930350086</v>
      </c>
      <c r="BA464" s="3" t="b">
        <f t="shared" si="103"/>
        <v>0</v>
      </c>
      <c r="BB464" s="3"/>
      <c r="BC464" t="s">
        <v>537</v>
      </c>
    </row>
    <row r="465" spans="1:55">
      <c r="A465">
        <v>667</v>
      </c>
      <c r="B465">
        <v>1</v>
      </c>
      <c r="C465" t="s">
        <v>1850</v>
      </c>
      <c r="D465" t="str">
        <f>HYPERLINK("http://www.uniprot.org/uniprot/RPRD2_MOUSE", "RPRD2_MOUSE")</f>
        <v>RPRD2_MOUSE</v>
      </c>
      <c r="F465">
        <v>22.7</v>
      </c>
      <c r="G465">
        <v>1469</v>
      </c>
      <c r="H465">
        <v>156587</v>
      </c>
      <c r="I465" t="s">
        <v>1851</v>
      </c>
      <c r="J465">
        <v>72</v>
      </c>
      <c r="K465">
        <v>72</v>
      </c>
      <c r="L465">
        <v>1</v>
      </c>
      <c r="M465">
        <v>7</v>
      </c>
      <c r="N465">
        <v>14</v>
      </c>
      <c r="O465">
        <v>10</v>
      </c>
      <c r="P465">
        <v>6</v>
      </c>
      <c r="Q465">
        <v>8</v>
      </c>
      <c r="R465">
        <v>11</v>
      </c>
      <c r="S465">
        <v>16</v>
      </c>
      <c r="T465">
        <v>7</v>
      </c>
      <c r="U465">
        <v>14</v>
      </c>
      <c r="V465">
        <v>10</v>
      </c>
      <c r="W465">
        <v>6</v>
      </c>
      <c r="X465">
        <v>8</v>
      </c>
      <c r="Y465">
        <v>11</v>
      </c>
      <c r="Z465">
        <v>16</v>
      </c>
      <c r="AA465">
        <v>7</v>
      </c>
      <c r="AB465">
        <v>14</v>
      </c>
      <c r="AC465">
        <v>10</v>
      </c>
      <c r="AD465">
        <v>6</v>
      </c>
      <c r="AE465">
        <v>8</v>
      </c>
      <c r="AF465">
        <v>11</v>
      </c>
      <c r="AG465">
        <v>16</v>
      </c>
      <c r="AH465" s="3">
        <v>12.428571428571429</v>
      </c>
      <c r="AI465" s="3">
        <v>10.702857142857143</v>
      </c>
      <c r="AJ465" s="3">
        <v>7.2857142857142856</v>
      </c>
      <c r="AK465" s="3">
        <v>13.870571428571427</v>
      </c>
      <c r="AL465" s="3">
        <v>12.523857142857143</v>
      </c>
      <c r="AM465" s="3">
        <v>9</v>
      </c>
      <c r="AN465" s="3">
        <v>9.7207142857142852</v>
      </c>
      <c r="AO465" s="3">
        <f t="shared" si="93"/>
        <v>10.790326530612244</v>
      </c>
      <c r="AP465" s="3" t="b">
        <f t="shared" si="94"/>
        <v>1</v>
      </c>
      <c r="AQ465" s="3" t="b">
        <f t="shared" si="101"/>
        <v>1</v>
      </c>
      <c r="AR465">
        <f t="shared" si="95"/>
        <v>4</v>
      </c>
      <c r="AS465">
        <f t="shared" si="96"/>
        <v>3</v>
      </c>
      <c r="AT465" s="3" t="b">
        <f t="shared" si="97"/>
        <v>1</v>
      </c>
      <c r="AU465" s="3">
        <f t="shared" si="98"/>
        <v>11.071928571428572</v>
      </c>
      <c r="AV465" s="3">
        <f t="shared" si="99"/>
        <v>10.414857142857143</v>
      </c>
      <c r="AW465" s="3">
        <f t="shared" si="92"/>
        <v>8.8263490283023424E-2</v>
      </c>
      <c r="AX465" s="3">
        <f t="shared" si="104"/>
        <v>0.50688742468789805</v>
      </c>
      <c r="AY465" s="3" t="b">
        <f t="shared" si="102"/>
        <v>0</v>
      </c>
      <c r="AZ465" s="6">
        <f t="shared" si="100"/>
        <v>0.74407314387401458</v>
      </c>
      <c r="BA465" s="3" t="b">
        <f t="shared" si="103"/>
        <v>0</v>
      </c>
      <c r="BB465" s="3"/>
      <c r="BC465" t="s">
        <v>537</v>
      </c>
    </row>
    <row r="466" spans="1:55">
      <c r="A466">
        <v>738</v>
      </c>
      <c r="B466">
        <v>1</v>
      </c>
      <c r="C466" t="s">
        <v>1825</v>
      </c>
      <c r="D466" t="str">
        <f>HYPERLINK("http://www.uniprot.org/uniprot/RPAB1_MOUSE", "RPAB1_MOUSE")</f>
        <v>RPAB1_MOUSE</v>
      </c>
      <c r="F466">
        <v>28.1</v>
      </c>
      <c r="G466">
        <v>210</v>
      </c>
      <c r="H466">
        <v>24571</v>
      </c>
      <c r="I466" t="s">
        <v>1826</v>
      </c>
      <c r="J466">
        <v>68</v>
      </c>
      <c r="K466">
        <v>68</v>
      </c>
      <c r="L466">
        <v>1</v>
      </c>
      <c r="M466">
        <v>7</v>
      </c>
      <c r="N466">
        <v>12</v>
      </c>
      <c r="O466">
        <v>12</v>
      </c>
      <c r="P466">
        <v>5</v>
      </c>
      <c r="Q466">
        <v>12</v>
      </c>
      <c r="R466">
        <v>11</v>
      </c>
      <c r="S466">
        <v>9</v>
      </c>
      <c r="T466">
        <v>7</v>
      </c>
      <c r="U466">
        <v>12</v>
      </c>
      <c r="V466">
        <v>12</v>
      </c>
      <c r="W466">
        <v>5</v>
      </c>
      <c r="X466">
        <v>12</v>
      </c>
      <c r="Y466">
        <v>11</v>
      </c>
      <c r="Z466">
        <v>9</v>
      </c>
      <c r="AA466">
        <v>7</v>
      </c>
      <c r="AB466">
        <v>12</v>
      </c>
      <c r="AC466">
        <v>12</v>
      </c>
      <c r="AD466">
        <v>5</v>
      </c>
      <c r="AE466">
        <v>12</v>
      </c>
      <c r="AF466">
        <v>11</v>
      </c>
      <c r="AG466">
        <v>9</v>
      </c>
      <c r="AH466" s="3">
        <v>12.523857142857143</v>
      </c>
      <c r="AI466" s="3">
        <v>9</v>
      </c>
      <c r="AJ466" s="3">
        <v>8.7428571428571438</v>
      </c>
      <c r="AK466" s="3">
        <v>12.333285714285713</v>
      </c>
      <c r="AL466" s="3">
        <v>18.5</v>
      </c>
      <c r="AM466" s="3">
        <v>9</v>
      </c>
      <c r="AN466" s="3">
        <v>5.4285714285714288</v>
      </c>
      <c r="AO466" s="3">
        <f t="shared" si="93"/>
        <v>10.789795918367346</v>
      </c>
      <c r="AP466" s="3" t="b">
        <f t="shared" si="94"/>
        <v>1</v>
      </c>
      <c r="AQ466" s="3" t="b">
        <f t="shared" si="101"/>
        <v>1</v>
      </c>
      <c r="AR466">
        <f t="shared" si="95"/>
        <v>4</v>
      </c>
      <c r="AS466">
        <f t="shared" si="96"/>
        <v>3</v>
      </c>
      <c r="AT466" s="3" t="b">
        <f t="shared" si="97"/>
        <v>1</v>
      </c>
      <c r="AU466" s="3">
        <f t="shared" si="98"/>
        <v>10.65</v>
      </c>
      <c r="AV466" s="3">
        <f t="shared" si="99"/>
        <v>10.976190476190476</v>
      </c>
      <c r="AW466" s="3">
        <f t="shared" si="92"/>
        <v>-4.3523992312101772E-2</v>
      </c>
      <c r="AX466" s="3">
        <f t="shared" si="104"/>
        <v>0.30506740066284777</v>
      </c>
      <c r="AY466" s="3" t="b">
        <f t="shared" si="102"/>
        <v>0</v>
      </c>
      <c r="AZ466" s="6">
        <f t="shared" si="100"/>
        <v>0.92902627057565856</v>
      </c>
      <c r="BA466" s="3" t="b">
        <f t="shared" si="103"/>
        <v>0</v>
      </c>
      <c r="BB466" s="3"/>
      <c r="BC466" t="s">
        <v>537</v>
      </c>
    </row>
    <row r="467" spans="1:55">
      <c r="A467">
        <v>811</v>
      </c>
      <c r="B467">
        <v>1</v>
      </c>
      <c r="C467" t="s">
        <v>1544</v>
      </c>
      <c r="D467" t="str">
        <f>HYPERLINK("http://www.uniprot.org/uniprot/AMPM1_MOUSE", "AMPM1_MOUSE")</f>
        <v>AMPM1_MOUSE</v>
      </c>
      <c r="F467">
        <v>41.5</v>
      </c>
      <c r="G467">
        <v>386</v>
      </c>
      <c r="H467">
        <v>43222</v>
      </c>
      <c r="I467" t="s">
        <v>1545</v>
      </c>
      <c r="J467">
        <v>90</v>
      </c>
      <c r="K467">
        <v>90</v>
      </c>
      <c r="L467">
        <v>1</v>
      </c>
      <c r="M467">
        <v>2</v>
      </c>
      <c r="N467">
        <v>8</v>
      </c>
      <c r="O467">
        <v>18</v>
      </c>
      <c r="P467">
        <v>0</v>
      </c>
      <c r="Q467">
        <v>3</v>
      </c>
      <c r="R467">
        <v>27</v>
      </c>
      <c r="S467">
        <v>32</v>
      </c>
      <c r="T467">
        <v>2</v>
      </c>
      <c r="U467">
        <v>8</v>
      </c>
      <c r="V467">
        <v>18</v>
      </c>
      <c r="W467">
        <v>0</v>
      </c>
      <c r="X467">
        <v>3</v>
      </c>
      <c r="Y467">
        <v>27</v>
      </c>
      <c r="Z467">
        <v>32</v>
      </c>
      <c r="AA467">
        <v>2</v>
      </c>
      <c r="AB467">
        <v>8</v>
      </c>
      <c r="AC467">
        <v>18</v>
      </c>
      <c r="AD467">
        <v>0</v>
      </c>
      <c r="AE467">
        <v>3</v>
      </c>
      <c r="AF467">
        <v>27</v>
      </c>
      <c r="AG467">
        <v>32</v>
      </c>
      <c r="AH467" s="3">
        <v>4.1428571428571432</v>
      </c>
      <c r="AI467" s="3">
        <v>5.6487142857142851</v>
      </c>
      <c r="AJ467" s="3">
        <v>14</v>
      </c>
      <c r="AK467" s="3">
        <v>1</v>
      </c>
      <c r="AL467" s="3">
        <v>6.0645714285714281</v>
      </c>
      <c r="AM467" s="3">
        <v>23.51557142857143</v>
      </c>
      <c r="AN467" s="3">
        <v>20.53971428571429</v>
      </c>
      <c r="AO467" s="3">
        <f t="shared" si="93"/>
        <v>10.701632653061226</v>
      </c>
      <c r="AP467" s="3" t="b">
        <f t="shared" si="94"/>
        <v>1</v>
      </c>
      <c r="AQ467" s="3" t="b">
        <f t="shared" si="101"/>
        <v>1</v>
      </c>
      <c r="AR467">
        <f t="shared" si="95"/>
        <v>3</v>
      </c>
      <c r="AS467">
        <f t="shared" si="96"/>
        <v>3</v>
      </c>
      <c r="AT467" s="3" t="b">
        <f t="shared" si="97"/>
        <v>1</v>
      </c>
      <c r="AU467" s="3">
        <f t="shared" si="98"/>
        <v>6.1978928571428575</v>
      </c>
      <c r="AV467" s="3">
        <f t="shared" si="99"/>
        <v>16.70661904761905</v>
      </c>
      <c r="AW467" s="3">
        <f t="shared" si="92"/>
        <v>-1.4305700814056874</v>
      </c>
      <c r="AX467" s="3">
        <f t="shared" si="104"/>
        <v>-1.9196970140228782</v>
      </c>
      <c r="AY467" s="3" t="b">
        <f t="shared" si="102"/>
        <v>1</v>
      </c>
      <c r="AZ467" s="6">
        <f t="shared" si="100"/>
        <v>0.11829050743748225</v>
      </c>
      <c r="BA467" s="3" t="b">
        <f t="shared" si="103"/>
        <v>0</v>
      </c>
      <c r="BB467" s="3"/>
      <c r="BC467" t="s">
        <v>537</v>
      </c>
    </row>
    <row r="468" spans="1:55">
      <c r="A468">
        <v>431</v>
      </c>
      <c r="B468">
        <v>1</v>
      </c>
      <c r="C468" t="s">
        <v>974</v>
      </c>
      <c r="D468" t="str">
        <f>HYPERLINK("http://www.uniprot.org/uniprot/NFIC_MOUSE", "NFIC_MOUSE")</f>
        <v>NFIC_MOUSE</v>
      </c>
      <c r="F468">
        <v>36.200000000000003</v>
      </c>
      <c r="G468">
        <v>439</v>
      </c>
      <c r="H468">
        <v>48769</v>
      </c>
      <c r="I468" t="s">
        <v>888</v>
      </c>
      <c r="J468">
        <v>99</v>
      </c>
      <c r="K468">
        <v>64</v>
      </c>
      <c r="L468">
        <v>0.64600000000000002</v>
      </c>
      <c r="M468">
        <v>10</v>
      </c>
      <c r="N468">
        <v>18</v>
      </c>
      <c r="O468">
        <v>23</v>
      </c>
      <c r="P468">
        <v>15</v>
      </c>
      <c r="Q468">
        <v>7</v>
      </c>
      <c r="R468">
        <v>11</v>
      </c>
      <c r="S468">
        <v>15</v>
      </c>
      <c r="T468">
        <v>4</v>
      </c>
      <c r="U468">
        <v>14</v>
      </c>
      <c r="V468">
        <v>17</v>
      </c>
      <c r="W468">
        <v>6</v>
      </c>
      <c r="X468">
        <v>4</v>
      </c>
      <c r="Y468">
        <v>8</v>
      </c>
      <c r="Z468">
        <v>11</v>
      </c>
      <c r="AA468">
        <v>4.585</v>
      </c>
      <c r="AB468">
        <v>15.143000000000001</v>
      </c>
      <c r="AC468">
        <v>19.14</v>
      </c>
      <c r="AD468">
        <v>7.6879999999999997</v>
      </c>
      <c r="AE468">
        <v>4.375</v>
      </c>
      <c r="AF468">
        <v>8.99</v>
      </c>
      <c r="AG468">
        <v>12.212999999999999</v>
      </c>
      <c r="AH468" s="3">
        <v>8.7978571428571435</v>
      </c>
      <c r="AI468" s="3">
        <v>11.970142857142857</v>
      </c>
      <c r="AJ468" s="3">
        <v>15.562857142857142</v>
      </c>
      <c r="AK468" s="3">
        <v>15.815</v>
      </c>
      <c r="AL468" s="3">
        <v>8.1964285714285712</v>
      </c>
      <c r="AM468" s="3">
        <v>7.02</v>
      </c>
      <c r="AN468" s="3">
        <v>7.3161428571428573</v>
      </c>
      <c r="AO468" s="3">
        <f t="shared" si="93"/>
        <v>10.668346938775509</v>
      </c>
      <c r="AP468" s="3" t="b">
        <f t="shared" si="94"/>
        <v>1</v>
      </c>
      <c r="AQ468" s="3" t="b">
        <f t="shared" si="101"/>
        <v>1</v>
      </c>
      <c r="AR468">
        <f t="shared" si="95"/>
        <v>4</v>
      </c>
      <c r="AS468">
        <f t="shared" si="96"/>
        <v>3</v>
      </c>
      <c r="AT468" s="3" t="b">
        <f t="shared" si="97"/>
        <v>1</v>
      </c>
      <c r="AU468" s="3">
        <f t="shared" si="98"/>
        <v>13.036464285714285</v>
      </c>
      <c r="AV468" s="3">
        <f t="shared" si="99"/>
        <v>7.5108571428571436</v>
      </c>
      <c r="AW468" s="3">
        <f t="shared" si="92"/>
        <v>0.79550317546390192</v>
      </c>
      <c r="AX468" s="3">
        <f t="shared" si="104"/>
        <v>1.5740547558432969</v>
      </c>
      <c r="AY468" s="3" t="b">
        <f t="shared" si="102"/>
        <v>0</v>
      </c>
      <c r="AZ468" s="6">
        <f t="shared" si="100"/>
        <v>3.9075493259557545E-2</v>
      </c>
      <c r="BA468" s="3" t="b">
        <f t="shared" si="103"/>
        <v>1</v>
      </c>
      <c r="BB468" s="3"/>
      <c r="BC468" t="s">
        <v>889</v>
      </c>
    </row>
    <row r="469" spans="1:55">
      <c r="A469">
        <v>958</v>
      </c>
      <c r="B469">
        <v>1</v>
      </c>
      <c r="C469" t="s">
        <v>2786</v>
      </c>
      <c r="D469" t="str">
        <f>HYPERLINK("http://www.uniprot.org/uniprot/NOL6_MOUSE", "NOL6_MOUSE")</f>
        <v>NOL6_MOUSE</v>
      </c>
      <c r="F469">
        <v>15.1</v>
      </c>
      <c r="G469">
        <v>1152</v>
      </c>
      <c r="H469">
        <v>129229</v>
      </c>
      <c r="I469" t="s">
        <v>2787</v>
      </c>
      <c r="J469">
        <v>88</v>
      </c>
      <c r="K469">
        <v>88</v>
      </c>
      <c r="L469">
        <v>1</v>
      </c>
      <c r="M469">
        <v>1</v>
      </c>
      <c r="N469">
        <v>9</v>
      </c>
      <c r="O469">
        <v>19</v>
      </c>
      <c r="P469">
        <v>0</v>
      </c>
      <c r="Q469">
        <v>7</v>
      </c>
      <c r="R469">
        <v>15</v>
      </c>
      <c r="S469">
        <v>37</v>
      </c>
      <c r="T469">
        <v>1</v>
      </c>
      <c r="U469">
        <v>9</v>
      </c>
      <c r="V469">
        <v>19</v>
      </c>
      <c r="W469">
        <v>0</v>
      </c>
      <c r="X469">
        <v>7</v>
      </c>
      <c r="Y469">
        <v>15</v>
      </c>
      <c r="Z469">
        <v>37</v>
      </c>
      <c r="AA469">
        <v>1</v>
      </c>
      <c r="AB469">
        <v>9</v>
      </c>
      <c r="AC469">
        <v>19</v>
      </c>
      <c r="AD469">
        <v>0</v>
      </c>
      <c r="AE469">
        <v>7</v>
      </c>
      <c r="AF469">
        <v>15</v>
      </c>
      <c r="AG469">
        <v>37</v>
      </c>
      <c r="AH469" s="3">
        <v>2.8571428571428572</v>
      </c>
      <c r="AI469" s="3">
        <v>6.2857142857142856</v>
      </c>
      <c r="AJ469" s="3">
        <v>15.285714285714286</v>
      </c>
      <c r="AK469" s="3">
        <v>1.4</v>
      </c>
      <c r="AL469" s="3">
        <v>11.571428571428571</v>
      </c>
      <c r="AM469" s="3">
        <v>12.36542857142857</v>
      </c>
      <c r="AN469" s="3">
        <v>24.571428571428573</v>
      </c>
      <c r="AO469" s="3">
        <f t="shared" si="93"/>
        <v>10.619551020408164</v>
      </c>
      <c r="AP469" s="3" t="b">
        <f t="shared" si="94"/>
        <v>1</v>
      </c>
      <c r="AQ469" s="3" t="b">
        <f t="shared" si="101"/>
        <v>1</v>
      </c>
      <c r="AR469">
        <f t="shared" si="95"/>
        <v>3</v>
      </c>
      <c r="AS469">
        <f t="shared" si="96"/>
        <v>3</v>
      </c>
      <c r="AT469" s="3" t="b">
        <f t="shared" si="97"/>
        <v>1</v>
      </c>
      <c r="AU469" s="3">
        <f t="shared" si="98"/>
        <v>6.4571428571428573</v>
      </c>
      <c r="AV469" s="3">
        <f t="shared" si="99"/>
        <v>16.169428571428572</v>
      </c>
      <c r="AW469" s="3">
        <f t="shared" si="92"/>
        <v>-1.3243008442006901</v>
      </c>
      <c r="AX469" s="3">
        <f t="shared" si="104"/>
        <v>-1.6946028610246733</v>
      </c>
      <c r="AY469" s="3" t="b">
        <f t="shared" si="102"/>
        <v>1</v>
      </c>
      <c r="AZ469" s="6">
        <f t="shared" si="100"/>
        <v>0.11507056670015099</v>
      </c>
      <c r="BA469" s="3" t="b">
        <f t="shared" si="103"/>
        <v>0</v>
      </c>
      <c r="BB469" s="3"/>
      <c r="BC469" t="s">
        <v>537</v>
      </c>
    </row>
    <row r="470" spans="1:55">
      <c r="A470">
        <v>780</v>
      </c>
      <c r="B470">
        <v>1</v>
      </c>
      <c r="C470" t="s">
        <v>1737</v>
      </c>
      <c r="D470" t="str">
        <f>HYPERLINK("http://www.uniprot.org/uniprot/SPF30_MOUSE", "SPF30_MOUSE")</f>
        <v>SPF30_MOUSE</v>
      </c>
      <c r="F470">
        <v>38.200000000000003</v>
      </c>
      <c r="G470">
        <v>238</v>
      </c>
      <c r="H470">
        <v>26754</v>
      </c>
      <c r="I470" t="s">
        <v>1738</v>
      </c>
      <c r="J470">
        <v>68</v>
      </c>
      <c r="K470">
        <v>68</v>
      </c>
      <c r="L470">
        <v>1</v>
      </c>
      <c r="M470">
        <v>12</v>
      </c>
      <c r="N470">
        <v>8</v>
      </c>
      <c r="O470">
        <v>9</v>
      </c>
      <c r="P470">
        <v>5</v>
      </c>
      <c r="Q470">
        <v>6</v>
      </c>
      <c r="R470">
        <v>17</v>
      </c>
      <c r="S470">
        <v>11</v>
      </c>
      <c r="T470">
        <v>12</v>
      </c>
      <c r="U470">
        <v>8</v>
      </c>
      <c r="V470">
        <v>9</v>
      </c>
      <c r="W470">
        <v>5</v>
      </c>
      <c r="X470">
        <v>6</v>
      </c>
      <c r="Y470">
        <v>17</v>
      </c>
      <c r="Z470">
        <v>11</v>
      </c>
      <c r="AA470">
        <v>12</v>
      </c>
      <c r="AB470">
        <v>8</v>
      </c>
      <c r="AC470">
        <v>9</v>
      </c>
      <c r="AD470">
        <v>5</v>
      </c>
      <c r="AE470">
        <v>6</v>
      </c>
      <c r="AF470">
        <v>17</v>
      </c>
      <c r="AG470">
        <v>11</v>
      </c>
      <c r="AH470" s="3">
        <v>19.211857142857145</v>
      </c>
      <c r="AI470" s="3">
        <v>5.5549999999999997</v>
      </c>
      <c r="AJ470" s="3">
        <v>6.4761428571428565</v>
      </c>
      <c r="AK470" s="3">
        <v>12.406571428571429</v>
      </c>
      <c r="AL470" s="3">
        <v>10.103428571428571</v>
      </c>
      <c r="AM470" s="3">
        <v>14</v>
      </c>
      <c r="AN470" s="3">
        <v>6.4337142857142862</v>
      </c>
      <c r="AO470" s="3">
        <f t="shared" si="93"/>
        <v>10.598102040816329</v>
      </c>
      <c r="AP470" s="3" t="b">
        <f t="shared" si="94"/>
        <v>1</v>
      </c>
      <c r="AQ470" s="3" t="b">
        <f t="shared" si="101"/>
        <v>1</v>
      </c>
      <c r="AR470">
        <f t="shared" si="95"/>
        <v>4</v>
      </c>
      <c r="AS470">
        <f t="shared" si="96"/>
        <v>3</v>
      </c>
      <c r="AT470" s="3" t="b">
        <f t="shared" si="97"/>
        <v>1</v>
      </c>
      <c r="AU470" s="3">
        <f t="shared" si="98"/>
        <v>10.912392857142859</v>
      </c>
      <c r="AV470" s="3">
        <f t="shared" si="99"/>
        <v>10.179047619047621</v>
      </c>
      <c r="AW470" s="3">
        <f t="shared" si="92"/>
        <v>0.10036490385220866</v>
      </c>
      <c r="AX470" s="3">
        <f t="shared" si="104"/>
        <v>0.52484930328936275</v>
      </c>
      <c r="AY470" s="3" t="b">
        <f t="shared" si="102"/>
        <v>0</v>
      </c>
      <c r="AZ470" s="6">
        <f t="shared" si="100"/>
        <v>0.8668968772138913</v>
      </c>
      <c r="BA470" s="3" t="b">
        <f t="shared" si="103"/>
        <v>0</v>
      </c>
      <c r="BB470" s="3"/>
      <c r="BC470" t="s">
        <v>537</v>
      </c>
    </row>
    <row r="471" spans="1:55">
      <c r="A471">
        <v>1112</v>
      </c>
      <c r="B471">
        <v>1</v>
      </c>
      <c r="C471" t="s">
        <v>2369</v>
      </c>
      <c r="D471" t="str">
        <f>HYPERLINK("http://www.uniprot.org/uniprot/NOP16_MOUSE", "NOP16_MOUSE")</f>
        <v>NOP16_MOUSE</v>
      </c>
      <c r="F471">
        <v>51.1</v>
      </c>
      <c r="G471">
        <v>178</v>
      </c>
      <c r="H471">
        <v>21140</v>
      </c>
      <c r="I471" t="s">
        <v>2370</v>
      </c>
      <c r="J471">
        <v>82</v>
      </c>
      <c r="K471">
        <v>82</v>
      </c>
      <c r="L471">
        <v>1</v>
      </c>
      <c r="M471">
        <v>0</v>
      </c>
      <c r="N471">
        <v>12</v>
      </c>
      <c r="O471">
        <v>12</v>
      </c>
      <c r="P471">
        <v>2</v>
      </c>
      <c r="Q471">
        <v>6</v>
      </c>
      <c r="R471">
        <v>18</v>
      </c>
      <c r="S471">
        <v>32</v>
      </c>
      <c r="T471">
        <v>0</v>
      </c>
      <c r="U471">
        <v>12</v>
      </c>
      <c r="V471">
        <v>12</v>
      </c>
      <c r="W471">
        <v>2</v>
      </c>
      <c r="X471">
        <v>6</v>
      </c>
      <c r="Y471">
        <v>18</v>
      </c>
      <c r="Z471">
        <v>32</v>
      </c>
      <c r="AA471">
        <v>0</v>
      </c>
      <c r="AB471">
        <v>12</v>
      </c>
      <c r="AC471">
        <v>12</v>
      </c>
      <c r="AD471">
        <v>2</v>
      </c>
      <c r="AE471">
        <v>6</v>
      </c>
      <c r="AF471">
        <v>18</v>
      </c>
      <c r="AG471">
        <v>32</v>
      </c>
      <c r="AH471" s="3">
        <v>1.1428571428571428</v>
      </c>
      <c r="AI471" s="3">
        <v>9.2285714285714278</v>
      </c>
      <c r="AJ471" s="3">
        <v>9</v>
      </c>
      <c r="AK471" s="3">
        <v>7.2857142857142856</v>
      </c>
      <c r="AL471" s="3">
        <v>10.321428571428571</v>
      </c>
      <c r="AM471" s="3">
        <v>15.562857142857142</v>
      </c>
      <c r="AN471" s="3">
        <v>20.552999999999997</v>
      </c>
      <c r="AO471" s="3">
        <f t="shared" si="93"/>
        <v>10.442061224489795</v>
      </c>
      <c r="AP471" s="3" t="b">
        <f t="shared" si="94"/>
        <v>1</v>
      </c>
      <c r="AQ471" s="3" t="b">
        <f t="shared" si="101"/>
        <v>1</v>
      </c>
      <c r="AR471">
        <f t="shared" si="95"/>
        <v>3</v>
      </c>
      <c r="AS471">
        <f t="shared" si="96"/>
        <v>3</v>
      </c>
      <c r="AT471" s="3" t="b">
        <f t="shared" si="97"/>
        <v>1</v>
      </c>
      <c r="AU471" s="3">
        <f t="shared" si="98"/>
        <v>6.6642857142857137</v>
      </c>
      <c r="AV471" s="3">
        <f t="shared" si="99"/>
        <v>15.479095238095235</v>
      </c>
      <c r="AW471" s="3">
        <f t="shared" si="92"/>
        <v>-1.2157989885830434</v>
      </c>
      <c r="AX471" s="3">
        <f t="shared" si="104"/>
        <v>-1.5431821070246146</v>
      </c>
      <c r="AY471" s="3" t="b">
        <f t="shared" si="102"/>
        <v>0</v>
      </c>
      <c r="AZ471" s="6">
        <f t="shared" si="100"/>
        <v>4.5745119590354301E-2</v>
      </c>
      <c r="BA471" s="3" t="b">
        <f t="shared" si="103"/>
        <v>1</v>
      </c>
      <c r="BB471" s="3"/>
      <c r="BC471" t="s">
        <v>537</v>
      </c>
    </row>
    <row r="472" spans="1:55">
      <c r="A472">
        <v>1025</v>
      </c>
      <c r="B472">
        <v>1</v>
      </c>
      <c r="C472" t="s">
        <v>2522</v>
      </c>
      <c r="D472" t="str">
        <f>HYPERLINK("http://www.uniprot.org/uniprot/RBM5_MOUSE", "RBM5_MOUSE")</f>
        <v>RBM5_MOUSE</v>
      </c>
      <c r="F472">
        <v>14.8</v>
      </c>
      <c r="G472">
        <v>815</v>
      </c>
      <c r="H472">
        <v>92312</v>
      </c>
      <c r="I472" t="s">
        <v>2523</v>
      </c>
      <c r="J472">
        <v>71</v>
      </c>
      <c r="K472">
        <v>71</v>
      </c>
      <c r="L472">
        <v>1</v>
      </c>
      <c r="M472">
        <v>5</v>
      </c>
      <c r="N472">
        <v>10</v>
      </c>
      <c r="O472">
        <v>12</v>
      </c>
      <c r="P472">
        <v>4</v>
      </c>
      <c r="Q472">
        <v>7</v>
      </c>
      <c r="R472">
        <v>14</v>
      </c>
      <c r="S472">
        <v>19</v>
      </c>
      <c r="T472">
        <v>5</v>
      </c>
      <c r="U472">
        <v>10</v>
      </c>
      <c r="V472">
        <v>12</v>
      </c>
      <c r="W472">
        <v>4</v>
      </c>
      <c r="X472">
        <v>7</v>
      </c>
      <c r="Y472">
        <v>14</v>
      </c>
      <c r="Z472">
        <v>19</v>
      </c>
      <c r="AA472">
        <v>5</v>
      </c>
      <c r="AB472">
        <v>10</v>
      </c>
      <c r="AC472">
        <v>12</v>
      </c>
      <c r="AD472">
        <v>4</v>
      </c>
      <c r="AE472">
        <v>7</v>
      </c>
      <c r="AF472">
        <v>14</v>
      </c>
      <c r="AG472">
        <v>19</v>
      </c>
      <c r="AH472" s="3">
        <v>10.103428571428571</v>
      </c>
      <c r="AI472" s="3">
        <v>7.2857142857142856</v>
      </c>
      <c r="AJ472" s="3">
        <v>8.9479999999999986</v>
      </c>
      <c r="AK472" s="3">
        <v>11.154714285714286</v>
      </c>
      <c r="AL472" s="3">
        <v>11.571428571428571</v>
      </c>
      <c r="AM472" s="3">
        <v>11.444714285714285</v>
      </c>
      <c r="AN472" s="3">
        <v>12.261857142857142</v>
      </c>
      <c r="AO472" s="3">
        <f t="shared" si="93"/>
        <v>10.39569387755102</v>
      </c>
      <c r="AP472" s="3" t="b">
        <f t="shared" si="94"/>
        <v>1</v>
      </c>
      <c r="AQ472" s="3" t="b">
        <f t="shared" si="101"/>
        <v>1</v>
      </c>
      <c r="AR472">
        <f t="shared" si="95"/>
        <v>4</v>
      </c>
      <c r="AS472">
        <f t="shared" si="96"/>
        <v>3</v>
      </c>
      <c r="AT472" s="3" t="b">
        <f t="shared" si="97"/>
        <v>1</v>
      </c>
      <c r="AU472" s="3">
        <f t="shared" si="98"/>
        <v>9.3729642857142856</v>
      </c>
      <c r="AV472" s="3">
        <f t="shared" si="99"/>
        <v>11.759333333333332</v>
      </c>
      <c r="AW472" s="3">
        <f t="shared" si="92"/>
        <v>-0.32722898175469345</v>
      </c>
      <c r="AX472" s="3">
        <f t="shared" si="104"/>
        <v>-0.15921040513466456</v>
      </c>
      <c r="AY472" s="3" t="b">
        <f t="shared" si="102"/>
        <v>0</v>
      </c>
      <c r="AZ472" s="6">
        <f t="shared" si="100"/>
        <v>6.3325711709403057E-2</v>
      </c>
      <c r="BA472" s="3" t="b">
        <f t="shared" si="103"/>
        <v>1</v>
      </c>
      <c r="BB472" s="3"/>
      <c r="BC472" t="s">
        <v>537</v>
      </c>
    </row>
    <row r="473" spans="1:55">
      <c r="A473">
        <v>922</v>
      </c>
      <c r="B473">
        <v>1</v>
      </c>
      <c r="C473" t="s">
        <v>1430</v>
      </c>
      <c r="D473" t="str">
        <f>HYPERLINK("http://www.uniprot.org/uniprot/DDX54_MOUSE", "DDX54_MOUSE")</f>
        <v>DDX54_MOUSE</v>
      </c>
      <c r="F473">
        <v>24</v>
      </c>
      <c r="G473">
        <v>874</v>
      </c>
      <c r="H473">
        <v>97749</v>
      </c>
      <c r="I473" t="s">
        <v>1431</v>
      </c>
      <c r="J473">
        <v>81</v>
      </c>
      <c r="K473">
        <v>81</v>
      </c>
      <c r="L473">
        <v>1</v>
      </c>
      <c r="M473">
        <v>3</v>
      </c>
      <c r="N473">
        <v>19</v>
      </c>
      <c r="O473">
        <v>17</v>
      </c>
      <c r="P473">
        <v>1</v>
      </c>
      <c r="Q473">
        <v>3</v>
      </c>
      <c r="R473">
        <v>17</v>
      </c>
      <c r="S473">
        <v>21</v>
      </c>
      <c r="T473">
        <v>3</v>
      </c>
      <c r="U473">
        <v>19</v>
      </c>
      <c r="V473">
        <v>17</v>
      </c>
      <c r="W473">
        <v>1</v>
      </c>
      <c r="X473">
        <v>3</v>
      </c>
      <c r="Y473">
        <v>17</v>
      </c>
      <c r="Z473">
        <v>21</v>
      </c>
      <c r="AA473">
        <v>3</v>
      </c>
      <c r="AB473">
        <v>19</v>
      </c>
      <c r="AC473">
        <v>17</v>
      </c>
      <c r="AD473">
        <v>1</v>
      </c>
      <c r="AE473">
        <v>3</v>
      </c>
      <c r="AF473">
        <v>17</v>
      </c>
      <c r="AG473">
        <v>21</v>
      </c>
      <c r="AH473" s="3">
        <v>6.2857142857142856</v>
      </c>
      <c r="AI473" s="3">
        <v>14.853428571428569</v>
      </c>
      <c r="AJ473" s="3">
        <v>12.896571428571429</v>
      </c>
      <c r="AK473" s="3">
        <v>4.5714285714285712</v>
      </c>
      <c r="AL473" s="3">
        <v>6.2142857142857144</v>
      </c>
      <c r="AM473" s="3">
        <v>14</v>
      </c>
      <c r="AN473" s="3">
        <v>13.819857142857144</v>
      </c>
      <c r="AO473" s="3">
        <f t="shared" si="93"/>
        <v>10.377326530612246</v>
      </c>
      <c r="AP473" s="3" t="b">
        <f t="shared" si="94"/>
        <v>1</v>
      </c>
      <c r="AQ473" s="3" t="b">
        <f t="shared" si="101"/>
        <v>1</v>
      </c>
      <c r="AR473">
        <f t="shared" si="95"/>
        <v>4</v>
      </c>
      <c r="AS473">
        <f t="shared" si="96"/>
        <v>3</v>
      </c>
      <c r="AT473" s="3" t="b">
        <f t="shared" si="97"/>
        <v>1</v>
      </c>
      <c r="AU473" s="3">
        <f t="shared" si="98"/>
        <v>9.6517857142857135</v>
      </c>
      <c r="AV473" s="3">
        <f t="shared" si="99"/>
        <v>11.344714285714288</v>
      </c>
      <c r="AW473" s="3">
        <f t="shared" si="92"/>
        <v>-0.23315248470151576</v>
      </c>
      <c r="AX473" s="3">
        <f t="shared" si="104"/>
        <v>-6.1790610955412169E-2</v>
      </c>
      <c r="AY473" s="3" t="b">
        <f t="shared" si="102"/>
        <v>0</v>
      </c>
      <c r="AZ473" s="6">
        <f t="shared" si="100"/>
        <v>0.6623140161569977</v>
      </c>
      <c r="BA473" s="3" t="b">
        <f t="shared" si="103"/>
        <v>0</v>
      </c>
      <c r="BB473" s="3"/>
      <c r="BC473" t="s">
        <v>537</v>
      </c>
    </row>
    <row r="474" spans="1:55">
      <c r="A474">
        <v>948</v>
      </c>
      <c r="B474">
        <v>1</v>
      </c>
      <c r="C474" t="s">
        <v>2694</v>
      </c>
      <c r="D474" t="str">
        <f>HYPERLINK("http://www.uniprot.org/uniprot/NUPL1_MOUSE", "NUPL1_MOUSE")</f>
        <v>NUPL1_MOUSE</v>
      </c>
      <c r="F474">
        <v>12.9</v>
      </c>
      <c r="G474">
        <v>587</v>
      </c>
      <c r="H474">
        <v>59446</v>
      </c>
      <c r="I474" t="s">
        <v>2695</v>
      </c>
      <c r="J474">
        <v>82</v>
      </c>
      <c r="K474">
        <v>82</v>
      </c>
      <c r="L474">
        <v>1</v>
      </c>
      <c r="M474">
        <v>0</v>
      </c>
      <c r="N474">
        <v>22</v>
      </c>
      <c r="O474">
        <v>21</v>
      </c>
      <c r="P474">
        <v>3</v>
      </c>
      <c r="Q474">
        <v>2</v>
      </c>
      <c r="R474">
        <v>12</v>
      </c>
      <c r="S474">
        <v>22</v>
      </c>
      <c r="T474">
        <v>0</v>
      </c>
      <c r="U474">
        <v>22</v>
      </c>
      <c r="V474">
        <v>21</v>
      </c>
      <c r="W474">
        <v>3</v>
      </c>
      <c r="X474">
        <v>2</v>
      </c>
      <c r="Y474">
        <v>12</v>
      </c>
      <c r="Z474">
        <v>22</v>
      </c>
      <c r="AA474">
        <v>0</v>
      </c>
      <c r="AB474">
        <v>22</v>
      </c>
      <c r="AC474">
        <v>21</v>
      </c>
      <c r="AD474">
        <v>3</v>
      </c>
      <c r="AE474">
        <v>2</v>
      </c>
      <c r="AF474">
        <v>12</v>
      </c>
      <c r="AG474">
        <v>22</v>
      </c>
      <c r="AH474" s="3">
        <v>0.8571428571428571</v>
      </c>
      <c r="AI474" s="3">
        <v>17.167285714285715</v>
      </c>
      <c r="AJ474" s="3">
        <v>16.959142857142858</v>
      </c>
      <c r="AK474" s="3">
        <v>9.1449999999999996</v>
      </c>
      <c r="AL474" s="3">
        <v>4.5714285714285712</v>
      </c>
      <c r="AM474" s="3">
        <v>9.7142857142857135</v>
      </c>
      <c r="AN474" s="3">
        <v>14</v>
      </c>
      <c r="AO474" s="3">
        <f t="shared" si="93"/>
        <v>10.344897959183672</v>
      </c>
      <c r="AP474" s="3" t="b">
        <f t="shared" si="94"/>
        <v>1</v>
      </c>
      <c r="AQ474" s="3" t="b">
        <f t="shared" si="101"/>
        <v>1</v>
      </c>
      <c r="AR474">
        <f t="shared" si="95"/>
        <v>3</v>
      </c>
      <c r="AS474">
        <f t="shared" si="96"/>
        <v>3</v>
      </c>
      <c r="AT474" s="3" t="b">
        <f t="shared" si="97"/>
        <v>1</v>
      </c>
      <c r="AU474" s="3">
        <f t="shared" si="98"/>
        <v>11.032142857142858</v>
      </c>
      <c r="AV474" s="3">
        <f t="shared" si="99"/>
        <v>9.4285714285714288</v>
      </c>
      <c r="AW474" s="3">
        <f t="shared" si="92"/>
        <v>0.22660194138182205</v>
      </c>
      <c r="AX474" s="3">
        <f t="shared" si="104"/>
        <v>0.65227143995598402</v>
      </c>
      <c r="AY474" s="3" t="b">
        <f t="shared" si="102"/>
        <v>0</v>
      </c>
      <c r="AZ474" s="6">
        <f t="shared" si="100"/>
        <v>0.76664290162768112</v>
      </c>
      <c r="BA474" s="3" t="b">
        <f t="shared" si="103"/>
        <v>0</v>
      </c>
      <c r="BB474" s="3"/>
      <c r="BC474" t="s">
        <v>537</v>
      </c>
    </row>
    <row r="475" spans="1:55">
      <c r="A475">
        <v>898</v>
      </c>
      <c r="B475">
        <v>1</v>
      </c>
      <c r="C475" t="s">
        <v>1378</v>
      </c>
      <c r="D475" t="str">
        <f>HYPERLINK("http://www.uniprot.org/uniprot/FIBB_MOUSE", "FIBB_MOUSE")</f>
        <v>FIBB_MOUSE</v>
      </c>
      <c r="F475">
        <v>25.6</v>
      </c>
      <c r="G475">
        <v>481</v>
      </c>
      <c r="H475">
        <v>54754</v>
      </c>
      <c r="I475" t="s">
        <v>1466</v>
      </c>
      <c r="J475">
        <v>65</v>
      </c>
      <c r="K475">
        <v>65</v>
      </c>
      <c r="L475">
        <v>1</v>
      </c>
      <c r="M475">
        <v>3</v>
      </c>
      <c r="N475">
        <v>17</v>
      </c>
      <c r="O475">
        <v>6</v>
      </c>
      <c r="P475">
        <v>8</v>
      </c>
      <c r="Q475">
        <v>11</v>
      </c>
      <c r="R475">
        <v>14</v>
      </c>
      <c r="S475">
        <v>6</v>
      </c>
      <c r="T475">
        <v>3</v>
      </c>
      <c r="U475">
        <v>17</v>
      </c>
      <c r="V475">
        <v>6</v>
      </c>
      <c r="W475">
        <v>8</v>
      </c>
      <c r="X475">
        <v>11</v>
      </c>
      <c r="Y475">
        <v>14</v>
      </c>
      <c r="Z475">
        <v>6</v>
      </c>
      <c r="AA475">
        <v>3</v>
      </c>
      <c r="AB475">
        <v>17</v>
      </c>
      <c r="AC475">
        <v>6</v>
      </c>
      <c r="AD475">
        <v>8</v>
      </c>
      <c r="AE475">
        <v>11</v>
      </c>
      <c r="AF475">
        <v>14</v>
      </c>
      <c r="AG475">
        <v>6</v>
      </c>
      <c r="AH475" s="3">
        <v>6.238142857142857</v>
      </c>
      <c r="AI475" s="3">
        <v>13.169</v>
      </c>
      <c r="AJ475" s="3">
        <v>4.4244285714285718</v>
      </c>
      <c r="AK475" s="3">
        <v>16.831714285714288</v>
      </c>
      <c r="AL475" s="3">
        <v>16.831714285714288</v>
      </c>
      <c r="AM475" s="3">
        <v>11.285714285714286</v>
      </c>
      <c r="AN475" s="3">
        <v>3.556</v>
      </c>
      <c r="AO475" s="3">
        <f t="shared" si="93"/>
        <v>10.333816326530613</v>
      </c>
      <c r="AP475" s="3" t="b">
        <f t="shared" si="94"/>
        <v>1</v>
      </c>
      <c r="AQ475" s="3" t="b">
        <f t="shared" si="101"/>
        <v>1</v>
      </c>
      <c r="AR475">
        <f t="shared" si="95"/>
        <v>4</v>
      </c>
      <c r="AS475">
        <f t="shared" si="96"/>
        <v>3</v>
      </c>
      <c r="AT475" s="3" t="b">
        <f t="shared" si="97"/>
        <v>1</v>
      </c>
      <c r="AU475" s="3">
        <f t="shared" si="98"/>
        <v>10.16582142857143</v>
      </c>
      <c r="AV475" s="3">
        <f t="shared" si="99"/>
        <v>10.557809523809526</v>
      </c>
      <c r="AW475" s="3">
        <f t="shared" si="92"/>
        <v>-5.4583749381271571E-2</v>
      </c>
      <c r="AX475" s="3">
        <f t="shared" si="104"/>
        <v>0.31239838300491585</v>
      </c>
      <c r="AY475" s="3" t="b">
        <f t="shared" si="102"/>
        <v>0</v>
      </c>
      <c r="AZ475" s="6">
        <f t="shared" si="100"/>
        <v>0.93700298443982299</v>
      </c>
      <c r="BA475" s="3" t="b">
        <f t="shared" si="103"/>
        <v>0</v>
      </c>
      <c r="BB475" s="3"/>
      <c r="BC475" t="s">
        <v>537</v>
      </c>
    </row>
    <row r="476" spans="1:55">
      <c r="A476">
        <v>994</v>
      </c>
      <c r="B476">
        <v>1</v>
      </c>
      <c r="C476" t="s">
        <v>1226</v>
      </c>
      <c r="D476" t="str">
        <f>HYPERLINK("http://www.uniprot.org/uniprot/P66B_MOUSE", "P66B_MOUSE")</f>
        <v>P66B_MOUSE</v>
      </c>
      <c r="F476">
        <v>33.799999999999997</v>
      </c>
      <c r="G476">
        <v>594</v>
      </c>
      <c r="H476">
        <v>65412</v>
      </c>
      <c r="I476" t="s">
        <v>1227</v>
      </c>
      <c r="J476">
        <v>64</v>
      </c>
      <c r="K476">
        <v>63</v>
      </c>
      <c r="L476">
        <v>0.98399999999999999</v>
      </c>
      <c r="M476">
        <v>14</v>
      </c>
      <c r="N476">
        <v>9</v>
      </c>
      <c r="O476">
        <v>8</v>
      </c>
      <c r="P476">
        <v>1</v>
      </c>
      <c r="Q476">
        <v>12</v>
      </c>
      <c r="R476">
        <v>13</v>
      </c>
      <c r="S476">
        <v>7</v>
      </c>
      <c r="T476">
        <v>14</v>
      </c>
      <c r="U476">
        <v>9</v>
      </c>
      <c r="V476">
        <v>7</v>
      </c>
      <c r="W476">
        <v>1</v>
      </c>
      <c r="X476">
        <v>12</v>
      </c>
      <c r="Y476">
        <v>13</v>
      </c>
      <c r="Z476">
        <v>7</v>
      </c>
      <c r="AA476">
        <v>14</v>
      </c>
      <c r="AB476">
        <v>9</v>
      </c>
      <c r="AC476">
        <v>7.2690000000000001</v>
      </c>
      <c r="AD476">
        <v>1</v>
      </c>
      <c r="AE476">
        <v>12</v>
      </c>
      <c r="AF476">
        <v>13</v>
      </c>
      <c r="AG476">
        <v>7</v>
      </c>
      <c r="AH476" s="3">
        <v>22.428571428571427</v>
      </c>
      <c r="AI476" s="3">
        <v>6.2857142857142856</v>
      </c>
      <c r="AJ476" s="3">
        <v>5.4955714285714281</v>
      </c>
      <c r="AK476" s="3">
        <v>4.5714285714285712</v>
      </c>
      <c r="AL476" s="3">
        <v>18.571428571428573</v>
      </c>
      <c r="AM476" s="3">
        <v>10.535</v>
      </c>
      <c r="AN476" s="3">
        <v>4.2041428571428572</v>
      </c>
      <c r="AO476" s="3">
        <f t="shared" si="93"/>
        <v>10.298836734693877</v>
      </c>
      <c r="AP476" s="3" t="b">
        <f t="shared" si="94"/>
        <v>1</v>
      </c>
      <c r="AQ476" s="3" t="b">
        <f t="shared" si="101"/>
        <v>1</v>
      </c>
      <c r="AR476">
        <f t="shared" si="95"/>
        <v>4</v>
      </c>
      <c r="AS476">
        <f t="shared" si="96"/>
        <v>3</v>
      </c>
      <c r="AT476" s="3" t="b">
        <f t="shared" si="97"/>
        <v>1</v>
      </c>
      <c r="AU476" s="3">
        <f t="shared" si="98"/>
        <v>9.6953214285714271</v>
      </c>
      <c r="AV476" s="3">
        <f t="shared" si="99"/>
        <v>11.103523809523809</v>
      </c>
      <c r="AW476" s="3">
        <f t="shared" si="92"/>
        <v>-0.19565696847450129</v>
      </c>
      <c r="AX476" s="3">
        <f t="shared" si="104"/>
        <v>3.4918253584569063E-2</v>
      </c>
      <c r="AY476" s="3" t="b">
        <f t="shared" si="102"/>
        <v>0</v>
      </c>
      <c r="AZ476" s="6">
        <f t="shared" si="100"/>
        <v>0.82721443888163926</v>
      </c>
      <c r="BA476" s="3" t="b">
        <f t="shared" si="103"/>
        <v>0</v>
      </c>
      <c r="BB476" s="3"/>
      <c r="BC476" t="s">
        <v>1520</v>
      </c>
    </row>
    <row r="477" spans="1:55">
      <c r="A477">
        <v>360</v>
      </c>
      <c r="B477">
        <v>1</v>
      </c>
      <c r="C477" t="s">
        <v>1162</v>
      </c>
      <c r="D477" t="str">
        <f>HYPERLINK("http://www.uniprot.org/uniprot/TIM13_MOUSE", "TIM13_MOUSE")</f>
        <v>TIM13_MOUSE</v>
      </c>
      <c r="F477">
        <v>61.1</v>
      </c>
      <c r="G477">
        <v>95</v>
      </c>
      <c r="H477">
        <v>10459</v>
      </c>
      <c r="I477" t="s">
        <v>1163</v>
      </c>
      <c r="J477">
        <v>75</v>
      </c>
      <c r="K477">
        <v>75</v>
      </c>
      <c r="L477">
        <v>1</v>
      </c>
      <c r="M477">
        <v>2</v>
      </c>
      <c r="N477">
        <v>19</v>
      </c>
      <c r="O477">
        <v>13</v>
      </c>
      <c r="P477">
        <v>7</v>
      </c>
      <c r="Q477">
        <v>5</v>
      </c>
      <c r="R477">
        <v>17</v>
      </c>
      <c r="S477">
        <v>12</v>
      </c>
      <c r="T477">
        <v>2</v>
      </c>
      <c r="U477">
        <v>19</v>
      </c>
      <c r="V477">
        <v>13</v>
      </c>
      <c r="W477">
        <v>7</v>
      </c>
      <c r="X477">
        <v>5</v>
      </c>
      <c r="Y477">
        <v>17</v>
      </c>
      <c r="Z477">
        <v>12</v>
      </c>
      <c r="AA477">
        <v>2</v>
      </c>
      <c r="AB477">
        <v>19</v>
      </c>
      <c r="AC477">
        <v>13</v>
      </c>
      <c r="AD477">
        <v>7</v>
      </c>
      <c r="AE477">
        <v>5</v>
      </c>
      <c r="AF477">
        <v>17</v>
      </c>
      <c r="AG477">
        <v>12</v>
      </c>
      <c r="AH477" s="3">
        <v>3.8888571428571432</v>
      </c>
      <c r="AI477" s="3">
        <v>14.305285714285715</v>
      </c>
      <c r="AJ477" s="3">
        <v>9.2857142857142865</v>
      </c>
      <c r="AK477" s="3">
        <v>15.095571428571429</v>
      </c>
      <c r="AL477" s="3">
        <v>8.7142857142857135</v>
      </c>
      <c r="AM477" s="3">
        <v>13.870571428571427</v>
      </c>
      <c r="AN477" s="3">
        <v>6.9285714285714288</v>
      </c>
      <c r="AO477" s="3">
        <f t="shared" si="93"/>
        <v>10.298408163265307</v>
      </c>
      <c r="AP477" s="3" t="b">
        <f t="shared" si="94"/>
        <v>1</v>
      </c>
      <c r="AQ477" s="3" t="b">
        <f t="shared" si="101"/>
        <v>1</v>
      </c>
      <c r="AR477">
        <f t="shared" si="95"/>
        <v>4</v>
      </c>
      <c r="AS477">
        <f t="shared" si="96"/>
        <v>3</v>
      </c>
      <c r="AT477" s="3" t="b">
        <f t="shared" si="97"/>
        <v>1</v>
      </c>
      <c r="AU477" s="3">
        <f t="shared" si="98"/>
        <v>10.643857142857144</v>
      </c>
      <c r="AV477" s="3">
        <f t="shared" si="99"/>
        <v>9.8378095238095238</v>
      </c>
      <c r="AW477" s="3">
        <f t="shared" si="92"/>
        <v>0.11361202489508884</v>
      </c>
      <c r="AX477" s="3">
        <f t="shared" si="104"/>
        <v>0.55372673089526869</v>
      </c>
      <c r="AY477" s="3" t="b">
        <f t="shared" si="102"/>
        <v>0</v>
      </c>
      <c r="AZ477" s="6">
        <f t="shared" si="100"/>
        <v>0.82833046253443943</v>
      </c>
      <c r="BA477" s="3" t="b">
        <f t="shared" si="103"/>
        <v>0</v>
      </c>
      <c r="BB477" s="3"/>
      <c r="BC477" t="s">
        <v>537</v>
      </c>
    </row>
    <row r="478" spans="1:55">
      <c r="A478">
        <v>824</v>
      </c>
      <c r="B478">
        <v>1</v>
      </c>
      <c r="C478" t="s">
        <v>1572</v>
      </c>
      <c r="D478" t="str">
        <f>HYPERLINK("http://www.uniprot.org/uniprot/PWP2_MOUSE", "PWP2_MOUSE")</f>
        <v>PWP2_MOUSE</v>
      </c>
      <c r="F478">
        <v>22.1</v>
      </c>
      <c r="G478">
        <v>919</v>
      </c>
      <c r="H478">
        <v>102911</v>
      </c>
      <c r="I478" t="s">
        <v>1573</v>
      </c>
      <c r="J478">
        <v>85</v>
      </c>
      <c r="K478">
        <v>85</v>
      </c>
      <c r="L478">
        <v>1</v>
      </c>
      <c r="M478">
        <v>1</v>
      </c>
      <c r="N478">
        <v>13</v>
      </c>
      <c r="O478">
        <v>20</v>
      </c>
      <c r="P478">
        <v>0</v>
      </c>
      <c r="Q478">
        <v>6</v>
      </c>
      <c r="R478">
        <v>17</v>
      </c>
      <c r="S478">
        <v>28</v>
      </c>
      <c r="T478">
        <v>1</v>
      </c>
      <c r="U478">
        <v>13</v>
      </c>
      <c r="V478">
        <v>20</v>
      </c>
      <c r="W478">
        <v>0</v>
      </c>
      <c r="X478">
        <v>6</v>
      </c>
      <c r="Y478">
        <v>17</v>
      </c>
      <c r="Z478">
        <v>28</v>
      </c>
      <c r="AA478">
        <v>1</v>
      </c>
      <c r="AB478">
        <v>13</v>
      </c>
      <c r="AC478">
        <v>20</v>
      </c>
      <c r="AD478">
        <v>0</v>
      </c>
      <c r="AE478">
        <v>6</v>
      </c>
      <c r="AF478">
        <v>17</v>
      </c>
      <c r="AG478">
        <v>28</v>
      </c>
      <c r="AH478" s="3">
        <v>2.4387142857142856</v>
      </c>
      <c r="AI478" s="3">
        <v>10.092000000000001</v>
      </c>
      <c r="AJ478" s="3">
        <v>16.428571428571427</v>
      </c>
      <c r="AK478" s="3">
        <v>1</v>
      </c>
      <c r="AL478" s="3">
        <v>10.142857142857142</v>
      </c>
      <c r="AM478" s="3">
        <v>14</v>
      </c>
      <c r="AN478" s="3">
        <v>17.857142857142858</v>
      </c>
      <c r="AO478" s="3">
        <f t="shared" si="93"/>
        <v>10.279897959183673</v>
      </c>
      <c r="AP478" s="3" t="b">
        <f t="shared" si="94"/>
        <v>1</v>
      </c>
      <c r="AQ478" s="3" t="b">
        <f t="shared" si="101"/>
        <v>1</v>
      </c>
      <c r="AR478">
        <f t="shared" si="95"/>
        <v>3</v>
      </c>
      <c r="AS478">
        <f t="shared" si="96"/>
        <v>3</v>
      </c>
      <c r="AT478" s="3" t="b">
        <f t="shared" si="97"/>
        <v>1</v>
      </c>
      <c r="AU478" s="3">
        <f t="shared" si="98"/>
        <v>7.4898214285714282</v>
      </c>
      <c r="AV478" s="3">
        <f t="shared" si="99"/>
        <v>14</v>
      </c>
      <c r="AW478" s="3">
        <f t="shared" si="92"/>
        <v>-0.90242359952652085</v>
      </c>
      <c r="AX478" s="3">
        <f t="shared" si="104"/>
        <v>-1.2640693925382305</v>
      </c>
      <c r="AY478" s="3" t="b">
        <f t="shared" si="102"/>
        <v>0</v>
      </c>
      <c r="AZ478" s="6">
        <f t="shared" si="100"/>
        <v>0.2190328821517662</v>
      </c>
      <c r="BA478" s="3" t="b">
        <f t="shared" si="103"/>
        <v>0</v>
      </c>
      <c r="BB478" s="3"/>
      <c r="BC478" t="s">
        <v>537</v>
      </c>
    </row>
    <row r="479" spans="1:55">
      <c r="A479">
        <v>1353</v>
      </c>
      <c r="B479">
        <v>1</v>
      </c>
      <c r="C479" t="s">
        <v>1992</v>
      </c>
      <c r="D479" t="str">
        <f>HYPERLINK("http://www.uniprot.org/uniprot/MAN1_MOUSE", "MAN1_MOUSE")</f>
        <v>MAN1_MOUSE</v>
      </c>
      <c r="F479">
        <v>19.2</v>
      </c>
      <c r="G479">
        <v>921</v>
      </c>
      <c r="H479">
        <v>100308</v>
      </c>
      <c r="I479" t="s">
        <v>1993</v>
      </c>
      <c r="J479">
        <v>65</v>
      </c>
      <c r="K479">
        <v>65</v>
      </c>
      <c r="L479">
        <v>1</v>
      </c>
      <c r="M479">
        <v>7</v>
      </c>
      <c r="N479">
        <v>15</v>
      </c>
      <c r="O479">
        <v>10</v>
      </c>
      <c r="P479">
        <v>4</v>
      </c>
      <c r="Q479">
        <v>5</v>
      </c>
      <c r="R479">
        <v>15</v>
      </c>
      <c r="S479">
        <v>9</v>
      </c>
      <c r="T479">
        <v>7</v>
      </c>
      <c r="U479">
        <v>15</v>
      </c>
      <c r="V479">
        <v>10</v>
      </c>
      <c r="W479">
        <v>4</v>
      </c>
      <c r="X479">
        <v>5</v>
      </c>
      <c r="Y479">
        <v>15</v>
      </c>
      <c r="Z479">
        <v>9</v>
      </c>
      <c r="AA479">
        <v>7</v>
      </c>
      <c r="AB479">
        <v>15</v>
      </c>
      <c r="AC479">
        <v>10</v>
      </c>
      <c r="AD479">
        <v>4</v>
      </c>
      <c r="AE479">
        <v>5</v>
      </c>
      <c r="AF479">
        <v>15</v>
      </c>
      <c r="AG479">
        <v>9</v>
      </c>
      <c r="AH479" s="3">
        <v>13.169</v>
      </c>
      <c r="AI479" s="3">
        <v>11.916</v>
      </c>
      <c r="AJ479" s="3">
        <v>7.6408571428571435</v>
      </c>
      <c r="AK479" s="3">
        <v>11.391999999999999</v>
      </c>
      <c r="AL479" s="3">
        <v>9.4107142857142865</v>
      </c>
      <c r="AM479" s="3">
        <v>12.711</v>
      </c>
      <c r="AN479" s="3">
        <v>5.7042857142857146</v>
      </c>
      <c r="AO479" s="3">
        <f t="shared" si="93"/>
        <v>10.277693877551021</v>
      </c>
      <c r="AP479" s="3" t="b">
        <f t="shared" si="94"/>
        <v>1</v>
      </c>
      <c r="AQ479" s="3" t="b">
        <f t="shared" si="101"/>
        <v>1</v>
      </c>
      <c r="AR479">
        <f t="shared" si="95"/>
        <v>4</v>
      </c>
      <c r="AS479">
        <f t="shared" si="96"/>
        <v>3</v>
      </c>
      <c r="AT479" s="3" t="b">
        <f t="shared" si="97"/>
        <v>1</v>
      </c>
      <c r="AU479" s="3">
        <f t="shared" si="98"/>
        <v>11.029464285714287</v>
      </c>
      <c r="AV479" s="3">
        <f t="shared" si="99"/>
        <v>9.2753333333333341</v>
      </c>
      <c r="AW479" s="3">
        <f t="shared" si="92"/>
        <v>0.24989168441278592</v>
      </c>
      <c r="AX479" s="3">
        <f t="shared" si="104"/>
        <v>0.71081145473438667</v>
      </c>
      <c r="AY479" s="3" t="b">
        <f t="shared" si="102"/>
        <v>0</v>
      </c>
      <c r="AZ479" s="6">
        <f t="shared" si="100"/>
        <v>0.46176508148851764</v>
      </c>
      <c r="BA479" s="3" t="b">
        <f t="shared" si="103"/>
        <v>0</v>
      </c>
      <c r="BB479" s="3"/>
      <c r="BC479" t="s">
        <v>537</v>
      </c>
    </row>
    <row r="480" spans="1:55">
      <c r="A480">
        <v>1281</v>
      </c>
      <c r="B480">
        <v>1</v>
      </c>
      <c r="C480" t="s">
        <v>2880</v>
      </c>
      <c r="D480" t="str">
        <f>HYPERLINK("http://www.uniprot.org/uniprot/CWC15_MOUSE", "CWC15_MOUSE")</f>
        <v>CWC15_MOUSE</v>
      </c>
      <c r="F480">
        <v>28.4</v>
      </c>
      <c r="G480">
        <v>229</v>
      </c>
      <c r="H480">
        <v>26625</v>
      </c>
      <c r="I480" t="s">
        <v>2792</v>
      </c>
      <c r="J480">
        <v>61</v>
      </c>
      <c r="K480">
        <v>61</v>
      </c>
      <c r="L480">
        <v>1</v>
      </c>
      <c r="M480">
        <v>13</v>
      </c>
      <c r="N480">
        <v>10</v>
      </c>
      <c r="O480">
        <v>10</v>
      </c>
      <c r="P480">
        <v>2</v>
      </c>
      <c r="Q480">
        <v>11</v>
      </c>
      <c r="R480">
        <v>8</v>
      </c>
      <c r="S480">
        <v>7</v>
      </c>
      <c r="T480">
        <v>13</v>
      </c>
      <c r="U480">
        <v>10</v>
      </c>
      <c r="V480">
        <v>10</v>
      </c>
      <c r="W480">
        <v>2</v>
      </c>
      <c r="X480">
        <v>11</v>
      </c>
      <c r="Y480">
        <v>8</v>
      </c>
      <c r="Z480">
        <v>7</v>
      </c>
      <c r="AA480">
        <v>13</v>
      </c>
      <c r="AB480">
        <v>10</v>
      </c>
      <c r="AC480">
        <v>10</v>
      </c>
      <c r="AD480">
        <v>2</v>
      </c>
      <c r="AE480">
        <v>11</v>
      </c>
      <c r="AF480">
        <v>8</v>
      </c>
      <c r="AG480">
        <v>7</v>
      </c>
      <c r="AH480" s="3">
        <v>21.255857142857142</v>
      </c>
      <c r="AI480" s="3">
        <v>7.2857142857142856</v>
      </c>
      <c r="AJ480" s="3">
        <v>7.5714285714285712</v>
      </c>
      <c r="AK480" s="3">
        <v>7.5</v>
      </c>
      <c r="AL480" s="3">
        <v>17.167285714285715</v>
      </c>
      <c r="AM480" s="3">
        <v>6.8332857142857142</v>
      </c>
      <c r="AN480" s="3">
        <v>4.2857142857142856</v>
      </c>
      <c r="AO480" s="3">
        <f t="shared" si="93"/>
        <v>10.271326530612244</v>
      </c>
      <c r="AP480" s="3" t="b">
        <f t="shared" si="94"/>
        <v>1</v>
      </c>
      <c r="AQ480" s="3" t="b">
        <f t="shared" si="101"/>
        <v>1</v>
      </c>
      <c r="AR480">
        <f t="shared" si="95"/>
        <v>4</v>
      </c>
      <c r="AS480">
        <f t="shared" si="96"/>
        <v>3</v>
      </c>
      <c r="AT480" s="3" t="b">
        <f t="shared" si="97"/>
        <v>1</v>
      </c>
      <c r="AU480" s="3">
        <f t="shared" si="98"/>
        <v>10.90325</v>
      </c>
      <c r="AV480" s="3">
        <f t="shared" si="99"/>
        <v>9.4287619047619042</v>
      </c>
      <c r="AW480" s="3">
        <f t="shared" si="92"/>
        <v>0.20961798477733287</v>
      </c>
      <c r="AX480" s="3">
        <f t="shared" si="104"/>
        <v>0.6125614599077589</v>
      </c>
      <c r="AY480" s="3" t="b">
        <f t="shared" si="102"/>
        <v>0</v>
      </c>
      <c r="AZ480" s="6">
        <f t="shared" si="100"/>
        <v>0.78997278231169665</v>
      </c>
      <c r="BA480" s="3" t="b">
        <f t="shared" si="103"/>
        <v>0</v>
      </c>
      <c r="BB480" s="3"/>
      <c r="BC480" t="s">
        <v>537</v>
      </c>
    </row>
    <row r="481" spans="1:55">
      <c r="A481">
        <v>1280</v>
      </c>
      <c r="B481">
        <v>1</v>
      </c>
      <c r="C481" t="s">
        <v>2878</v>
      </c>
      <c r="D481" t="str">
        <f>HYPERLINK("http://www.uniprot.org/uniprot/EXOS9_MOUSE", "EXOS9_MOUSE")</f>
        <v>EXOS9_MOUSE</v>
      </c>
      <c r="F481">
        <v>14.6</v>
      </c>
      <c r="G481">
        <v>438</v>
      </c>
      <c r="H481">
        <v>48938</v>
      </c>
      <c r="I481" t="s">
        <v>2879</v>
      </c>
      <c r="J481">
        <v>63</v>
      </c>
      <c r="K481">
        <v>63</v>
      </c>
      <c r="L481">
        <v>1</v>
      </c>
      <c r="M481">
        <v>8</v>
      </c>
      <c r="N481">
        <v>9</v>
      </c>
      <c r="O481">
        <v>9</v>
      </c>
      <c r="P481">
        <v>3</v>
      </c>
      <c r="Q481">
        <v>11</v>
      </c>
      <c r="R481">
        <v>14</v>
      </c>
      <c r="S481">
        <v>9</v>
      </c>
      <c r="T481">
        <v>8</v>
      </c>
      <c r="U481">
        <v>9</v>
      </c>
      <c r="V481">
        <v>9</v>
      </c>
      <c r="W481">
        <v>3</v>
      </c>
      <c r="X481">
        <v>11</v>
      </c>
      <c r="Y481">
        <v>14</v>
      </c>
      <c r="Z481">
        <v>9</v>
      </c>
      <c r="AA481">
        <v>8</v>
      </c>
      <c r="AB481">
        <v>9</v>
      </c>
      <c r="AC481">
        <v>9</v>
      </c>
      <c r="AD481">
        <v>3</v>
      </c>
      <c r="AE481">
        <v>11</v>
      </c>
      <c r="AF481">
        <v>14</v>
      </c>
      <c r="AG481">
        <v>9</v>
      </c>
      <c r="AH481" s="3">
        <v>14.22342857142857</v>
      </c>
      <c r="AI481" s="3">
        <v>6.4285714285714288</v>
      </c>
      <c r="AJ481" s="3">
        <v>6.8571428571428568</v>
      </c>
      <c r="AK481" s="3">
        <v>9.7142857142857135</v>
      </c>
      <c r="AL481" s="3">
        <v>17.161571428571428</v>
      </c>
      <c r="AM481" s="3">
        <v>11.571428571428571</v>
      </c>
      <c r="AN481" s="3">
        <v>5.6487142857142851</v>
      </c>
      <c r="AO481" s="3">
        <f t="shared" si="93"/>
        <v>10.22930612244898</v>
      </c>
      <c r="AP481" s="3" t="b">
        <f t="shared" si="94"/>
        <v>1</v>
      </c>
      <c r="AQ481" s="3" t="b">
        <f t="shared" si="101"/>
        <v>1</v>
      </c>
      <c r="AR481">
        <f t="shared" si="95"/>
        <v>4</v>
      </c>
      <c r="AS481">
        <f t="shared" si="96"/>
        <v>3</v>
      </c>
      <c r="AT481" s="3" t="b">
        <f t="shared" si="97"/>
        <v>1</v>
      </c>
      <c r="AU481" s="3">
        <f t="shared" si="98"/>
        <v>9.3058571428571426</v>
      </c>
      <c r="AV481" s="3">
        <f t="shared" si="99"/>
        <v>11.460571428571427</v>
      </c>
      <c r="AW481" s="3">
        <f t="shared" si="92"/>
        <v>-0.30046803411488576</v>
      </c>
      <c r="AX481" s="3">
        <f t="shared" si="104"/>
        <v>-0.33681034969338491</v>
      </c>
      <c r="AY481" s="3" t="b">
        <f t="shared" si="102"/>
        <v>0</v>
      </c>
      <c r="AZ481" s="6">
        <f t="shared" si="100"/>
        <v>0.56492611654161773</v>
      </c>
      <c r="BA481" s="3" t="b">
        <f t="shared" si="103"/>
        <v>0</v>
      </c>
      <c r="BB481" s="3"/>
      <c r="BC481" t="s">
        <v>537</v>
      </c>
    </row>
    <row r="482" spans="1:55">
      <c r="A482">
        <v>1101</v>
      </c>
      <c r="B482">
        <v>1</v>
      </c>
      <c r="C482" t="s">
        <v>2512</v>
      </c>
      <c r="D482" t="str">
        <f>HYPERLINK("http://www.uniprot.org/uniprot/WBS14_MOUSE", "WBS14_MOUSE")</f>
        <v>WBS14_MOUSE</v>
      </c>
      <c r="F482">
        <v>25.3</v>
      </c>
      <c r="G482">
        <v>864</v>
      </c>
      <c r="H482">
        <v>94876</v>
      </c>
      <c r="I482" t="s">
        <v>2431</v>
      </c>
      <c r="J482">
        <v>66</v>
      </c>
      <c r="K482">
        <v>66</v>
      </c>
      <c r="L482">
        <v>1</v>
      </c>
      <c r="M482">
        <v>10</v>
      </c>
      <c r="N482">
        <v>13</v>
      </c>
      <c r="O482">
        <v>6</v>
      </c>
      <c r="P482">
        <v>4</v>
      </c>
      <c r="Q482">
        <v>5</v>
      </c>
      <c r="R482">
        <v>10</v>
      </c>
      <c r="S482">
        <v>18</v>
      </c>
      <c r="T482">
        <v>10</v>
      </c>
      <c r="U482">
        <v>13</v>
      </c>
      <c r="V482">
        <v>6</v>
      </c>
      <c r="W482">
        <v>4</v>
      </c>
      <c r="X482">
        <v>5</v>
      </c>
      <c r="Y482">
        <v>10</v>
      </c>
      <c r="Z482">
        <v>18</v>
      </c>
      <c r="AA482">
        <v>10</v>
      </c>
      <c r="AB482">
        <v>13</v>
      </c>
      <c r="AC482">
        <v>6</v>
      </c>
      <c r="AD482">
        <v>4</v>
      </c>
      <c r="AE482">
        <v>5</v>
      </c>
      <c r="AF482">
        <v>10</v>
      </c>
      <c r="AG482">
        <v>18</v>
      </c>
      <c r="AH482" s="3">
        <v>16.714285714285715</v>
      </c>
      <c r="AI482" s="3">
        <v>10.246714285714287</v>
      </c>
      <c r="AJ482" s="3">
        <v>4.5714285714285712</v>
      </c>
      <c r="AK482" s="3">
        <v>11.219714285714286</v>
      </c>
      <c r="AL482" s="3">
        <v>9.241142857142858</v>
      </c>
      <c r="AM482" s="3">
        <v>8.2491428571428571</v>
      </c>
      <c r="AN482" s="3">
        <v>11.285714285714286</v>
      </c>
      <c r="AO482" s="3">
        <f t="shared" si="93"/>
        <v>10.218306122448981</v>
      </c>
      <c r="AP482" s="3" t="b">
        <f t="shared" si="94"/>
        <v>1</v>
      </c>
      <c r="AQ482" s="3" t="b">
        <f t="shared" si="101"/>
        <v>1</v>
      </c>
      <c r="AR482">
        <f t="shared" si="95"/>
        <v>4</v>
      </c>
      <c r="AS482">
        <f t="shared" si="96"/>
        <v>3</v>
      </c>
      <c r="AT482" s="3" t="b">
        <f t="shared" si="97"/>
        <v>1</v>
      </c>
      <c r="AU482" s="3">
        <f t="shared" si="98"/>
        <v>10.688035714285714</v>
      </c>
      <c r="AV482" s="3">
        <f t="shared" si="99"/>
        <v>9.5920000000000005</v>
      </c>
      <c r="AW482" s="3">
        <f t="shared" si="92"/>
        <v>0.15609316986229893</v>
      </c>
      <c r="AX482" s="3">
        <f t="shared" si="104"/>
        <v>0.35764343418194072</v>
      </c>
      <c r="AY482" s="3" t="b">
        <f t="shared" si="102"/>
        <v>0</v>
      </c>
      <c r="AZ482" s="6">
        <f t="shared" si="100"/>
        <v>0.73283467560367344</v>
      </c>
      <c r="BA482" s="3" t="b">
        <f t="shared" si="103"/>
        <v>0</v>
      </c>
      <c r="BB482" s="3"/>
      <c r="BC482" t="s">
        <v>537</v>
      </c>
    </row>
    <row r="483" spans="1:55">
      <c r="A483">
        <v>1136</v>
      </c>
      <c r="B483">
        <v>1</v>
      </c>
      <c r="C483" t="s">
        <v>2416</v>
      </c>
      <c r="D483" t="str">
        <f>HYPERLINK("http://www.uniprot.org/uniprot/RRP44_MOUSE", "RRP44_MOUSE")</f>
        <v>RRP44_MOUSE</v>
      </c>
      <c r="F483">
        <v>22</v>
      </c>
      <c r="G483">
        <v>958</v>
      </c>
      <c r="H483">
        <v>108839</v>
      </c>
      <c r="I483" t="s">
        <v>2417</v>
      </c>
      <c r="J483">
        <v>78</v>
      </c>
      <c r="K483">
        <v>78</v>
      </c>
      <c r="L483">
        <v>1</v>
      </c>
      <c r="M483">
        <v>3</v>
      </c>
      <c r="N483">
        <v>21</v>
      </c>
      <c r="O483">
        <v>18</v>
      </c>
      <c r="P483">
        <v>2</v>
      </c>
      <c r="Q483">
        <v>1</v>
      </c>
      <c r="R483">
        <v>14</v>
      </c>
      <c r="S483">
        <v>19</v>
      </c>
      <c r="T483">
        <v>3</v>
      </c>
      <c r="U483">
        <v>21</v>
      </c>
      <c r="V483">
        <v>18</v>
      </c>
      <c r="W483">
        <v>2</v>
      </c>
      <c r="X483">
        <v>1</v>
      </c>
      <c r="Y483">
        <v>14</v>
      </c>
      <c r="Z483">
        <v>19</v>
      </c>
      <c r="AA483">
        <v>3</v>
      </c>
      <c r="AB483">
        <v>21</v>
      </c>
      <c r="AC483">
        <v>18</v>
      </c>
      <c r="AD483">
        <v>2</v>
      </c>
      <c r="AE483">
        <v>1</v>
      </c>
      <c r="AF483">
        <v>14</v>
      </c>
      <c r="AG483">
        <v>19</v>
      </c>
      <c r="AH483" s="3">
        <v>6.4361428571428565</v>
      </c>
      <c r="AI483" s="3">
        <v>16.428571428571427</v>
      </c>
      <c r="AJ483" s="3">
        <v>14.270714285714286</v>
      </c>
      <c r="AK483" s="3">
        <v>7.2857142857142856</v>
      </c>
      <c r="AL483" s="3">
        <v>3.1435714285714282</v>
      </c>
      <c r="AM483" s="3">
        <v>11.571428571428571</v>
      </c>
      <c r="AN483" s="3">
        <v>12.285714285714286</v>
      </c>
      <c r="AO483" s="3">
        <f t="shared" si="93"/>
        <v>10.20312244897959</v>
      </c>
      <c r="AP483" s="3" t="b">
        <f t="shared" si="94"/>
        <v>1</v>
      </c>
      <c r="AQ483" s="3" t="b">
        <f t="shared" si="101"/>
        <v>1</v>
      </c>
      <c r="AR483">
        <f t="shared" si="95"/>
        <v>4</v>
      </c>
      <c r="AS483">
        <f t="shared" si="96"/>
        <v>3</v>
      </c>
      <c r="AT483" s="3" t="b">
        <f t="shared" si="97"/>
        <v>1</v>
      </c>
      <c r="AU483" s="3">
        <f t="shared" si="98"/>
        <v>11.105285714285714</v>
      </c>
      <c r="AV483" s="3">
        <f t="shared" si="99"/>
        <v>9.000238095238096</v>
      </c>
      <c r="AW483" s="3">
        <f t="shared" si="92"/>
        <v>0.30321143810935808</v>
      </c>
      <c r="AX483" s="3">
        <f t="shared" si="104"/>
        <v>0.35716551105097538</v>
      </c>
      <c r="AY483" s="3" t="b">
        <f t="shared" si="102"/>
        <v>0</v>
      </c>
      <c r="AZ483" s="6">
        <f t="shared" si="100"/>
        <v>0.60722409071408023</v>
      </c>
      <c r="BA483" s="3" t="b">
        <f t="shared" si="103"/>
        <v>0</v>
      </c>
      <c r="BB483" s="3"/>
      <c r="BC483" t="s">
        <v>537</v>
      </c>
    </row>
    <row r="484" spans="1:55">
      <c r="A484">
        <v>677</v>
      </c>
      <c r="B484">
        <v>1</v>
      </c>
      <c r="C484" t="s">
        <v>1950</v>
      </c>
      <c r="D484" t="str">
        <f>HYPERLINK("http://www.uniprot.org/uniprot/RRP12_MOUSE", "RRP12_MOUSE")</f>
        <v>RRP12_MOUSE</v>
      </c>
      <c r="F484">
        <v>24</v>
      </c>
      <c r="G484">
        <v>1295</v>
      </c>
      <c r="H484">
        <v>143132</v>
      </c>
      <c r="I484" t="s">
        <v>1951</v>
      </c>
      <c r="J484">
        <v>71</v>
      </c>
      <c r="K484">
        <v>71</v>
      </c>
      <c r="L484">
        <v>1</v>
      </c>
      <c r="M484">
        <v>4</v>
      </c>
      <c r="N484">
        <v>7</v>
      </c>
      <c r="O484">
        <v>14</v>
      </c>
      <c r="P484">
        <v>1</v>
      </c>
      <c r="Q484">
        <v>13</v>
      </c>
      <c r="R484">
        <v>20</v>
      </c>
      <c r="S484">
        <v>12</v>
      </c>
      <c r="T484">
        <v>4</v>
      </c>
      <c r="U484">
        <v>7</v>
      </c>
      <c r="V484">
        <v>14</v>
      </c>
      <c r="W484">
        <v>1</v>
      </c>
      <c r="X484">
        <v>13</v>
      </c>
      <c r="Y484">
        <v>20</v>
      </c>
      <c r="Z484">
        <v>12</v>
      </c>
      <c r="AA484">
        <v>4</v>
      </c>
      <c r="AB484">
        <v>7</v>
      </c>
      <c r="AC484">
        <v>14</v>
      </c>
      <c r="AD484">
        <v>1</v>
      </c>
      <c r="AE484">
        <v>13</v>
      </c>
      <c r="AF484">
        <v>20</v>
      </c>
      <c r="AG484">
        <v>12</v>
      </c>
      <c r="AH484" s="3">
        <v>7.4408571428571424</v>
      </c>
      <c r="AI484" s="3">
        <v>4.5714285714285712</v>
      </c>
      <c r="AJ484" s="3">
        <v>10.535</v>
      </c>
      <c r="AK484" s="3">
        <v>4.1428571428571432</v>
      </c>
      <c r="AL484" s="3">
        <v>19.541857142857143</v>
      </c>
      <c r="AM484" s="3">
        <v>17.857142857142858</v>
      </c>
      <c r="AN484" s="3">
        <v>7.2857142857142856</v>
      </c>
      <c r="AO484" s="3">
        <f t="shared" si="93"/>
        <v>10.196408163265307</v>
      </c>
      <c r="AP484" s="3" t="b">
        <f t="shared" si="94"/>
        <v>1</v>
      </c>
      <c r="AQ484" s="3" t="b">
        <f t="shared" si="101"/>
        <v>1</v>
      </c>
      <c r="AR484">
        <f t="shared" si="95"/>
        <v>4</v>
      </c>
      <c r="AS484">
        <f t="shared" si="96"/>
        <v>3</v>
      </c>
      <c r="AT484" s="3" t="b">
        <f t="shared" si="97"/>
        <v>1</v>
      </c>
      <c r="AU484" s="3">
        <f t="shared" si="98"/>
        <v>6.672535714285714</v>
      </c>
      <c r="AV484" s="3">
        <f t="shared" si="99"/>
        <v>14.894904761904762</v>
      </c>
      <c r="AW484" s="3">
        <f t="shared" si="92"/>
        <v>-1.1585118715917304</v>
      </c>
      <c r="AX484" s="3">
        <f t="shared" si="104"/>
        <v>-1.9474514379032664</v>
      </c>
      <c r="AY484" s="3" t="b">
        <f t="shared" si="102"/>
        <v>1</v>
      </c>
      <c r="AZ484" s="6">
        <f t="shared" si="100"/>
        <v>7.439062206307552E-2</v>
      </c>
      <c r="BA484" s="3" t="b">
        <f t="shared" si="103"/>
        <v>1</v>
      </c>
      <c r="BB484" s="3" t="b">
        <v>1</v>
      </c>
      <c r="BC484" t="s">
        <v>537</v>
      </c>
    </row>
    <row r="485" spans="1:55">
      <c r="A485">
        <v>943</v>
      </c>
      <c r="B485">
        <v>1</v>
      </c>
      <c r="C485" t="s">
        <v>2758</v>
      </c>
      <c r="D485" t="str">
        <f>HYPERLINK("http://www.uniprot.org/uniprot/SEH1_MOUSE", "SEH1_MOUSE")</f>
        <v>SEH1_MOUSE</v>
      </c>
      <c r="F485">
        <v>24.4</v>
      </c>
      <c r="G485">
        <v>360</v>
      </c>
      <c r="H485">
        <v>39776</v>
      </c>
      <c r="I485" t="s">
        <v>2685</v>
      </c>
      <c r="J485">
        <v>78</v>
      </c>
      <c r="K485">
        <v>78</v>
      </c>
      <c r="L485">
        <v>1</v>
      </c>
      <c r="M485">
        <v>1</v>
      </c>
      <c r="N485">
        <v>12</v>
      </c>
      <c r="O485">
        <v>21</v>
      </c>
      <c r="P485">
        <v>3</v>
      </c>
      <c r="Q485">
        <v>4</v>
      </c>
      <c r="R485">
        <v>9</v>
      </c>
      <c r="S485">
        <v>28</v>
      </c>
      <c r="T485">
        <v>1</v>
      </c>
      <c r="U485">
        <v>12</v>
      </c>
      <c r="V485">
        <v>21</v>
      </c>
      <c r="W485">
        <v>3</v>
      </c>
      <c r="X485">
        <v>4</v>
      </c>
      <c r="Y485">
        <v>9</v>
      </c>
      <c r="Z485">
        <v>28</v>
      </c>
      <c r="AA485">
        <v>1</v>
      </c>
      <c r="AB485">
        <v>12</v>
      </c>
      <c r="AC485">
        <v>21</v>
      </c>
      <c r="AD485">
        <v>3</v>
      </c>
      <c r="AE485">
        <v>4</v>
      </c>
      <c r="AF485">
        <v>9</v>
      </c>
      <c r="AG485">
        <v>28</v>
      </c>
      <c r="AH485" s="3">
        <v>2.8571428571428572</v>
      </c>
      <c r="AI485" s="3">
        <v>9.1449999999999996</v>
      </c>
      <c r="AJ485" s="3">
        <v>16.902428571428572</v>
      </c>
      <c r="AK485" s="3">
        <v>9.1221428571428582</v>
      </c>
      <c r="AL485" s="3">
        <v>7.7035714285714283</v>
      </c>
      <c r="AM485" s="3">
        <v>7.3474285714285719</v>
      </c>
      <c r="AN485" s="3">
        <v>17.857142857142858</v>
      </c>
      <c r="AO485" s="3">
        <f t="shared" si="93"/>
        <v>10.133551020408165</v>
      </c>
      <c r="AP485" s="3" t="b">
        <f t="shared" si="94"/>
        <v>1</v>
      </c>
      <c r="AQ485" s="3" t="b">
        <f t="shared" si="101"/>
        <v>1</v>
      </c>
      <c r="AR485">
        <f t="shared" si="95"/>
        <v>4</v>
      </c>
      <c r="AS485">
        <f t="shared" si="96"/>
        <v>3</v>
      </c>
      <c r="AT485" s="3" t="b">
        <f t="shared" si="97"/>
        <v>1</v>
      </c>
      <c r="AU485" s="3">
        <f t="shared" si="98"/>
        <v>9.5066785714285729</v>
      </c>
      <c r="AV485" s="3">
        <f t="shared" si="99"/>
        <v>10.969380952380952</v>
      </c>
      <c r="AW485" s="3">
        <f t="shared" si="92"/>
        <v>-0.20646882309914333</v>
      </c>
      <c r="AX485" s="3">
        <f t="shared" si="104"/>
        <v>-0.48197180897173819</v>
      </c>
      <c r="AY485" s="3" t="b">
        <f t="shared" si="102"/>
        <v>0</v>
      </c>
      <c r="AZ485" s="6">
        <f t="shared" si="100"/>
        <v>0.75617345661256619</v>
      </c>
      <c r="BA485" s="3" t="b">
        <f t="shared" si="103"/>
        <v>0</v>
      </c>
      <c r="BB485" s="3"/>
      <c r="BC485" t="s">
        <v>537</v>
      </c>
    </row>
    <row r="486" spans="1:55">
      <c r="A486">
        <v>127</v>
      </c>
      <c r="B486">
        <v>1</v>
      </c>
      <c r="C486" t="s">
        <v>253</v>
      </c>
      <c r="D486" t="str">
        <f>HYPERLINK("http://www.uniprot.org/uniprot/RDH7_MOUSE", "RDH7_MOUSE")</f>
        <v>RDH7_MOUSE</v>
      </c>
      <c r="F486">
        <v>28.2</v>
      </c>
      <c r="G486">
        <v>316</v>
      </c>
      <c r="H486">
        <v>35661</v>
      </c>
      <c r="I486" t="s">
        <v>254</v>
      </c>
      <c r="J486">
        <v>84</v>
      </c>
      <c r="K486">
        <v>30</v>
      </c>
      <c r="L486">
        <v>0.35699999999999998</v>
      </c>
      <c r="M486">
        <v>8</v>
      </c>
      <c r="N486">
        <v>28</v>
      </c>
      <c r="O486">
        <v>15</v>
      </c>
      <c r="P486">
        <v>5</v>
      </c>
      <c r="Q486">
        <v>4</v>
      </c>
      <c r="R486">
        <v>13</v>
      </c>
      <c r="S486">
        <v>11</v>
      </c>
      <c r="T486">
        <v>2</v>
      </c>
      <c r="U486">
        <v>11</v>
      </c>
      <c r="V486">
        <v>6</v>
      </c>
      <c r="W486">
        <v>2</v>
      </c>
      <c r="X486">
        <v>1</v>
      </c>
      <c r="Y486">
        <v>5</v>
      </c>
      <c r="Z486">
        <v>3</v>
      </c>
      <c r="AA486">
        <v>5</v>
      </c>
      <c r="AB486">
        <v>22.687999999999999</v>
      </c>
      <c r="AC486">
        <v>15</v>
      </c>
      <c r="AD486">
        <v>4</v>
      </c>
      <c r="AE486">
        <v>4</v>
      </c>
      <c r="AF486">
        <v>11.667</v>
      </c>
      <c r="AG486">
        <v>11</v>
      </c>
      <c r="AH486" s="3">
        <v>9</v>
      </c>
      <c r="AI486" s="3">
        <v>17.794714285714285</v>
      </c>
      <c r="AJ486" s="3">
        <v>11.154714285714286</v>
      </c>
      <c r="AK486" s="3">
        <v>10.142857142857142</v>
      </c>
      <c r="AL486" s="3">
        <v>7.2857142857142856</v>
      </c>
      <c r="AM486" s="3">
        <v>9.2381428571428579</v>
      </c>
      <c r="AN486" s="3">
        <v>6.2857142857142856</v>
      </c>
      <c r="AO486" s="3">
        <f t="shared" si="93"/>
        <v>10.128836734693877</v>
      </c>
      <c r="AP486" s="3" t="b">
        <f t="shared" si="94"/>
        <v>1</v>
      </c>
      <c r="AQ486" s="3" t="b">
        <f t="shared" si="101"/>
        <v>1</v>
      </c>
      <c r="AR486">
        <f t="shared" si="95"/>
        <v>4</v>
      </c>
      <c r="AS486">
        <f t="shared" si="96"/>
        <v>3</v>
      </c>
      <c r="AT486" s="3" t="b">
        <f t="shared" si="97"/>
        <v>1</v>
      </c>
      <c r="AU486" s="3">
        <f t="shared" si="98"/>
        <v>12.023071428571427</v>
      </c>
      <c r="AV486" s="3">
        <f t="shared" si="99"/>
        <v>7.6031904761904761</v>
      </c>
      <c r="AW486" s="3">
        <f t="shared" si="92"/>
        <v>0.66112865654174635</v>
      </c>
      <c r="AX486" s="3">
        <f t="shared" si="104"/>
        <v>0.83302992692778821</v>
      </c>
      <c r="AY486" s="3" t="b">
        <f t="shared" si="102"/>
        <v>0</v>
      </c>
      <c r="AZ486" s="6">
        <f t="shared" si="100"/>
        <v>0.13048231928168016</v>
      </c>
      <c r="BA486" s="3" t="b">
        <f t="shared" si="103"/>
        <v>0</v>
      </c>
      <c r="BB486" s="3"/>
      <c r="BC486" t="s">
        <v>255</v>
      </c>
    </row>
    <row r="487" spans="1:55">
      <c r="A487">
        <v>1334</v>
      </c>
      <c r="B487">
        <v>1</v>
      </c>
      <c r="C487" t="s">
        <v>2040</v>
      </c>
      <c r="D487" t="str">
        <f>HYPERLINK("http://www.uniprot.org/uniprot/ZRAB2_MOUSE", "ZRAB2_MOUSE")</f>
        <v>ZRAB2_MOUSE</v>
      </c>
      <c r="F487">
        <v>26.1</v>
      </c>
      <c r="G487">
        <v>330</v>
      </c>
      <c r="H487">
        <v>37351</v>
      </c>
      <c r="I487" t="s">
        <v>2041</v>
      </c>
      <c r="J487">
        <v>75</v>
      </c>
      <c r="K487">
        <v>75</v>
      </c>
      <c r="L487">
        <v>1</v>
      </c>
      <c r="M487">
        <v>2</v>
      </c>
      <c r="N487">
        <v>11</v>
      </c>
      <c r="O487">
        <v>19</v>
      </c>
      <c r="P487">
        <v>1</v>
      </c>
      <c r="Q487">
        <v>4</v>
      </c>
      <c r="R487">
        <v>18</v>
      </c>
      <c r="S487">
        <v>20</v>
      </c>
      <c r="T487">
        <v>2</v>
      </c>
      <c r="U487">
        <v>11</v>
      </c>
      <c r="V487">
        <v>19</v>
      </c>
      <c r="W487">
        <v>1</v>
      </c>
      <c r="X487">
        <v>4</v>
      </c>
      <c r="Y487">
        <v>18</v>
      </c>
      <c r="Z487">
        <v>20</v>
      </c>
      <c r="AA487">
        <v>2</v>
      </c>
      <c r="AB487">
        <v>11</v>
      </c>
      <c r="AC487">
        <v>19</v>
      </c>
      <c r="AD487">
        <v>1</v>
      </c>
      <c r="AE487">
        <v>4</v>
      </c>
      <c r="AF487">
        <v>18</v>
      </c>
      <c r="AG487">
        <v>20</v>
      </c>
      <c r="AH487" s="3">
        <v>4.7958571428571428</v>
      </c>
      <c r="AI487" s="3">
        <v>8.4235714285714298</v>
      </c>
      <c r="AJ487" s="3">
        <v>15.428571428571429</v>
      </c>
      <c r="AK487" s="3">
        <v>5.3998571428571429</v>
      </c>
      <c r="AL487" s="3">
        <v>8.0511428571428585</v>
      </c>
      <c r="AM487" s="3">
        <v>15.815</v>
      </c>
      <c r="AN487" s="3">
        <v>12.857142857142858</v>
      </c>
      <c r="AO487" s="3">
        <f t="shared" si="93"/>
        <v>10.110163265306124</v>
      </c>
      <c r="AP487" s="3" t="b">
        <f t="shared" si="94"/>
        <v>1</v>
      </c>
      <c r="AQ487" s="3" t="b">
        <f t="shared" si="101"/>
        <v>1</v>
      </c>
      <c r="AR487">
        <f t="shared" si="95"/>
        <v>4</v>
      </c>
      <c r="AS487">
        <f t="shared" si="96"/>
        <v>3</v>
      </c>
      <c r="AT487" s="3" t="b">
        <f t="shared" si="97"/>
        <v>1</v>
      </c>
      <c r="AU487" s="3">
        <f t="shared" si="98"/>
        <v>8.5119642857142868</v>
      </c>
      <c r="AV487" s="3">
        <f t="shared" si="99"/>
        <v>12.241095238095239</v>
      </c>
      <c r="AW487" s="3">
        <f t="shared" si="92"/>
        <v>-0.5241686422079358</v>
      </c>
      <c r="AX487" s="3">
        <f t="shared" si="104"/>
        <v>-0.89216701617076732</v>
      </c>
      <c r="AY487" s="3" t="b">
        <f t="shared" si="102"/>
        <v>0</v>
      </c>
      <c r="AZ487" s="6">
        <f t="shared" si="100"/>
        <v>0.32915480998772179</v>
      </c>
      <c r="BA487" s="3" t="b">
        <f t="shared" si="103"/>
        <v>0</v>
      </c>
      <c r="BB487" s="3"/>
      <c r="BC487" t="s">
        <v>537</v>
      </c>
    </row>
    <row r="488" spans="1:55">
      <c r="A488">
        <v>186</v>
      </c>
      <c r="B488">
        <v>1</v>
      </c>
      <c r="C488" t="s">
        <v>123</v>
      </c>
      <c r="D488" t="str">
        <f>HYPERLINK("http://www.uniprot.org/uniprot/RSSA_MOUSE", "RSSA_MOUSE")</f>
        <v>RSSA_MOUSE</v>
      </c>
      <c r="F488">
        <v>29.5</v>
      </c>
      <c r="G488">
        <v>295</v>
      </c>
      <c r="H488">
        <v>32839</v>
      </c>
      <c r="I488" t="s">
        <v>124</v>
      </c>
      <c r="J488">
        <v>72</v>
      </c>
      <c r="K488">
        <v>72</v>
      </c>
      <c r="L488">
        <v>1</v>
      </c>
      <c r="M488">
        <v>11</v>
      </c>
      <c r="N488">
        <v>13</v>
      </c>
      <c r="O488">
        <v>15</v>
      </c>
      <c r="P488">
        <v>2</v>
      </c>
      <c r="Q488">
        <v>6</v>
      </c>
      <c r="R488">
        <v>14</v>
      </c>
      <c r="S488">
        <v>11</v>
      </c>
      <c r="T488">
        <v>11</v>
      </c>
      <c r="U488">
        <v>13</v>
      </c>
      <c r="V488">
        <v>15</v>
      </c>
      <c r="W488">
        <v>2</v>
      </c>
      <c r="X488">
        <v>6</v>
      </c>
      <c r="Y488">
        <v>14</v>
      </c>
      <c r="Z488">
        <v>11</v>
      </c>
      <c r="AA488">
        <v>11</v>
      </c>
      <c r="AB488">
        <v>13</v>
      </c>
      <c r="AC488">
        <v>15</v>
      </c>
      <c r="AD488">
        <v>2</v>
      </c>
      <c r="AE488">
        <v>6</v>
      </c>
      <c r="AF488">
        <v>14</v>
      </c>
      <c r="AG488">
        <v>11</v>
      </c>
      <c r="AH488" s="3">
        <v>17</v>
      </c>
      <c r="AI488" s="3">
        <v>9.7142857142857135</v>
      </c>
      <c r="AJ488" s="3">
        <v>11.219714285714286</v>
      </c>
      <c r="AK488" s="3">
        <v>5.9047142857142854</v>
      </c>
      <c r="AL488" s="3">
        <v>9.7142857142857135</v>
      </c>
      <c r="AM488" s="3">
        <v>10.857142857142858</v>
      </c>
      <c r="AN488" s="3">
        <v>6.293857142857143</v>
      </c>
      <c r="AO488" s="3">
        <f t="shared" si="93"/>
        <v>10.100571428571429</v>
      </c>
      <c r="AP488" s="3" t="b">
        <f t="shared" si="94"/>
        <v>1</v>
      </c>
      <c r="AQ488" s="3" t="b">
        <f t="shared" si="101"/>
        <v>1</v>
      </c>
      <c r="AR488">
        <f t="shared" si="95"/>
        <v>4</v>
      </c>
      <c r="AS488">
        <f t="shared" si="96"/>
        <v>3</v>
      </c>
      <c r="AT488" s="3" t="b">
        <f t="shared" si="97"/>
        <v>1</v>
      </c>
      <c r="AU488" s="3">
        <f t="shared" si="98"/>
        <v>10.95967857142857</v>
      </c>
      <c r="AV488" s="3">
        <f t="shared" si="99"/>
        <v>8.9550952380952378</v>
      </c>
      <c r="AW488" s="3">
        <f t="shared" si="92"/>
        <v>0.29142480657512487</v>
      </c>
      <c r="AX488" s="3">
        <f t="shared" si="104"/>
        <v>0.34186861124698792</v>
      </c>
      <c r="AY488" s="3" t="b">
        <f t="shared" si="102"/>
        <v>0</v>
      </c>
      <c r="AZ488" s="6">
        <f t="shared" si="100"/>
        <v>0.52788691628246287</v>
      </c>
      <c r="BA488" s="3" t="b">
        <f t="shared" si="103"/>
        <v>0</v>
      </c>
      <c r="BB488" s="3"/>
      <c r="BC488" t="s">
        <v>537</v>
      </c>
    </row>
    <row r="489" spans="1:55">
      <c r="A489">
        <v>472</v>
      </c>
      <c r="B489">
        <v>1</v>
      </c>
      <c r="C489" t="s">
        <v>887</v>
      </c>
      <c r="D489" t="str">
        <f>HYPERLINK("http://www.uniprot.org/uniprot/CREB1_MOUSE", "CREB1_MOUSE")</f>
        <v>CREB1_MOUSE</v>
      </c>
      <c r="F489">
        <v>15.2</v>
      </c>
      <c r="G489">
        <v>341</v>
      </c>
      <c r="H489">
        <v>36675</v>
      </c>
      <c r="I489" t="s">
        <v>802</v>
      </c>
      <c r="J489">
        <v>56</v>
      </c>
      <c r="K489">
        <v>46</v>
      </c>
      <c r="L489">
        <v>0.82099999999999995</v>
      </c>
      <c r="M489">
        <v>15</v>
      </c>
      <c r="N489">
        <v>6</v>
      </c>
      <c r="O489">
        <v>4</v>
      </c>
      <c r="P489">
        <v>11</v>
      </c>
      <c r="Q489">
        <v>11</v>
      </c>
      <c r="R489">
        <v>5</v>
      </c>
      <c r="S489">
        <v>4</v>
      </c>
      <c r="T489">
        <v>13</v>
      </c>
      <c r="U489">
        <v>4</v>
      </c>
      <c r="V489">
        <v>3</v>
      </c>
      <c r="W489">
        <v>9</v>
      </c>
      <c r="X489">
        <v>8</v>
      </c>
      <c r="Y489">
        <v>5</v>
      </c>
      <c r="Z489">
        <v>4</v>
      </c>
      <c r="AA489">
        <v>14.529</v>
      </c>
      <c r="AB489">
        <v>5.1429999999999998</v>
      </c>
      <c r="AC489">
        <v>3.6</v>
      </c>
      <c r="AD489">
        <v>10.8</v>
      </c>
      <c r="AE489">
        <v>10.4</v>
      </c>
      <c r="AF489">
        <v>5</v>
      </c>
      <c r="AG489">
        <v>4</v>
      </c>
      <c r="AH489" s="3">
        <v>23.022857142857141</v>
      </c>
      <c r="AI489" s="3">
        <v>3.3219999999999996</v>
      </c>
      <c r="AJ489" s="3">
        <v>2.3714285714285714</v>
      </c>
      <c r="AK489" s="3">
        <v>19.685714285714287</v>
      </c>
      <c r="AL489" s="3">
        <v>16.094428571428573</v>
      </c>
      <c r="AM489" s="3">
        <v>3.9044285714285714</v>
      </c>
      <c r="AN489" s="3">
        <v>2.2857142857142856</v>
      </c>
      <c r="AO489" s="3">
        <f t="shared" si="93"/>
        <v>10.098081632653061</v>
      </c>
      <c r="AP489" s="3" t="b">
        <f t="shared" si="94"/>
        <v>1</v>
      </c>
      <c r="AQ489" s="3" t="b">
        <f t="shared" si="101"/>
        <v>1</v>
      </c>
      <c r="AR489">
        <f t="shared" si="95"/>
        <v>4</v>
      </c>
      <c r="AS489">
        <f t="shared" si="96"/>
        <v>3</v>
      </c>
      <c r="AT489" s="3" t="b">
        <f t="shared" si="97"/>
        <v>1</v>
      </c>
      <c r="AU489" s="3">
        <f t="shared" si="98"/>
        <v>12.1005</v>
      </c>
      <c r="AV489" s="3">
        <f t="shared" si="99"/>
        <v>7.4281904761904762</v>
      </c>
      <c r="AW489" s="3">
        <f t="shared" si="92"/>
        <v>0.70398394682778132</v>
      </c>
      <c r="AX489" s="3">
        <f t="shared" si="104"/>
        <v>0.84502054534862014</v>
      </c>
      <c r="AY489" s="3" t="b">
        <f t="shared" si="102"/>
        <v>0</v>
      </c>
      <c r="AZ489" s="6">
        <f t="shared" si="100"/>
        <v>0.55271148945738324</v>
      </c>
      <c r="BA489" s="3" t="b">
        <f t="shared" si="103"/>
        <v>0</v>
      </c>
      <c r="BB489" s="3"/>
      <c r="BC489" t="s">
        <v>1002</v>
      </c>
    </row>
    <row r="490" spans="1:55">
      <c r="A490">
        <v>433</v>
      </c>
      <c r="B490">
        <v>1</v>
      </c>
      <c r="C490" t="s">
        <v>892</v>
      </c>
      <c r="D490" t="str">
        <f>HYPERLINK("http://www.uniprot.org/uniprot/SURF6_MOUSE", "SURF6_MOUSE")</f>
        <v>SURF6_MOUSE</v>
      </c>
      <c r="F490">
        <v>24.2</v>
      </c>
      <c r="G490">
        <v>355</v>
      </c>
      <c r="H490">
        <v>41236</v>
      </c>
      <c r="I490" t="s">
        <v>893</v>
      </c>
      <c r="J490">
        <v>70</v>
      </c>
      <c r="K490">
        <v>70</v>
      </c>
      <c r="L490">
        <v>1</v>
      </c>
      <c r="M490">
        <v>4</v>
      </c>
      <c r="N490">
        <v>19</v>
      </c>
      <c r="O490">
        <v>8</v>
      </c>
      <c r="P490">
        <v>4</v>
      </c>
      <c r="Q490">
        <v>9</v>
      </c>
      <c r="R490">
        <v>11</v>
      </c>
      <c r="S490">
        <v>15</v>
      </c>
      <c r="T490">
        <v>4</v>
      </c>
      <c r="U490">
        <v>19</v>
      </c>
      <c r="V490">
        <v>8</v>
      </c>
      <c r="W490">
        <v>4</v>
      </c>
      <c r="X490">
        <v>9</v>
      </c>
      <c r="Y490">
        <v>11</v>
      </c>
      <c r="Z490">
        <v>15</v>
      </c>
      <c r="AA490">
        <v>4</v>
      </c>
      <c r="AB490">
        <v>19</v>
      </c>
      <c r="AC490">
        <v>8</v>
      </c>
      <c r="AD490">
        <v>4</v>
      </c>
      <c r="AE490">
        <v>9</v>
      </c>
      <c r="AF490">
        <v>11</v>
      </c>
      <c r="AG490">
        <v>15</v>
      </c>
      <c r="AH490" s="3">
        <v>7.2857142857142856</v>
      </c>
      <c r="AI490" s="3">
        <v>14.459</v>
      </c>
      <c r="AJ490" s="3">
        <v>5.8571428571428568</v>
      </c>
      <c r="AK490" s="3">
        <v>10.637857142857143</v>
      </c>
      <c r="AL490" s="3">
        <v>13.870571428571427</v>
      </c>
      <c r="AM490" s="3">
        <v>8.7857142857142865</v>
      </c>
      <c r="AN490" s="3">
        <v>9</v>
      </c>
      <c r="AO490" s="3">
        <f t="shared" si="93"/>
        <v>9.985142857142856</v>
      </c>
      <c r="AP490" s="3" t="b">
        <f t="shared" si="94"/>
        <v>1</v>
      </c>
      <c r="AQ490" s="3" t="b">
        <f t="shared" si="101"/>
        <v>1</v>
      </c>
      <c r="AR490">
        <f t="shared" si="95"/>
        <v>4</v>
      </c>
      <c r="AS490">
        <f t="shared" si="96"/>
        <v>3</v>
      </c>
      <c r="AT490" s="3" t="b">
        <f t="shared" si="97"/>
        <v>1</v>
      </c>
      <c r="AU490" s="3">
        <f t="shared" si="98"/>
        <v>9.5599285714285713</v>
      </c>
      <c r="AV490" s="3">
        <f t="shared" si="99"/>
        <v>10.552095238095239</v>
      </c>
      <c r="AW490" s="3">
        <f t="shared" si="92"/>
        <v>-0.14245774680003639</v>
      </c>
      <c r="AX490" s="3">
        <f t="shared" si="104"/>
        <v>-0.36875089108390641</v>
      </c>
      <c r="AY490" s="3" t="b">
        <f t="shared" si="102"/>
        <v>0</v>
      </c>
      <c r="AZ490" s="6">
        <f t="shared" si="100"/>
        <v>0.72431064233058384</v>
      </c>
      <c r="BA490" s="3" t="b">
        <f t="shared" si="103"/>
        <v>0</v>
      </c>
      <c r="BB490" s="3"/>
      <c r="BC490" t="s">
        <v>537</v>
      </c>
    </row>
    <row r="491" spans="1:55">
      <c r="A491">
        <v>296</v>
      </c>
      <c r="B491">
        <v>1</v>
      </c>
      <c r="C491" t="s">
        <v>556</v>
      </c>
      <c r="D491" t="str">
        <f>HYPERLINK("http://www.uniprot.org/uniprot/PCY1A_MOUSE", "PCY1A_MOUSE")</f>
        <v>PCY1A_MOUSE</v>
      </c>
      <c r="F491">
        <v>37.9</v>
      </c>
      <c r="G491">
        <v>367</v>
      </c>
      <c r="H491">
        <v>41668</v>
      </c>
      <c r="I491" t="s">
        <v>557</v>
      </c>
      <c r="J491">
        <v>69</v>
      </c>
      <c r="K491">
        <v>69</v>
      </c>
      <c r="L491">
        <v>1</v>
      </c>
      <c r="M491">
        <v>5</v>
      </c>
      <c r="N491">
        <v>12</v>
      </c>
      <c r="O491">
        <v>9</v>
      </c>
      <c r="P491">
        <v>5</v>
      </c>
      <c r="Q491">
        <v>10</v>
      </c>
      <c r="R491">
        <v>6</v>
      </c>
      <c r="S491">
        <v>22</v>
      </c>
      <c r="T491">
        <v>5</v>
      </c>
      <c r="U491">
        <v>12</v>
      </c>
      <c r="V491">
        <v>9</v>
      </c>
      <c r="W491">
        <v>5</v>
      </c>
      <c r="X491">
        <v>10</v>
      </c>
      <c r="Y491">
        <v>6</v>
      </c>
      <c r="Z491">
        <v>22</v>
      </c>
      <c r="AA491">
        <v>5</v>
      </c>
      <c r="AB491">
        <v>12</v>
      </c>
      <c r="AC491">
        <v>9</v>
      </c>
      <c r="AD491">
        <v>5</v>
      </c>
      <c r="AE491">
        <v>10</v>
      </c>
      <c r="AF491">
        <v>6</v>
      </c>
      <c r="AG491">
        <v>22</v>
      </c>
      <c r="AH491" s="3">
        <v>9.1449999999999996</v>
      </c>
      <c r="AI491" s="3">
        <v>8.7857142857142865</v>
      </c>
      <c r="AJ491" s="3">
        <v>6.4285714285714288</v>
      </c>
      <c r="AK491" s="3">
        <v>11.571428571428571</v>
      </c>
      <c r="AL491" s="3">
        <v>14.898857142857143</v>
      </c>
      <c r="AM491" s="3">
        <v>4.5714285714285712</v>
      </c>
      <c r="AN491" s="3">
        <v>14</v>
      </c>
      <c r="AO491" s="3">
        <f t="shared" si="93"/>
        <v>9.9144285714285711</v>
      </c>
      <c r="AP491" s="3" t="b">
        <f t="shared" si="94"/>
        <v>1</v>
      </c>
      <c r="AQ491" s="3" t="b">
        <f t="shared" si="101"/>
        <v>1</v>
      </c>
      <c r="AR491">
        <f t="shared" si="95"/>
        <v>4</v>
      </c>
      <c r="AS491">
        <f t="shared" si="96"/>
        <v>3</v>
      </c>
      <c r="AT491" s="3" t="b">
        <f t="shared" si="97"/>
        <v>1</v>
      </c>
      <c r="AU491" s="3">
        <f t="shared" si="98"/>
        <v>8.982678571428572</v>
      </c>
      <c r="AV491" s="3">
        <f t="shared" si="99"/>
        <v>11.156761904761906</v>
      </c>
      <c r="AW491" s="3">
        <f t="shared" si="92"/>
        <v>-0.31270074999024267</v>
      </c>
      <c r="AX491" s="3">
        <f t="shared" si="104"/>
        <v>-0.63476730392998371</v>
      </c>
      <c r="AY491" s="3" t="b">
        <f t="shared" si="102"/>
        <v>0</v>
      </c>
      <c r="AZ491" s="6">
        <f t="shared" si="100"/>
        <v>0.50529933426248563</v>
      </c>
      <c r="BA491" s="3" t="b">
        <f t="shared" si="103"/>
        <v>0</v>
      </c>
      <c r="BB491" s="3"/>
      <c r="BC491" t="s">
        <v>537</v>
      </c>
    </row>
    <row r="492" spans="1:55">
      <c r="A492">
        <v>165</v>
      </c>
      <c r="B492">
        <v>1</v>
      </c>
      <c r="C492" t="s">
        <v>240</v>
      </c>
      <c r="D492" t="str">
        <f>HYPERLINK("http://www.uniprot.org/uniprot/HMGN2_MOUSE", "HMGN2_MOUSE")</f>
        <v>HMGN2_MOUSE</v>
      </c>
      <c r="F492">
        <v>28.9</v>
      </c>
      <c r="G492">
        <v>90</v>
      </c>
      <c r="H492">
        <v>9424</v>
      </c>
      <c r="I492" t="s">
        <v>241</v>
      </c>
      <c r="J492">
        <v>54</v>
      </c>
      <c r="K492">
        <v>54</v>
      </c>
      <c r="L492">
        <v>1</v>
      </c>
      <c r="M492">
        <v>14</v>
      </c>
      <c r="N492">
        <v>4</v>
      </c>
      <c r="O492">
        <v>4</v>
      </c>
      <c r="P492">
        <v>14</v>
      </c>
      <c r="Q492">
        <v>9</v>
      </c>
      <c r="R492">
        <v>6</v>
      </c>
      <c r="S492">
        <v>3</v>
      </c>
      <c r="T492">
        <v>14</v>
      </c>
      <c r="U492">
        <v>4</v>
      </c>
      <c r="V492">
        <v>4</v>
      </c>
      <c r="W492">
        <v>14</v>
      </c>
      <c r="X492">
        <v>9</v>
      </c>
      <c r="Y492">
        <v>6</v>
      </c>
      <c r="Z492">
        <v>3</v>
      </c>
      <c r="AA492">
        <v>14</v>
      </c>
      <c r="AB492">
        <v>4</v>
      </c>
      <c r="AC492">
        <v>4</v>
      </c>
      <c r="AD492">
        <v>14</v>
      </c>
      <c r="AE492">
        <v>9</v>
      </c>
      <c r="AF492">
        <v>6</v>
      </c>
      <c r="AG492">
        <v>3</v>
      </c>
      <c r="AH492" s="3">
        <v>21.627142857142854</v>
      </c>
      <c r="AI492" s="3">
        <v>2.2358571428571428</v>
      </c>
      <c r="AJ492" s="3">
        <v>2.5109999999999997</v>
      </c>
      <c r="AK492" s="3">
        <v>23.51557142857143</v>
      </c>
      <c r="AL492" s="3">
        <v>13.486714285714285</v>
      </c>
      <c r="AM492" s="3">
        <v>4.5714285714285712</v>
      </c>
      <c r="AN492" s="3">
        <v>1.4285714285714286</v>
      </c>
      <c r="AO492" s="3">
        <f t="shared" si="93"/>
        <v>9.9108979591836732</v>
      </c>
      <c r="AP492" s="3" t="b">
        <f t="shared" si="94"/>
        <v>1</v>
      </c>
      <c r="AQ492" s="3" t="b">
        <f t="shared" si="101"/>
        <v>1</v>
      </c>
      <c r="AR492">
        <f t="shared" si="95"/>
        <v>4</v>
      </c>
      <c r="AS492">
        <f t="shared" si="96"/>
        <v>3</v>
      </c>
      <c r="AT492" s="3" t="b">
        <f t="shared" si="97"/>
        <v>1</v>
      </c>
      <c r="AU492" s="3">
        <f t="shared" si="98"/>
        <v>12.472392857142857</v>
      </c>
      <c r="AV492" s="3">
        <f t="shared" si="99"/>
        <v>6.4955714285714272</v>
      </c>
      <c r="AW492" s="3">
        <f t="shared" si="92"/>
        <v>0.94120992289778405</v>
      </c>
      <c r="AX492" s="3">
        <f t="shared" si="104"/>
        <v>1.1082144496702206</v>
      </c>
      <c r="AY492" s="3" t="b">
        <f t="shared" si="102"/>
        <v>0</v>
      </c>
      <c r="AZ492" s="6">
        <f t="shared" si="100"/>
        <v>0.4642132932578748</v>
      </c>
      <c r="BA492" s="3" t="b">
        <f t="shared" si="103"/>
        <v>0</v>
      </c>
      <c r="BB492" s="3"/>
      <c r="BC492" t="s">
        <v>537</v>
      </c>
    </row>
    <row r="493" spans="1:55">
      <c r="A493">
        <v>265</v>
      </c>
      <c r="B493">
        <v>1</v>
      </c>
      <c r="C493" t="s">
        <v>1313</v>
      </c>
      <c r="D493" t="str">
        <f>HYPERLINK("http://www.uniprot.org/uniprot/NCPR_MOUSE", "NCPR_MOUSE")</f>
        <v>NCPR_MOUSE</v>
      </c>
      <c r="F493">
        <v>19.600000000000001</v>
      </c>
      <c r="G493">
        <v>678</v>
      </c>
      <c r="H493">
        <v>77045</v>
      </c>
      <c r="I493" t="s">
        <v>1314</v>
      </c>
      <c r="J493">
        <v>67</v>
      </c>
      <c r="K493">
        <v>67</v>
      </c>
      <c r="L493">
        <v>1</v>
      </c>
      <c r="M493">
        <v>9</v>
      </c>
      <c r="N493">
        <v>22</v>
      </c>
      <c r="O493">
        <v>18</v>
      </c>
      <c r="P493">
        <v>5</v>
      </c>
      <c r="Q493">
        <v>3</v>
      </c>
      <c r="R493">
        <v>6</v>
      </c>
      <c r="S493">
        <v>4</v>
      </c>
      <c r="T493">
        <v>9</v>
      </c>
      <c r="U493">
        <v>22</v>
      </c>
      <c r="V493">
        <v>18</v>
      </c>
      <c r="W493">
        <v>5</v>
      </c>
      <c r="X493">
        <v>3</v>
      </c>
      <c r="Y493">
        <v>6</v>
      </c>
      <c r="Z493">
        <v>4</v>
      </c>
      <c r="AA493">
        <v>9</v>
      </c>
      <c r="AB493">
        <v>22</v>
      </c>
      <c r="AC493">
        <v>18</v>
      </c>
      <c r="AD493">
        <v>5</v>
      </c>
      <c r="AE493">
        <v>3</v>
      </c>
      <c r="AF493">
        <v>6</v>
      </c>
      <c r="AG493">
        <v>4</v>
      </c>
      <c r="AH493" s="3">
        <v>14.853428571428569</v>
      </c>
      <c r="AI493" s="3">
        <v>16.714285714285715</v>
      </c>
      <c r="AJ493" s="3">
        <v>13.812857142857142</v>
      </c>
      <c r="AK493" s="3">
        <v>11.571428571428571</v>
      </c>
      <c r="AL493" s="3">
        <v>5.5230000000000006</v>
      </c>
      <c r="AM493" s="3">
        <v>4.5714285714285712</v>
      </c>
      <c r="AN493" s="3">
        <v>2.2857142857142856</v>
      </c>
      <c r="AO493" s="3">
        <f t="shared" si="93"/>
        <v>9.9045918367346957</v>
      </c>
      <c r="AP493" s="3" t="b">
        <f t="shared" si="94"/>
        <v>1</v>
      </c>
      <c r="AQ493" s="3" t="b">
        <f t="shared" si="101"/>
        <v>1</v>
      </c>
      <c r="AR493">
        <f t="shared" si="95"/>
        <v>4</v>
      </c>
      <c r="AS493">
        <f t="shared" si="96"/>
        <v>3</v>
      </c>
      <c r="AT493" s="3" t="b">
        <f t="shared" si="97"/>
        <v>1</v>
      </c>
      <c r="AU493" s="3">
        <f t="shared" si="98"/>
        <v>14.238</v>
      </c>
      <c r="AV493" s="3">
        <f t="shared" si="99"/>
        <v>4.1267142857142858</v>
      </c>
      <c r="AW493" s="3">
        <f t="shared" si="92"/>
        <v>1.7866810448688468</v>
      </c>
      <c r="AX493" s="3">
        <f t="shared" si="104"/>
        <v>2.1821251638649066</v>
      </c>
      <c r="AY493" s="3" t="b">
        <f t="shared" si="102"/>
        <v>1</v>
      </c>
      <c r="AZ493" s="6">
        <f t="shared" si="100"/>
        <v>1.0968364866362557E-3</v>
      </c>
      <c r="BA493" s="3" t="b">
        <f t="shared" si="103"/>
        <v>1</v>
      </c>
      <c r="BB493" s="3" t="b">
        <v>1</v>
      </c>
      <c r="BC493" t="s">
        <v>537</v>
      </c>
    </row>
    <row r="494" spans="1:55">
      <c r="A494">
        <v>405</v>
      </c>
      <c r="B494">
        <v>1</v>
      </c>
      <c r="C494" t="s">
        <v>1087</v>
      </c>
      <c r="D494" t="str">
        <f>HYPERLINK("http://www.uniprot.org/uniprot/DNJA1_MOUSE", "DNJA1_MOUSE")</f>
        <v>DNJA1_MOUSE</v>
      </c>
      <c r="F494">
        <v>18.100000000000001</v>
      </c>
      <c r="G494">
        <v>397</v>
      </c>
      <c r="H494">
        <v>44869</v>
      </c>
      <c r="I494" t="s">
        <v>1088</v>
      </c>
      <c r="J494">
        <v>75</v>
      </c>
      <c r="K494">
        <v>75</v>
      </c>
      <c r="L494">
        <v>1</v>
      </c>
      <c r="M494">
        <v>1</v>
      </c>
      <c r="N494">
        <v>19</v>
      </c>
      <c r="O494">
        <v>13</v>
      </c>
      <c r="P494">
        <v>4</v>
      </c>
      <c r="Q494">
        <v>6</v>
      </c>
      <c r="R494">
        <v>15</v>
      </c>
      <c r="S494">
        <v>17</v>
      </c>
      <c r="T494">
        <v>1</v>
      </c>
      <c r="U494">
        <v>19</v>
      </c>
      <c r="V494">
        <v>13</v>
      </c>
      <c r="W494">
        <v>4</v>
      </c>
      <c r="X494">
        <v>6</v>
      </c>
      <c r="Y494">
        <v>15</v>
      </c>
      <c r="Z494">
        <v>17</v>
      </c>
      <c r="AA494">
        <v>1</v>
      </c>
      <c r="AB494">
        <v>19</v>
      </c>
      <c r="AC494">
        <v>13</v>
      </c>
      <c r="AD494">
        <v>4</v>
      </c>
      <c r="AE494">
        <v>6</v>
      </c>
      <c r="AF494">
        <v>15</v>
      </c>
      <c r="AG494">
        <v>17</v>
      </c>
      <c r="AH494" s="3">
        <v>2.2142857142857144</v>
      </c>
      <c r="AI494" s="3">
        <v>14.351285714285714</v>
      </c>
      <c r="AJ494" s="3">
        <v>9.4047142857142862</v>
      </c>
      <c r="AK494" s="3">
        <v>10.535</v>
      </c>
      <c r="AL494" s="3">
        <v>9.7142857142857135</v>
      </c>
      <c r="AM494" s="3">
        <v>12.229571428571429</v>
      </c>
      <c r="AN494" s="3">
        <v>10.428571428571429</v>
      </c>
      <c r="AO494" s="3">
        <f t="shared" si="93"/>
        <v>9.8396734693877566</v>
      </c>
      <c r="AP494" s="3" t="b">
        <f t="shared" si="94"/>
        <v>1</v>
      </c>
      <c r="AQ494" s="3" t="b">
        <f t="shared" si="101"/>
        <v>1</v>
      </c>
      <c r="AR494">
        <f t="shared" si="95"/>
        <v>4</v>
      </c>
      <c r="AS494">
        <f t="shared" si="96"/>
        <v>3</v>
      </c>
      <c r="AT494" s="3" t="b">
        <f t="shared" si="97"/>
        <v>1</v>
      </c>
      <c r="AU494" s="3">
        <f t="shared" si="98"/>
        <v>9.1263214285714298</v>
      </c>
      <c r="AV494" s="3">
        <f t="shared" si="99"/>
        <v>10.790809523809523</v>
      </c>
      <c r="AW494" s="3">
        <f t="shared" si="92"/>
        <v>-0.24169772806786335</v>
      </c>
      <c r="AX494" s="3">
        <f t="shared" si="104"/>
        <v>-0.43721923731270707</v>
      </c>
      <c r="AY494" s="3" t="b">
        <f t="shared" si="102"/>
        <v>0</v>
      </c>
      <c r="AZ494" s="6">
        <f t="shared" si="100"/>
        <v>0.61035954758085031</v>
      </c>
      <c r="BA494" s="3" t="b">
        <f t="shared" si="103"/>
        <v>0</v>
      </c>
      <c r="BB494" s="3"/>
      <c r="BC494" t="s">
        <v>537</v>
      </c>
    </row>
    <row r="495" spans="1:55">
      <c r="A495">
        <v>760</v>
      </c>
      <c r="B495">
        <v>1</v>
      </c>
      <c r="C495" t="s">
        <v>1783</v>
      </c>
      <c r="D495" t="str">
        <f>HYPERLINK("http://www.uniprot.org/uniprot/TRRAP_MOUSE", "TRRAP_MOUSE")</f>
        <v>TRRAP_MOUSE</v>
      </c>
      <c r="F495">
        <v>15.6</v>
      </c>
      <c r="G495">
        <v>2565</v>
      </c>
      <c r="H495">
        <v>291558</v>
      </c>
      <c r="I495" t="s">
        <v>1699</v>
      </c>
      <c r="J495">
        <v>74</v>
      </c>
      <c r="K495">
        <v>74</v>
      </c>
      <c r="L495">
        <v>1</v>
      </c>
      <c r="M495">
        <v>5</v>
      </c>
      <c r="N495">
        <v>21</v>
      </c>
      <c r="O495">
        <v>22</v>
      </c>
      <c r="P495">
        <v>2</v>
      </c>
      <c r="Q495">
        <v>1</v>
      </c>
      <c r="R495">
        <v>7</v>
      </c>
      <c r="S495">
        <v>16</v>
      </c>
      <c r="T495">
        <v>5</v>
      </c>
      <c r="U495">
        <v>21</v>
      </c>
      <c r="V495">
        <v>22</v>
      </c>
      <c r="W495">
        <v>2</v>
      </c>
      <c r="X495">
        <v>1</v>
      </c>
      <c r="Y495">
        <v>7</v>
      </c>
      <c r="Z495">
        <v>16</v>
      </c>
      <c r="AA495">
        <v>5</v>
      </c>
      <c r="AB495">
        <v>21</v>
      </c>
      <c r="AC495">
        <v>22</v>
      </c>
      <c r="AD495">
        <v>2</v>
      </c>
      <c r="AE495">
        <v>1</v>
      </c>
      <c r="AF495">
        <v>7</v>
      </c>
      <c r="AG495">
        <v>16</v>
      </c>
      <c r="AH495" s="3">
        <v>9.7142857142857135</v>
      </c>
      <c r="AI495" s="3">
        <v>16.428571428571427</v>
      </c>
      <c r="AJ495" s="3">
        <v>17.857142857142858</v>
      </c>
      <c r="AK495" s="3">
        <v>6.5714285714285712</v>
      </c>
      <c r="AL495" s="3">
        <v>2.8571428571428572</v>
      </c>
      <c r="AM495" s="3">
        <v>5.6487142857142851</v>
      </c>
      <c r="AN495" s="3">
        <v>9.7445714285714295</v>
      </c>
      <c r="AO495" s="3">
        <f t="shared" si="93"/>
        <v>9.8316938775510199</v>
      </c>
      <c r="AP495" s="3" t="b">
        <f t="shared" si="94"/>
        <v>1</v>
      </c>
      <c r="AQ495" s="3" t="b">
        <f t="shared" si="101"/>
        <v>1</v>
      </c>
      <c r="AR495">
        <f t="shared" si="95"/>
        <v>4</v>
      </c>
      <c r="AS495">
        <f t="shared" si="96"/>
        <v>3</v>
      </c>
      <c r="AT495" s="3" t="b">
        <f t="shared" si="97"/>
        <v>1</v>
      </c>
      <c r="AU495" s="3">
        <f t="shared" si="98"/>
        <v>12.642857142857142</v>
      </c>
      <c r="AV495" s="3">
        <f t="shared" si="99"/>
        <v>6.0834761904761905</v>
      </c>
      <c r="AW495" s="3">
        <f t="shared" si="92"/>
        <v>1.0553546909287281</v>
      </c>
      <c r="AX495" s="3">
        <f t="shared" si="104"/>
        <v>1.2455527513870892</v>
      </c>
      <c r="AY495" s="3" t="b">
        <f t="shared" si="102"/>
        <v>0</v>
      </c>
      <c r="AZ495" s="6">
        <f t="shared" si="100"/>
        <v>0.12790235461729596</v>
      </c>
      <c r="BA495" s="3" t="b">
        <f t="shared" si="103"/>
        <v>0</v>
      </c>
      <c r="BB495" s="3"/>
      <c r="BC495" t="s">
        <v>537</v>
      </c>
    </row>
    <row r="496" spans="1:55">
      <c r="A496">
        <v>79</v>
      </c>
      <c r="B496">
        <v>1</v>
      </c>
      <c r="C496" t="s">
        <v>321</v>
      </c>
      <c r="D496" t="str">
        <f>HYPERLINK("http://www.uniprot.org/uniprot/NEP1_MOUSE", "NEP1_MOUSE")</f>
        <v>NEP1_MOUSE</v>
      </c>
      <c r="F496">
        <v>37.700000000000003</v>
      </c>
      <c r="G496">
        <v>244</v>
      </c>
      <c r="H496">
        <v>26975</v>
      </c>
      <c r="I496" t="s">
        <v>399</v>
      </c>
      <c r="J496">
        <v>74</v>
      </c>
      <c r="K496">
        <v>74</v>
      </c>
      <c r="L496">
        <v>1</v>
      </c>
      <c r="M496">
        <v>5</v>
      </c>
      <c r="N496">
        <v>15</v>
      </c>
      <c r="O496">
        <v>10</v>
      </c>
      <c r="P496">
        <v>1</v>
      </c>
      <c r="Q496">
        <v>9</v>
      </c>
      <c r="R496">
        <v>18</v>
      </c>
      <c r="S496">
        <v>16</v>
      </c>
      <c r="T496">
        <v>5</v>
      </c>
      <c r="U496">
        <v>15</v>
      </c>
      <c r="V496">
        <v>10</v>
      </c>
      <c r="W496">
        <v>1</v>
      </c>
      <c r="X496">
        <v>9</v>
      </c>
      <c r="Y496">
        <v>18</v>
      </c>
      <c r="Z496">
        <v>16</v>
      </c>
      <c r="AA496">
        <v>5</v>
      </c>
      <c r="AB496">
        <v>15</v>
      </c>
      <c r="AC496">
        <v>10</v>
      </c>
      <c r="AD496">
        <v>1</v>
      </c>
      <c r="AE496">
        <v>9</v>
      </c>
      <c r="AF496">
        <v>18</v>
      </c>
      <c r="AG496">
        <v>16</v>
      </c>
      <c r="AH496" s="3">
        <v>9</v>
      </c>
      <c r="AI496" s="3">
        <v>11.285714285714286</v>
      </c>
      <c r="AJ496" s="3">
        <v>7.1904285714285709</v>
      </c>
      <c r="AK496" s="3">
        <v>3.117285714285714</v>
      </c>
      <c r="AL496" s="3">
        <v>13.272</v>
      </c>
      <c r="AM496" s="3">
        <v>14.964285714285714</v>
      </c>
      <c r="AN496" s="3">
        <v>9.7142857142857135</v>
      </c>
      <c r="AO496" s="3">
        <f t="shared" si="93"/>
        <v>9.7919999999999998</v>
      </c>
      <c r="AP496" s="3" t="b">
        <f t="shared" si="94"/>
        <v>1</v>
      </c>
      <c r="AQ496" s="3" t="b">
        <f t="shared" si="101"/>
        <v>1</v>
      </c>
      <c r="AR496">
        <f t="shared" si="95"/>
        <v>4</v>
      </c>
      <c r="AS496">
        <f t="shared" si="96"/>
        <v>3</v>
      </c>
      <c r="AT496" s="3" t="b">
        <f t="shared" si="97"/>
        <v>1</v>
      </c>
      <c r="AU496" s="3">
        <f t="shared" si="98"/>
        <v>7.648357142857142</v>
      </c>
      <c r="AV496" s="3">
        <f t="shared" si="99"/>
        <v>12.650190476190476</v>
      </c>
      <c r="AW496" s="3">
        <f t="shared" si="92"/>
        <v>-0.72593731082037749</v>
      </c>
      <c r="AX496" s="3">
        <f t="shared" si="104"/>
        <v>-1.2363661663709968</v>
      </c>
      <c r="AY496" s="3" t="b">
        <f t="shared" si="102"/>
        <v>0</v>
      </c>
      <c r="AZ496" s="6">
        <f t="shared" si="100"/>
        <v>9.3515813773186435E-2</v>
      </c>
      <c r="BA496" s="3" t="b">
        <f t="shared" si="103"/>
        <v>1</v>
      </c>
      <c r="BB496" s="3"/>
      <c r="BC496" t="s">
        <v>537</v>
      </c>
    </row>
    <row r="497" spans="1:55">
      <c r="A497">
        <v>1279</v>
      </c>
      <c r="B497">
        <v>1</v>
      </c>
      <c r="C497" t="s">
        <v>2876</v>
      </c>
      <c r="D497" t="str">
        <f>HYPERLINK("http://www.uniprot.org/uniprot/GTF2I_MOUSE", "GTF2I_MOUSE")</f>
        <v>GTF2I_MOUSE</v>
      </c>
      <c r="F497">
        <v>21.6</v>
      </c>
      <c r="G497">
        <v>998</v>
      </c>
      <c r="H497">
        <v>112266</v>
      </c>
      <c r="I497" t="s">
        <v>2877</v>
      </c>
      <c r="J497">
        <v>66</v>
      </c>
      <c r="K497">
        <v>66</v>
      </c>
      <c r="L497">
        <v>1</v>
      </c>
      <c r="M497">
        <v>6</v>
      </c>
      <c r="N497">
        <v>10</v>
      </c>
      <c r="O497">
        <v>7</v>
      </c>
      <c r="P497">
        <v>6</v>
      </c>
      <c r="Q497">
        <v>2</v>
      </c>
      <c r="R497">
        <v>12</v>
      </c>
      <c r="S497">
        <v>23</v>
      </c>
      <c r="T497">
        <v>6</v>
      </c>
      <c r="U497">
        <v>10</v>
      </c>
      <c r="V497">
        <v>7</v>
      </c>
      <c r="W497">
        <v>6</v>
      </c>
      <c r="X497">
        <v>2</v>
      </c>
      <c r="Y497">
        <v>12</v>
      </c>
      <c r="Z497">
        <v>23</v>
      </c>
      <c r="AA497">
        <v>6</v>
      </c>
      <c r="AB497">
        <v>10</v>
      </c>
      <c r="AC497">
        <v>7</v>
      </c>
      <c r="AD497">
        <v>6</v>
      </c>
      <c r="AE497">
        <v>2</v>
      </c>
      <c r="AF497">
        <v>12</v>
      </c>
      <c r="AG497">
        <v>23</v>
      </c>
      <c r="AH497" s="3">
        <v>11.571428571428571</v>
      </c>
      <c r="AI497" s="3">
        <v>7.2857142857142856</v>
      </c>
      <c r="AJ497" s="3">
        <v>5.4285714285714288</v>
      </c>
      <c r="AK497" s="3">
        <v>14.519142857142857</v>
      </c>
      <c r="AL497" s="3">
        <v>4.8961428571428565</v>
      </c>
      <c r="AM497" s="3">
        <v>9.7445714285714295</v>
      </c>
      <c r="AN497" s="3">
        <v>15.028571428571428</v>
      </c>
      <c r="AO497" s="3">
        <f t="shared" si="93"/>
        <v>9.7820204081632642</v>
      </c>
      <c r="AP497" s="3" t="b">
        <f t="shared" si="94"/>
        <v>1</v>
      </c>
      <c r="AQ497" s="3" t="b">
        <f t="shared" si="101"/>
        <v>1</v>
      </c>
      <c r="AR497">
        <f t="shared" si="95"/>
        <v>4</v>
      </c>
      <c r="AS497">
        <f t="shared" si="96"/>
        <v>3</v>
      </c>
      <c r="AT497" s="3" t="b">
        <f t="shared" si="97"/>
        <v>1</v>
      </c>
      <c r="AU497" s="3">
        <f t="shared" si="98"/>
        <v>9.7012142857142862</v>
      </c>
      <c r="AV497" s="3">
        <f t="shared" si="99"/>
        <v>9.8897619047619045</v>
      </c>
      <c r="AW497" s="3">
        <f t="shared" si="92"/>
        <v>-2.7770450164702185E-2</v>
      </c>
      <c r="AX497" s="3">
        <f t="shared" si="104"/>
        <v>-0.20633072352381326</v>
      </c>
      <c r="AY497" s="3" t="b">
        <f t="shared" si="102"/>
        <v>0</v>
      </c>
      <c r="AZ497" s="6">
        <f t="shared" si="100"/>
        <v>0.95856172814166107</v>
      </c>
      <c r="BA497" s="3" t="b">
        <f t="shared" si="103"/>
        <v>0</v>
      </c>
      <c r="BB497" s="3"/>
      <c r="BC497" t="s">
        <v>537</v>
      </c>
    </row>
    <row r="498" spans="1:55">
      <c r="A498">
        <v>555</v>
      </c>
      <c r="B498">
        <v>1</v>
      </c>
      <c r="C498" t="s">
        <v>638</v>
      </c>
      <c r="D498" t="str">
        <f>HYPERLINK("http://www.uniprot.org/uniprot/UTP18_MOUSE", "UTP18_MOUSE")</f>
        <v>UTP18_MOUSE</v>
      </c>
      <c r="F498">
        <v>26.3</v>
      </c>
      <c r="G498">
        <v>552</v>
      </c>
      <c r="H498">
        <v>61219</v>
      </c>
      <c r="I498" t="s">
        <v>639</v>
      </c>
      <c r="J498">
        <v>72</v>
      </c>
      <c r="K498">
        <v>72</v>
      </c>
      <c r="L498">
        <v>1</v>
      </c>
      <c r="M498">
        <v>5</v>
      </c>
      <c r="N498">
        <v>11</v>
      </c>
      <c r="O498">
        <v>10</v>
      </c>
      <c r="P498">
        <v>1</v>
      </c>
      <c r="Q498">
        <v>10</v>
      </c>
      <c r="R498">
        <v>16</v>
      </c>
      <c r="S498">
        <v>19</v>
      </c>
      <c r="T498">
        <v>5</v>
      </c>
      <c r="U498">
        <v>11</v>
      </c>
      <c r="V498">
        <v>10</v>
      </c>
      <c r="W498">
        <v>1</v>
      </c>
      <c r="X498">
        <v>10</v>
      </c>
      <c r="Y498">
        <v>16</v>
      </c>
      <c r="Z498">
        <v>19</v>
      </c>
      <c r="AA498">
        <v>5</v>
      </c>
      <c r="AB498">
        <v>11</v>
      </c>
      <c r="AC498">
        <v>10</v>
      </c>
      <c r="AD498">
        <v>1</v>
      </c>
      <c r="AE498">
        <v>10</v>
      </c>
      <c r="AF498">
        <v>16</v>
      </c>
      <c r="AG498">
        <v>19</v>
      </c>
      <c r="AH498" s="3">
        <v>9.4047142857142862</v>
      </c>
      <c r="AI498" s="3">
        <v>8</v>
      </c>
      <c r="AJ498" s="3">
        <v>7.2857142857142856</v>
      </c>
      <c r="AK498" s="3">
        <v>3.9962857142857144</v>
      </c>
      <c r="AL498" s="3">
        <v>15.174714285714286</v>
      </c>
      <c r="AM498" s="3">
        <v>12.919571428571428</v>
      </c>
      <c r="AN498" s="3">
        <v>11.571428571428571</v>
      </c>
      <c r="AO498" s="3">
        <f t="shared" si="93"/>
        <v>9.7646326530612253</v>
      </c>
      <c r="AP498" s="3" t="b">
        <f t="shared" si="94"/>
        <v>1</v>
      </c>
      <c r="AQ498" s="3" t="b">
        <f t="shared" si="101"/>
        <v>1</v>
      </c>
      <c r="AR498">
        <f t="shared" si="95"/>
        <v>4</v>
      </c>
      <c r="AS498">
        <f t="shared" si="96"/>
        <v>3</v>
      </c>
      <c r="AT498" s="3" t="b">
        <f t="shared" si="97"/>
        <v>1</v>
      </c>
      <c r="AU498" s="3">
        <f t="shared" si="98"/>
        <v>7.1716785714285711</v>
      </c>
      <c r="AV498" s="3">
        <f t="shared" si="99"/>
        <v>13.221904761904762</v>
      </c>
      <c r="AW498" s="3">
        <f t="shared" si="92"/>
        <v>-0.88254729363038176</v>
      </c>
      <c r="AX498" s="3">
        <f t="shared" si="104"/>
        <v>-1.4180332550062953</v>
      </c>
      <c r="AY498" s="3" t="b">
        <f t="shared" si="102"/>
        <v>0</v>
      </c>
      <c r="AZ498" s="6">
        <f t="shared" si="100"/>
        <v>1.339272106669441E-2</v>
      </c>
      <c r="BA498" s="3" t="b">
        <f t="shared" si="103"/>
        <v>1</v>
      </c>
      <c r="BB498" s="3"/>
      <c r="BC498" t="s">
        <v>537</v>
      </c>
    </row>
    <row r="499" spans="1:55">
      <c r="A499">
        <v>1276</v>
      </c>
      <c r="B499">
        <v>1</v>
      </c>
      <c r="C499" t="s">
        <v>2869</v>
      </c>
      <c r="D499" t="str">
        <f>HYPERLINK("http://www.uniprot.org/uniprot/BRD4_MOUSE", "BRD4_MOUSE")</f>
        <v>BRD4_MOUSE</v>
      </c>
      <c r="F499">
        <v>13.1</v>
      </c>
      <c r="G499">
        <v>1400</v>
      </c>
      <c r="H499">
        <v>155924</v>
      </c>
      <c r="I499" t="s">
        <v>2870</v>
      </c>
      <c r="J499">
        <v>99</v>
      </c>
      <c r="K499">
        <v>39</v>
      </c>
      <c r="L499">
        <v>0.39400000000000002</v>
      </c>
      <c r="M499">
        <v>15</v>
      </c>
      <c r="N499">
        <v>20</v>
      </c>
      <c r="O499">
        <v>17</v>
      </c>
      <c r="P499">
        <v>8</v>
      </c>
      <c r="Q499">
        <v>11</v>
      </c>
      <c r="R499">
        <v>9</v>
      </c>
      <c r="S499">
        <v>19</v>
      </c>
      <c r="T499">
        <v>8</v>
      </c>
      <c r="U499">
        <v>9</v>
      </c>
      <c r="V499">
        <v>6</v>
      </c>
      <c r="W499">
        <v>1</v>
      </c>
      <c r="X499">
        <v>6</v>
      </c>
      <c r="Y499">
        <v>2</v>
      </c>
      <c r="Z499">
        <v>7</v>
      </c>
      <c r="AA499">
        <v>11.5</v>
      </c>
      <c r="AB499">
        <v>14.211</v>
      </c>
      <c r="AC499">
        <v>10.125</v>
      </c>
      <c r="AD499">
        <v>2.4</v>
      </c>
      <c r="AE499">
        <v>8.1430000000000007</v>
      </c>
      <c r="AF499">
        <v>3.077</v>
      </c>
      <c r="AG499">
        <v>12.25</v>
      </c>
      <c r="AH499" s="3">
        <v>18.5</v>
      </c>
      <c r="AI499" s="3">
        <v>11.173</v>
      </c>
      <c r="AJ499" s="3">
        <v>7.7035714285714283</v>
      </c>
      <c r="AK499" s="3">
        <v>7.9142857142857137</v>
      </c>
      <c r="AL499" s="3">
        <v>12.919571428571428</v>
      </c>
      <c r="AM499" s="3">
        <v>2.5109999999999997</v>
      </c>
      <c r="AN499" s="3">
        <v>7.3474285714285719</v>
      </c>
      <c r="AO499" s="3">
        <f t="shared" si="93"/>
        <v>9.7241224489795908</v>
      </c>
      <c r="AP499" s="3" t="b">
        <f t="shared" si="94"/>
        <v>1</v>
      </c>
      <c r="AQ499" s="3" t="b">
        <f t="shared" si="101"/>
        <v>1</v>
      </c>
      <c r="AR499">
        <f t="shared" si="95"/>
        <v>4</v>
      </c>
      <c r="AS499">
        <f t="shared" si="96"/>
        <v>3</v>
      </c>
      <c r="AT499" s="3" t="b">
        <f t="shared" si="97"/>
        <v>1</v>
      </c>
      <c r="AU499" s="3">
        <f t="shared" si="98"/>
        <v>11.322714285714286</v>
      </c>
      <c r="AV499" s="3">
        <f t="shared" si="99"/>
        <v>7.5926666666666662</v>
      </c>
      <c r="AW499" s="3">
        <f t="shared" si="92"/>
        <v>0.57654126561690178</v>
      </c>
      <c r="AX499" s="3">
        <f t="shared" si="104"/>
        <v>0.67858081340337018</v>
      </c>
      <c r="AY499" s="3" t="b">
        <f t="shared" si="102"/>
        <v>0</v>
      </c>
      <c r="AZ499" s="6">
        <f t="shared" si="100"/>
        <v>0.38301711064886135</v>
      </c>
      <c r="BA499" s="3" t="b">
        <f t="shared" si="103"/>
        <v>0</v>
      </c>
      <c r="BB499" s="3"/>
      <c r="BC499" t="s">
        <v>2871</v>
      </c>
    </row>
    <row r="500" spans="1:55">
      <c r="A500">
        <v>786</v>
      </c>
      <c r="B500">
        <v>1</v>
      </c>
      <c r="C500" t="s">
        <v>1665</v>
      </c>
      <c r="D500" t="str">
        <f>HYPERLINK("http://www.uniprot.org/uniprot/TBL1R_MOUSE", "TBL1R_MOUSE")</f>
        <v>TBL1R_MOUSE</v>
      </c>
      <c r="F500">
        <v>24.5</v>
      </c>
      <c r="G500">
        <v>514</v>
      </c>
      <c r="H500">
        <v>55662</v>
      </c>
      <c r="I500" t="s">
        <v>1666</v>
      </c>
      <c r="J500">
        <v>64</v>
      </c>
      <c r="K500">
        <v>43</v>
      </c>
      <c r="L500">
        <v>0.67200000000000004</v>
      </c>
      <c r="M500">
        <v>7</v>
      </c>
      <c r="N500">
        <v>12</v>
      </c>
      <c r="O500">
        <v>6</v>
      </c>
      <c r="P500">
        <v>8</v>
      </c>
      <c r="Q500">
        <v>5</v>
      </c>
      <c r="R500">
        <v>14</v>
      </c>
      <c r="S500">
        <v>12</v>
      </c>
      <c r="T500">
        <v>3</v>
      </c>
      <c r="U500">
        <v>9</v>
      </c>
      <c r="V500">
        <v>5</v>
      </c>
      <c r="W500">
        <v>4</v>
      </c>
      <c r="X500">
        <v>2</v>
      </c>
      <c r="Y500">
        <v>11</v>
      </c>
      <c r="Z500">
        <v>9</v>
      </c>
      <c r="AA500">
        <v>7</v>
      </c>
      <c r="AB500">
        <v>11.25</v>
      </c>
      <c r="AC500">
        <v>5.625</v>
      </c>
      <c r="AD500">
        <v>8</v>
      </c>
      <c r="AE500">
        <v>5</v>
      </c>
      <c r="AF500">
        <v>13.356999999999999</v>
      </c>
      <c r="AG500">
        <v>11.077</v>
      </c>
      <c r="AH500" s="3">
        <v>12.69842857142857</v>
      </c>
      <c r="AI500" s="3">
        <v>8.4642857142857135</v>
      </c>
      <c r="AJ500" s="3">
        <v>4.0242857142857149</v>
      </c>
      <c r="AK500" s="3">
        <v>16.428571428571427</v>
      </c>
      <c r="AL500" s="3">
        <v>9</v>
      </c>
      <c r="AM500" s="3">
        <v>10.702857142857143</v>
      </c>
      <c r="AN500" s="3">
        <v>6.6520000000000001</v>
      </c>
      <c r="AO500" s="3">
        <f t="shared" si="93"/>
        <v>9.7100612244897953</v>
      </c>
      <c r="AP500" s="3" t="b">
        <f t="shared" si="94"/>
        <v>1</v>
      </c>
      <c r="AQ500" s="3" t="b">
        <f t="shared" si="101"/>
        <v>1</v>
      </c>
      <c r="AR500">
        <f t="shared" si="95"/>
        <v>4</v>
      </c>
      <c r="AS500">
        <f t="shared" si="96"/>
        <v>3</v>
      </c>
      <c r="AT500" s="3" t="b">
        <f t="shared" si="97"/>
        <v>1</v>
      </c>
      <c r="AU500" s="3">
        <f t="shared" si="98"/>
        <v>10.403892857142857</v>
      </c>
      <c r="AV500" s="3">
        <f t="shared" si="99"/>
        <v>8.7849523809523813</v>
      </c>
      <c r="AW500" s="3">
        <f t="shared" si="92"/>
        <v>0.2440170758976779</v>
      </c>
      <c r="AX500" s="3">
        <f t="shared" si="104"/>
        <v>0.2922721224436981</v>
      </c>
      <c r="AY500" s="3" t="b">
        <f t="shared" si="102"/>
        <v>0</v>
      </c>
      <c r="AZ500" s="6">
        <f t="shared" si="100"/>
        <v>0.64613026914462957</v>
      </c>
      <c r="BA500" s="3" t="b">
        <f t="shared" si="103"/>
        <v>0</v>
      </c>
      <c r="BB500" s="3"/>
      <c r="BC500" t="s">
        <v>1667</v>
      </c>
    </row>
    <row r="501" spans="1:55">
      <c r="A501">
        <v>183</v>
      </c>
      <c r="B501">
        <v>1</v>
      </c>
      <c r="C501" t="s">
        <v>117</v>
      </c>
      <c r="D501" t="str">
        <f>HYPERLINK("http://www.uniprot.org/uniprot/RL27A_MOUSE", "RL27A_MOUSE")</f>
        <v>RL27A_MOUSE</v>
      </c>
      <c r="F501">
        <v>22.3</v>
      </c>
      <c r="G501">
        <v>148</v>
      </c>
      <c r="H501">
        <v>16590</v>
      </c>
      <c r="I501" t="s">
        <v>118</v>
      </c>
      <c r="J501">
        <v>62</v>
      </c>
      <c r="K501">
        <v>62</v>
      </c>
      <c r="L501">
        <v>1</v>
      </c>
      <c r="M501">
        <v>5</v>
      </c>
      <c r="N501">
        <v>12</v>
      </c>
      <c r="O501">
        <v>8</v>
      </c>
      <c r="P501">
        <v>13</v>
      </c>
      <c r="Q501">
        <v>5</v>
      </c>
      <c r="R501">
        <v>9</v>
      </c>
      <c r="S501">
        <v>10</v>
      </c>
      <c r="T501">
        <v>5</v>
      </c>
      <c r="U501">
        <v>12</v>
      </c>
      <c r="V501">
        <v>8</v>
      </c>
      <c r="W501">
        <v>13</v>
      </c>
      <c r="X501">
        <v>5</v>
      </c>
      <c r="Y501">
        <v>9</v>
      </c>
      <c r="Z501">
        <v>10</v>
      </c>
      <c r="AA501">
        <v>5</v>
      </c>
      <c r="AB501">
        <v>12</v>
      </c>
      <c r="AC501">
        <v>8</v>
      </c>
      <c r="AD501">
        <v>13</v>
      </c>
      <c r="AE501">
        <v>5</v>
      </c>
      <c r="AF501">
        <v>9</v>
      </c>
      <c r="AG501">
        <v>10</v>
      </c>
      <c r="AH501" s="3">
        <v>9.0134285714285713</v>
      </c>
      <c r="AI501" s="3">
        <v>8.7815714285714286</v>
      </c>
      <c r="AJ501" s="3">
        <v>5.6487142857142851</v>
      </c>
      <c r="AK501" s="3">
        <v>22.428571428571427</v>
      </c>
      <c r="AL501" s="3">
        <v>8.5991428571428568</v>
      </c>
      <c r="AM501" s="3">
        <v>7.2857142857142856</v>
      </c>
      <c r="AN501" s="3">
        <v>5.8571428571428568</v>
      </c>
      <c r="AO501" s="3">
        <f t="shared" si="93"/>
        <v>9.6591836734693874</v>
      </c>
      <c r="AP501" s="3" t="b">
        <f t="shared" si="94"/>
        <v>1</v>
      </c>
      <c r="AQ501" s="3" t="b">
        <f t="shared" si="101"/>
        <v>1</v>
      </c>
      <c r="AR501">
        <f t="shared" si="95"/>
        <v>4</v>
      </c>
      <c r="AS501">
        <f t="shared" si="96"/>
        <v>3</v>
      </c>
      <c r="AT501" s="3" t="b">
        <f t="shared" si="97"/>
        <v>1</v>
      </c>
      <c r="AU501" s="3">
        <f t="shared" si="98"/>
        <v>11.468071428571427</v>
      </c>
      <c r="AV501" s="3">
        <f t="shared" si="99"/>
        <v>7.2473333333333336</v>
      </c>
      <c r="AW501" s="3">
        <f t="shared" si="92"/>
        <v>0.6621006393316381</v>
      </c>
      <c r="AX501" s="3">
        <f t="shared" si="104"/>
        <v>0.8392464239130798</v>
      </c>
      <c r="AY501" s="3" t="b">
        <f t="shared" si="102"/>
        <v>0</v>
      </c>
      <c r="AZ501" s="6">
        <f t="shared" si="100"/>
        <v>0.38806747126118546</v>
      </c>
      <c r="BA501" s="3" t="b">
        <f t="shared" si="103"/>
        <v>0</v>
      </c>
      <c r="BB501" s="3"/>
      <c r="BC501" t="s">
        <v>537</v>
      </c>
    </row>
    <row r="502" spans="1:55">
      <c r="A502">
        <v>1365</v>
      </c>
      <c r="B502">
        <v>1</v>
      </c>
      <c r="C502" t="s">
        <v>2738</v>
      </c>
      <c r="D502" t="str">
        <f>HYPERLINK("http://www.uniprot.org/uniprot/SNF5_MOUSE", "SNF5_MOUSE")</f>
        <v>SNF5_MOUSE</v>
      </c>
      <c r="F502">
        <v>26.8</v>
      </c>
      <c r="G502">
        <v>385</v>
      </c>
      <c r="H502">
        <v>44142</v>
      </c>
      <c r="I502" t="s">
        <v>2739</v>
      </c>
      <c r="J502">
        <v>53</v>
      </c>
      <c r="K502">
        <v>53</v>
      </c>
      <c r="L502">
        <v>1</v>
      </c>
      <c r="M502">
        <v>8</v>
      </c>
      <c r="N502">
        <v>7</v>
      </c>
      <c r="O502">
        <v>9</v>
      </c>
      <c r="P502">
        <v>7</v>
      </c>
      <c r="Q502">
        <v>11</v>
      </c>
      <c r="R502">
        <v>6</v>
      </c>
      <c r="S502">
        <v>5</v>
      </c>
      <c r="T502">
        <v>8</v>
      </c>
      <c r="U502">
        <v>7</v>
      </c>
      <c r="V502">
        <v>9</v>
      </c>
      <c r="W502">
        <v>7</v>
      </c>
      <c r="X502">
        <v>11</v>
      </c>
      <c r="Y502">
        <v>6</v>
      </c>
      <c r="Z502">
        <v>5</v>
      </c>
      <c r="AA502">
        <v>8</v>
      </c>
      <c r="AB502">
        <v>7</v>
      </c>
      <c r="AC502">
        <v>9</v>
      </c>
      <c r="AD502">
        <v>7</v>
      </c>
      <c r="AE502">
        <v>11</v>
      </c>
      <c r="AF502">
        <v>6</v>
      </c>
      <c r="AG502">
        <v>5</v>
      </c>
      <c r="AH502" s="3">
        <v>14.270714285714286</v>
      </c>
      <c r="AI502" s="3">
        <v>4.8571428571428568</v>
      </c>
      <c r="AJ502" s="3">
        <v>7.0214285714285714</v>
      </c>
      <c r="AK502" s="3">
        <v>15.562857142857142</v>
      </c>
      <c r="AL502" s="3">
        <v>17.394142857142857</v>
      </c>
      <c r="AM502" s="3">
        <v>5.0238571428571435</v>
      </c>
      <c r="AN502" s="3">
        <v>3</v>
      </c>
      <c r="AO502" s="3">
        <f t="shared" si="93"/>
        <v>9.5900204081632658</v>
      </c>
      <c r="AP502" s="3" t="b">
        <f t="shared" si="94"/>
        <v>1</v>
      </c>
      <c r="AQ502" s="3" t="b">
        <f t="shared" si="101"/>
        <v>1</v>
      </c>
      <c r="AR502">
        <f t="shared" si="95"/>
        <v>4</v>
      </c>
      <c r="AS502">
        <f t="shared" si="96"/>
        <v>3</v>
      </c>
      <c r="AT502" s="3" t="b">
        <f t="shared" si="97"/>
        <v>1</v>
      </c>
      <c r="AU502" s="3">
        <f t="shared" si="98"/>
        <v>10.428035714285715</v>
      </c>
      <c r="AV502" s="3">
        <f t="shared" si="99"/>
        <v>8.472666666666667</v>
      </c>
      <c r="AW502" s="3">
        <f t="shared" si="92"/>
        <v>0.29957941248649445</v>
      </c>
      <c r="AX502" s="3">
        <f t="shared" si="104"/>
        <v>0.32465639596548995</v>
      </c>
      <c r="AY502" s="3" t="b">
        <f t="shared" si="102"/>
        <v>0</v>
      </c>
      <c r="AZ502" s="6">
        <f t="shared" si="100"/>
        <v>0.70592964888053156</v>
      </c>
      <c r="BA502" s="3" t="b">
        <f t="shared" si="103"/>
        <v>0</v>
      </c>
      <c r="BB502" s="3"/>
      <c r="BC502" t="s">
        <v>537</v>
      </c>
    </row>
    <row r="503" spans="1:55">
      <c r="A503">
        <v>1197</v>
      </c>
      <c r="B503">
        <v>1</v>
      </c>
      <c r="C503" t="s">
        <v>2202</v>
      </c>
      <c r="D503" t="str">
        <f>HYPERLINK("http://www.uniprot.org/uniprot/HYEP_MOUSE", "HYEP_MOUSE")</f>
        <v>HYEP_MOUSE</v>
      </c>
      <c r="F503">
        <v>31.4</v>
      </c>
      <c r="G503">
        <v>455</v>
      </c>
      <c r="H503">
        <v>52577</v>
      </c>
      <c r="I503" t="s">
        <v>2286</v>
      </c>
      <c r="J503">
        <v>79</v>
      </c>
      <c r="K503">
        <v>79</v>
      </c>
      <c r="L503">
        <v>1</v>
      </c>
      <c r="M503">
        <v>1</v>
      </c>
      <c r="N503">
        <v>7</v>
      </c>
      <c r="O503">
        <v>17</v>
      </c>
      <c r="P503">
        <v>0</v>
      </c>
      <c r="Q503">
        <v>2</v>
      </c>
      <c r="R503">
        <v>25</v>
      </c>
      <c r="S503">
        <v>27</v>
      </c>
      <c r="T503">
        <v>1</v>
      </c>
      <c r="U503">
        <v>7</v>
      </c>
      <c r="V503">
        <v>17</v>
      </c>
      <c r="W503">
        <v>0</v>
      </c>
      <c r="X503">
        <v>2</v>
      </c>
      <c r="Y503">
        <v>25</v>
      </c>
      <c r="Z503">
        <v>27</v>
      </c>
      <c r="AA503">
        <v>1</v>
      </c>
      <c r="AB503">
        <v>7</v>
      </c>
      <c r="AC503">
        <v>17</v>
      </c>
      <c r="AD503">
        <v>0</v>
      </c>
      <c r="AE503">
        <v>2</v>
      </c>
      <c r="AF503">
        <v>25</v>
      </c>
      <c r="AG503">
        <v>27</v>
      </c>
      <c r="AH503" s="3">
        <v>2.8571428571428572</v>
      </c>
      <c r="AI503" s="3">
        <v>4.7142857142857144</v>
      </c>
      <c r="AJ503" s="3">
        <v>12.966428571428571</v>
      </c>
      <c r="AK503" s="3">
        <v>2.2857142857142856</v>
      </c>
      <c r="AL503" s="3">
        <v>4.7768571428571436</v>
      </c>
      <c r="AM503" s="3">
        <v>22.285714285714285</v>
      </c>
      <c r="AN503" s="3">
        <v>17.167285714285715</v>
      </c>
      <c r="AO503" s="3">
        <f t="shared" si="93"/>
        <v>9.579061224489795</v>
      </c>
      <c r="AP503" s="3" t="b">
        <f t="shared" si="94"/>
        <v>1</v>
      </c>
      <c r="AQ503" s="3" t="b">
        <f t="shared" si="101"/>
        <v>1</v>
      </c>
      <c r="AR503">
        <f t="shared" si="95"/>
        <v>3</v>
      </c>
      <c r="AS503">
        <f t="shared" si="96"/>
        <v>3</v>
      </c>
      <c r="AT503" s="3" t="b">
        <f t="shared" si="97"/>
        <v>1</v>
      </c>
      <c r="AU503" s="3">
        <f t="shared" si="98"/>
        <v>5.7058928571428567</v>
      </c>
      <c r="AV503" s="3">
        <f t="shared" si="99"/>
        <v>14.743285714285713</v>
      </c>
      <c r="AW503" s="3">
        <f t="shared" si="92"/>
        <v>-1.3695335198250029</v>
      </c>
      <c r="AX503" s="3">
        <f t="shared" si="104"/>
        <v>-2.0051477532951272</v>
      </c>
      <c r="AY503" s="3" t="b">
        <f t="shared" si="102"/>
        <v>1</v>
      </c>
      <c r="AZ503" s="6">
        <f t="shared" si="100"/>
        <v>0.14535556886810064</v>
      </c>
      <c r="BA503" s="3" t="b">
        <f t="shared" si="103"/>
        <v>0</v>
      </c>
      <c r="BB503" s="3"/>
      <c r="BC503" t="s">
        <v>537</v>
      </c>
    </row>
    <row r="504" spans="1:55">
      <c r="A504">
        <v>837</v>
      </c>
      <c r="B504">
        <v>1</v>
      </c>
      <c r="C504" t="s">
        <v>1601</v>
      </c>
      <c r="D504" t="str">
        <f>HYPERLINK("http://www.uniprot.org/uniprot/SFR12_MOUSE", "SFR12_MOUSE")</f>
        <v>SFR12_MOUSE</v>
      </c>
      <c r="F504">
        <v>18.399999999999999</v>
      </c>
      <c r="G504">
        <v>494</v>
      </c>
      <c r="H504">
        <v>56764</v>
      </c>
      <c r="I504" t="s">
        <v>1602</v>
      </c>
      <c r="J504">
        <v>63</v>
      </c>
      <c r="K504">
        <v>63</v>
      </c>
      <c r="L504">
        <v>1</v>
      </c>
      <c r="M504">
        <v>5</v>
      </c>
      <c r="N504">
        <v>13</v>
      </c>
      <c r="O504">
        <v>14</v>
      </c>
      <c r="P504">
        <v>5</v>
      </c>
      <c r="Q504">
        <v>5</v>
      </c>
      <c r="R504">
        <v>10</v>
      </c>
      <c r="S504">
        <v>11</v>
      </c>
      <c r="T504">
        <v>5</v>
      </c>
      <c r="U504">
        <v>13</v>
      </c>
      <c r="V504">
        <v>14</v>
      </c>
      <c r="W504">
        <v>5</v>
      </c>
      <c r="X504">
        <v>5</v>
      </c>
      <c r="Y504">
        <v>10</v>
      </c>
      <c r="Z504">
        <v>11</v>
      </c>
      <c r="AA504">
        <v>5</v>
      </c>
      <c r="AB504">
        <v>13</v>
      </c>
      <c r="AC504">
        <v>14</v>
      </c>
      <c r="AD504">
        <v>5</v>
      </c>
      <c r="AE504">
        <v>5</v>
      </c>
      <c r="AF504">
        <v>10</v>
      </c>
      <c r="AG504">
        <v>11</v>
      </c>
      <c r="AH504" s="3">
        <v>9.7381428571428579</v>
      </c>
      <c r="AI504" s="3">
        <v>10.103428571428571</v>
      </c>
      <c r="AJ504" s="3">
        <v>10.702857142857143</v>
      </c>
      <c r="AK504" s="3">
        <v>12.523857142857143</v>
      </c>
      <c r="AL504" s="3">
        <v>9.1221428571428582</v>
      </c>
      <c r="AM504" s="3">
        <v>8.1125714285714281</v>
      </c>
      <c r="AN504" s="3">
        <v>6.4361428571428565</v>
      </c>
      <c r="AO504" s="3">
        <f t="shared" si="93"/>
        <v>9.5341632653061215</v>
      </c>
      <c r="AP504" s="3" t="b">
        <f t="shared" si="94"/>
        <v>1</v>
      </c>
      <c r="AQ504" s="3" t="b">
        <f t="shared" si="101"/>
        <v>1</v>
      </c>
      <c r="AR504">
        <f t="shared" si="95"/>
        <v>4</v>
      </c>
      <c r="AS504">
        <f t="shared" si="96"/>
        <v>3</v>
      </c>
      <c r="AT504" s="3" t="b">
        <f t="shared" si="97"/>
        <v>1</v>
      </c>
      <c r="AU504" s="3">
        <f t="shared" si="98"/>
        <v>10.767071428571427</v>
      </c>
      <c r="AV504" s="3">
        <f t="shared" si="99"/>
        <v>7.8902857142857146</v>
      </c>
      <c r="AW504" s="3">
        <f t="shared" si="92"/>
        <v>0.44847645226235444</v>
      </c>
      <c r="AX504" s="3">
        <f t="shared" si="104"/>
        <v>0.88579533116532361</v>
      </c>
      <c r="AY504" s="3" t="b">
        <f t="shared" si="102"/>
        <v>0</v>
      </c>
      <c r="AZ504" s="6">
        <f t="shared" si="100"/>
        <v>3.268672276159932E-2</v>
      </c>
      <c r="BA504" s="3" t="b">
        <f t="shared" si="103"/>
        <v>1</v>
      </c>
      <c r="BB504" s="3"/>
      <c r="BC504" t="s">
        <v>537</v>
      </c>
    </row>
    <row r="505" spans="1:55">
      <c r="A505">
        <v>1034</v>
      </c>
      <c r="B505">
        <v>1</v>
      </c>
      <c r="C505" t="s">
        <v>2627</v>
      </c>
      <c r="D505" t="str">
        <f>HYPERLINK("http://www.uniprot.org/uniprot/UIF_MOUSE", "UIF_MOUSE")</f>
        <v>UIF_MOUSE</v>
      </c>
      <c r="F505">
        <v>32.200000000000003</v>
      </c>
      <c r="G505">
        <v>317</v>
      </c>
      <c r="H505">
        <v>35888</v>
      </c>
      <c r="I505" t="s">
        <v>2628</v>
      </c>
      <c r="J505">
        <v>61</v>
      </c>
      <c r="K505">
        <v>61</v>
      </c>
      <c r="L505">
        <v>1</v>
      </c>
      <c r="M505">
        <v>8</v>
      </c>
      <c r="N505">
        <v>15</v>
      </c>
      <c r="O505">
        <v>6</v>
      </c>
      <c r="P505">
        <v>2</v>
      </c>
      <c r="Q505">
        <v>9</v>
      </c>
      <c r="R505">
        <v>12</v>
      </c>
      <c r="S505">
        <v>9</v>
      </c>
      <c r="T505">
        <v>8</v>
      </c>
      <c r="U505">
        <v>15</v>
      </c>
      <c r="V505">
        <v>6</v>
      </c>
      <c r="W505">
        <v>2</v>
      </c>
      <c r="X505">
        <v>9</v>
      </c>
      <c r="Y505">
        <v>12</v>
      </c>
      <c r="Z505">
        <v>9</v>
      </c>
      <c r="AA505">
        <v>8</v>
      </c>
      <c r="AB505">
        <v>15</v>
      </c>
      <c r="AC505">
        <v>6</v>
      </c>
      <c r="AD505">
        <v>2</v>
      </c>
      <c r="AE505">
        <v>9</v>
      </c>
      <c r="AF505">
        <v>12</v>
      </c>
      <c r="AG505">
        <v>9</v>
      </c>
      <c r="AH505" s="3">
        <v>14</v>
      </c>
      <c r="AI505" s="3">
        <v>11.67957142857143</v>
      </c>
      <c r="AJ505" s="3">
        <v>4.5714285714285712</v>
      </c>
      <c r="AK505" s="3">
        <v>7.2857142857142856</v>
      </c>
      <c r="AL505" s="3">
        <v>14</v>
      </c>
      <c r="AM505" s="3">
        <v>9.7207142857142852</v>
      </c>
      <c r="AN505" s="3">
        <v>5.4285714285714288</v>
      </c>
      <c r="AO505" s="3">
        <f t="shared" si="93"/>
        <v>9.5265714285714278</v>
      </c>
      <c r="AP505" s="3" t="b">
        <f t="shared" si="94"/>
        <v>1</v>
      </c>
      <c r="AQ505" s="3" t="b">
        <f t="shared" si="101"/>
        <v>1</v>
      </c>
      <c r="AR505">
        <f t="shared" si="95"/>
        <v>4</v>
      </c>
      <c r="AS505">
        <f t="shared" si="96"/>
        <v>3</v>
      </c>
      <c r="AT505" s="3" t="b">
        <f t="shared" si="97"/>
        <v>1</v>
      </c>
      <c r="AU505" s="3">
        <f t="shared" si="98"/>
        <v>9.3841785714285706</v>
      </c>
      <c r="AV505" s="3">
        <f t="shared" si="99"/>
        <v>9.7164285714285725</v>
      </c>
      <c r="AW505" s="3">
        <f t="shared" si="92"/>
        <v>-5.0195658995516708E-2</v>
      </c>
      <c r="AX505" s="3">
        <f t="shared" si="104"/>
        <v>-6.7684173060447939E-2</v>
      </c>
      <c r="AY505" s="3" t="b">
        <f t="shared" si="102"/>
        <v>0</v>
      </c>
      <c r="AZ505" s="6">
        <f t="shared" si="100"/>
        <v>0.92269118007815498</v>
      </c>
      <c r="BA505" s="3" t="b">
        <f t="shared" si="103"/>
        <v>0</v>
      </c>
      <c r="BB505" s="3"/>
      <c r="BC505" t="s">
        <v>537</v>
      </c>
    </row>
    <row r="506" spans="1:55">
      <c r="A506">
        <v>763</v>
      </c>
      <c r="B506">
        <v>1</v>
      </c>
      <c r="C506" t="s">
        <v>1704</v>
      </c>
      <c r="D506" t="str">
        <f>HYPERLINK("http://www.uniprot.org/uniprot/MPP10_MOUSE", "MPP10_MOUSE")</f>
        <v>MPP10_MOUSE</v>
      </c>
      <c r="F506">
        <v>15.6</v>
      </c>
      <c r="G506">
        <v>681</v>
      </c>
      <c r="H506">
        <v>78676</v>
      </c>
      <c r="I506" t="s">
        <v>1705</v>
      </c>
      <c r="J506">
        <v>70</v>
      </c>
      <c r="K506">
        <v>70</v>
      </c>
      <c r="L506">
        <v>1</v>
      </c>
      <c r="M506">
        <v>7</v>
      </c>
      <c r="N506">
        <v>13</v>
      </c>
      <c r="O506">
        <v>13</v>
      </c>
      <c r="P506">
        <v>2</v>
      </c>
      <c r="Q506">
        <v>2</v>
      </c>
      <c r="R506">
        <v>12</v>
      </c>
      <c r="S506">
        <v>21</v>
      </c>
      <c r="T506">
        <v>7</v>
      </c>
      <c r="U506">
        <v>13</v>
      </c>
      <c r="V506">
        <v>13</v>
      </c>
      <c r="W506">
        <v>2</v>
      </c>
      <c r="X506">
        <v>2</v>
      </c>
      <c r="Y506">
        <v>12</v>
      </c>
      <c r="Z506">
        <v>21</v>
      </c>
      <c r="AA506">
        <v>7</v>
      </c>
      <c r="AB506">
        <v>13</v>
      </c>
      <c r="AC506">
        <v>13</v>
      </c>
      <c r="AD506">
        <v>2</v>
      </c>
      <c r="AE506">
        <v>2</v>
      </c>
      <c r="AF506">
        <v>12</v>
      </c>
      <c r="AG506">
        <v>21</v>
      </c>
      <c r="AH506" s="3">
        <v>12.660714285714286</v>
      </c>
      <c r="AI506" s="3">
        <v>9.9464285714285712</v>
      </c>
      <c r="AJ506" s="3">
        <v>9.6547142857142862</v>
      </c>
      <c r="AK506" s="3">
        <v>6.6520000000000001</v>
      </c>
      <c r="AL506" s="3">
        <v>4.2857142857142856</v>
      </c>
      <c r="AM506" s="3">
        <v>9.7142857142857135</v>
      </c>
      <c r="AN506" s="3">
        <v>13.557142857142859</v>
      </c>
      <c r="AO506" s="3">
        <f t="shared" si="93"/>
        <v>9.4958571428571439</v>
      </c>
      <c r="AP506" s="3" t="b">
        <f t="shared" si="94"/>
        <v>1</v>
      </c>
      <c r="AQ506" s="3" t="b">
        <f t="shared" si="101"/>
        <v>1</v>
      </c>
      <c r="AR506">
        <f t="shared" si="95"/>
        <v>4</v>
      </c>
      <c r="AS506">
        <f t="shared" si="96"/>
        <v>3</v>
      </c>
      <c r="AT506" s="3" t="b">
        <f t="shared" si="97"/>
        <v>1</v>
      </c>
      <c r="AU506" s="3">
        <f t="shared" si="98"/>
        <v>9.7284642857142867</v>
      </c>
      <c r="AV506" s="3">
        <f t="shared" si="99"/>
        <v>9.1857142857142851</v>
      </c>
      <c r="AW506" s="3">
        <f t="shared" si="92"/>
        <v>8.2820171884726443E-2</v>
      </c>
      <c r="AX506" s="3">
        <f t="shared" si="104"/>
        <v>9.0242925930335852E-2</v>
      </c>
      <c r="AY506" s="3" t="b">
        <f t="shared" si="102"/>
        <v>0</v>
      </c>
      <c r="AZ506" s="6">
        <f t="shared" si="100"/>
        <v>0.84743432446421807</v>
      </c>
      <c r="BA506" s="3" t="b">
        <f t="shared" si="103"/>
        <v>0</v>
      </c>
      <c r="BB506" s="3"/>
      <c r="BC506" t="s">
        <v>537</v>
      </c>
    </row>
    <row r="507" spans="1:55">
      <c r="A507">
        <v>890</v>
      </c>
      <c r="B507">
        <v>1</v>
      </c>
      <c r="C507" t="s">
        <v>1450</v>
      </c>
      <c r="D507" t="str">
        <f>HYPERLINK("http://www.uniprot.org/uniprot/INT4_MOUSE", "INT4_MOUSE")</f>
        <v>INT4_MOUSE</v>
      </c>
      <c r="F507">
        <v>26.7</v>
      </c>
      <c r="G507">
        <v>964</v>
      </c>
      <c r="H507">
        <v>108194</v>
      </c>
      <c r="I507" t="s">
        <v>1451</v>
      </c>
      <c r="J507">
        <v>73</v>
      </c>
      <c r="K507">
        <v>73</v>
      </c>
      <c r="L507">
        <v>1</v>
      </c>
      <c r="M507">
        <v>4</v>
      </c>
      <c r="N507">
        <v>17</v>
      </c>
      <c r="O507">
        <v>16</v>
      </c>
      <c r="P507">
        <v>0</v>
      </c>
      <c r="Q507">
        <v>6</v>
      </c>
      <c r="R507">
        <v>13</v>
      </c>
      <c r="S507">
        <v>17</v>
      </c>
      <c r="T507">
        <v>4</v>
      </c>
      <c r="U507">
        <v>17</v>
      </c>
      <c r="V507">
        <v>16</v>
      </c>
      <c r="W507">
        <v>0</v>
      </c>
      <c r="X507">
        <v>6</v>
      </c>
      <c r="Y507">
        <v>13</v>
      </c>
      <c r="Z507">
        <v>17</v>
      </c>
      <c r="AA507">
        <v>4</v>
      </c>
      <c r="AB507">
        <v>17</v>
      </c>
      <c r="AC507">
        <v>16</v>
      </c>
      <c r="AD507">
        <v>0</v>
      </c>
      <c r="AE507">
        <v>6</v>
      </c>
      <c r="AF507">
        <v>13</v>
      </c>
      <c r="AG507">
        <v>17</v>
      </c>
      <c r="AH507" s="3">
        <v>7.8769999999999998</v>
      </c>
      <c r="AI507" s="3">
        <v>12.966428571428571</v>
      </c>
      <c r="AJ507" s="3">
        <v>12.36542857142857</v>
      </c>
      <c r="AK507" s="3">
        <v>1.1428571428571428</v>
      </c>
      <c r="AL507" s="3">
        <v>10.142857142857142</v>
      </c>
      <c r="AM507" s="3">
        <v>10.428571428571429</v>
      </c>
      <c r="AN507" s="3">
        <v>10.857142857142858</v>
      </c>
      <c r="AO507" s="3">
        <f t="shared" si="93"/>
        <v>9.3971836734693888</v>
      </c>
      <c r="AP507" s="3" t="b">
        <f t="shared" si="94"/>
        <v>1</v>
      </c>
      <c r="AQ507" s="3" t="b">
        <f t="shared" si="101"/>
        <v>1</v>
      </c>
      <c r="AR507">
        <f t="shared" si="95"/>
        <v>3</v>
      </c>
      <c r="AS507">
        <f t="shared" si="96"/>
        <v>3</v>
      </c>
      <c r="AT507" s="3" t="b">
        <f t="shared" si="97"/>
        <v>1</v>
      </c>
      <c r="AU507" s="3">
        <f t="shared" si="98"/>
        <v>8.5879285714285718</v>
      </c>
      <c r="AV507" s="3">
        <f t="shared" si="99"/>
        <v>10.476190476190476</v>
      </c>
      <c r="AW507" s="3">
        <f t="shared" si="92"/>
        <v>-0.28673209885921835</v>
      </c>
      <c r="AX507" s="3">
        <f t="shared" si="104"/>
        <v>-0.47689617015535885</v>
      </c>
      <c r="AY507" s="3" t="b">
        <f t="shared" si="102"/>
        <v>0</v>
      </c>
      <c r="AZ507" s="6">
        <f t="shared" si="100"/>
        <v>0.58462369964362759</v>
      </c>
      <c r="BA507" s="3" t="b">
        <f t="shared" si="103"/>
        <v>0</v>
      </c>
      <c r="BB507" s="3"/>
      <c r="BC507" t="s">
        <v>537</v>
      </c>
    </row>
    <row r="508" spans="1:55">
      <c r="A508">
        <v>1028</v>
      </c>
      <c r="B508">
        <v>1</v>
      </c>
      <c r="C508" t="s">
        <v>2528</v>
      </c>
      <c r="D508" t="str">
        <f>HYPERLINK("http://www.uniprot.org/uniprot/RRP1B_MOUSE", "RRP1B_MOUSE")</f>
        <v>RRP1B_MOUSE</v>
      </c>
      <c r="F508">
        <v>24.7</v>
      </c>
      <c r="G508">
        <v>724</v>
      </c>
      <c r="H508">
        <v>80583</v>
      </c>
      <c r="I508" t="s">
        <v>2529</v>
      </c>
      <c r="J508">
        <v>59</v>
      </c>
      <c r="K508">
        <v>59</v>
      </c>
      <c r="L508">
        <v>1</v>
      </c>
      <c r="M508">
        <v>4</v>
      </c>
      <c r="N508">
        <v>9</v>
      </c>
      <c r="O508">
        <v>8</v>
      </c>
      <c r="P508">
        <v>5</v>
      </c>
      <c r="Q508">
        <v>10</v>
      </c>
      <c r="R508">
        <v>14</v>
      </c>
      <c r="S508">
        <v>9</v>
      </c>
      <c r="T508">
        <v>4</v>
      </c>
      <c r="U508">
        <v>9</v>
      </c>
      <c r="V508">
        <v>8</v>
      </c>
      <c r="W508">
        <v>5</v>
      </c>
      <c r="X508">
        <v>10</v>
      </c>
      <c r="Y508">
        <v>14</v>
      </c>
      <c r="Z508">
        <v>9</v>
      </c>
      <c r="AA508">
        <v>4</v>
      </c>
      <c r="AB508">
        <v>9</v>
      </c>
      <c r="AC508">
        <v>8</v>
      </c>
      <c r="AD508">
        <v>5</v>
      </c>
      <c r="AE508">
        <v>10</v>
      </c>
      <c r="AF508">
        <v>14</v>
      </c>
      <c r="AG508">
        <v>9</v>
      </c>
      <c r="AH508" s="3">
        <v>8</v>
      </c>
      <c r="AI508" s="3">
        <v>6.3332857142857142</v>
      </c>
      <c r="AJ508" s="3">
        <v>6</v>
      </c>
      <c r="AK508" s="3">
        <v>12.857142857142858</v>
      </c>
      <c r="AL508" s="3">
        <v>15.327714285714285</v>
      </c>
      <c r="AM508" s="3">
        <v>11.571428571428571</v>
      </c>
      <c r="AN508" s="3">
        <v>5.4285714285714288</v>
      </c>
      <c r="AO508" s="3">
        <f t="shared" si="93"/>
        <v>9.3597346938775505</v>
      </c>
      <c r="AP508" s="3" t="b">
        <f t="shared" si="94"/>
        <v>1</v>
      </c>
      <c r="AQ508" s="3" t="b">
        <f t="shared" si="101"/>
        <v>1</v>
      </c>
      <c r="AR508">
        <f t="shared" si="95"/>
        <v>4</v>
      </c>
      <c r="AS508">
        <f t="shared" si="96"/>
        <v>3</v>
      </c>
      <c r="AT508" s="3" t="b">
        <f t="shared" si="97"/>
        <v>1</v>
      </c>
      <c r="AU508" s="3">
        <f t="shared" si="98"/>
        <v>8.2976071428571423</v>
      </c>
      <c r="AV508" s="3">
        <f t="shared" si="99"/>
        <v>10.775904761904762</v>
      </c>
      <c r="AW508" s="3">
        <f t="shared" si="92"/>
        <v>-0.37704174700648946</v>
      </c>
      <c r="AX508" s="3">
        <f t="shared" si="104"/>
        <v>-0.62426582407939835</v>
      </c>
      <c r="AY508" s="3" t="b">
        <f t="shared" si="102"/>
        <v>0</v>
      </c>
      <c r="AZ508" s="6">
        <f t="shared" si="100"/>
        <v>0.45400795579074799</v>
      </c>
      <c r="BA508" s="3" t="b">
        <f t="shared" si="103"/>
        <v>0</v>
      </c>
      <c r="BB508" s="3"/>
      <c r="BC508" t="s">
        <v>537</v>
      </c>
    </row>
    <row r="509" spans="1:55">
      <c r="A509">
        <v>678</v>
      </c>
      <c r="B509">
        <v>1</v>
      </c>
      <c r="C509" t="s">
        <v>1952</v>
      </c>
      <c r="D509" t="str">
        <f>HYPERLINK("http://www.uniprot.org/uniprot/SMHD1_MOUSE", "SMHD1_MOUSE")</f>
        <v>SMHD1_MOUSE</v>
      </c>
      <c r="F509">
        <v>13</v>
      </c>
      <c r="G509">
        <v>2007</v>
      </c>
      <c r="H509">
        <v>225649</v>
      </c>
      <c r="I509" t="s">
        <v>1868</v>
      </c>
      <c r="J509">
        <v>76</v>
      </c>
      <c r="K509">
        <v>76</v>
      </c>
      <c r="L509">
        <v>1</v>
      </c>
      <c r="M509">
        <v>1</v>
      </c>
      <c r="N509">
        <v>16</v>
      </c>
      <c r="O509">
        <v>9</v>
      </c>
      <c r="P509">
        <v>2</v>
      </c>
      <c r="Q509">
        <v>3</v>
      </c>
      <c r="R509">
        <v>15</v>
      </c>
      <c r="S509">
        <v>30</v>
      </c>
      <c r="T509">
        <v>1</v>
      </c>
      <c r="U509">
        <v>16</v>
      </c>
      <c r="V509">
        <v>9</v>
      </c>
      <c r="W509">
        <v>2</v>
      </c>
      <c r="X509">
        <v>3</v>
      </c>
      <c r="Y509">
        <v>15</v>
      </c>
      <c r="Z509">
        <v>30</v>
      </c>
      <c r="AA509">
        <v>1</v>
      </c>
      <c r="AB509">
        <v>16</v>
      </c>
      <c r="AC509">
        <v>9</v>
      </c>
      <c r="AD509">
        <v>2</v>
      </c>
      <c r="AE509">
        <v>3</v>
      </c>
      <c r="AF509">
        <v>15</v>
      </c>
      <c r="AG509">
        <v>30</v>
      </c>
      <c r="AH509" s="3">
        <v>2.2857142857142856</v>
      </c>
      <c r="AI509" s="3">
        <v>12.333285714285713</v>
      </c>
      <c r="AJ509" s="3">
        <v>6.4361428571428565</v>
      </c>
      <c r="AK509" s="3">
        <v>6.4337142857142862</v>
      </c>
      <c r="AL509" s="3">
        <v>5.9047142857142854</v>
      </c>
      <c r="AM509" s="3">
        <v>12.285714285714286</v>
      </c>
      <c r="AN509" s="3">
        <v>19.107571428571426</v>
      </c>
      <c r="AO509" s="3">
        <f t="shared" si="93"/>
        <v>9.2552653061224497</v>
      </c>
      <c r="AP509" s="3" t="b">
        <f t="shared" si="94"/>
        <v>1</v>
      </c>
      <c r="AQ509" s="3" t="b">
        <f t="shared" si="101"/>
        <v>1</v>
      </c>
      <c r="AR509">
        <f t="shared" si="95"/>
        <v>4</v>
      </c>
      <c r="AS509">
        <f t="shared" si="96"/>
        <v>3</v>
      </c>
      <c r="AT509" s="3" t="b">
        <f t="shared" si="97"/>
        <v>1</v>
      </c>
      <c r="AU509" s="3">
        <f t="shared" si="98"/>
        <v>6.8722142857142856</v>
      </c>
      <c r="AV509" s="3">
        <f t="shared" si="99"/>
        <v>12.432666666666668</v>
      </c>
      <c r="AW509" s="3">
        <f t="shared" si="92"/>
        <v>-0.85528884374655767</v>
      </c>
      <c r="AX509" s="3">
        <f t="shared" si="104"/>
        <v>-1.3017135937592033</v>
      </c>
      <c r="AY509" s="3" t="b">
        <f t="shared" si="102"/>
        <v>0</v>
      </c>
      <c r="AZ509" s="6">
        <f t="shared" si="100"/>
        <v>0.22505855451381651</v>
      </c>
      <c r="BA509" s="3" t="b">
        <f t="shared" si="103"/>
        <v>0</v>
      </c>
      <c r="BB509" s="3"/>
      <c r="BC509" t="s">
        <v>537</v>
      </c>
    </row>
    <row r="510" spans="1:55">
      <c r="A510">
        <v>1014</v>
      </c>
      <c r="B510">
        <v>1</v>
      </c>
      <c r="C510" t="s">
        <v>2662</v>
      </c>
      <c r="D510" t="str">
        <f>HYPERLINK("http://www.uniprot.org/uniprot/FUBP1_MOUSE", "FUBP1_MOUSE")</f>
        <v>FUBP1_MOUSE</v>
      </c>
      <c r="F510">
        <v>25.5</v>
      </c>
      <c r="G510">
        <v>651</v>
      </c>
      <c r="H510">
        <v>68541</v>
      </c>
      <c r="I510" t="s">
        <v>2663</v>
      </c>
      <c r="J510">
        <v>66</v>
      </c>
      <c r="K510">
        <v>57</v>
      </c>
      <c r="L510">
        <v>0.86399999999999999</v>
      </c>
      <c r="M510">
        <v>2</v>
      </c>
      <c r="N510">
        <v>12</v>
      </c>
      <c r="O510">
        <v>8</v>
      </c>
      <c r="P510">
        <v>10</v>
      </c>
      <c r="Q510">
        <v>10</v>
      </c>
      <c r="R510">
        <v>11</v>
      </c>
      <c r="S510">
        <v>13</v>
      </c>
      <c r="T510">
        <v>2</v>
      </c>
      <c r="U510">
        <v>9</v>
      </c>
      <c r="V510">
        <v>7</v>
      </c>
      <c r="W510">
        <v>9</v>
      </c>
      <c r="X510">
        <v>9</v>
      </c>
      <c r="Y510">
        <v>11</v>
      </c>
      <c r="Z510">
        <v>10</v>
      </c>
      <c r="AA510">
        <v>2</v>
      </c>
      <c r="AB510">
        <v>9.1270000000000007</v>
      </c>
      <c r="AC510">
        <v>7.0259999999999998</v>
      </c>
      <c r="AD510">
        <v>9.0280000000000005</v>
      </c>
      <c r="AE510">
        <v>9.0719999999999992</v>
      </c>
      <c r="AF510">
        <v>11</v>
      </c>
      <c r="AG510">
        <v>10.153</v>
      </c>
      <c r="AH510" s="3">
        <v>4.4714285714285715</v>
      </c>
      <c r="AI510" s="3">
        <v>6.4467142857142861</v>
      </c>
      <c r="AJ510" s="3">
        <v>5.4322857142857135</v>
      </c>
      <c r="AK510" s="3">
        <v>18.604000000000003</v>
      </c>
      <c r="AL510" s="3">
        <v>14.519142857142857</v>
      </c>
      <c r="AM510" s="3">
        <v>9</v>
      </c>
      <c r="AN510" s="3">
        <v>6.1647142857142851</v>
      </c>
      <c r="AO510" s="3">
        <f t="shared" si="93"/>
        <v>9.2340408163265302</v>
      </c>
      <c r="AP510" s="3" t="b">
        <f t="shared" si="94"/>
        <v>1</v>
      </c>
      <c r="AQ510" s="3" t="b">
        <f t="shared" si="101"/>
        <v>1</v>
      </c>
      <c r="AR510">
        <f t="shared" si="95"/>
        <v>4</v>
      </c>
      <c r="AS510">
        <f t="shared" si="96"/>
        <v>3</v>
      </c>
      <c r="AT510" s="3" t="b">
        <f t="shared" si="97"/>
        <v>1</v>
      </c>
      <c r="AU510" s="3">
        <f t="shared" si="98"/>
        <v>8.7386071428571448</v>
      </c>
      <c r="AV510" s="3">
        <f t="shared" si="99"/>
        <v>9.894619047619047</v>
      </c>
      <c r="AW510" s="3">
        <f t="shared" si="92"/>
        <v>-0.17924081804506592</v>
      </c>
      <c r="AX510" s="3">
        <f t="shared" si="104"/>
        <v>-0.46535906400753752</v>
      </c>
      <c r="AY510" s="3" t="b">
        <f t="shared" si="102"/>
        <v>0</v>
      </c>
      <c r="AZ510" s="6">
        <f t="shared" si="100"/>
        <v>0.80431352192044481</v>
      </c>
      <c r="BA510" s="3" t="b">
        <f t="shared" si="103"/>
        <v>0</v>
      </c>
      <c r="BB510" s="3"/>
      <c r="BC510" t="s">
        <v>800</v>
      </c>
    </row>
    <row r="511" spans="1:55">
      <c r="A511">
        <v>1209</v>
      </c>
      <c r="B511">
        <v>1</v>
      </c>
      <c r="C511" t="s">
        <v>2224</v>
      </c>
      <c r="D511" t="str">
        <f>HYPERLINK("http://www.uniprot.org/uniprot/RPB4_MOUSE", "RPB4_MOUSE")</f>
        <v>RPB4_MOUSE</v>
      </c>
      <c r="F511">
        <v>34.5</v>
      </c>
      <c r="G511">
        <v>142</v>
      </c>
      <c r="H511">
        <v>16312</v>
      </c>
      <c r="I511" t="s">
        <v>2225</v>
      </c>
      <c r="J511">
        <v>51</v>
      </c>
      <c r="K511">
        <v>51</v>
      </c>
      <c r="L511">
        <v>1</v>
      </c>
      <c r="M511">
        <v>6</v>
      </c>
      <c r="N511">
        <v>5</v>
      </c>
      <c r="O511">
        <v>8</v>
      </c>
      <c r="P511">
        <v>9</v>
      </c>
      <c r="Q511">
        <v>11</v>
      </c>
      <c r="R511">
        <v>4</v>
      </c>
      <c r="S511">
        <v>8</v>
      </c>
      <c r="T511">
        <v>6</v>
      </c>
      <c r="U511">
        <v>5</v>
      </c>
      <c r="V511">
        <v>8</v>
      </c>
      <c r="W511">
        <v>9</v>
      </c>
      <c r="X511">
        <v>11</v>
      </c>
      <c r="Y511">
        <v>4</v>
      </c>
      <c r="Z511">
        <v>8</v>
      </c>
      <c r="AA511">
        <v>6</v>
      </c>
      <c r="AB511">
        <v>5</v>
      </c>
      <c r="AC511">
        <v>8</v>
      </c>
      <c r="AD511">
        <v>9</v>
      </c>
      <c r="AE511">
        <v>11</v>
      </c>
      <c r="AF511">
        <v>4</v>
      </c>
      <c r="AG511">
        <v>8</v>
      </c>
      <c r="AH511" s="3">
        <v>11.571428571428571</v>
      </c>
      <c r="AI511" s="3">
        <v>3.2857142857142856</v>
      </c>
      <c r="AJ511" s="3">
        <v>6.1647142857142851</v>
      </c>
      <c r="AK511" s="3">
        <v>18.540857142857142</v>
      </c>
      <c r="AL511" s="3">
        <v>16.959142857142858</v>
      </c>
      <c r="AM511" s="3">
        <v>3.2904285714285715</v>
      </c>
      <c r="AN511" s="3">
        <v>4.7142857142857144</v>
      </c>
      <c r="AO511" s="3">
        <f t="shared" si="93"/>
        <v>9.2180816326530621</v>
      </c>
      <c r="AP511" s="3" t="b">
        <f t="shared" si="94"/>
        <v>1</v>
      </c>
      <c r="AQ511" s="3" t="b">
        <f t="shared" si="101"/>
        <v>1</v>
      </c>
      <c r="AR511">
        <f t="shared" si="95"/>
        <v>4</v>
      </c>
      <c r="AS511">
        <f t="shared" si="96"/>
        <v>3</v>
      </c>
      <c r="AT511" s="3" t="b">
        <f t="shared" si="97"/>
        <v>1</v>
      </c>
      <c r="AU511" s="3">
        <f t="shared" si="98"/>
        <v>9.8906785714285714</v>
      </c>
      <c r="AV511" s="3">
        <f t="shared" si="99"/>
        <v>8.3212857142857146</v>
      </c>
      <c r="AW511" s="3">
        <f t="shared" si="92"/>
        <v>0.24926304851108841</v>
      </c>
      <c r="AX511" s="3">
        <f t="shared" si="104"/>
        <v>0.10371228945540621</v>
      </c>
      <c r="AY511" s="3" t="b">
        <f t="shared" si="102"/>
        <v>0</v>
      </c>
      <c r="AZ511" s="6">
        <f t="shared" si="100"/>
        <v>0.78222307878332664</v>
      </c>
      <c r="BA511" s="3" t="b">
        <f t="shared" si="103"/>
        <v>0</v>
      </c>
      <c r="BB511" s="3"/>
      <c r="BC511" t="s">
        <v>537</v>
      </c>
    </row>
    <row r="512" spans="1:55">
      <c r="A512">
        <v>971</v>
      </c>
      <c r="B512">
        <v>1</v>
      </c>
      <c r="C512" t="s">
        <v>1265</v>
      </c>
      <c r="D512" t="str">
        <f>HYPERLINK("http://www.uniprot.org/uniprot/MYH9_MOUSE", "MYH9_MOUSE")</f>
        <v>MYH9_MOUSE</v>
      </c>
      <c r="F512">
        <v>13.5</v>
      </c>
      <c r="G512">
        <v>1960</v>
      </c>
      <c r="H512">
        <v>226373</v>
      </c>
      <c r="I512" t="s">
        <v>1266</v>
      </c>
      <c r="J512">
        <v>65</v>
      </c>
      <c r="K512">
        <v>55</v>
      </c>
      <c r="L512">
        <v>0.84599999999999997</v>
      </c>
      <c r="M512">
        <v>4</v>
      </c>
      <c r="N512">
        <v>18</v>
      </c>
      <c r="O512">
        <v>10</v>
      </c>
      <c r="P512">
        <v>2</v>
      </c>
      <c r="Q512">
        <v>3</v>
      </c>
      <c r="R512">
        <v>18</v>
      </c>
      <c r="S512">
        <v>10</v>
      </c>
      <c r="T512">
        <v>4</v>
      </c>
      <c r="U512">
        <v>15</v>
      </c>
      <c r="V512">
        <v>8</v>
      </c>
      <c r="W512">
        <v>2</v>
      </c>
      <c r="X512">
        <v>3</v>
      </c>
      <c r="Y512">
        <v>15</v>
      </c>
      <c r="Z512">
        <v>8</v>
      </c>
      <c r="AA512">
        <v>4</v>
      </c>
      <c r="AB512">
        <v>18</v>
      </c>
      <c r="AC512">
        <v>10</v>
      </c>
      <c r="AD512">
        <v>2</v>
      </c>
      <c r="AE512">
        <v>3</v>
      </c>
      <c r="AF512">
        <v>18</v>
      </c>
      <c r="AG512">
        <v>10</v>
      </c>
      <c r="AH512" s="3">
        <v>7.9428571428571431</v>
      </c>
      <c r="AI512" s="3">
        <v>14</v>
      </c>
      <c r="AJ512" s="3">
        <v>7.4408571428571424</v>
      </c>
      <c r="AK512" s="3">
        <v>7.2857142857142856</v>
      </c>
      <c r="AL512" s="3">
        <v>6.293857142857143</v>
      </c>
      <c r="AM512" s="3">
        <v>15.327714285714285</v>
      </c>
      <c r="AN512" s="3">
        <v>5.9805714285714293</v>
      </c>
      <c r="AO512" s="3">
        <f t="shared" si="93"/>
        <v>9.1816530612244893</v>
      </c>
      <c r="AP512" s="3" t="b">
        <f t="shared" si="94"/>
        <v>1</v>
      </c>
      <c r="AQ512" s="3" t="b">
        <f t="shared" si="101"/>
        <v>1</v>
      </c>
      <c r="AR512">
        <f t="shared" si="95"/>
        <v>4</v>
      </c>
      <c r="AS512">
        <f t="shared" si="96"/>
        <v>3</v>
      </c>
      <c r="AT512" s="3" t="b">
        <f t="shared" si="97"/>
        <v>1</v>
      </c>
      <c r="AU512" s="3">
        <f t="shared" si="98"/>
        <v>9.1673571428571421</v>
      </c>
      <c r="AV512" s="3">
        <f t="shared" si="99"/>
        <v>9.2007142857142856</v>
      </c>
      <c r="AW512" s="3">
        <f t="shared" si="92"/>
        <v>-5.2399880597135606E-3</v>
      </c>
      <c r="AX512" s="3">
        <f t="shared" si="104"/>
        <v>-0.10770548196518781</v>
      </c>
      <c r="AY512" s="3" t="b">
        <f t="shared" si="102"/>
        <v>0</v>
      </c>
      <c r="AZ512" s="6">
        <f t="shared" si="100"/>
        <v>0.9920843844854621</v>
      </c>
      <c r="BA512" s="3" t="b">
        <f t="shared" si="103"/>
        <v>0</v>
      </c>
      <c r="BB512" s="3"/>
      <c r="BC512" t="s">
        <v>385</v>
      </c>
    </row>
    <row r="513" spans="1:55">
      <c r="A513">
        <v>421</v>
      </c>
      <c r="B513">
        <v>1</v>
      </c>
      <c r="C513" t="s">
        <v>1039</v>
      </c>
      <c r="D513" t="str">
        <f>HYPERLINK("http://www.uniprot.org/uniprot/RL22_MOUSE", "RL22_MOUSE")</f>
        <v>RL22_MOUSE</v>
      </c>
      <c r="F513">
        <v>50.8</v>
      </c>
      <c r="G513">
        <v>128</v>
      </c>
      <c r="H513">
        <v>14760</v>
      </c>
      <c r="I513" t="s">
        <v>1040</v>
      </c>
      <c r="J513">
        <v>53</v>
      </c>
      <c r="K513">
        <v>53</v>
      </c>
      <c r="L513">
        <v>1</v>
      </c>
      <c r="M513">
        <v>13</v>
      </c>
      <c r="N513">
        <v>4</v>
      </c>
      <c r="O513">
        <v>9</v>
      </c>
      <c r="P513">
        <v>5</v>
      </c>
      <c r="Q513">
        <v>10</v>
      </c>
      <c r="R513">
        <v>6</v>
      </c>
      <c r="S513">
        <v>6</v>
      </c>
      <c r="T513">
        <v>13</v>
      </c>
      <c r="U513">
        <v>4</v>
      </c>
      <c r="V513">
        <v>9</v>
      </c>
      <c r="W513">
        <v>5</v>
      </c>
      <c r="X513">
        <v>10</v>
      </c>
      <c r="Y513">
        <v>6</v>
      </c>
      <c r="Z513">
        <v>6</v>
      </c>
      <c r="AA513">
        <v>13</v>
      </c>
      <c r="AB513">
        <v>4</v>
      </c>
      <c r="AC513">
        <v>9</v>
      </c>
      <c r="AD513">
        <v>5</v>
      </c>
      <c r="AE513">
        <v>10</v>
      </c>
      <c r="AF513">
        <v>6</v>
      </c>
      <c r="AG513">
        <v>6</v>
      </c>
      <c r="AH513" s="3">
        <v>20.53971428571429</v>
      </c>
      <c r="AI513" s="3">
        <v>2.2857142857142856</v>
      </c>
      <c r="AJ513" s="3">
        <v>6.4285714285714288</v>
      </c>
      <c r="AK513" s="3">
        <v>11.857142857142858</v>
      </c>
      <c r="AL513" s="3">
        <v>15.095571428571429</v>
      </c>
      <c r="AM513" s="3">
        <v>4.5714285714285712</v>
      </c>
      <c r="AN513" s="3">
        <v>3.2991428571428574</v>
      </c>
      <c r="AO513" s="3">
        <f t="shared" si="93"/>
        <v>9.1538979591836753</v>
      </c>
      <c r="AP513" s="3" t="b">
        <f t="shared" si="94"/>
        <v>1</v>
      </c>
      <c r="AQ513" s="3" t="b">
        <f t="shared" si="101"/>
        <v>1</v>
      </c>
      <c r="AR513">
        <f t="shared" si="95"/>
        <v>4</v>
      </c>
      <c r="AS513">
        <f t="shared" si="96"/>
        <v>3</v>
      </c>
      <c r="AT513" s="3" t="b">
        <f t="shared" si="97"/>
        <v>1</v>
      </c>
      <c r="AU513" s="3">
        <f t="shared" si="98"/>
        <v>10.277785714285717</v>
      </c>
      <c r="AV513" s="3">
        <f t="shared" si="99"/>
        <v>7.6553809523809528</v>
      </c>
      <c r="AW513" s="3">
        <f t="shared" ref="AW513:AW576" si="105">LOG(AU513/AV513,2)</f>
        <v>0.42498340122030581</v>
      </c>
      <c r="AX513" s="3">
        <f t="shared" si="104"/>
        <v>0.4351816886974737</v>
      </c>
      <c r="AY513" s="3" t="b">
        <f t="shared" si="102"/>
        <v>0</v>
      </c>
      <c r="AZ513" s="6">
        <f t="shared" si="100"/>
        <v>0.66017276672625913</v>
      </c>
      <c r="BA513" s="3" t="b">
        <f t="shared" si="103"/>
        <v>0</v>
      </c>
      <c r="BB513" s="3"/>
      <c r="BC513" t="s">
        <v>537</v>
      </c>
    </row>
    <row r="514" spans="1:55">
      <c r="A514">
        <v>783</v>
      </c>
      <c r="B514">
        <v>1</v>
      </c>
      <c r="C514" t="s">
        <v>1659</v>
      </c>
      <c r="D514" t="str">
        <f>HYPERLINK("http://www.uniprot.org/uniprot/WDR3_MOUSE", "WDR3_MOUSE")</f>
        <v>WDR3_MOUSE</v>
      </c>
      <c r="F514">
        <v>27.9</v>
      </c>
      <c r="G514">
        <v>942</v>
      </c>
      <c r="H514">
        <v>105776</v>
      </c>
      <c r="I514" t="s">
        <v>1660</v>
      </c>
      <c r="J514">
        <v>74</v>
      </c>
      <c r="K514">
        <v>74</v>
      </c>
      <c r="L514">
        <v>1</v>
      </c>
      <c r="M514">
        <v>5</v>
      </c>
      <c r="N514">
        <v>13</v>
      </c>
      <c r="O514">
        <v>9</v>
      </c>
      <c r="P514">
        <v>0</v>
      </c>
      <c r="Q514">
        <v>4</v>
      </c>
      <c r="R514">
        <v>9</v>
      </c>
      <c r="S514">
        <v>34</v>
      </c>
      <c r="T514">
        <v>5</v>
      </c>
      <c r="U514">
        <v>13</v>
      </c>
      <c r="V514">
        <v>9</v>
      </c>
      <c r="W514">
        <v>0</v>
      </c>
      <c r="X514">
        <v>4</v>
      </c>
      <c r="Y514">
        <v>9</v>
      </c>
      <c r="Z514">
        <v>34</v>
      </c>
      <c r="AA514">
        <v>5</v>
      </c>
      <c r="AB514">
        <v>13</v>
      </c>
      <c r="AC514">
        <v>9</v>
      </c>
      <c r="AD514">
        <v>0</v>
      </c>
      <c r="AE514">
        <v>4</v>
      </c>
      <c r="AF514">
        <v>9</v>
      </c>
      <c r="AG514">
        <v>34</v>
      </c>
      <c r="AH514" s="3">
        <v>9.7142857142857135</v>
      </c>
      <c r="AI514" s="3">
        <v>9.9761428571428574</v>
      </c>
      <c r="AJ514" s="3">
        <v>6.5194285714285707</v>
      </c>
      <c r="AK514" s="3">
        <v>0.87757142857142856</v>
      </c>
      <c r="AL514" s="3">
        <v>7.5</v>
      </c>
      <c r="AM514" s="3">
        <v>7.2857142857142856</v>
      </c>
      <c r="AN514" s="3">
        <v>22</v>
      </c>
      <c r="AO514" s="3">
        <f t="shared" si="93"/>
        <v>9.1247346938775511</v>
      </c>
      <c r="AP514" s="3" t="b">
        <f t="shared" si="94"/>
        <v>1</v>
      </c>
      <c r="AQ514" s="3" t="b">
        <f t="shared" si="101"/>
        <v>1</v>
      </c>
      <c r="AR514">
        <f t="shared" si="95"/>
        <v>3</v>
      </c>
      <c r="AS514">
        <f t="shared" si="96"/>
        <v>3</v>
      </c>
      <c r="AT514" s="3" t="b">
        <f t="shared" si="97"/>
        <v>1</v>
      </c>
      <c r="AU514" s="3">
        <f t="shared" si="98"/>
        <v>6.7718571428571419</v>
      </c>
      <c r="AV514" s="3">
        <f t="shared" si="99"/>
        <v>12.261904761904761</v>
      </c>
      <c r="AW514" s="3">
        <f t="shared" si="105"/>
        <v>-0.85655966041524256</v>
      </c>
      <c r="AX514" s="3">
        <f t="shared" si="104"/>
        <v>-1.0815578669736952</v>
      </c>
      <c r="AY514" s="3" t="b">
        <f t="shared" si="102"/>
        <v>0</v>
      </c>
      <c r="AZ514" s="6">
        <f t="shared" si="100"/>
        <v>0.30287841363652518</v>
      </c>
      <c r="BA514" s="3" t="b">
        <f t="shared" si="103"/>
        <v>0</v>
      </c>
      <c r="BB514" s="3"/>
      <c r="BC514" t="s">
        <v>537</v>
      </c>
    </row>
    <row r="515" spans="1:55">
      <c r="A515">
        <v>861</v>
      </c>
      <c r="B515">
        <v>1</v>
      </c>
      <c r="C515" t="s">
        <v>1563</v>
      </c>
      <c r="D515" t="str">
        <f>HYPERLINK("http://www.uniprot.org/uniprot/H2AW_MOUSE", "H2AW_MOUSE")</f>
        <v>H2AW_MOUSE</v>
      </c>
      <c r="F515">
        <v>40.6</v>
      </c>
      <c r="G515">
        <v>372</v>
      </c>
      <c r="H515">
        <v>40093</v>
      </c>
      <c r="I515" t="s">
        <v>1564</v>
      </c>
      <c r="J515">
        <v>258</v>
      </c>
      <c r="K515">
        <v>54</v>
      </c>
      <c r="L515">
        <v>0.20899999999999999</v>
      </c>
      <c r="M515">
        <v>40</v>
      </c>
      <c r="N515">
        <v>48</v>
      </c>
      <c r="O515">
        <v>38</v>
      </c>
      <c r="P515">
        <v>38</v>
      </c>
      <c r="Q515">
        <v>24</v>
      </c>
      <c r="R515">
        <v>36</v>
      </c>
      <c r="S515">
        <v>34</v>
      </c>
      <c r="T515">
        <v>12</v>
      </c>
      <c r="U515">
        <v>16</v>
      </c>
      <c r="V515">
        <v>10</v>
      </c>
      <c r="W515">
        <v>3</v>
      </c>
      <c r="X515">
        <v>2</v>
      </c>
      <c r="Y515">
        <v>4</v>
      </c>
      <c r="Z515">
        <v>7</v>
      </c>
      <c r="AA515">
        <v>12.356999999999999</v>
      </c>
      <c r="AB515">
        <v>16.977</v>
      </c>
      <c r="AC515">
        <v>10.888999999999999</v>
      </c>
      <c r="AD515">
        <v>3.1560000000000001</v>
      </c>
      <c r="AE515">
        <v>2.0579999999999998</v>
      </c>
      <c r="AF515">
        <v>4.3049999999999997</v>
      </c>
      <c r="AG515">
        <v>7.5209999999999999</v>
      </c>
      <c r="AH515" s="3">
        <v>20.193857142857144</v>
      </c>
      <c r="AI515" s="3">
        <v>12.711</v>
      </c>
      <c r="AJ515" s="3">
        <v>7.8769999999999998</v>
      </c>
      <c r="AK515" s="3">
        <v>9.7365714285714287</v>
      </c>
      <c r="AL515" s="3">
        <v>5.2939999999999996</v>
      </c>
      <c r="AM515" s="3">
        <v>3.6150000000000002</v>
      </c>
      <c r="AN515" s="3">
        <v>4.4244285714285718</v>
      </c>
      <c r="AO515" s="3">
        <f t="shared" si="93"/>
        <v>9.1216938775510208</v>
      </c>
      <c r="AP515" s="3" t="b">
        <f t="shared" si="94"/>
        <v>1</v>
      </c>
      <c r="AQ515" s="3" t="b">
        <f t="shared" si="101"/>
        <v>0</v>
      </c>
      <c r="AR515">
        <f t="shared" si="95"/>
        <v>4</v>
      </c>
      <c r="AS515">
        <f t="shared" si="96"/>
        <v>3</v>
      </c>
      <c r="AT515" s="3" t="b">
        <f t="shared" si="97"/>
        <v>1</v>
      </c>
      <c r="AU515" s="3">
        <f t="shared" si="98"/>
        <v>12.629607142857145</v>
      </c>
      <c r="AV515" s="3">
        <f t="shared" si="99"/>
        <v>4.4444761904761902</v>
      </c>
      <c r="AW515" s="3">
        <f t="shared" si="105"/>
        <v>1.5067244597994078</v>
      </c>
      <c r="AX515" s="3">
        <f t="shared" si="104"/>
        <v>1.6746197051536726</v>
      </c>
      <c r="AY515" s="3" t="b">
        <f t="shared" si="102"/>
        <v>1</v>
      </c>
      <c r="AZ515" s="6">
        <f t="shared" si="100"/>
        <v>5.2418820573227075E-2</v>
      </c>
      <c r="BA515" s="3" t="b">
        <f t="shared" si="103"/>
        <v>1</v>
      </c>
      <c r="BB515" s="3"/>
      <c r="BC515" t="s">
        <v>1565</v>
      </c>
    </row>
    <row r="516" spans="1:55">
      <c r="A516">
        <v>1238</v>
      </c>
      <c r="B516">
        <v>1</v>
      </c>
      <c r="C516" t="s">
        <v>2109</v>
      </c>
      <c r="D516" t="str">
        <f>HYPERLINK("http://www.uniprot.org/uniprot/AKAP8_MOUSE", "AKAP8_MOUSE")</f>
        <v>AKAP8_MOUSE</v>
      </c>
      <c r="F516">
        <v>30.6</v>
      </c>
      <c r="G516">
        <v>687</v>
      </c>
      <c r="H516">
        <v>76295</v>
      </c>
      <c r="I516" t="s">
        <v>2110</v>
      </c>
      <c r="J516">
        <v>57</v>
      </c>
      <c r="K516">
        <v>57</v>
      </c>
      <c r="L516">
        <v>1</v>
      </c>
      <c r="M516">
        <v>15</v>
      </c>
      <c r="N516">
        <v>10</v>
      </c>
      <c r="O516">
        <v>15</v>
      </c>
      <c r="P516">
        <v>2</v>
      </c>
      <c r="Q516">
        <v>1</v>
      </c>
      <c r="R516">
        <v>7</v>
      </c>
      <c r="S516">
        <v>7</v>
      </c>
      <c r="T516">
        <v>15</v>
      </c>
      <c r="U516">
        <v>10</v>
      </c>
      <c r="V516">
        <v>15</v>
      </c>
      <c r="W516">
        <v>2</v>
      </c>
      <c r="X516">
        <v>1</v>
      </c>
      <c r="Y516">
        <v>7</v>
      </c>
      <c r="Z516">
        <v>7</v>
      </c>
      <c r="AA516">
        <v>15</v>
      </c>
      <c r="AB516">
        <v>10</v>
      </c>
      <c r="AC516">
        <v>15</v>
      </c>
      <c r="AD516">
        <v>2</v>
      </c>
      <c r="AE516">
        <v>1</v>
      </c>
      <c r="AF516">
        <v>7</v>
      </c>
      <c r="AG516">
        <v>7</v>
      </c>
      <c r="AH516" s="3">
        <v>24</v>
      </c>
      <c r="AI516" s="3">
        <v>7.2857142857142856</v>
      </c>
      <c r="AJ516" s="3">
        <v>11.571428571428571</v>
      </c>
      <c r="AK516" s="3">
        <v>7.3474285714285719</v>
      </c>
      <c r="AL516" s="3">
        <v>3.2904285714285715</v>
      </c>
      <c r="AM516" s="3">
        <v>5.9805714285714293</v>
      </c>
      <c r="AN516" s="3">
        <v>4.2857142857142856</v>
      </c>
      <c r="AO516" s="3">
        <f t="shared" si="93"/>
        <v>9.1087551020408153</v>
      </c>
      <c r="AP516" s="3" t="b">
        <f t="shared" si="94"/>
        <v>1</v>
      </c>
      <c r="AQ516" s="3" t="b">
        <f t="shared" si="101"/>
        <v>1</v>
      </c>
      <c r="AR516">
        <f t="shared" si="95"/>
        <v>4</v>
      </c>
      <c r="AS516">
        <f t="shared" si="96"/>
        <v>3</v>
      </c>
      <c r="AT516" s="3" t="b">
        <f t="shared" si="97"/>
        <v>1</v>
      </c>
      <c r="AU516" s="3">
        <f t="shared" si="98"/>
        <v>12.551142857142857</v>
      </c>
      <c r="AV516" s="3">
        <f t="shared" si="99"/>
        <v>4.5189047619047615</v>
      </c>
      <c r="AW516" s="3">
        <f t="shared" si="105"/>
        <v>1.4737736792801206</v>
      </c>
      <c r="AX516" s="3">
        <f t="shared" si="104"/>
        <v>1.6436230920741162</v>
      </c>
      <c r="AY516" s="3" t="b">
        <f t="shared" si="102"/>
        <v>0</v>
      </c>
      <c r="AZ516" s="6">
        <f t="shared" si="100"/>
        <v>0.14918057927792866</v>
      </c>
      <c r="BA516" s="3" t="b">
        <f t="shared" si="103"/>
        <v>0</v>
      </c>
      <c r="BB516" s="3"/>
      <c r="BC516" t="s">
        <v>537</v>
      </c>
    </row>
    <row r="517" spans="1:55">
      <c r="A517">
        <v>955</v>
      </c>
      <c r="B517">
        <v>1</v>
      </c>
      <c r="C517" t="s">
        <v>2780</v>
      </c>
      <c r="D517" t="str">
        <f>HYPERLINK("http://www.uniprot.org/uniprot/NUP85_MOUSE", "NUP85_MOUSE")</f>
        <v>NUP85_MOUSE</v>
      </c>
      <c r="F517">
        <v>29.9</v>
      </c>
      <c r="G517">
        <v>656</v>
      </c>
      <c r="H517">
        <v>74777</v>
      </c>
      <c r="I517" t="s">
        <v>2781</v>
      </c>
      <c r="J517">
        <v>64</v>
      </c>
      <c r="K517">
        <v>64</v>
      </c>
      <c r="L517">
        <v>1</v>
      </c>
      <c r="M517">
        <v>4</v>
      </c>
      <c r="N517">
        <v>11</v>
      </c>
      <c r="O517">
        <v>13</v>
      </c>
      <c r="P517">
        <v>4</v>
      </c>
      <c r="Q517">
        <v>3</v>
      </c>
      <c r="R517">
        <v>14</v>
      </c>
      <c r="S517">
        <v>15</v>
      </c>
      <c r="T517">
        <v>4</v>
      </c>
      <c r="U517">
        <v>11</v>
      </c>
      <c r="V517">
        <v>13</v>
      </c>
      <c r="W517">
        <v>4</v>
      </c>
      <c r="X517">
        <v>3</v>
      </c>
      <c r="Y517">
        <v>14</v>
      </c>
      <c r="Z517">
        <v>15</v>
      </c>
      <c r="AA517">
        <v>4</v>
      </c>
      <c r="AB517">
        <v>11</v>
      </c>
      <c r="AC517">
        <v>13</v>
      </c>
      <c r="AD517">
        <v>4</v>
      </c>
      <c r="AE517">
        <v>3</v>
      </c>
      <c r="AF517">
        <v>14</v>
      </c>
      <c r="AG517">
        <v>15</v>
      </c>
      <c r="AH517" s="3">
        <v>7.9142857142857137</v>
      </c>
      <c r="AI517" s="3">
        <v>8.0511428571428585</v>
      </c>
      <c r="AJ517" s="3">
        <v>9.7142857142857135</v>
      </c>
      <c r="AK517" s="3">
        <v>10.954285714285716</v>
      </c>
      <c r="AL517" s="3">
        <v>6.2857142857142856</v>
      </c>
      <c r="AM517" s="3">
        <v>11.391999999999999</v>
      </c>
      <c r="AN517" s="3">
        <v>9.2381428571428579</v>
      </c>
      <c r="AO517" s="3">
        <f t="shared" ref="AO517:AO580" si="106">AVERAGE(AH517:AN517)</f>
        <v>9.078551020408165</v>
      </c>
      <c r="AP517" s="3" t="b">
        <f t="shared" ref="AP517:AP580" si="107">IF(AO517&gt;=$AO$1,TRUE,FALSE)</f>
        <v>1</v>
      </c>
      <c r="AQ517" s="3" t="b">
        <f t="shared" si="101"/>
        <v>1</v>
      </c>
      <c r="AR517">
        <f t="shared" ref="AR517:AR580" si="108">COUNTIF(M517:P517,"&gt;0")</f>
        <v>4</v>
      </c>
      <c r="AS517">
        <f t="shared" ref="AS517:AS580" si="109">COUNTIF(Q517:S517,"&gt;0")</f>
        <v>3</v>
      </c>
      <c r="AT517" s="3" t="b">
        <f t="shared" ref="AT517:AT580" si="110">IF(OR(AR517&gt;=$AR$1,AS517&gt;=$AS$1),TRUE,FALSE)</f>
        <v>1</v>
      </c>
      <c r="AU517" s="3">
        <f t="shared" ref="AU517:AU580" si="111">AVERAGE(AH517:AK517)</f>
        <v>9.1585000000000001</v>
      </c>
      <c r="AV517" s="3">
        <f t="shared" ref="AV517:AV580" si="112">AVERAGE(AL517:AN517)</f>
        <v>8.9719523809523807</v>
      </c>
      <c r="AW517" s="3">
        <f t="shared" si="105"/>
        <v>2.9689366514051449E-2</v>
      </c>
      <c r="AX517" s="3">
        <f t="shared" si="104"/>
        <v>-1.5655219456005405E-2</v>
      </c>
      <c r="AY517" s="3" t="b">
        <f t="shared" si="102"/>
        <v>0</v>
      </c>
      <c r="AZ517" s="6">
        <f t="shared" ref="AZ517:AZ580" si="113">TTEST(AH517:AK517,AL517:AN517,2,2)</f>
        <v>0.90627068664132993</v>
      </c>
      <c r="BA517" s="3" t="b">
        <f t="shared" si="103"/>
        <v>0</v>
      </c>
      <c r="BB517" s="3"/>
      <c r="BC517" t="s">
        <v>537</v>
      </c>
    </row>
    <row r="518" spans="1:55">
      <c r="A518">
        <v>232</v>
      </c>
      <c r="B518">
        <v>1</v>
      </c>
      <c r="C518" t="s">
        <v>73</v>
      </c>
      <c r="D518" t="str">
        <f>HYPERLINK("http://www.uniprot.org/uniprot/DHE3_MOUSE", "DHE3_MOUSE")</f>
        <v>DHE3_MOUSE</v>
      </c>
      <c r="F518">
        <v>31.4</v>
      </c>
      <c r="G518">
        <v>558</v>
      </c>
      <c r="H518">
        <v>61338</v>
      </c>
      <c r="I518" t="s">
        <v>74</v>
      </c>
      <c r="J518">
        <v>62</v>
      </c>
      <c r="K518">
        <v>62</v>
      </c>
      <c r="L518">
        <v>1</v>
      </c>
      <c r="M518">
        <v>6</v>
      </c>
      <c r="N518">
        <v>19</v>
      </c>
      <c r="O518">
        <v>15</v>
      </c>
      <c r="P518">
        <v>10</v>
      </c>
      <c r="Q518">
        <v>0</v>
      </c>
      <c r="R518">
        <v>7</v>
      </c>
      <c r="S518">
        <v>5</v>
      </c>
      <c r="T518">
        <v>6</v>
      </c>
      <c r="U518">
        <v>19</v>
      </c>
      <c r="V518">
        <v>15</v>
      </c>
      <c r="W518">
        <v>10</v>
      </c>
      <c r="X518">
        <v>0</v>
      </c>
      <c r="Y518">
        <v>7</v>
      </c>
      <c r="Z518">
        <v>5</v>
      </c>
      <c r="AA518">
        <v>6</v>
      </c>
      <c r="AB518">
        <v>19</v>
      </c>
      <c r="AC518">
        <v>15</v>
      </c>
      <c r="AD518">
        <v>10</v>
      </c>
      <c r="AE518">
        <v>0</v>
      </c>
      <c r="AF518">
        <v>7</v>
      </c>
      <c r="AG518">
        <v>5</v>
      </c>
      <c r="AH518" s="3">
        <v>10.822142857142856</v>
      </c>
      <c r="AI518" s="3">
        <v>14.270714285714286</v>
      </c>
      <c r="AJ518" s="3">
        <v>11.275571428571428</v>
      </c>
      <c r="AK518" s="3">
        <v>19</v>
      </c>
      <c r="AL518" s="3">
        <v>0</v>
      </c>
      <c r="AM518" s="3">
        <v>5.3</v>
      </c>
      <c r="AN518" s="3">
        <v>2.8571428571428572</v>
      </c>
      <c r="AO518" s="3">
        <f t="shared" si="106"/>
        <v>9.0750816326530597</v>
      </c>
      <c r="AP518" s="3" t="b">
        <f t="shared" si="107"/>
        <v>1</v>
      </c>
      <c r="AQ518" s="3" t="b">
        <f t="shared" ref="AQ518:AQ581" si="114">IF(L518&gt;=$AQ$1,TRUE,FALSE)</f>
        <v>1</v>
      </c>
      <c r="AR518">
        <f t="shared" si="108"/>
        <v>4</v>
      </c>
      <c r="AS518">
        <f t="shared" si="109"/>
        <v>2</v>
      </c>
      <c r="AT518" s="3" t="b">
        <f t="shared" si="110"/>
        <v>1</v>
      </c>
      <c r="AU518" s="3">
        <f t="shared" si="111"/>
        <v>13.842107142857142</v>
      </c>
      <c r="AV518" s="3">
        <f t="shared" si="112"/>
        <v>2.7190476190476187</v>
      </c>
      <c r="AW518" s="3">
        <f t="shared" si="105"/>
        <v>2.347890254063858</v>
      </c>
      <c r="AX518" s="3">
        <f t="shared" si="104"/>
        <v>2.567931204941317</v>
      </c>
      <c r="AY518" s="3" t="b">
        <f t="shared" ref="AY518:AY581" si="115">IF(OR(AX518&lt;=$AX$1,AX518&gt;=$AX$2),TRUE,FALSE)</f>
        <v>1</v>
      </c>
      <c r="AZ518" s="6">
        <f t="shared" si="113"/>
        <v>7.5010760196494546E-3</v>
      </c>
      <c r="BA518" s="3" t="b">
        <f t="shared" ref="BA518:BA581" si="116">IF(AZ518&lt;=$AZ$1,TRUE,FALSE)</f>
        <v>1</v>
      </c>
      <c r="BB518" s="3" t="b">
        <v>1</v>
      </c>
      <c r="BC518" t="s">
        <v>537</v>
      </c>
    </row>
    <row r="519" spans="1:55">
      <c r="A519">
        <v>1126</v>
      </c>
      <c r="B519">
        <v>1</v>
      </c>
      <c r="C519" t="s">
        <v>2396</v>
      </c>
      <c r="D519" t="str">
        <f>HYPERLINK("http://www.uniprot.org/uniprot/LSM7_MOUSE", "LSM7_MOUSE")</f>
        <v>LSM7_MOUSE</v>
      </c>
      <c r="F519">
        <v>40.799999999999997</v>
      </c>
      <c r="G519">
        <v>103</v>
      </c>
      <c r="H519">
        <v>11637</v>
      </c>
      <c r="I519" t="s">
        <v>2312</v>
      </c>
      <c r="J519">
        <v>45</v>
      </c>
      <c r="K519">
        <v>45</v>
      </c>
      <c r="L519">
        <v>1</v>
      </c>
      <c r="M519">
        <v>11</v>
      </c>
      <c r="N519">
        <v>2</v>
      </c>
      <c r="O519">
        <v>7</v>
      </c>
      <c r="P519">
        <v>9</v>
      </c>
      <c r="Q519">
        <v>10</v>
      </c>
      <c r="R519">
        <v>3</v>
      </c>
      <c r="S519">
        <v>3</v>
      </c>
      <c r="T519">
        <v>11</v>
      </c>
      <c r="U519">
        <v>2</v>
      </c>
      <c r="V519">
        <v>7</v>
      </c>
      <c r="W519">
        <v>9</v>
      </c>
      <c r="X519">
        <v>10</v>
      </c>
      <c r="Y519">
        <v>3</v>
      </c>
      <c r="Z519">
        <v>3</v>
      </c>
      <c r="AA519">
        <v>11</v>
      </c>
      <c r="AB519">
        <v>2</v>
      </c>
      <c r="AC519">
        <v>7</v>
      </c>
      <c r="AD519">
        <v>9</v>
      </c>
      <c r="AE519">
        <v>10</v>
      </c>
      <c r="AF519">
        <v>3</v>
      </c>
      <c r="AG519">
        <v>3</v>
      </c>
      <c r="AH519" s="3">
        <v>18</v>
      </c>
      <c r="AI519" s="3">
        <v>1.1428571428571428</v>
      </c>
      <c r="AJ519" s="3">
        <v>5.4285714285714288</v>
      </c>
      <c r="AK519" s="3">
        <v>18.5</v>
      </c>
      <c r="AL519" s="3">
        <v>15.562857142857142</v>
      </c>
      <c r="AM519" s="3">
        <v>2.3571428571428572</v>
      </c>
      <c r="AN519" s="3">
        <v>1.8571428571428572</v>
      </c>
      <c r="AO519" s="3">
        <f t="shared" si="106"/>
        <v>8.9783673469387733</v>
      </c>
      <c r="AP519" s="3" t="b">
        <f t="shared" si="107"/>
        <v>1</v>
      </c>
      <c r="AQ519" s="3" t="b">
        <f t="shared" si="114"/>
        <v>1</v>
      </c>
      <c r="AR519">
        <f t="shared" si="108"/>
        <v>4</v>
      </c>
      <c r="AS519">
        <f t="shared" si="109"/>
        <v>3</v>
      </c>
      <c r="AT519" s="3" t="b">
        <f t="shared" si="110"/>
        <v>1</v>
      </c>
      <c r="AU519" s="3">
        <f t="shared" si="111"/>
        <v>10.767857142857142</v>
      </c>
      <c r="AV519" s="3">
        <f t="shared" si="112"/>
        <v>6.5923809523809522</v>
      </c>
      <c r="AW519" s="3">
        <f t="shared" si="105"/>
        <v>0.70785965623051805</v>
      </c>
      <c r="AX519" s="3">
        <f t="shared" si="104"/>
        <v>0.67311318103990136</v>
      </c>
      <c r="AY519" s="3" t="b">
        <f t="shared" si="115"/>
        <v>0</v>
      </c>
      <c r="AZ519" s="6">
        <f t="shared" si="113"/>
        <v>0.54456928506767088</v>
      </c>
      <c r="BA519" s="3" t="b">
        <f t="shared" si="116"/>
        <v>0</v>
      </c>
      <c r="BB519" s="3"/>
      <c r="BC519" t="s">
        <v>537</v>
      </c>
    </row>
    <row r="520" spans="1:55">
      <c r="A520">
        <v>960</v>
      </c>
      <c r="B520">
        <v>1</v>
      </c>
      <c r="C520" t="s">
        <v>2790</v>
      </c>
      <c r="D520" t="str">
        <f>HYPERLINK("http://www.uniprot.org/uniprot/NDC1_MOUSE", "NDC1_MOUSE")</f>
        <v>NDC1_MOUSE</v>
      </c>
      <c r="F520">
        <v>23.5</v>
      </c>
      <c r="G520">
        <v>673</v>
      </c>
      <c r="H520">
        <v>75410</v>
      </c>
      <c r="I520" t="s">
        <v>2791</v>
      </c>
      <c r="J520">
        <v>64</v>
      </c>
      <c r="K520">
        <v>64</v>
      </c>
      <c r="L520">
        <v>1</v>
      </c>
      <c r="M520">
        <v>9</v>
      </c>
      <c r="N520">
        <v>8</v>
      </c>
      <c r="O520">
        <v>13</v>
      </c>
      <c r="P520">
        <v>1</v>
      </c>
      <c r="Q520">
        <v>3</v>
      </c>
      <c r="R520">
        <v>10</v>
      </c>
      <c r="S520">
        <v>20</v>
      </c>
      <c r="T520">
        <v>9</v>
      </c>
      <c r="U520">
        <v>8</v>
      </c>
      <c r="V520">
        <v>13</v>
      </c>
      <c r="W520">
        <v>1</v>
      </c>
      <c r="X520">
        <v>3</v>
      </c>
      <c r="Y520">
        <v>10</v>
      </c>
      <c r="Z520">
        <v>20</v>
      </c>
      <c r="AA520">
        <v>9</v>
      </c>
      <c r="AB520">
        <v>8</v>
      </c>
      <c r="AC520">
        <v>13</v>
      </c>
      <c r="AD520">
        <v>1</v>
      </c>
      <c r="AE520">
        <v>3</v>
      </c>
      <c r="AF520">
        <v>10</v>
      </c>
      <c r="AG520">
        <v>20</v>
      </c>
      <c r="AH520" s="3">
        <v>15.285714285714286</v>
      </c>
      <c r="AI520" s="3">
        <v>5.8571428571428568</v>
      </c>
      <c r="AJ520" s="3">
        <v>9.7142857142857135</v>
      </c>
      <c r="AK520" s="3">
        <v>4.5714285714285712</v>
      </c>
      <c r="AL520" s="3">
        <v>6.2857142857142856</v>
      </c>
      <c r="AM520" s="3">
        <v>8.1964285714285712</v>
      </c>
      <c r="AN520" s="3">
        <v>12.857142857142858</v>
      </c>
      <c r="AO520" s="3">
        <f t="shared" si="106"/>
        <v>8.9668367346938762</v>
      </c>
      <c r="AP520" s="3" t="b">
        <f t="shared" si="107"/>
        <v>1</v>
      </c>
      <c r="AQ520" s="3" t="b">
        <f t="shared" si="114"/>
        <v>1</v>
      </c>
      <c r="AR520">
        <f t="shared" si="108"/>
        <v>4</v>
      </c>
      <c r="AS520">
        <f t="shared" si="109"/>
        <v>3</v>
      </c>
      <c r="AT520" s="3" t="b">
        <f t="shared" si="110"/>
        <v>1</v>
      </c>
      <c r="AU520" s="3">
        <f t="shared" si="111"/>
        <v>8.8571428571428559</v>
      </c>
      <c r="AV520" s="3">
        <f t="shared" si="112"/>
        <v>9.113095238095239</v>
      </c>
      <c r="AW520" s="3">
        <f t="shared" si="105"/>
        <v>-4.109975639175685E-2</v>
      </c>
      <c r="AX520" s="3">
        <f t="shared" si="104"/>
        <v>-0.2529609336229019</v>
      </c>
      <c r="AY520" s="3" t="b">
        <f t="shared" si="115"/>
        <v>0</v>
      </c>
      <c r="AZ520" s="6">
        <f t="shared" si="113"/>
        <v>0.94084849317822628</v>
      </c>
      <c r="BA520" s="3" t="b">
        <f t="shared" si="116"/>
        <v>0</v>
      </c>
      <c r="BB520" s="3"/>
      <c r="BC520" t="s">
        <v>537</v>
      </c>
    </row>
    <row r="521" spans="1:55">
      <c r="A521">
        <v>854</v>
      </c>
      <c r="B521">
        <v>1</v>
      </c>
      <c r="C521" t="s">
        <v>1461</v>
      </c>
      <c r="D521" t="str">
        <f>HYPERLINK("http://www.uniprot.org/uniprot/UTP15_MOUSE", "UTP15_MOUSE")</f>
        <v>UTP15_MOUSE</v>
      </c>
      <c r="F521">
        <v>20.3</v>
      </c>
      <c r="G521">
        <v>528</v>
      </c>
      <c r="H521">
        <v>59376</v>
      </c>
      <c r="I521" t="s">
        <v>1462</v>
      </c>
      <c r="J521">
        <v>69</v>
      </c>
      <c r="K521">
        <v>69</v>
      </c>
      <c r="L521">
        <v>1</v>
      </c>
      <c r="M521">
        <v>3</v>
      </c>
      <c r="N521">
        <v>11</v>
      </c>
      <c r="O521">
        <v>14</v>
      </c>
      <c r="P521">
        <v>0</v>
      </c>
      <c r="Q521">
        <v>7</v>
      </c>
      <c r="R521">
        <v>16</v>
      </c>
      <c r="S521">
        <v>18</v>
      </c>
      <c r="T521">
        <v>3</v>
      </c>
      <c r="U521">
        <v>11</v>
      </c>
      <c r="V521">
        <v>14</v>
      </c>
      <c r="W521">
        <v>0</v>
      </c>
      <c r="X521">
        <v>7</v>
      </c>
      <c r="Y521">
        <v>16</v>
      </c>
      <c r="Z521">
        <v>18</v>
      </c>
      <c r="AA521">
        <v>3</v>
      </c>
      <c r="AB521">
        <v>11</v>
      </c>
      <c r="AC521">
        <v>14</v>
      </c>
      <c r="AD521">
        <v>0</v>
      </c>
      <c r="AE521">
        <v>7</v>
      </c>
      <c r="AF521">
        <v>16</v>
      </c>
      <c r="AG521">
        <v>18</v>
      </c>
      <c r="AH521" s="3">
        <v>6.1428571428571432</v>
      </c>
      <c r="AI521" s="3">
        <v>8.0475714285714286</v>
      </c>
      <c r="AJ521" s="3">
        <v>10.785714285714286</v>
      </c>
      <c r="AK521" s="3">
        <v>1.1428571428571428</v>
      </c>
      <c r="AL521" s="3">
        <v>11.444714285714285</v>
      </c>
      <c r="AM521" s="3">
        <v>13.430142857142856</v>
      </c>
      <c r="AN521" s="3">
        <v>11.221857142857143</v>
      </c>
      <c r="AO521" s="3">
        <f t="shared" si="106"/>
        <v>8.8879591836734697</v>
      </c>
      <c r="AP521" s="3" t="b">
        <f t="shared" si="107"/>
        <v>1</v>
      </c>
      <c r="AQ521" s="3" t="b">
        <f t="shared" si="114"/>
        <v>1</v>
      </c>
      <c r="AR521">
        <f t="shared" si="108"/>
        <v>3</v>
      </c>
      <c r="AS521">
        <f t="shared" si="109"/>
        <v>3</v>
      </c>
      <c r="AT521" s="3" t="b">
        <f t="shared" si="110"/>
        <v>1</v>
      </c>
      <c r="AU521" s="3">
        <f t="shared" si="111"/>
        <v>6.5297500000000008</v>
      </c>
      <c r="AV521" s="3">
        <f t="shared" si="112"/>
        <v>12.032238095238094</v>
      </c>
      <c r="AW521" s="3">
        <f t="shared" si="105"/>
        <v>-0.88180535813791383</v>
      </c>
      <c r="AX521" s="3">
        <f t="shared" si="104"/>
        <v>-1.280842770817614</v>
      </c>
      <c r="AY521" s="3" t="b">
        <f t="shared" si="115"/>
        <v>0</v>
      </c>
      <c r="AZ521" s="6">
        <f t="shared" si="113"/>
        <v>7.6889538197118315E-2</v>
      </c>
      <c r="BA521" s="3" t="b">
        <f t="shared" si="116"/>
        <v>1</v>
      </c>
      <c r="BB521" s="3"/>
      <c r="BC521" t="s">
        <v>537</v>
      </c>
    </row>
    <row r="522" spans="1:55">
      <c r="A522">
        <v>817</v>
      </c>
      <c r="B522">
        <v>1</v>
      </c>
      <c r="C522" t="s">
        <v>1645</v>
      </c>
      <c r="D522" t="str">
        <f>HYPERLINK("http://www.uniprot.org/uniprot/PB1_MOUSE", "PB1_MOUSE")</f>
        <v>PB1_MOUSE</v>
      </c>
      <c r="F522">
        <v>14.6</v>
      </c>
      <c r="G522">
        <v>1634</v>
      </c>
      <c r="H522">
        <v>187219</v>
      </c>
      <c r="I522" t="s">
        <v>1646</v>
      </c>
      <c r="J522">
        <v>70</v>
      </c>
      <c r="K522">
        <v>70</v>
      </c>
      <c r="L522">
        <v>1</v>
      </c>
      <c r="M522">
        <v>3</v>
      </c>
      <c r="N522">
        <v>10</v>
      </c>
      <c r="O522">
        <v>17</v>
      </c>
      <c r="P522">
        <v>0</v>
      </c>
      <c r="Q522">
        <v>7</v>
      </c>
      <c r="R522">
        <v>12</v>
      </c>
      <c r="S522">
        <v>21</v>
      </c>
      <c r="T522">
        <v>3</v>
      </c>
      <c r="U522">
        <v>10</v>
      </c>
      <c r="V522">
        <v>17</v>
      </c>
      <c r="W522">
        <v>0</v>
      </c>
      <c r="X522">
        <v>7</v>
      </c>
      <c r="Y522">
        <v>12</v>
      </c>
      <c r="Z522">
        <v>21</v>
      </c>
      <c r="AA522">
        <v>3</v>
      </c>
      <c r="AB522">
        <v>10</v>
      </c>
      <c r="AC522">
        <v>17</v>
      </c>
      <c r="AD522">
        <v>0</v>
      </c>
      <c r="AE522">
        <v>7</v>
      </c>
      <c r="AF522">
        <v>12</v>
      </c>
      <c r="AG522">
        <v>21</v>
      </c>
      <c r="AH522" s="3">
        <v>6.0714285714285712</v>
      </c>
      <c r="AI522" s="3">
        <v>7.2857142857142856</v>
      </c>
      <c r="AJ522" s="3">
        <v>12.857142857142858</v>
      </c>
      <c r="AK522" s="3">
        <v>1</v>
      </c>
      <c r="AL522" s="3">
        <v>11.285714285714286</v>
      </c>
      <c r="AM522" s="3">
        <v>9.7142857142857135</v>
      </c>
      <c r="AN522" s="3">
        <v>13.765857142857142</v>
      </c>
      <c r="AO522" s="3">
        <f t="shared" si="106"/>
        <v>8.8543061224489801</v>
      </c>
      <c r="AP522" s="3" t="b">
        <f t="shared" si="107"/>
        <v>1</v>
      </c>
      <c r="AQ522" s="3" t="b">
        <f t="shared" si="114"/>
        <v>1</v>
      </c>
      <c r="AR522">
        <f t="shared" si="108"/>
        <v>3</v>
      </c>
      <c r="AS522">
        <f t="shared" si="109"/>
        <v>3</v>
      </c>
      <c r="AT522" s="3" t="b">
        <f t="shared" si="110"/>
        <v>1</v>
      </c>
      <c r="AU522" s="3">
        <f t="shared" si="111"/>
        <v>6.8035714285714288</v>
      </c>
      <c r="AV522" s="3">
        <f t="shared" si="112"/>
        <v>11.588619047619048</v>
      </c>
      <c r="AW522" s="3">
        <f t="shared" si="105"/>
        <v>-0.76834448795717392</v>
      </c>
      <c r="AX522" s="3">
        <f t="shared" si="104"/>
        <v>-1.0980154125667512</v>
      </c>
      <c r="AY522" s="3" t="b">
        <f t="shared" si="115"/>
        <v>0</v>
      </c>
      <c r="AZ522" s="6">
        <f t="shared" si="113"/>
        <v>0.17680641463796939</v>
      </c>
      <c r="BA522" s="3" t="b">
        <f t="shared" si="116"/>
        <v>0</v>
      </c>
      <c r="BB522" s="3"/>
      <c r="BC522" t="s">
        <v>537</v>
      </c>
    </row>
    <row r="523" spans="1:55">
      <c r="A523">
        <v>970</v>
      </c>
      <c r="B523">
        <v>1</v>
      </c>
      <c r="C523" t="s">
        <v>2648</v>
      </c>
      <c r="D523" t="str">
        <f>HYPERLINK("http://www.uniprot.org/uniprot/UTP6_MOUSE", "UTP6_MOUSE")</f>
        <v>UTP6_MOUSE</v>
      </c>
      <c r="F523">
        <v>19.399999999999999</v>
      </c>
      <c r="G523">
        <v>597</v>
      </c>
      <c r="H523">
        <v>70430</v>
      </c>
      <c r="I523" t="s">
        <v>1264</v>
      </c>
      <c r="J523">
        <v>70</v>
      </c>
      <c r="K523">
        <v>70</v>
      </c>
      <c r="L523">
        <v>1</v>
      </c>
      <c r="M523">
        <v>2</v>
      </c>
      <c r="N523">
        <v>13</v>
      </c>
      <c r="O523">
        <v>10</v>
      </c>
      <c r="P523">
        <v>0</v>
      </c>
      <c r="Q523">
        <v>6</v>
      </c>
      <c r="R523">
        <v>17</v>
      </c>
      <c r="S523">
        <v>22</v>
      </c>
      <c r="T523">
        <v>2</v>
      </c>
      <c r="U523">
        <v>13</v>
      </c>
      <c r="V523">
        <v>10</v>
      </c>
      <c r="W523">
        <v>0</v>
      </c>
      <c r="X523">
        <v>6</v>
      </c>
      <c r="Y523">
        <v>17</v>
      </c>
      <c r="Z523">
        <v>22</v>
      </c>
      <c r="AA523">
        <v>2</v>
      </c>
      <c r="AB523">
        <v>13</v>
      </c>
      <c r="AC523">
        <v>10</v>
      </c>
      <c r="AD523">
        <v>0</v>
      </c>
      <c r="AE523">
        <v>6</v>
      </c>
      <c r="AF523">
        <v>17</v>
      </c>
      <c r="AG523">
        <v>22</v>
      </c>
      <c r="AH523" s="3">
        <v>4.2857142857142856</v>
      </c>
      <c r="AI523" s="3">
        <v>10.142857142857142</v>
      </c>
      <c r="AJ523" s="3">
        <v>7.3474285714285719</v>
      </c>
      <c r="AK523" s="3">
        <v>1.4285714285714286</v>
      </c>
      <c r="AL523" s="3">
        <v>10.285714285714286</v>
      </c>
      <c r="AM523" s="3">
        <v>14.22342857142857</v>
      </c>
      <c r="AN523" s="3">
        <v>14</v>
      </c>
      <c r="AO523" s="3">
        <f t="shared" si="106"/>
        <v>8.8162448979591836</v>
      </c>
      <c r="AP523" s="3" t="b">
        <f t="shared" si="107"/>
        <v>1</v>
      </c>
      <c r="AQ523" s="3" t="b">
        <f t="shared" si="114"/>
        <v>1</v>
      </c>
      <c r="AR523">
        <f t="shared" si="108"/>
        <v>3</v>
      </c>
      <c r="AS523">
        <f t="shared" si="109"/>
        <v>3</v>
      </c>
      <c r="AT523" s="3" t="b">
        <f t="shared" si="110"/>
        <v>1</v>
      </c>
      <c r="AU523" s="3">
        <f t="shared" si="111"/>
        <v>5.8011428571428567</v>
      </c>
      <c r="AV523" s="3">
        <f t="shared" si="112"/>
        <v>12.836380952380951</v>
      </c>
      <c r="AW523" s="3">
        <f t="shared" si="105"/>
        <v>-1.1458294587927409</v>
      </c>
      <c r="AX523" s="3">
        <f t="shared" si="104"/>
        <v>-1.4556693772661125</v>
      </c>
      <c r="AY523" s="3" t="b">
        <f t="shared" si="115"/>
        <v>0</v>
      </c>
      <c r="AZ523" s="6">
        <f t="shared" si="113"/>
        <v>3.6065749853939753E-2</v>
      </c>
      <c r="BA523" s="3" t="b">
        <f t="shared" si="116"/>
        <v>1</v>
      </c>
      <c r="BB523" s="3"/>
      <c r="BC523" t="s">
        <v>537</v>
      </c>
    </row>
    <row r="524" spans="1:55">
      <c r="A524">
        <v>313</v>
      </c>
      <c r="B524">
        <v>1</v>
      </c>
      <c r="C524" t="s">
        <v>589</v>
      </c>
      <c r="D524" t="str">
        <f>HYPERLINK("http://www.uniprot.org/uniprot/RL10A_MOUSE", "RL10A_MOUSE")</f>
        <v>RL10A_MOUSE</v>
      </c>
      <c r="F524">
        <v>25.3</v>
      </c>
      <c r="G524">
        <v>217</v>
      </c>
      <c r="H524">
        <v>24917</v>
      </c>
      <c r="I524" t="s">
        <v>590</v>
      </c>
      <c r="J524">
        <v>64</v>
      </c>
      <c r="K524">
        <v>64</v>
      </c>
      <c r="L524">
        <v>1</v>
      </c>
      <c r="M524">
        <v>4</v>
      </c>
      <c r="N524">
        <v>11</v>
      </c>
      <c r="O524">
        <v>13</v>
      </c>
      <c r="P524">
        <v>4</v>
      </c>
      <c r="Q524">
        <v>4</v>
      </c>
      <c r="R524">
        <v>14</v>
      </c>
      <c r="S524">
        <v>14</v>
      </c>
      <c r="T524">
        <v>4</v>
      </c>
      <c r="U524">
        <v>11</v>
      </c>
      <c r="V524">
        <v>13</v>
      </c>
      <c r="W524">
        <v>4</v>
      </c>
      <c r="X524">
        <v>4</v>
      </c>
      <c r="Y524">
        <v>14</v>
      </c>
      <c r="Z524">
        <v>14</v>
      </c>
      <c r="AA524">
        <v>4</v>
      </c>
      <c r="AB524">
        <v>11</v>
      </c>
      <c r="AC524">
        <v>13</v>
      </c>
      <c r="AD524">
        <v>4</v>
      </c>
      <c r="AE524">
        <v>4</v>
      </c>
      <c r="AF524">
        <v>14</v>
      </c>
      <c r="AG524">
        <v>14</v>
      </c>
      <c r="AH524" s="3">
        <v>7.2857142857142856</v>
      </c>
      <c r="AI524" s="3">
        <v>7.8769999999999998</v>
      </c>
      <c r="AJ524" s="3">
        <v>9.2857142857142865</v>
      </c>
      <c r="AK524" s="3">
        <v>10.428571428571429</v>
      </c>
      <c r="AL524" s="3">
        <v>7.2857142857142856</v>
      </c>
      <c r="AM524" s="3">
        <v>11.154714285714286</v>
      </c>
      <c r="AN524" s="3">
        <v>8.3662857142857145</v>
      </c>
      <c r="AO524" s="3">
        <f t="shared" si="106"/>
        <v>8.8119591836734692</v>
      </c>
      <c r="AP524" s="3" t="b">
        <f t="shared" si="107"/>
        <v>1</v>
      </c>
      <c r="AQ524" s="3" t="b">
        <f t="shared" si="114"/>
        <v>1</v>
      </c>
      <c r="AR524">
        <f t="shared" si="108"/>
        <v>4</v>
      </c>
      <c r="AS524">
        <f t="shared" si="109"/>
        <v>3</v>
      </c>
      <c r="AT524" s="3" t="b">
        <f t="shared" si="110"/>
        <v>1</v>
      </c>
      <c r="AU524" s="3">
        <f t="shared" si="111"/>
        <v>8.7192500000000006</v>
      </c>
      <c r="AV524" s="3">
        <f t="shared" si="112"/>
        <v>8.9355714285714285</v>
      </c>
      <c r="AW524" s="3">
        <f t="shared" si="105"/>
        <v>-3.5355947711141943E-2</v>
      </c>
      <c r="AX524" s="3">
        <f t="shared" si="104"/>
        <v>-0.25367192449555426</v>
      </c>
      <c r="AY524" s="3" t="b">
        <f t="shared" si="115"/>
        <v>0</v>
      </c>
      <c r="AZ524" s="6">
        <f t="shared" si="113"/>
        <v>0.87212419233026306</v>
      </c>
      <c r="BA524" s="3" t="b">
        <f t="shared" si="116"/>
        <v>0</v>
      </c>
      <c r="BB524" s="3"/>
      <c r="BC524" t="s">
        <v>537</v>
      </c>
    </row>
    <row r="525" spans="1:55">
      <c r="A525">
        <v>1049</v>
      </c>
      <c r="B525">
        <v>1</v>
      </c>
      <c r="C525" t="s">
        <v>2486</v>
      </c>
      <c r="D525" t="str">
        <f>HYPERLINK("http://www.uniprot.org/uniprot/IMP3_MOUSE", "IMP3_MOUSE")</f>
        <v>IMP3_MOUSE</v>
      </c>
      <c r="F525">
        <v>29.9</v>
      </c>
      <c r="G525">
        <v>184</v>
      </c>
      <c r="H525">
        <v>21778</v>
      </c>
      <c r="I525" t="s">
        <v>2487</v>
      </c>
      <c r="J525">
        <v>54</v>
      </c>
      <c r="K525">
        <v>54</v>
      </c>
      <c r="L525">
        <v>1</v>
      </c>
      <c r="M525">
        <v>7</v>
      </c>
      <c r="N525">
        <v>6</v>
      </c>
      <c r="O525">
        <v>7</v>
      </c>
      <c r="P525">
        <v>3</v>
      </c>
      <c r="Q525">
        <v>10</v>
      </c>
      <c r="R525">
        <v>8</v>
      </c>
      <c r="S525">
        <v>13</v>
      </c>
      <c r="T525">
        <v>7</v>
      </c>
      <c r="U525">
        <v>6</v>
      </c>
      <c r="V525">
        <v>7</v>
      </c>
      <c r="W525">
        <v>3</v>
      </c>
      <c r="X525">
        <v>10</v>
      </c>
      <c r="Y525">
        <v>8</v>
      </c>
      <c r="Z525">
        <v>13</v>
      </c>
      <c r="AA525">
        <v>7</v>
      </c>
      <c r="AB525">
        <v>6</v>
      </c>
      <c r="AC525">
        <v>7</v>
      </c>
      <c r="AD525">
        <v>3</v>
      </c>
      <c r="AE525">
        <v>10</v>
      </c>
      <c r="AF525">
        <v>8</v>
      </c>
      <c r="AG525">
        <v>13</v>
      </c>
      <c r="AH525" s="3">
        <v>12.857142857142858</v>
      </c>
      <c r="AI525" s="3">
        <v>4.1428571428571432</v>
      </c>
      <c r="AJ525" s="3">
        <v>5.3998571428571429</v>
      </c>
      <c r="AK525" s="3">
        <v>9.2285714285714278</v>
      </c>
      <c r="AL525" s="3">
        <v>15.428571428571429</v>
      </c>
      <c r="AM525" s="3">
        <v>6.5194285714285707</v>
      </c>
      <c r="AN525" s="3">
        <v>8</v>
      </c>
      <c r="AO525" s="3">
        <f t="shared" si="106"/>
        <v>8.7966326530612253</v>
      </c>
      <c r="AP525" s="3" t="b">
        <f t="shared" si="107"/>
        <v>1</v>
      </c>
      <c r="AQ525" s="3" t="b">
        <f t="shared" si="114"/>
        <v>1</v>
      </c>
      <c r="AR525">
        <f t="shared" si="108"/>
        <v>4</v>
      </c>
      <c r="AS525">
        <f t="shared" si="109"/>
        <v>3</v>
      </c>
      <c r="AT525" s="3" t="b">
        <f t="shared" si="110"/>
        <v>1</v>
      </c>
      <c r="AU525" s="3">
        <f t="shared" si="111"/>
        <v>7.9071071428571429</v>
      </c>
      <c r="AV525" s="3">
        <f t="shared" si="112"/>
        <v>9.9826666666666668</v>
      </c>
      <c r="AW525" s="3">
        <f t="shared" si="105"/>
        <v>-0.33627528014286218</v>
      </c>
      <c r="AX525" s="3">
        <f t="shared" si="104"/>
        <v>-0.61912268339305609</v>
      </c>
      <c r="AY525" s="3" t="b">
        <f t="shared" si="115"/>
        <v>0</v>
      </c>
      <c r="AZ525" s="6">
        <f t="shared" si="113"/>
        <v>0.55482605839028609</v>
      </c>
      <c r="BA525" s="3" t="b">
        <f t="shared" si="116"/>
        <v>0</v>
      </c>
      <c r="BB525" s="3"/>
      <c r="BC525" t="s">
        <v>537</v>
      </c>
    </row>
    <row r="526" spans="1:55">
      <c r="A526">
        <v>850</v>
      </c>
      <c r="B526">
        <v>1</v>
      </c>
      <c r="C526" t="s">
        <v>1539</v>
      </c>
      <c r="D526" t="str">
        <f>HYPERLINK("http://www.uniprot.org/uniprot/CWC22_MOUSE", "CWC22_MOUSE")</f>
        <v>CWC22_MOUSE</v>
      </c>
      <c r="F526">
        <v>10.199999999999999</v>
      </c>
      <c r="G526">
        <v>908</v>
      </c>
      <c r="H526">
        <v>104775</v>
      </c>
      <c r="I526" t="s">
        <v>1453</v>
      </c>
      <c r="J526">
        <v>72</v>
      </c>
      <c r="K526">
        <v>72</v>
      </c>
      <c r="L526">
        <v>1</v>
      </c>
      <c r="M526">
        <v>0</v>
      </c>
      <c r="N526">
        <v>16</v>
      </c>
      <c r="O526">
        <v>16</v>
      </c>
      <c r="P526">
        <v>2</v>
      </c>
      <c r="Q526">
        <v>0</v>
      </c>
      <c r="R526">
        <v>18</v>
      </c>
      <c r="S526">
        <v>20</v>
      </c>
      <c r="T526">
        <v>0</v>
      </c>
      <c r="U526">
        <v>16</v>
      </c>
      <c r="V526">
        <v>16</v>
      </c>
      <c r="W526">
        <v>2</v>
      </c>
      <c r="X526">
        <v>0</v>
      </c>
      <c r="Y526">
        <v>18</v>
      </c>
      <c r="Z526">
        <v>20</v>
      </c>
      <c r="AA526">
        <v>0</v>
      </c>
      <c r="AB526">
        <v>16</v>
      </c>
      <c r="AC526">
        <v>16</v>
      </c>
      <c r="AD526">
        <v>2</v>
      </c>
      <c r="AE526">
        <v>0</v>
      </c>
      <c r="AF526">
        <v>18</v>
      </c>
      <c r="AG526">
        <v>20</v>
      </c>
      <c r="AH526" s="3">
        <v>0.8571428571428571</v>
      </c>
      <c r="AI526" s="3">
        <v>12.36542857142857</v>
      </c>
      <c r="AJ526" s="3">
        <v>12.285714285714286</v>
      </c>
      <c r="AK526" s="3">
        <v>6.9285714285714288</v>
      </c>
      <c r="AL526" s="3">
        <v>0.8571428571428571</v>
      </c>
      <c r="AM526" s="3">
        <v>15.285714285714286</v>
      </c>
      <c r="AN526" s="3">
        <v>12.855</v>
      </c>
      <c r="AO526" s="3">
        <f t="shared" si="106"/>
        <v>8.7763877551020393</v>
      </c>
      <c r="AP526" s="3" t="b">
        <f t="shared" si="107"/>
        <v>1</v>
      </c>
      <c r="AQ526" s="3" t="b">
        <f t="shared" si="114"/>
        <v>1</v>
      </c>
      <c r="AR526">
        <f t="shared" si="108"/>
        <v>3</v>
      </c>
      <c r="AS526">
        <f t="shared" si="109"/>
        <v>2</v>
      </c>
      <c r="AT526" s="3" t="b">
        <f t="shared" si="110"/>
        <v>1</v>
      </c>
      <c r="AU526" s="3">
        <f t="shared" si="111"/>
        <v>8.1092142857142857</v>
      </c>
      <c r="AV526" s="3">
        <f t="shared" si="112"/>
        <v>9.6659523809523815</v>
      </c>
      <c r="AW526" s="3">
        <f t="shared" si="105"/>
        <v>-0.25334975112052255</v>
      </c>
      <c r="AX526" s="3">
        <f t="shared" si="104"/>
        <v>-0.49305626577325473</v>
      </c>
      <c r="AY526" s="3" t="b">
        <f t="shared" si="115"/>
        <v>0</v>
      </c>
      <c r="AZ526" s="6">
        <f t="shared" si="113"/>
        <v>0.76523878740409779</v>
      </c>
      <c r="BA526" s="3" t="b">
        <f t="shared" si="116"/>
        <v>0</v>
      </c>
      <c r="BB526" s="3"/>
      <c r="BC526" t="s">
        <v>537</v>
      </c>
    </row>
    <row r="527" spans="1:55">
      <c r="A527">
        <v>788</v>
      </c>
      <c r="B527">
        <v>1</v>
      </c>
      <c r="C527" t="s">
        <v>1670</v>
      </c>
      <c r="D527" t="str">
        <f>HYPERLINK("http://www.uniprot.org/uniprot/RBM22_MOUSE", "RBM22_MOUSE")</f>
        <v>RBM22_MOUSE</v>
      </c>
      <c r="F527">
        <v>25.2</v>
      </c>
      <c r="G527">
        <v>420</v>
      </c>
      <c r="H527">
        <v>46897</v>
      </c>
      <c r="I527" t="s">
        <v>1583</v>
      </c>
      <c r="J527">
        <v>72</v>
      </c>
      <c r="K527">
        <v>72</v>
      </c>
      <c r="L527">
        <v>1</v>
      </c>
      <c r="M527">
        <v>1</v>
      </c>
      <c r="N527">
        <v>20</v>
      </c>
      <c r="O527">
        <v>19</v>
      </c>
      <c r="P527">
        <v>1</v>
      </c>
      <c r="Q527">
        <v>2</v>
      </c>
      <c r="R527">
        <v>9</v>
      </c>
      <c r="S527">
        <v>20</v>
      </c>
      <c r="T527">
        <v>1</v>
      </c>
      <c r="U527">
        <v>20</v>
      </c>
      <c r="V527">
        <v>19</v>
      </c>
      <c r="W527">
        <v>1</v>
      </c>
      <c r="X527">
        <v>2</v>
      </c>
      <c r="Y527">
        <v>9</v>
      </c>
      <c r="Z527">
        <v>20</v>
      </c>
      <c r="AA527">
        <v>1</v>
      </c>
      <c r="AB527">
        <v>20</v>
      </c>
      <c r="AC527">
        <v>19</v>
      </c>
      <c r="AD527">
        <v>1</v>
      </c>
      <c r="AE527">
        <v>2</v>
      </c>
      <c r="AF527">
        <v>9</v>
      </c>
      <c r="AG527">
        <v>20</v>
      </c>
      <c r="AH527" s="3">
        <v>2.4117142857142855</v>
      </c>
      <c r="AI527" s="3">
        <v>15.285714285714286</v>
      </c>
      <c r="AJ527" s="3">
        <v>15.133285714285714</v>
      </c>
      <c r="AK527" s="3">
        <v>4.2244285714285708</v>
      </c>
      <c r="AL527" s="3">
        <v>4.3304285714285715</v>
      </c>
      <c r="AM527" s="3">
        <v>7.2857142857142856</v>
      </c>
      <c r="AN527" s="3">
        <v>12.69842857142857</v>
      </c>
      <c r="AO527" s="3">
        <f t="shared" si="106"/>
        <v>8.7671020408163258</v>
      </c>
      <c r="AP527" s="3" t="b">
        <f t="shared" si="107"/>
        <v>1</v>
      </c>
      <c r="AQ527" s="3" t="b">
        <f t="shared" si="114"/>
        <v>1</v>
      </c>
      <c r="AR527">
        <f t="shared" si="108"/>
        <v>4</v>
      </c>
      <c r="AS527">
        <f t="shared" si="109"/>
        <v>3</v>
      </c>
      <c r="AT527" s="3" t="b">
        <f t="shared" si="110"/>
        <v>1</v>
      </c>
      <c r="AU527" s="3">
        <f t="shared" si="111"/>
        <v>9.2637857142857136</v>
      </c>
      <c r="AV527" s="3">
        <f t="shared" si="112"/>
        <v>8.1048571428571421</v>
      </c>
      <c r="AW527" s="3">
        <f t="shared" si="105"/>
        <v>0.19281512508347501</v>
      </c>
      <c r="AX527" s="3">
        <f t="shared" si="104"/>
        <v>4.0923019336093706E-2</v>
      </c>
      <c r="AY527" s="3" t="b">
        <f t="shared" si="115"/>
        <v>0</v>
      </c>
      <c r="AZ527" s="6">
        <f t="shared" si="113"/>
        <v>0.80993995742705271</v>
      </c>
      <c r="BA527" s="3" t="b">
        <f t="shared" si="116"/>
        <v>0</v>
      </c>
      <c r="BB527" s="3"/>
      <c r="BC527" t="s">
        <v>537</v>
      </c>
    </row>
    <row r="528" spans="1:55">
      <c r="A528">
        <v>368</v>
      </c>
      <c r="B528">
        <v>1</v>
      </c>
      <c r="C528" t="s">
        <v>1096</v>
      </c>
      <c r="D528" t="str">
        <f>HYPERLINK("http://www.uniprot.org/uniprot/RS14_MOUSE", "RS14_MOUSE")</f>
        <v>RS14_MOUSE</v>
      </c>
      <c r="F528">
        <v>27.8</v>
      </c>
      <c r="G528">
        <v>151</v>
      </c>
      <c r="H528">
        <v>16274</v>
      </c>
      <c r="I528" t="s">
        <v>1097</v>
      </c>
      <c r="J528">
        <v>49</v>
      </c>
      <c r="K528">
        <v>49</v>
      </c>
      <c r="L528">
        <v>1</v>
      </c>
      <c r="M528">
        <v>9</v>
      </c>
      <c r="N528">
        <v>6</v>
      </c>
      <c r="O528">
        <v>7</v>
      </c>
      <c r="P528">
        <v>9</v>
      </c>
      <c r="Q528">
        <v>9</v>
      </c>
      <c r="R528">
        <v>6</v>
      </c>
      <c r="S528">
        <v>3</v>
      </c>
      <c r="T528">
        <v>9</v>
      </c>
      <c r="U528">
        <v>6</v>
      </c>
      <c r="V528">
        <v>7</v>
      </c>
      <c r="W528">
        <v>9</v>
      </c>
      <c r="X528">
        <v>9</v>
      </c>
      <c r="Y528">
        <v>6</v>
      </c>
      <c r="Z528">
        <v>3</v>
      </c>
      <c r="AA528">
        <v>9</v>
      </c>
      <c r="AB528">
        <v>6</v>
      </c>
      <c r="AC528">
        <v>7</v>
      </c>
      <c r="AD528">
        <v>9</v>
      </c>
      <c r="AE528">
        <v>9</v>
      </c>
      <c r="AF528">
        <v>6</v>
      </c>
      <c r="AG528">
        <v>3</v>
      </c>
      <c r="AH528" s="3">
        <v>14.964285714285714</v>
      </c>
      <c r="AI528" s="3">
        <v>3.7154285714285713</v>
      </c>
      <c r="AJ528" s="3">
        <v>4.7958571428571428</v>
      </c>
      <c r="AK528" s="3">
        <v>17.857142857142858</v>
      </c>
      <c r="AL528" s="3">
        <v>13.812857142857142</v>
      </c>
      <c r="AM528" s="3">
        <v>4.5714285714285712</v>
      </c>
      <c r="AN528" s="3">
        <v>1.4285714285714286</v>
      </c>
      <c r="AO528" s="3">
        <f t="shared" si="106"/>
        <v>8.7350816326530616</v>
      </c>
      <c r="AP528" s="3" t="b">
        <f t="shared" si="107"/>
        <v>1</v>
      </c>
      <c r="AQ528" s="3" t="b">
        <f t="shared" si="114"/>
        <v>1</v>
      </c>
      <c r="AR528">
        <f t="shared" si="108"/>
        <v>4</v>
      </c>
      <c r="AS528">
        <f t="shared" si="109"/>
        <v>3</v>
      </c>
      <c r="AT528" s="3" t="b">
        <f t="shared" si="110"/>
        <v>1</v>
      </c>
      <c r="AU528" s="3">
        <f t="shared" si="111"/>
        <v>10.333178571428572</v>
      </c>
      <c r="AV528" s="3">
        <f t="shared" si="112"/>
        <v>6.6042857142857132</v>
      </c>
      <c r="AW528" s="3">
        <f t="shared" si="105"/>
        <v>0.6458096669165081</v>
      </c>
      <c r="AX528" s="3">
        <f t="shared" ref="AX528:AX591" si="117">(AW528-AVERAGE(AW518:AW538))/STDEV(AW518:AW538)</f>
        <v>0.56466709676734761</v>
      </c>
      <c r="AY528" s="3" t="b">
        <f t="shared" si="115"/>
        <v>0</v>
      </c>
      <c r="AZ528" s="6">
        <f t="shared" si="113"/>
        <v>0.50855405180423419</v>
      </c>
      <c r="BA528" s="3" t="b">
        <f t="shared" si="116"/>
        <v>0</v>
      </c>
      <c r="BB528" s="3"/>
      <c r="BC528" t="s">
        <v>537</v>
      </c>
    </row>
    <row r="529" spans="1:55">
      <c r="A529">
        <v>307</v>
      </c>
      <c r="B529">
        <v>1</v>
      </c>
      <c r="C529" t="s">
        <v>659</v>
      </c>
      <c r="D529" t="str">
        <f>HYPERLINK("http://www.uniprot.org/uniprot/ADT2_MOUSE", "ADT2_MOUSE")</f>
        <v>ADT2_MOUSE</v>
      </c>
      <c r="F529">
        <v>34.200000000000003</v>
      </c>
      <c r="G529">
        <v>298</v>
      </c>
      <c r="H529">
        <v>32932</v>
      </c>
      <c r="I529" t="s">
        <v>660</v>
      </c>
      <c r="J529">
        <v>74</v>
      </c>
      <c r="K529">
        <v>74</v>
      </c>
      <c r="L529">
        <v>1</v>
      </c>
      <c r="M529">
        <v>0</v>
      </c>
      <c r="N529">
        <v>17</v>
      </c>
      <c r="O529">
        <v>21</v>
      </c>
      <c r="P529">
        <v>3</v>
      </c>
      <c r="Q529">
        <v>0</v>
      </c>
      <c r="R529">
        <v>16</v>
      </c>
      <c r="S529">
        <v>17</v>
      </c>
      <c r="T529">
        <v>0</v>
      </c>
      <c r="U529">
        <v>17</v>
      </c>
      <c r="V529">
        <v>21</v>
      </c>
      <c r="W529">
        <v>3</v>
      </c>
      <c r="X529">
        <v>0</v>
      </c>
      <c r="Y529">
        <v>16</v>
      </c>
      <c r="Z529">
        <v>17</v>
      </c>
      <c r="AA529">
        <v>0</v>
      </c>
      <c r="AB529">
        <v>17</v>
      </c>
      <c r="AC529">
        <v>21</v>
      </c>
      <c r="AD529">
        <v>3</v>
      </c>
      <c r="AE529">
        <v>0</v>
      </c>
      <c r="AF529">
        <v>16</v>
      </c>
      <c r="AG529">
        <v>17</v>
      </c>
      <c r="AH529" s="3">
        <v>0</v>
      </c>
      <c r="AI529" s="3">
        <v>12.857142857142858</v>
      </c>
      <c r="AJ529" s="3">
        <v>16.714285714285715</v>
      </c>
      <c r="AK529" s="3">
        <v>8.0475714285714286</v>
      </c>
      <c r="AL529" s="3">
        <v>0</v>
      </c>
      <c r="AM529" s="3">
        <v>12.857142857142858</v>
      </c>
      <c r="AN529" s="3">
        <v>10.321428571428571</v>
      </c>
      <c r="AO529" s="3">
        <f t="shared" si="106"/>
        <v>8.6853673469387758</v>
      </c>
      <c r="AP529" s="3" t="b">
        <f t="shared" si="107"/>
        <v>1</v>
      </c>
      <c r="AQ529" s="3" t="b">
        <f t="shared" si="114"/>
        <v>1</v>
      </c>
      <c r="AR529">
        <f t="shared" si="108"/>
        <v>3</v>
      </c>
      <c r="AS529">
        <f t="shared" si="109"/>
        <v>2</v>
      </c>
      <c r="AT529" s="3" t="b">
        <f t="shared" si="110"/>
        <v>1</v>
      </c>
      <c r="AU529" s="3">
        <f t="shared" si="111"/>
        <v>9.4047499999999999</v>
      </c>
      <c r="AV529" s="3">
        <f t="shared" si="112"/>
        <v>7.7261904761904772</v>
      </c>
      <c r="AW529" s="3">
        <f t="shared" si="105"/>
        <v>0.28363234886791638</v>
      </c>
      <c r="AX529" s="3">
        <f t="shared" si="117"/>
        <v>0.38858886578903973</v>
      </c>
      <c r="AY529" s="3" t="b">
        <f t="shared" si="115"/>
        <v>0</v>
      </c>
      <c r="AZ529" s="6">
        <f t="shared" si="113"/>
        <v>0.76776720902286011</v>
      </c>
      <c r="BA529" s="3" t="b">
        <f t="shared" si="116"/>
        <v>0</v>
      </c>
      <c r="BB529" s="3"/>
      <c r="BC529" t="s">
        <v>537</v>
      </c>
    </row>
    <row r="530" spans="1:55">
      <c r="A530">
        <v>1162</v>
      </c>
      <c r="B530">
        <v>1</v>
      </c>
      <c r="C530" t="s">
        <v>2384</v>
      </c>
      <c r="D530" t="str">
        <f>HYPERLINK("http://www.uniprot.org/uniprot/SSU72_MOUSE", "SSU72_MOUSE")</f>
        <v>SSU72_MOUSE</v>
      </c>
      <c r="F530">
        <v>27.8</v>
      </c>
      <c r="G530">
        <v>194</v>
      </c>
      <c r="H530">
        <v>22518</v>
      </c>
      <c r="I530" t="s">
        <v>2385</v>
      </c>
      <c r="J530">
        <v>55</v>
      </c>
      <c r="K530">
        <v>55</v>
      </c>
      <c r="L530">
        <v>1</v>
      </c>
      <c r="M530">
        <v>4</v>
      </c>
      <c r="N530">
        <v>10</v>
      </c>
      <c r="O530">
        <v>9</v>
      </c>
      <c r="P530">
        <v>7</v>
      </c>
      <c r="Q530">
        <v>5</v>
      </c>
      <c r="R530">
        <v>9</v>
      </c>
      <c r="S530">
        <v>11</v>
      </c>
      <c r="T530">
        <v>4</v>
      </c>
      <c r="U530">
        <v>10</v>
      </c>
      <c r="V530">
        <v>9</v>
      </c>
      <c r="W530">
        <v>7</v>
      </c>
      <c r="X530">
        <v>5</v>
      </c>
      <c r="Y530">
        <v>9</v>
      </c>
      <c r="Z530">
        <v>11</v>
      </c>
      <c r="AA530">
        <v>4</v>
      </c>
      <c r="AB530">
        <v>10</v>
      </c>
      <c r="AC530">
        <v>9</v>
      </c>
      <c r="AD530">
        <v>7</v>
      </c>
      <c r="AE530">
        <v>5</v>
      </c>
      <c r="AF530">
        <v>9</v>
      </c>
      <c r="AG530">
        <v>11</v>
      </c>
      <c r="AH530" s="3">
        <v>8.1125714285714281</v>
      </c>
      <c r="AI530" s="3">
        <v>7.2857142857142856</v>
      </c>
      <c r="AJ530" s="3">
        <v>6.7592857142857143</v>
      </c>
      <c r="AK530" s="3">
        <v>15.285714285714286</v>
      </c>
      <c r="AL530" s="3">
        <v>9.2857142857142865</v>
      </c>
      <c r="AM530" s="3">
        <v>7.5194285714285707</v>
      </c>
      <c r="AN530" s="3">
        <v>6.4761428571428565</v>
      </c>
      <c r="AO530" s="3">
        <f t="shared" si="106"/>
        <v>8.6749387755102028</v>
      </c>
      <c r="AP530" s="3" t="b">
        <f t="shared" si="107"/>
        <v>1</v>
      </c>
      <c r="AQ530" s="3" t="b">
        <f t="shared" si="114"/>
        <v>1</v>
      </c>
      <c r="AR530">
        <f t="shared" si="108"/>
        <v>4</v>
      </c>
      <c r="AS530">
        <f t="shared" si="109"/>
        <v>3</v>
      </c>
      <c r="AT530" s="3" t="b">
        <f t="shared" si="110"/>
        <v>1</v>
      </c>
      <c r="AU530" s="3">
        <f t="shared" si="111"/>
        <v>9.3608214285714286</v>
      </c>
      <c r="AV530" s="3">
        <f t="shared" si="112"/>
        <v>7.7604285714285721</v>
      </c>
      <c r="AW530" s="3">
        <f t="shared" si="105"/>
        <v>0.2704988066216748</v>
      </c>
      <c r="AX530" s="3">
        <f t="shared" si="117"/>
        <v>0.39243377377524535</v>
      </c>
      <c r="AY530" s="3" t="b">
        <f t="shared" si="115"/>
        <v>0</v>
      </c>
      <c r="AZ530" s="6">
        <f t="shared" si="113"/>
        <v>0.54365805018079383</v>
      </c>
      <c r="BA530" s="3" t="b">
        <f t="shared" si="116"/>
        <v>0</v>
      </c>
      <c r="BB530" s="3"/>
      <c r="BC530" t="s">
        <v>537</v>
      </c>
    </row>
    <row r="531" spans="1:55">
      <c r="A531">
        <v>866</v>
      </c>
      <c r="B531">
        <v>1</v>
      </c>
      <c r="C531" t="s">
        <v>1485</v>
      </c>
      <c r="D531" t="str">
        <f>HYPERLINK("http://www.uniprot.org/uniprot/RCOR1_MOUSE", "RCOR1_MOUSE")</f>
        <v>RCOR1_MOUSE</v>
      </c>
      <c r="F531">
        <v>26.8</v>
      </c>
      <c r="G531">
        <v>477</v>
      </c>
      <c r="H531">
        <v>52274</v>
      </c>
      <c r="I531" t="s">
        <v>1486</v>
      </c>
      <c r="J531">
        <v>57</v>
      </c>
      <c r="K531">
        <v>57</v>
      </c>
      <c r="L531">
        <v>1</v>
      </c>
      <c r="M531">
        <v>5</v>
      </c>
      <c r="N531">
        <v>8</v>
      </c>
      <c r="O531">
        <v>13</v>
      </c>
      <c r="P531">
        <v>5</v>
      </c>
      <c r="Q531">
        <v>4</v>
      </c>
      <c r="R531">
        <v>7</v>
      </c>
      <c r="S531">
        <v>15</v>
      </c>
      <c r="T531">
        <v>5</v>
      </c>
      <c r="U531">
        <v>8</v>
      </c>
      <c r="V531">
        <v>13</v>
      </c>
      <c r="W531">
        <v>5</v>
      </c>
      <c r="X531">
        <v>4</v>
      </c>
      <c r="Y531">
        <v>7</v>
      </c>
      <c r="Z531">
        <v>15</v>
      </c>
      <c r="AA531">
        <v>5</v>
      </c>
      <c r="AB531">
        <v>8</v>
      </c>
      <c r="AC531">
        <v>13</v>
      </c>
      <c r="AD531">
        <v>5</v>
      </c>
      <c r="AE531">
        <v>4</v>
      </c>
      <c r="AF531">
        <v>7</v>
      </c>
      <c r="AG531">
        <v>15</v>
      </c>
      <c r="AH531" s="3">
        <v>9.799142857142856</v>
      </c>
      <c r="AI531" s="3">
        <v>5.8571428571428568</v>
      </c>
      <c r="AJ531" s="3">
        <v>9.7142857142857135</v>
      </c>
      <c r="AK531" s="3">
        <v>12.660714285714286</v>
      </c>
      <c r="AL531" s="3">
        <v>7.5714285714285712</v>
      </c>
      <c r="AM531" s="3">
        <v>5.8571428571428568</v>
      </c>
      <c r="AN531" s="3">
        <v>9.1904285714285709</v>
      </c>
      <c r="AO531" s="3">
        <f t="shared" si="106"/>
        <v>8.664326530612243</v>
      </c>
      <c r="AP531" s="3" t="b">
        <f t="shared" si="107"/>
        <v>1</v>
      </c>
      <c r="AQ531" s="3" t="b">
        <f t="shared" si="114"/>
        <v>1</v>
      </c>
      <c r="AR531">
        <f t="shared" si="108"/>
        <v>4</v>
      </c>
      <c r="AS531">
        <f t="shared" si="109"/>
        <v>3</v>
      </c>
      <c r="AT531" s="3" t="b">
        <f t="shared" si="110"/>
        <v>1</v>
      </c>
      <c r="AU531" s="3">
        <f t="shared" si="111"/>
        <v>9.5078214285714271</v>
      </c>
      <c r="AV531" s="3">
        <f t="shared" si="112"/>
        <v>7.5396666666666663</v>
      </c>
      <c r="AW531" s="3">
        <f t="shared" si="105"/>
        <v>0.33461406505285846</v>
      </c>
      <c r="AX531" s="3">
        <f t="shared" si="117"/>
        <v>0.49314824070797042</v>
      </c>
      <c r="AY531" s="3" t="b">
        <f t="shared" si="115"/>
        <v>0</v>
      </c>
      <c r="AZ531" s="6">
        <f t="shared" si="113"/>
        <v>0.33316852461174157</v>
      </c>
      <c r="BA531" s="3" t="b">
        <f t="shared" si="116"/>
        <v>0</v>
      </c>
      <c r="BB531" s="3"/>
      <c r="BC531" t="s">
        <v>537</v>
      </c>
    </row>
    <row r="532" spans="1:55">
      <c r="A532">
        <v>924</v>
      </c>
      <c r="B532">
        <v>1</v>
      </c>
      <c r="C532" t="s">
        <v>1434</v>
      </c>
      <c r="D532" t="str">
        <f>HYPERLINK("http://www.uniprot.org/uniprot/THIL_MOUSE", "THIL_MOUSE")</f>
        <v>THIL_MOUSE</v>
      </c>
      <c r="F532">
        <v>26.4</v>
      </c>
      <c r="G532">
        <v>424</v>
      </c>
      <c r="H532">
        <v>44817</v>
      </c>
      <c r="I532" t="s">
        <v>1435</v>
      </c>
      <c r="J532">
        <v>52</v>
      </c>
      <c r="K532">
        <v>52</v>
      </c>
      <c r="L532">
        <v>1</v>
      </c>
      <c r="M532">
        <v>6</v>
      </c>
      <c r="N532">
        <v>17</v>
      </c>
      <c r="O532">
        <v>4</v>
      </c>
      <c r="P532">
        <v>15</v>
      </c>
      <c r="Q532">
        <v>0</v>
      </c>
      <c r="R532">
        <v>4</v>
      </c>
      <c r="S532">
        <v>6</v>
      </c>
      <c r="T532">
        <v>6</v>
      </c>
      <c r="U532">
        <v>17</v>
      </c>
      <c r="V532">
        <v>4</v>
      </c>
      <c r="W532">
        <v>15</v>
      </c>
      <c r="X532">
        <v>0</v>
      </c>
      <c r="Y532">
        <v>4</v>
      </c>
      <c r="Z532">
        <v>6</v>
      </c>
      <c r="AA532">
        <v>6</v>
      </c>
      <c r="AB532">
        <v>17</v>
      </c>
      <c r="AC532">
        <v>4</v>
      </c>
      <c r="AD532">
        <v>15</v>
      </c>
      <c r="AE532">
        <v>0</v>
      </c>
      <c r="AF532">
        <v>4</v>
      </c>
      <c r="AG532">
        <v>6</v>
      </c>
      <c r="AH532" s="3">
        <v>11.285714285714286</v>
      </c>
      <c r="AI532" s="3">
        <v>13.272</v>
      </c>
      <c r="AJ532" s="3">
        <v>2.8571428571428572</v>
      </c>
      <c r="AK532" s="3">
        <v>25.571428571428573</v>
      </c>
      <c r="AL532" s="3">
        <v>0.8571428571428571</v>
      </c>
      <c r="AM532" s="3">
        <v>2.8571428571428572</v>
      </c>
      <c r="AN532" s="3">
        <v>3.6150000000000002</v>
      </c>
      <c r="AO532" s="3">
        <f t="shared" si="106"/>
        <v>8.6165102040816315</v>
      </c>
      <c r="AP532" s="3" t="b">
        <f t="shared" si="107"/>
        <v>1</v>
      </c>
      <c r="AQ532" s="3" t="b">
        <f t="shared" si="114"/>
        <v>1</v>
      </c>
      <c r="AR532">
        <f t="shared" si="108"/>
        <v>4</v>
      </c>
      <c r="AS532">
        <f t="shared" si="109"/>
        <v>2</v>
      </c>
      <c r="AT532" s="3" t="b">
        <f t="shared" si="110"/>
        <v>1</v>
      </c>
      <c r="AU532" s="3">
        <f t="shared" si="111"/>
        <v>13.246571428571428</v>
      </c>
      <c r="AV532" s="3">
        <f t="shared" si="112"/>
        <v>2.4430952380952382</v>
      </c>
      <c r="AW532" s="3">
        <f t="shared" si="105"/>
        <v>2.4388369896908135</v>
      </c>
      <c r="AX532" s="3">
        <f t="shared" si="117"/>
        <v>3.2879219531448567</v>
      </c>
      <c r="AY532" s="3" t="b">
        <f t="shared" si="115"/>
        <v>1</v>
      </c>
      <c r="AZ532" s="6">
        <f t="shared" si="113"/>
        <v>0.11106553171096756</v>
      </c>
      <c r="BA532" s="3" t="b">
        <f t="shared" si="116"/>
        <v>0</v>
      </c>
      <c r="BB532" s="3"/>
      <c r="BC532" t="s">
        <v>537</v>
      </c>
    </row>
    <row r="533" spans="1:55">
      <c r="A533">
        <v>717</v>
      </c>
      <c r="B533">
        <v>1</v>
      </c>
      <c r="C533" t="s">
        <v>1865</v>
      </c>
      <c r="D533" t="str">
        <f>HYPERLINK("http://www.uniprot.org/uniprot/2AAA_MOUSE", "2AAA_MOUSE")</f>
        <v>2AAA_MOUSE</v>
      </c>
      <c r="F533">
        <v>24.3</v>
      </c>
      <c r="G533">
        <v>589</v>
      </c>
      <c r="H533">
        <v>65324</v>
      </c>
      <c r="I533" t="s">
        <v>1866</v>
      </c>
      <c r="J533">
        <v>69</v>
      </c>
      <c r="K533">
        <v>69</v>
      </c>
      <c r="L533">
        <v>1</v>
      </c>
      <c r="M533">
        <v>2</v>
      </c>
      <c r="N533">
        <v>10</v>
      </c>
      <c r="O533">
        <v>17</v>
      </c>
      <c r="P533">
        <v>2</v>
      </c>
      <c r="Q533">
        <v>2</v>
      </c>
      <c r="R533">
        <v>13</v>
      </c>
      <c r="S533">
        <v>23</v>
      </c>
      <c r="T533">
        <v>2</v>
      </c>
      <c r="U533">
        <v>10</v>
      </c>
      <c r="V533">
        <v>17</v>
      </c>
      <c r="W533">
        <v>2</v>
      </c>
      <c r="X533">
        <v>2</v>
      </c>
      <c r="Y533">
        <v>13</v>
      </c>
      <c r="Z533">
        <v>23</v>
      </c>
      <c r="AA533">
        <v>2</v>
      </c>
      <c r="AB533">
        <v>10</v>
      </c>
      <c r="AC533">
        <v>17</v>
      </c>
      <c r="AD533">
        <v>2</v>
      </c>
      <c r="AE533">
        <v>2</v>
      </c>
      <c r="AF533">
        <v>13</v>
      </c>
      <c r="AG533">
        <v>23</v>
      </c>
      <c r="AH533" s="3">
        <v>4.1428571428571432</v>
      </c>
      <c r="AI533" s="3">
        <v>7.25</v>
      </c>
      <c r="AJ533" s="3">
        <v>12.857142857142858</v>
      </c>
      <c r="AK533" s="3">
        <v>6.46</v>
      </c>
      <c r="AL533" s="3">
        <v>4.2857142857142856</v>
      </c>
      <c r="AM533" s="3">
        <v>10.321428571428571</v>
      </c>
      <c r="AN533" s="3">
        <v>14.853428571428569</v>
      </c>
      <c r="AO533" s="3">
        <f t="shared" si="106"/>
        <v>8.5957959183673456</v>
      </c>
      <c r="AP533" s="3" t="b">
        <f t="shared" si="107"/>
        <v>1</v>
      </c>
      <c r="AQ533" s="3" t="b">
        <f t="shared" si="114"/>
        <v>1</v>
      </c>
      <c r="AR533">
        <f t="shared" si="108"/>
        <v>4</v>
      </c>
      <c r="AS533">
        <f t="shared" si="109"/>
        <v>3</v>
      </c>
      <c r="AT533" s="3" t="b">
        <f t="shared" si="110"/>
        <v>1</v>
      </c>
      <c r="AU533" s="3">
        <f t="shared" si="111"/>
        <v>7.6775000000000002</v>
      </c>
      <c r="AV533" s="3">
        <f t="shared" si="112"/>
        <v>9.8201904761904757</v>
      </c>
      <c r="AW533" s="3">
        <f t="shared" si="105"/>
        <v>-0.35511440067795647</v>
      </c>
      <c r="AX533" s="3">
        <f t="shared" si="117"/>
        <v>-0.54712036766812078</v>
      </c>
      <c r="AY533" s="3" t="b">
        <f t="shared" si="115"/>
        <v>0</v>
      </c>
      <c r="AZ533" s="6">
        <f t="shared" si="113"/>
        <v>0.55257748017322006</v>
      </c>
      <c r="BA533" s="3" t="b">
        <f t="shared" si="116"/>
        <v>0</v>
      </c>
      <c r="BB533" s="3"/>
      <c r="BC533" t="s">
        <v>537</v>
      </c>
    </row>
    <row r="534" spans="1:55">
      <c r="A534">
        <v>1304</v>
      </c>
      <c r="B534">
        <v>1</v>
      </c>
      <c r="C534" t="s">
        <v>2761</v>
      </c>
      <c r="D534" t="str">
        <f>HYPERLINK("http://www.uniprot.org/uniprot/AATF_MOUSE", "AATF_MOUSE")</f>
        <v>AATF_MOUSE</v>
      </c>
      <c r="F534">
        <v>18.3</v>
      </c>
      <c r="G534">
        <v>526</v>
      </c>
      <c r="H534">
        <v>59483</v>
      </c>
      <c r="I534" t="s">
        <v>2762</v>
      </c>
      <c r="J534">
        <v>55</v>
      </c>
      <c r="K534">
        <v>55</v>
      </c>
      <c r="L534">
        <v>1</v>
      </c>
      <c r="M534">
        <v>5</v>
      </c>
      <c r="N534">
        <v>7</v>
      </c>
      <c r="O534">
        <v>6</v>
      </c>
      <c r="P534">
        <v>1</v>
      </c>
      <c r="Q534">
        <v>11</v>
      </c>
      <c r="R534">
        <v>9</v>
      </c>
      <c r="S534">
        <v>16</v>
      </c>
      <c r="T534">
        <v>5</v>
      </c>
      <c r="U534">
        <v>7</v>
      </c>
      <c r="V534">
        <v>6</v>
      </c>
      <c r="W534">
        <v>1</v>
      </c>
      <c r="X534">
        <v>11</v>
      </c>
      <c r="Y534">
        <v>9</v>
      </c>
      <c r="Z534">
        <v>16</v>
      </c>
      <c r="AA534">
        <v>5</v>
      </c>
      <c r="AB534">
        <v>7</v>
      </c>
      <c r="AC534">
        <v>6</v>
      </c>
      <c r="AD534">
        <v>1</v>
      </c>
      <c r="AE534">
        <v>11</v>
      </c>
      <c r="AF534">
        <v>9</v>
      </c>
      <c r="AG534">
        <v>16</v>
      </c>
      <c r="AH534" s="3">
        <v>10.428571428571429</v>
      </c>
      <c r="AI534" s="3">
        <v>4.76</v>
      </c>
      <c r="AJ534" s="3">
        <v>4.5714285714285712</v>
      </c>
      <c r="AK534" s="3">
        <v>5.3354285714285714</v>
      </c>
      <c r="AL534" s="3">
        <v>17.249714285714283</v>
      </c>
      <c r="AM534" s="3">
        <v>7.5714285714285712</v>
      </c>
      <c r="AN534" s="3">
        <v>10.142857142857142</v>
      </c>
      <c r="AO534" s="3">
        <f t="shared" si="106"/>
        <v>8.5799183673469379</v>
      </c>
      <c r="AP534" s="3" t="b">
        <f t="shared" si="107"/>
        <v>1</v>
      </c>
      <c r="AQ534" s="3" t="b">
        <f t="shared" si="114"/>
        <v>1</v>
      </c>
      <c r="AR534">
        <f t="shared" si="108"/>
        <v>4</v>
      </c>
      <c r="AS534">
        <f t="shared" si="109"/>
        <v>3</v>
      </c>
      <c r="AT534" s="3" t="b">
        <f t="shared" si="110"/>
        <v>1</v>
      </c>
      <c r="AU534" s="3">
        <f t="shared" si="111"/>
        <v>6.2738571428571426</v>
      </c>
      <c r="AV534" s="3">
        <f t="shared" si="112"/>
        <v>11.654666666666666</v>
      </c>
      <c r="AW534" s="3">
        <f t="shared" si="105"/>
        <v>-0.89348315858077787</v>
      </c>
      <c r="AX534" s="3">
        <f t="shared" si="117"/>
        <v>-1.424616491039556</v>
      </c>
      <c r="AY534" s="3" t="b">
        <f t="shared" si="115"/>
        <v>0</v>
      </c>
      <c r="AZ534" s="6">
        <f t="shared" si="113"/>
        <v>0.12574071619994442</v>
      </c>
      <c r="BA534" s="3" t="b">
        <f t="shared" si="116"/>
        <v>0</v>
      </c>
      <c r="BB534" s="3"/>
      <c r="BC534" t="s">
        <v>537</v>
      </c>
    </row>
    <row r="535" spans="1:55">
      <c r="A535">
        <v>1142</v>
      </c>
      <c r="B535">
        <v>1</v>
      </c>
      <c r="C535" t="s">
        <v>2428</v>
      </c>
      <c r="D535" t="str">
        <f>HYPERLINK("http://www.uniprot.org/uniprot/RAVR1_MOUSE", "RAVR1_MOUSE")</f>
        <v>RAVR1_MOUSE</v>
      </c>
      <c r="F535">
        <v>27.4</v>
      </c>
      <c r="G535">
        <v>748</v>
      </c>
      <c r="H535">
        <v>79383</v>
      </c>
      <c r="I535" t="s">
        <v>2429</v>
      </c>
      <c r="J535">
        <v>61</v>
      </c>
      <c r="K535">
        <v>61</v>
      </c>
      <c r="L535">
        <v>1</v>
      </c>
      <c r="M535">
        <v>4</v>
      </c>
      <c r="N535">
        <v>16</v>
      </c>
      <c r="O535">
        <v>9</v>
      </c>
      <c r="P535">
        <v>3</v>
      </c>
      <c r="Q535">
        <v>1</v>
      </c>
      <c r="R535">
        <v>14</v>
      </c>
      <c r="S535">
        <v>14</v>
      </c>
      <c r="T535">
        <v>4</v>
      </c>
      <c r="U535">
        <v>16</v>
      </c>
      <c r="V535">
        <v>9</v>
      </c>
      <c r="W535">
        <v>3</v>
      </c>
      <c r="X535">
        <v>1</v>
      </c>
      <c r="Y535">
        <v>14</v>
      </c>
      <c r="Z535">
        <v>14</v>
      </c>
      <c r="AA535">
        <v>4</v>
      </c>
      <c r="AB535">
        <v>16</v>
      </c>
      <c r="AC535">
        <v>9</v>
      </c>
      <c r="AD535">
        <v>3</v>
      </c>
      <c r="AE535">
        <v>1</v>
      </c>
      <c r="AF535">
        <v>14</v>
      </c>
      <c r="AG535">
        <v>14</v>
      </c>
      <c r="AH535" s="3">
        <v>8.0511428571428585</v>
      </c>
      <c r="AI535" s="3">
        <v>12.428571428571429</v>
      </c>
      <c r="AJ535" s="3">
        <v>6.6894285714285715</v>
      </c>
      <c r="AK535" s="3">
        <v>9.2857142857142865</v>
      </c>
      <c r="AL535" s="3">
        <v>3.1904285714285714</v>
      </c>
      <c r="AM535" s="3">
        <v>11.571428571428571</v>
      </c>
      <c r="AN535" s="3">
        <v>8.7428571428571438</v>
      </c>
      <c r="AO535" s="3">
        <f t="shared" si="106"/>
        <v>8.5656530612244897</v>
      </c>
      <c r="AP535" s="3" t="b">
        <f t="shared" si="107"/>
        <v>1</v>
      </c>
      <c r="AQ535" s="3" t="b">
        <f t="shared" si="114"/>
        <v>1</v>
      </c>
      <c r="AR535">
        <f t="shared" si="108"/>
        <v>4</v>
      </c>
      <c r="AS535">
        <f t="shared" si="109"/>
        <v>3</v>
      </c>
      <c r="AT535" s="3" t="b">
        <f t="shared" si="110"/>
        <v>1</v>
      </c>
      <c r="AU535" s="3">
        <f t="shared" si="111"/>
        <v>9.1137142857142859</v>
      </c>
      <c r="AV535" s="3">
        <f t="shared" si="112"/>
        <v>7.8349047619047623</v>
      </c>
      <c r="AW535" s="3">
        <f t="shared" si="105"/>
        <v>0.21812340492735266</v>
      </c>
      <c r="AX535" s="3">
        <f t="shared" si="117"/>
        <v>0.12879942209476158</v>
      </c>
      <c r="AY535" s="3" t="b">
        <f t="shared" si="115"/>
        <v>0</v>
      </c>
      <c r="AZ535" s="6">
        <f t="shared" si="113"/>
        <v>0.63325946144997181</v>
      </c>
      <c r="BA535" s="3" t="b">
        <f t="shared" si="116"/>
        <v>0</v>
      </c>
      <c r="BB535" s="3"/>
      <c r="BC535" t="s">
        <v>537</v>
      </c>
    </row>
    <row r="536" spans="1:55">
      <c r="A536">
        <v>814</v>
      </c>
      <c r="B536">
        <v>1</v>
      </c>
      <c r="C536" t="s">
        <v>1550</v>
      </c>
      <c r="D536" t="str">
        <f>HYPERLINK("http://www.uniprot.org/uniprot/CPSF4_MOUSE", "CPSF4_MOUSE")</f>
        <v>CPSF4_MOUSE</v>
      </c>
      <c r="F536">
        <v>28.4</v>
      </c>
      <c r="G536">
        <v>211</v>
      </c>
      <c r="H536">
        <v>23654</v>
      </c>
      <c r="I536" t="s">
        <v>1551</v>
      </c>
      <c r="J536">
        <v>55</v>
      </c>
      <c r="K536">
        <v>55</v>
      </c>
      <c r="L536">
        <v>1</v>
      </c>
      <c r="M536">
        <v>8</v>
      </c>
      <c r="N536">
        <v>8</v>
      </c>
      <c r="O536">
        <v>13</v>
      </c>
      <c r="P536">
        <v>2</v>
      </c>
      <c r="Q536">
        <v>7</v>
      </c>
      <c r="R536">
        <v>10</v>
      </c>
      <c r="S536">
        <v>7</v>
      </c>
      <c r="T536">
        <v>8</v>
      </c>
      <c r="U536">
        <v>8</v>
      </c>
      <c r="V536">
        <v>13</v>
      </c>
      <c r="W536">
        <v>2</v>
      </c>
      <c r="X536">
        <v>7</v>
      </c>
      <c r="Y536">
        <v>10</v>
      </c>
      <c r="Z536">
        <v>7</v>
      </c>
      <c r="AA536">
        <v>8</v>
      </c>
      <c r="AB536">
        <v>8</v>
      </c>
      <c r="AC536">
        <v>13</v>
      </c>
      <c r="AD536">
        <v>2</v>
      </c>
      <c r="AE536">
        <v>7</v>
      </c>
      <c r="AF536">
        <v>10</v>
      </c>
      <c r="AG536">
        <v>7</v>
      </c>
      <c r="AH536" s="3">
        <v>14</v>
      </c>
      <c r="AI536" s="3">
        <v>5.7042857142857146</v>
      </c>
      <c r="AJ536" s="3">
        <v>9.7142857142857135</v>
      </c>
      <c r="AK536" s="3">
        <v>6.8571428571428568</v>
      </c>
      <c r="AL536" s="3">
        <v>11.285714285714286</v>
      </c>
      <c r="AM536" s="3">
        <v>8.0511428571428585</v>
      </c>
      <c r="AN536" s="3">
        <v>4.1428571428571432</v>
      </c>
      <c r="AO536" s="3">
        <f t="shared" si="106"/>
        <v>8.5364897959183672</v>
      </c>
      <c r="AP536" s="3" t="b">
        <f t="shared" si="107"/>
        <v>1</v>
      </c>
      <c r="AQ536" s="3" t="b">
        <f t="shared" si="114"/>
        <v>1</v>
      </c>
      <c r="AR536">
        <f t="shared" si="108"/>
        <v>4</v>
      </c>
      <c r="AS536">
        <f t="shared" si="109"/>
        <v>3</v>
      </c>
      <c r="AT536" s="3" t="b">
        <f t="shared" si="110"/>
        <v>1</v>
      </c>
      <c r="AU536" s="3">
        <f t="shared" si="111"/>
        <v>9.0689285714285699</v>
      </c>
      <c r="AV536" s="3">
        <f t="shared" si="112"/>
        <v>7.8265714285714294</v>
      </c>
      <c r="AW536" s="3">
        <f t="shared" si="105"/>
        <v>0.21255166959509919</v>
      </c>
      <c r="AX536" s="3">
        <f t="shared" si="117"/>
        <v>0.13887014116196836</v>
      </c>
      <c r="AY536" s="3" t="b">
        <f t="shared" si="115"/>
        <v>0</v>
      </c>
      <c r="AZ536" s="6">
        <f t="shared" si="113"/>
        <v>0.67429813065966782</v>
      </c>
      <c r="BA536" s="3" t="b">
        <f t="shared" si="116"/>
        <v>0</v>
      </c>
      <c r="BB536" s="3"/>
      <c r="BC536" t="s">
        <v>537</v>
      </c>
    </row>
    <row r="537" spans="1:55">
      <c r="A537">
        <v>454</v>
      </c>
      <c r="B537">
        <v>1</v>
      </c>
      <c r="C537" t="s">
        <v>850</v>
      </c>
      <c r="D537" t="str">
        <f>HYPERLINK("http://www.uniprot.org/uniprot/RS3A_MOUSE", "RS3A_MOUSE")</f>
        <v>RS3A_MOUSE</v>
      </c>
      <c r="F537">
        <v>33.299999999999997</v>
      </c>
      <c r="G537">
        <v>264</v>
      </c>
      <c r="H537">
        <v>29886</v>
      </c>
      <c r="I537" t="s">
        <v>851</v>
      </c>
      <c r="J537">
        <v>64</v>
      </c>
      <c r="K537">
        <v>64</v>
      </c>
      <c r="L537">
        <v>1</v>
      </c>
      <c r="M537">
        <v>5</v>
      </c>
      <c r="N537">
        <v>18</v>
      </c>
      <c r="O537">
        <v>14</v>
      </c>
      <c r="P537">
        <v>1</v>
      </c>
      <c r="Q537">
        <v>4</v>
      </c>
      <c r="R537">
        <v>12</v>
      </c>
      <c r="S537">
        <v>10</v>
      </c>
      <c r="T537">
        <v>5</v>
      </c>
      <c r="U537">
        <v>18</v>
      </c>
      <c r="V537">
        <v>14</v>
      </c>
      <c r="W537">
        <v>1</v>
      </c>
      <c r="X537">
        <v>4</v>
      </c>
      <c r="Y537">
        <v>12</v>
      </c>
      <c r="Z537">
        <v>10</v>
      </c>
      <c r="AA537">
        <v>5</v>
      </c>
      <c r="AB537">
        <v>18</v>
      </c>
      <c r="AC537">
        <v>14</v>
      </c>
      <c r="AD537">
        <v>1</v>
      </c>
      <c r="AE537">
        <v>4</v>
      </c>
      <c r="AF537">
        <v>12</v>
      </c>
      <c r="AG537">
        <v>10</v>
      </c>
      <c r="AH537" s="3">
        <v>9.2857142857142865</v>
      </c>
      <c r="AI537" s="3">
        <v>13.857142857142858</v>
      </c>
      <c r="AJ537" s="3">
        <v>10.285714285714286</v>
      </c>
      <c r="AK537" s="3">
        <v>3.7321428571428572</v>
      </c>
      <c r="AL537" s="3">
        <v>7.2857142857142856</v>
      </c>
      <c r="AM537" s="3">
        <v>9.4107142857142865</v>
      </c>
      <c r="AN537" s="3">
        <v>5.8571428571428568</v>
      </c>
      <c r="AO537" s="3">
        <f t="shared" si="106"/>
        <v>8.5306122448979576</v>
      </c>
      <c r="AP537" s="3" t="b">
        <f t="shared" si="107"/>
        <v>1</v>
      </c>
      <c r="AQ537" s="3" t="b">
        <f t="shared" si="114"/>
        <v>1</v>
      </c>
      <c r="AR537">
        <f t="shared" si="108"/>
        <v>4</v>
      </c>
      <c r="AS537">
        <f t="shared" si="109"/>
        <v>3</v>
      </c>
      <c r="AT537" s="3" t="b">
        <f t="shared" si="110"/>
        <v>1</v>
      </c>
      <c r="AU537" s="3">
        <f t="shared" si="111"/>
        <v>9.2901785714285712</v>
      </c>
      <c r="AV537" s="3">
        <f t="shared" si="112"/>
        <v>7.5178571428571432</v>
      </c>
      <c r="AW537" s="3">
        <f t="shared" si="105"/>
        <v>0.30538482666893857</v>
      </c>
      <c r="AX537" s="3">
        <f t="shared" si="117"/>
        <v>0.17321263536694204</v>
      </c>
      <c r="AY537" s="3" t="b">
        <f t="shared" si="115"/>
        <v>0</v>
      </c>
      <c r="AZ537" s="6">
        <f t="shared" si="113"/>
        <v>0.52976578018028786</v>
      </c>
      <c r="BA537" s="3" t="b">
        <f t="shared" si="116"/>
        <v>0</v>
      </c>
      <c r="BB537" s="3"/>
      <c r="BC537" t="s">
        <v>537</v>
      </c>
    </row>
    <row r="538" spans="1:55">
      <c r="A538">
        <v>1364</v>
      </c>
      <c r="B538">
        <v>1</v>
      </c>
      <c r="C538" t="s">
        <v>2736</v>
      </c>
      <c r="D538" t="str">
        <f>HYPERLINK("http://www.uniprot.org/uniprot/WDR46_MOUSE", "WDR46_MOUSE")</f>
        <v>WDR46_MOUSE</v>
      </c>
      <c r="F538">
        <v>15.3</v>
      </c>
      <c r="G538">
        <v>622</v>
      </c>
      <c r="H538">
        <v>69049</v>
      </c>
      <c r="I538" t="s">
        <v>2737</v>
      </c>
      <c r="J538">
        <v>55</v>
      </c>
      <c r="K538">
        <v>55</v>
      </c>
      <c r="L538">
        <v>1</v>
      </c>
      <c r="M538">
        <v>9</v>
      </c>
      <c r="N538">
        <v>7</v>
      </c>
      <c r="O538">
        <v>8</v>
      </c>
      <c r="P538">
        <v>0</v>
      </c>
      <c r="Q538">
        <v>9</v>
      </c>
      <c r="R538">
        <v>10</v>
      </c>
      <c r="S538">
        <v>12</v>
      </c>
      <c r="T538">
        <v>9</v>
      </c>
      <c r="U538">
        <v>7</v>
      </c>
      <c r="V538">
        <v>8</v>
      </c>
      <c r="W538">
        <v>0</v>
      </c>
      <c r="X538">
        <v>9</v>
      </c>
      <c r="Y538">
        <v>10</v>
      </c>
      <c r="Z538">
        <v>12</v>
      </c>
      <c r="AA538">
        <v>9</v>
      </c>
      <c r="AB538">
        <v>7</v>
      </c>
      <c r="AC538">
        <v>8</v>
      </c>
      <c r="AD538">
        <v>0</v>
      </c>
      <c r="AE538">
        <v>9</v>
      </c>
      <c r="AF538">
        <v>10</v>
      </c>
      <c r="AG538">
        <v>12</v>
      </c>
      <c r="AH538" s="3">
        <v>15.428571428571429</v>
      </c>
      <c r="AI538" s="3">
        <v>4.7958571428571428</v>
      </c>
      <c r="AJ538" s="3">
        <v>6.2857142857142856</v>
      </c>
      <c r="AK538" s="3">
        <v>2.8571428571428572</v>
      </c>
      <c r="AL538" s="3">
        <v>14.383714285714287</v>
      </c>
      <c r="AM538" s="3">
        <v>8.4285714285714288</v>
      </c>
      <c r="AN538" s="3">
        <v>7.2857142857142856</v>
      </c>
      <c r="AO538" s="3">
        <f t="shared" si="106"/>
        <v>8.4950408163265312</v>
      </c>
      <c r="AP538" s="3" t="b">
        <f t="shared" si="107"/>
        <v>1</v>
      </c>
      <c r="AQ538" s="3" t="b">
        <f t="shared" si="114"/>
        <v>1</v>
      </c>
      <c r="AR538">
        <f t="shared" si="108"/>
        <v>3</v>
      </c>
      <c r="AS538">
        <f t="shared" si="109"/>
        <v>3</v>
      </c>
      <c r="AT538" s="3" t="b">
        <f t="shared" si="110"/>
        <v>1</v>
      </c>
      <c r="AU538" s="3">
        <f t="shared" si="111"/>
        <v>7.3418214285714285</v>
      </c>
      <c r="AV538" s="3">
        <f t="shared" si="112"/>
        <v>10.032666666666666</v>
      </c>
      <c r="AW538" s="3">
        <f t="shared" si="105"/>
        <v>-0.45049519291210999</v>
      </c>
      <c r="AX538" s="3">
        <f t="shared" si="117"/>
        <v>-0.70037744484359565</v>
      </c>
      <c r="AY538" s="3" t="b">
        <f t="shared" si="115"/>
        <v>0</v>
      </c>
      <c r="AZ538" s="6">
        <f t="shared" si="113"/>
        <v>0.50785227837418268</v>
      </c>
      <c r="BA538" s="3" t="b">
        <f t="shared" si="116"/>
        <v>0</v>
      </c>
      <c r="BB538" s="3"/>
      <c r="BC538" t="s">
        <v>537</v>
      </c>
    </row>
    <row r="539" spans="1:55">
      <c r="A539">
        <v>524</v>
      </c>
      <c r="B539">
        <v>1</v>
      </c>
      <c r="C539" t="s">
        <v>823</v>
      </c>
      <c r="D539" t="str">
        <f>HYPERLINK("http://www.uniprot.org/uniprot/NOL8_MOUSE", "NOL8_MOUSE")</f>
        <v>NOL8_MOUSE</v>
      </c>
      <c r="F539">
        <v>18.399999999999999</v>
      </c>
      <c r="G539">
        <v>1147</v>
      </c>
      <c r="H539">
        <v>128636</v>
      </c>
      <c r="I539" t="s">
        <v>824</v>
      </c>
      <c r="J539">
        <v>71</v>
      </c>
      <c r="K539">
        <v>71</v>
      </c>
      <c r="L539">
        <v>1</v>
      </c>
      <c r="M539">
        <v>1</v>
      </c>
      <c r="N539">
        <v>12</v>
      </c>
      <c r="O539">
        <v>14</v>
      </c>
      <c r="P539">
        <v>1</v>
      </c>
      <c r="Q539">
        <v>2</v>
      </c>
      <c r="R539">
        <v>18</v>
      </c>
      <c r="S539">
        <v>23</v>
      </c>
      <c r="T539">
        <v>1</v>
      </c>
      <c r="U539">
        <v>12</v>
      </c>
      <c r="V539">
        <v>14</v>
      </c>
      <c r="W539">
        <v>1</v>
      </c>
      <c r="X539">
        <v>2</v>
      </c>
      <c r="Y539">
        <v>18</v>
      </c>
      <c r="Z539">
        <v>23</v>
      </c>
      <c r="AA539">
        <v>1</v>
      </c>
      <c r="AB539">
        <v>12</v>
      </c>
      <c r="AC539">
        <v>14</v>
      </c>
      <c r="AD539">
        <v>1</v>
      </c>
      <c r="AE539">
        <v>2</v>
      </c>
      <c r="AF539">
        <v>18</v>
      </c>
      <c r="AG539">
        <v>23</v>
      </c>
      <c r="AH539" s="3">
        <v>2.2857142857142856</v>
      </c>
      <c r="AI539" s="3">
        <v>9</v>
      </c>
      <c r="AJ539" s="3">
        <v>10.428571428571429</v>
      </c>
      <c r="AK539" s="3">
        <v>3.8839999999999999</v>
      </c>
      <c r="AL539" s="3">
        <v>4.1428571428571432</v>
      </c>
      <c r="AM539" s="3">
        <v>15.133285714285714</v>
      </c>
      <c r="AN539" s="3">
        <v>14.459</v>
      </c>
      <c r="AO539" s="3">
        <f t="shared" si="106"/>
        <v>8.4762040816326536</v>
      </c>
      <c r="AP539" s="3" t="b">
        <f t="shared" si="107"/>
        <v>1</v>
      </c>
      <c r="AQ539" s="3" t="b">
        <f t="shared" si="114"/>
        <v>1</v>
      </c>
      <c r="AR539">
        <f t="shared" si="108"/>
        <v>4</v>
      </c>
      <c r="AS539">
        <f t="shared" si="109"/>
        <v>3</v>
      </c>
      <c r="AT539" s="3" t="b">
        <f t="shared" si="110"/>
        <v>1</v>
      </c>
      <c r="AU539" s="3">
        <f t="shared" si="111"/>
        <v>6.3995714285714289</v>
      </c>
      <c r="AV539" s="3">
        <f t="shared" si="112"/>
        <v>11.24504761904762</v>
      </c>
      <c r="AW539" s="3">
        <f t="shared" si="105"/>
        <v>-0.81324257251620491</v>
      </c>
      <c r="AX539" s="3">
        <f t="shared" si="117"/>
        <v>-0.98155385248687155</v>
      </c>
      <c r="AY539" s="3" t="b">
        <f t="shared" si="115"/>
        <v>0</v>
      </c>
      <c r="AZ539" s="6">
        <f t="shared" si="113"/>
        <v>0.25553756021898527</v>
      </c>
      <c r="BA539" s="3" t="b">
        <f t="shared" si="116"/>
        <v>0</v>
      </c>
      <c r="BB539" s="3"/>
      <c r="BC539" t="s">
        <v>537</v>
      </c>
    </row>
    <row r="540" spans="1:55">
      <c r="A540">
        <v>554</v>
      </c>
      <c r="B540">
        <v>1</v>
      </c>
      <c r="C540" t="s">
        <v>714</v>
      </c>
      <c r="D540" t="str">
        <f>HYPERLINK("http://www.uniprot.org/uniprot/RBM27_MOUSE", "RBM27_MOUSE")</f>
        <v>RBM27_MOUSE</v>
      </c>
      <c r="F540">
        <v>15.3</v>
      </c>
      <c r="G540">
        <v>1060</v>
      </c>
      <c r="H540">
        <v>118563</v>
      </c>
      <c r="I540" t="s">
        <v>636</v>
      </c>
      <c r="J540">
        <v>62</v>
      </c>
      <c r="K540">
        <v>49</v>
      </c>
      <c r="L540">
        <v>0.79</v>
      </c>
      <c r="M540">
        <v>4</v>
      </c>
      <c r="N540">
        <v>15</v>
      </c>
      <c r="O540">
        <v>11</v>
      </c>
      <c r="P540">
        <v>8</v>
      </c>
      <c r="Q540">
        <v>9</v>
      </c>
      <c r="R540">
        <v>6</v>
      </c>
      <c r="S540">
        <v>9</v>
      </c>
      <c r="T540">
        <v>2</v>
      </c>
      <c r="U540">
        <v>13</v>
      </c>
      <c r="V540">
        <v>9</v>
      </c>
      <c r="W540">
        <v>5</v>
      </c>
      <c r="X540">
        <v>7</v>
      </c>
      <c r="Y540">
        <v>5</v>
      </c>
      <c r="Z540">
        <v>8</v>
      </c>
      <c r="AA540">
        <v>2.1669999999999998</v>
      </c>
      <c r="AB540">
        <v>14.083</v>
      </c>
      <c r="AC540">
        <v>10</v>
      </c>
      <c r="AD540">
        <v>6.5</v>
      </c>
      <c r="AE540">
        <v>7.4119999999999999</v>
      </c>
      <c r="AF540">
        <v>5.3129999999999997</v>
      </c>
      <c r="AG540">
        <v>8.32</v>
      </c>
      <c r="AH540" s="3">
        <v>5.0238571428571435</v>
      </c>
      <c r="AI540" s="3">
        <v>11.154714285714286</v>
      </c>
      <c r="AJ540" s="3">
        <v>7.2857142857142856</v>
      </c>
      <c r="AK540" s="3">
        <v>14.853428571428569</v>
      </c>
      <c r="AL540" s="3">
        <v>11.916</v>
      </c>
      <c r="AM540" s="3">
        <v>4.3304285714285715</v>
      </c>
      <c r="AN540" s="3">
        <v>4.76</v>
      </c>
      <c r="AO540" s="3">
        <f t="shared" si="106"/>
        <v>8.4748775510204073</v>
      </c>
      <c r="AP540" s="3" t="b">
        <f t="shared" si="107"/>
        <v>1</v>
      </c>
      <c r="AQ540" s="3" t="b">
        <f t="shared" si="114"/>
        <v>1</v>
      </c>
      <c r="AR540">
        <f t="shared" si="108"/>
        <v>4</v>
      </c>
      <c r="AS540">
        <f t="shared" si="109"/>
        <v>3</v>
      </c>
      <c r="AT540" s="3" t="b">
        <f t="shared" si="110"/>
        <v>1</v>
      </c>
      <c r="AU540" s="3">
        <f t="shared" si="111"/>
        <v>9.5794285714285721</v>
      </c>
      <c r="AV540" s="3">
        <f t="shared" si="112"/>
        <v>7.0021428571428572</v>
      </c>
      <c r="AW540" s="3">
        <f t="shared" si="105"/>
        <v>0.45214310359864834</v>
      </c>
      <c r="AX540" s="3">
        <f t="shared" si="117"/>
        <v>8.78224238415556E-2</v>
      </c>
      <c r="AY540" s="3" t="b">
        <f t="shared" si="115"/>
        <v>0</v>
      </c>
      <c r="AZ540" s="6">
        <f t="shared" si="113"/>
        <v>0.46852024214882815</v>
      </c>
      <c r="BA540" s="3" t="b">
        <f t="shared" si="116"/>
        <v>0</v>
      </c>
      <c r="BB540" s="3"/>
      <c r="BC540" t="s">
        <v>637</v>
      </c>
    </row>
    <row r="541" spans="1:55">
      <c r="A541">
        <v>653</v>
      </c>
      <c r="B541">
        <v>1</v>
      </c>
      <c r="C541" t="s">
        <v>508</v>
      </c>
      <c r="D541" t="str">
        <f>HYPERLINK("http://www.uniprot.org/uniprot/ZN512_MOUSE", "ZN512_MOUSE")</f>
        <v>ZN512_MOUSE</v>
      </c>
      <c r="F541">
        <v>31.5</v>
      </c>
      <c r="G541">
        <v>562</v>
      </c>
      <c r="H541">
        <v>63909</v>
      </c>
      <c r="I541" t="s">
        <v>509</v>
      </c>
      <c r="J541">
        <v>53</v>
      </c>
      <c r="K541">
        <v>53</v>
      </c>
      <c r="L541">
        <v>1</v>
      </c>
      <c r="M541">
        <v>7</v>
      </c>
      <c r="N541">
        <v>9</v>
      </c>
      <c r="O541">
        <v>4</v>
      </c>
      <c r="P541">
        <v>3</v>
      </c>
      <c r="Q541">
        <v>10</v>
      </c>
      <c r="R541">
        <v>8</v>
      </c>
      <c r="S541">
        <v>12</v>
      </c>
      <c r="T541">
        <v>7</v>
      </c>
      <c r="U541">
        <v>9</v>
      </c>
      <c r="V541">
        <v>4</v>
      </c>
      <c r="W541">
        <v>3</v>
      </c>
      <c r="X541">
        <v>10</v>
      </c>
      <c r="Y541">
        <v>8</v>
      </c>
      <c r="Z541">
        <v>12</v>
      </c>
      <c r="AA541">
        <v>7</v>
      </c>
      <c r="AB541">
        <v>9</v>
      </c>
      <c r="AC541">
        <v>4</v>
      </c>
      <c r="AD541">
        <v>3</v>
      </c>
      <c r="AE541">
        <v>10</v>
      </c>
      <c r="AF541">
        <v>8</v>
      </c>
      <c r="AG541">
        <v>12</v>
      </c>
      <c r="AH541" s="3">
        <v>12.406571428571429</v>
      </c>
      <c r="AI541" s="3">
        <v>6.1428571428571432</v>
      </c>
      <c r="AJ541" s="3">
        <v>2.8571428571428572</v>
      </c>
      <c r="AK541" s="3">
        <v>8.9311428571428575</v>
      </c>
      <c r="AL541" s="3">
        <v>15.24942857142857</v>
      </c>
      <c r="AM541" s="3">
        <v>6.3332857142857142</v>
      </c>
      <c r="AN541" s="3">
        <v>7.2857142857142856</v>
      </c>
      <c r="AO541" s="3">
        <f t="shared" si="106"/>
        <v>8.4580204081632644</v>
      </c>
      <c r="AP541" s="3" t="b">
        <f t="shared" si="107"/>
        <v>1</v>
      </c>
      <c r="AQ541" s="3" t="b">
        <f t="shared" si="114"/>
        <v>1</v>
      </c>
      <c r="AR541">
        <f t="shared" si="108"/>
        <v>4</v>
      </c>
      <c r="AS541">
        <f t="shared" si="109"/>
        <v>3</v>
      </c>
      <c r="AT541" s="3" t="b">
        <f t="shared" si="110"/>
        <v>1</v>
      </c>
      <c r="AU541" s="3">
        <f t="shared" si="111"/>
        <v>7.5844285714285711</v>
      </c>
      <c r="AV541" s="3">
        <f t="shared" si="112"/>
        <v>9.6228095238095239</v>
      </c>
      <c r="AW541" s="3">
        <f t="shared" si="105"/>
        <v>-0.34341768343794021</v>
      </c>
      <c r="AX541" s="3">
        <f t="shared" si="117"/>
        <v>-0.56881257700710519</v>
      </c>
      <c r="AY541" s="3" t="b">
        <f t="shared" si="115"/>
        <v>0</v>
      </c>
      <c r="AZ541" s="6">
        <f t="shared" si="113"/>
        <v>0.57183934470402087</v>
      </c>
      <c r="BA541" s="3" t="b">
        <f t="shared" si="116"/>
        <v>0</v>
      </c>
      <c r="BB541" s="3"/>
      <c r="BC541" t="s">
        <v>537</v>
      </c>
    </row>
    <row r="542" spans="1:55">
      <c r="A542">
        <v>459</v>
      </c>
      <c r="B542">
        <v>1</v>
      </c>
      <c r="C542" t="s">
        <v>860</v>
      </c>
      <c r="D542" t="str">
        <f>HYPERLINK("http://www.uniprot.org/uniprot/SMRC1_MOUSE", "SMRC1_MOUSE")</f>
        <v>SMRC1_MOUSE</v>
      </c>
      <c r="F542">
        <v>17.100000000000001</v>
      </c>
      <c r="G542">
        <v>1104</v>
      </c>
      <c r="H542">
        <v>122891</v>
      </c>
      <c r="I542" t="s">
        <v>861</v>
      </c>
      <c r="J542">
        <v>187</v>
      </c>
      <c r="K542">
        <v>43</v>
      </c>
      <c r="L542">
        <v>0.23</v>
      </c>
      <c r="M542">
        <v>12</v>
      </c>
      <c r="N542">
        <v>35</v>
      </c>
      <c r="O542">
        <v>30</v>
      </c>
      <c r="P542">
        <v>10</v>
      </c>
      <c r="Q542">
        <v>18</v>
      </c>
      <c r="R542">
        <v>46</v>
      </c>
      <c r="S542">
        <v>36</v>
      </c>
      <c r="T542">
        <v>5</v>
      </c>
      <c r="U542">
        <v>5</v>
      </c>
      <c r="V542">
        <v>6</v>
      </c>
      <c r="W542">
        <v>2</v>
      </c>
      <c r="X542">
        <v>3</v>
      </c>
      <c r="Y542">
        <v>12</v>
      </c>
      <c r="Z542">
        <v>10</v>
      </c>
      <c r="AA542">
        <v>5.7450000000000001</v>
      </c>
      <c r="AB542">
        <v>7.2729999999999997</v>
      </c>
      <c r="AC542">
        <v>8.0570000000000004</v>
      </c>
      <c r="AD542">
        <v>2.286</v>
      </c>
      <c r="AE542">
        <v>3.714</v>
      </c>
      <c r="AF542">
        <v>16.690000000000001</v>
      </c>
      <c r="AG542">
        <v>13.333</v>
      </c>
      <c r="AH542" s="3">
        <v>10.535</v>
      </c>
      <c r="AI542" s="3">
        <v>4.8961428571428565</v>
      </c>
      <c r="AJ542" s="3">
        <v>6.293857142857143</v>
      </c>
      <c r="AK542" s="3">
        <v>7.8980000000000006</v>
      </c>
      <c r="AL542" s="3">
        <v>7.2448571428571427</v>
      </c>
      <c r="AM542" s="3">
        <v>13.812857142857142</v>
      </c>
      <c r="AN542" s="3">
        <v>8.0475714285714286</v>
      </c>
      <c r="AO542" s="3">
        <f t="shared" si="106"/>
        <v>8.3897551020408159</v>
      </c>
      <c r="AP542" s="3" t="b">
        <f t="shared" si="107"/>
        <v>1</v>
      </c>
      <c r="AQ542" s="3" t="b">
        <f t="shared" si="114"/>
        <v>0</v>
      </c>
      <c r="AR542">
        <f t="shared" si="108"/>
        <v>4</v>
      </c>
      <c r="AS542">
        <f t="shared" si="109"/>
        <v>3</v>
      </c>
      <c r="AT542" s="3" t="b">
        <f t="shared" si="110"/>
        <v>1</v>
      </c>
      <c r="AU542" s="3">
        <f t="shared" si="111"/>
        <v>7.4057499999999994</v>
      </c>
      <c r="AV542" s="3">
        <f t="shared" si="112"/>
        <v>9.7017619047619039</v>
      </c>
      <c r="AW542" s="3">
        <f t="shared" si="105"/>
        <v>-0.38960092567198945</v>
      </c>
      <c r="AX542" s="3">
        <f t="shared" si="117"/>
        <v>-0.62200569027036323</v>
      </c>
      <c r="AY542" s="3" t="b">
        <f t="shared" si="115"/>
        <v>0</v>
      </c>
      <c r="AZ542" s="6">
        <f t="shared" si="113"/>
        <v>0.35356352789789564</v>
      </c>
      <c r="BA542" s="3" t="b">
        <f t="shared" si="116"/>
        <v>0</v>
      </c>
      <c r="BB542" s="3"/>
      <c r="BC542" t="s">
        <v>862</v>
      </c>
    </row>
    <row r="543" spans="1:55">
      <c r="A543">
        <v>639</v>
      </c>
      <c r="B543">
        <v>1</v>
      </c>
      <c r="C543" t="s">
        <v>487</v>
      </c>
      <c r="D543" t="str">
        <f>HYPERLINK("http://www.uniprot.org/uniprot/SURF4_MOUSE", "SURF4_MOUSE")</f>
        <v>SURF4_MOUSE</v>
      </c>
      <c r="F543">
        <v>11.9</v>
      </c>
      <c r="G543">
        <v>269</v>
      </c>
      <c r="H543">
        <v>30382</v>
      </c>
      <c r="I543" t="s">
        <v>488</v>
      </c>
      <c r="J543">
        <v>62</v>
      </c>
      <c r="K543">
        <v>62</v>
      </c>
      <c r="L543">
        <v>1</v>
      </c>
      <c r="M543">
        <v>4</v>
      </c>
      <c r="N543">
        <v>13</v>
      </c>
      <c r="O543">
        <v>19</v>
      </c>
      <c r="P543">
        <v>3</v>
      </c>
      <c r="Q543">
        <v>1</v>
      </c>
      <c r="R543">
        <v>9</v>
      </c>
      <c r="S543">
        <v>13</v>
      </c>
      <c r="T543">
        <v>4</v>
      </c>
      <c r="U543">
        <v>13</v>
      </c>
      <c r="V543">
        <v>19</v>
      </c>
      <c r="W543">
        <v>3</v>
      </c>
      <c r="X543">
        <v>1</v>
      </c>
      <c r="Y543">
        <v>9</v>
      </c>
      <c r="Z543">
        <v>13</v>
      </c>
      <c r="AA543">
        <v>4</v>
      </c>
      <c r="AB543">
        <v>13</v>
      </c>
      <c r="AC543">
        <v>19</v>
      </c>
      <c r="AD543">
        <v>3</v>
      </c>
      <c r="AE543">
        <v>1</v>
      </c>
      <c r="AF543">
        <v>9</v>
      </c>
      <c r="AG543">
        <v>13</v>
      </c>
      <c r="AH543" s="3">
        <v>7.3474285714285719</v>
      </c>
      <c r="AI543" s="3">
        <v>9.7445714285714295</v>
      </c>
      <c r="AJ543" s="3">
        <v>15.095571428571429</v>
      </c>
      <c r="AK543" s="3">
        <v>8.7978571428571435</v>
      </c>
      <c r="AL543" s="3">
        <v>2.5748571428571432</v>
      </c>
      <c r="AM543" s="3">
        <v>7.2857142857142856</v>
      </c>
      <c r="AN543" s="3">
        <v>7.8769999999999998</v>
      </c>
      <c r="AO543" s="3">
        <f t="shared" si="106"/>
        <v>8.3889999999999993</v>
      </c>
      <c r="AP543" s="3" t="b">
        <f t="shared" si="107"/>
        <v>1</v>
      </c>
      <c r="AQ543" s="3" t="b">
        <f t="shared" si="114"/>
        <v>1</v>
      </c>
      <c r="AR543">
        <f t="shared" si="108"/>
        <v>4</v>
      </c>
      <c r="AS543">
        <f t="shared" si="109"/>
        <v>3</v>
      </c>
      <c r="AT543" s="3" t="b">
        <f t="shared" si="110"/>
        <v>1</v>
      </c>
      <c r="AU543" s="3">
        <f t="shared" si="111"/>
        <v>10.246357142857143</v>
      </c>
      <c r="AV543" s="3">
        <f t="shared" si="112"/>
        <v>5.9125238095238091</v>
      </c>
      <c r="AW543" s="3">
        <f t="shared" si="105"/>
        <v>0.79326509051491578</v>
      </c>
      <c r="AX543" s="3">
        <f t="shared" si="117"/>
        <v>0.49972787227255472</v>
      </c>
      <c r="AY543" s="3" t="b">
        <f t="shared" si="115"/>
        <v>0</v>
      </c>
      <c r="AZ543" s="6">
        <f t="shared" si="113"/>
        <v>0.13623822584002432</v>
      </c>
      <c r="BA543" s="3" t="b">
        <f t="shared" si="116"/>
        <v>0</v>
      </c>
      <c r="BB543" s="3"/>
      <c r="BC543" t="s">
        <v>537</v>
      </c>
    </row>
    <row r="544" spans="1:55">
      <c r="A544">
        <v>446</v>
      </c>
      <c r="B544">
        <v>1</v>
      </c>
      <c r="C544" t="s">
        <v>1005</v>
      </c>
      <c r="D544" t="str">
        <f>HYPERLINK("http://www.uniprot.org/uniprot/TXN4A_MOUSE", "TXN4A_MOUSE")</f>
        <v>TXN4A_MOUSE</v>
      </c>
      <c r="F544">
        <v>49.3</v>
      </c>
      <c r="G544">
        <v>142</v>
      </c>
      <c r="H544">
        <v>16787</v>
      </c>
      <c r="I544" t="s">
        <v>920</v>
      </c>
      <c r="J544">
        <v>60</v>
      </c>
      <c r="K544">
        <v>60</v>
      </c>
      <c r="L544">
        <v>1</v>
      </c>
      <c r="M544">
        <v>3</v>
      </c>
      <c r="N544">
        <v>13</v>
      </c>
      <c r="O544">
        <v>11</v>
      </c>
      <c r="P544">
        <v>3</v>
      </c>
      <c r="Q544">
        <v>8</v>
      </c>
      <c r="R544">
        <v>7</v>
      </c>
      <c r="S544">
        <v>15</v>
      </c>
      <c r="T544">
        <v>3</v>
      </c>
      <c r="U544">
        <v>13</v>
      </c>
      <c r="V544">
        <v>11</v>
      </c>
      <c r="W544">
        <v>3</v>
      </c>
      <c r="X544">
        <v>8</v>
      </c>
      <c r="Y544">
        <v>7</v>
      </c>
      <c r="Z544">
        <v>15</v>
      </c>
      <c r="AA544">
        <v>3</v>
      </c>
      <c r="AB544">
        <v>13</v>
      </c>
      <c r="AC544">
        <v>11</v>
      </c>
      <c r="AD544">
        <v>3</v>
      </c>
      <c r="AE544">
        <v>8</v>
      </c>
      <c r="AF544">
        <v>7</v>
      </c>
      <c r="AG544">
        <v>15</v>
      </c>
      <c r="AH544" s="3">
        <v>5.7042857142857146</v>
      </c>
      <c r="AI544" s="3">
        <v>9.7142857142857135</v>
      </c>
      <c r="AJ544" s="3">
        <v>8</v>
      </c>
      <c r="AK544" s="3">
        <v>8.4642857142857135</v>
      </c>
      <c r="AL544" s="3">
        <v>12.36542857142857</v>
      </c>
      <c r="AM544" s="3">
        <v>5.4285714285714288</v>
      </c>
      <c r="AN544" s="3">
        <v>9</v>
      </c>
      <c r="AO544" s="3">
        <f t="shared" si="106"/>
        <v>8.3824081632653069</v>
      </c>
      <c r="AP544" s="3" t="b">
        <f t="shared" si="107"/>
        <v>1</v>
      </c>
      <c r="AQ544" s="3" t="b">
        <f t="shared" si="114"/>
        <v>1</v>
      </c>
      <c r="AR544">
        <f t="shared" si="108"/>
        <v>4</v>
      </c>
      <c r="AS544">
        <f t="shared" si="109"/>
        <v>3</v>
      </c>
      <c r="AT544" s="3" t="b">
        <f t="shared" si="110"/>
        <v>1</v>
      </c>
      <c r="AU544" s="3">
        <f t="shared" si="111"/>
        <v>7.9707142857142852</v>
      </c>
      <c r="AV544" s="3">
        <f t="shared" si="112"/>
        <v>8.9313333333333329</v>
      </c>
      <c r="AW544" s="3">
        <f t="shared" si="105"/>
        <v>-0.16416655191817831</v>
      </c>
      <c r="AX544" s="3">
        <f t="shared" si="117"/>
        <v>-0.40358517716920278</v>
      </c>
      <c r="AY544" s="3" t="b">
        <f t="shared" si="115"/>
        <v>0</v>
      </c>
      <c r="AZ544" s="6">
        <f t="shared" si="113"/>
        <v>0.642624079704188</v>
      </c>
      <c r="BA544" s="3" t="b">
        <f t="shared" si="116"/>
        <v>0</v>
      </c>
      <c r="BB544" s="3"/>
      <c r="BC544" t="s">
        <v>537</v>
      </c>
    </row>
    <row r="545" spans="1:55">
      <c r="A545">
        <v>60</v>
      </c>
      <c r="B545">
        <v>1</v>
      </c>
      <c r="C545" t="s">
        <v>429</v>
      </c>
      <c r="D545" t="str">
        <f>HYPERLINK("http://www.uniprot.org/uniprot/MNDAL_MOUSE", "MNDAL_MOUSE")</f>
        <v>MNDAL_MOUSE</v>
      </c>
      <c r="F545">
        <v>24.7</v>
      </c>
      <c r="G545">
        <v>538</v>
      </c>
      <c r="H545">
        <v>60527</v>
      </c>
      <c r="I545" t="s">
        <v>430</v>
      </c>
      <c r="J545">
        <v>62</v>
      </c>
      <c r="K545">
        <v>61</v>
      </c>
      <c r="L545">
        <v>0.98399999999999999</v>
      </c>
      <c r="M545">
        <v>6</v>
      </c>
      <c r="N545">
        <v>12</v>
      </c>
      <c r="O545">
        <v>15</v>
      </c>
      <c r="P545">
        <v>3</v>
      </c>
      <c r="Q545">
        <v>2</v>
      </c>
      <c r="R545">
        <v>9</v>
      </c>
      <c r="S545">
        <v>15</v>
      </c>
      <c r="T545">
        <v>6</v>
      </c>
      <c r="U545">
        <v>12</v>
      </c>
      <c r="V545">
        <v>15</v>
      </c>
      <c r="W545">
        <v>3</v>
      </c>
      <c r="X545">
        <v>2</v>
      </c>
      <c r="Y545">
        <v>9</v>
      </c>
      <c r="Z545">
        <v>14</v>
      </c>
      <c r="AA545">
        <v>6</v>
      </c>
      <c r="AB545">
        <v>12</v>
      </c>
      <c r="AC545">
        <v>15</v>
      </c>
      <c r="AD545">
        <v>3</v>
      </c>
      <c r="AE545">
        <v>2</v>
      </c>
      <c r="AF545">
        <v>9</v>
      </c>
      <c r="AG545">
        <v>14.933</v>
      </c>
      <c r="AH545" s="3">
        <v>10.637857142857143</v>
      </c>
      <c r="AI545" s="3">
        <v>8.7142857142857135</v>
      </c>
      <c r="AJ545" s="3">
        <v>11.142857142857142</v>
      </c>
      <c r="AK545" s="3">
        <v>8</v>
      </c>
      <c r="AL545" s="3">
        <v>3.8721428571428573</v>
      </c>
      <c r="AM545" s="3">
        <v>7.1904285714285709</v>
      </c>
      <c r="AN545" s="3">
        <v>8.9311428571428575</v>
      </c>
      <c r="AO545" s="3">
        <f t="shared" si="106"/>
        <v>8.3555306122448982</v>
      </c>
      <c r="AP545" s="3" t="b">
        <f t="shared" si="107"/>
        <v>1</v>
      </c>
      <c r="AQ545" s="3" t="b">
        <f t="shared" si="114"/>
        <v>1</v>
      </c>
      <c r="AR545">
        <f t="shared" si="108"/>
        <v>4</v>
      </c>
      <c r="AS545">
        <f t="shared" si="109"/>
        <v>3</v>
      </c>
      <c r="AT545" s="3" t="b">
        <f t="shared" si="110"/>
        <v>1</v>
      </c>
      <c r="AU545" s="3">
        <f t="shared" si="111"/>
        <v>9.6237500000000011</v>
      </c>
      <c r="AV545" s="3">
        <f t="shared" si="112"/>
        <v>6.6645714285714277</v>
      </c>
      <c r="AW545" s="3">
        <f t="shared" si="105"/>
        <v>0.53008706107671477</v>
      </c>
      <c r="AX545" s="3">
        <f t="shared" si="117"/>
        <v>0.13613705183465338</v>
      </c>
      <c r="AY545" s="3" t="b">
        <f t="shared" si="115"/>
        <v>0</v>
      </c>
      <c r="AZ545" s="6">
        <f t="shared" si="113"/>
        <v>0.11053871360552649</v>
      </c>
      <c r="BA545" s="3" t="b">
        <f t="shared" si="116"/>
        <v>0</v>
      </c>
      <c r="BB545" s="3"/>
      <c r="BC545" t="s">
        <v>431</v>
      </c>
    </row>
    <row r="546" spans="1:55">
      <c r="A546">
        <v>1282</v>
      </c>
      <c r="B546">
        <v>1</v>
      </c>
      <c r="C546" t="s">
        <v>2793</v>
      </c>
      <c r="D546" t="str">
        <f>HYPERLINK("http://www.uniprot.org/uniprot/SAS10_MOUSE", "SAS10_MOUSE")</f>
        <v>SAS10_MOUSE</v>
      </c>
      <c r="F546">
        <v>24.1</v>
      </c>
      <c r="G546">
        <v>469</v>
      </c>
      <c r="H546">
        <v>53400</v>
      </c>
      <c r="I546" t="s">
        <v>2794</v>
      </c>
      <c r="J546">
        <v>56</v>
      </c>
      <c r="K546">
        <v>56</v>
      </c>
      <c r="L546">
        <v>1</v>
      </c>
      <c r="M546">
        <v>3</v>
      </c>
      <c r="N546">
        <v>7</v>
      </c>
      <c r="O546">
        <v>11</v>
      </c>
      <c r="P546">
        <v>2</v>
      </c>
      <c r="Q546">
        <v>9</v>
      </c>
      <c r="R546">
        <v>12</v>
      </c>
      <c r="S546">
        <v>12</v>
      </c>
      <c r="T546">
        <v>3</v>
      </c>
      <c r="U546">
        <v>7</v>
      </c>
      <c r="V546">
        <v>11</v>
      </c>
      <c r="W546">
        <v>2</v>
      </c>
      <c r="X546">
        <v>9</v>
      </c>
      <c r="Y546">
        <v>12</v>
      </c>
      <c r="Z546">
        <v>12</v>
      </c>
      <c r="AA546">
        <v>3</v>
      </c>
      <c r="AB546">
        <v>7</v>
      </c>
      <c r="AC546">
        <v>11</v>
      </c>
      <c r="AD546">
        <v>2</v>
      </c>
      <c r="AE546">
        <v>9</v>
      </c>
      <c r="AF546">
        <v>12</v>
      </c>
      <c r="AG546">
        <v>12</v>
      </c>
      <c r="AH546" s="3">
        <v>6.5318571428571426</v>
      </c>
      <c r="AI546" s="3">
        <v>4.7142857142857144</v>
      </c>
      <c r="AJ546" s="3">
        <v>8.1125714285714281</v>
      </c>
      <c r="AK546" s="3">
        <v>7.5</v>
      </c>
      <c r="AL546" s="3">
        <v>14.305285714285715</v>
      </c>
      <c r="AM546" s="3">
        <v>9.799142857142856</v>
      </c>
      <c r="AN546" s="3">
        <v>7.2857142857142856</v>
      </c>
      <c r="AO546" s="3">
        <f t="shared" si="106"/>
        <v>8.3212653061224486</v>
      </c>
      <c r="AP546" s="3" t="b">
        <f t="shared" si="107"/>
        <v>1</v>
      </c>
      <c r="AQ546" s="3" t="b">
        <f t="shared" si="114"/>
        <v>1</v>
      </c>
      <c r="AR546">
        <f t="shared" si="108"/>
        <v>4</v>
      </c>
      <c r="AS546">
        <f t="shared" si="109"/>
        <v>3</v>
      </c>
      <c r="AT546" s="3" t="b">
        <f t="shared" si="110"/>
        <v>1</v>
      </c>
      <c r="AU546" s="3">
        <f t="shared" si="111"/>
        <v>6.7146785714285713</v>
      </c>
      <c r="AV546" s="3">
        <f t="shared" si="112"/>
        <v>10.463380952380952</v>
      </c>
      <c r="AW546" s="3">
        <f t="shared" si="105"/>
        <v>-0.63995884867569486</v>
      </c>
      <c r="AX546" s="3">
        <f t="shared" si="117"/>
        <v>-0.94907864956019539</v>
      </c>
      <c r="AY546" s="3" t="b">
        <f t="shared" si="115"/>
        <v>0</v>
      </c>
      <c r="AZ546" s="6">
        <f t="shared" si="113"/>
        <v>0.10964461401612886</v>
      </c>
      <c r="BA546" s="3" t="b">
        <f t="shared" si="116"/>
        <v>0</v>
      </c>
      <c r="BB546" s="3"/>
      <c r="BC546" t="s">
        <v>537</v>
      </c>
    </row>
    <row r="547" spans="1:55">
      <c r="A547">
        <v>1041</v>
      </c>
      <c r="B547">
        <v>1</v>
      </c>
      <c r="C547" t="s">
        <v>2553</v>
      </c>
      <c r="D547" t="str">
        <f>HYPERLINK("http://www.uniprot.org/uniprot/HNRLL_MOUSE", "HNRLL_MOUSE")</f>
        <v>HNRLL_MOUSE</v>
      </c>
      <c r="F547">
        <v>30.5</v>
      </c>
      <c r="G547">
        <v>591</v>
      </c>
      <c r="H547">
        <v>64126</v>
      </c>
      <c r="I547" t="s">
        <v>2554</v>
      </c>
      <c r="J547">
        <v>58</v>
      </c>
      <c r="K547">
        <v>58</v>
      </c>
      <c r="L547">
        <v>1</v>
      </c>
      <c r="M547">
        <v>5</v>
      </c>
      <c r="N547">
        <v>19</v>
      </c>
      <c r="O547">
        <v>9</v>
      </c>
      <c r="P547">
        <v>4</v>
      </c>
      <c r="Q547">
        <v>0</v>
      </c>
      <c r="R547">
        <v>6</v>
      </c>
      <c r="S547">
        <v>15</v>
      </c>
      <c r="T547">
        <v>5</v>
      </c>
      <c r="U547">
        <v>19</v>
      </c>
      <c r="V547">
        <v>9</v>
      </c>
      <c r="W547">
        <v>4</v>
      </c>
      <c r="X547">
        <v>0</v>
      </c>
      <c r="Y547">
        <v>6</v>
      </c>
      <c r="Z547">
        <v>15</v>
      </c>
      <c r="AA547">
        <v>5</v>
      </c>
      <c r="AB547">
        <v>19</v>
      </c>
      <c r="AC547">
        <v>9</v>
      </c>
      <c r="AD547">
        <v>4</v>
      </c>
      <c r="AE547">
        <v>0</v>
      </c>
      <c r="AF547">
        <v>6</v>
      </c>
      <c r="AG547">
        <v>15</v>
      </c>
      <c r="AH547" s="3">
        <v>10.142857142857142</v>
      </c>
      <c r="AI547" s="3">
        <v>14.964285714285714</v>
      </c>
      <c r="AJ547" s="3">
        <v>6.6520000000000001</v>
      </c>
      <c r="AK547" s="3">
        <v>11.173</v>
      </c>
      <c r="AL547" s="3">
        <v>1.1428571428571428</v>
      </c>
      <c r="AM547" s="3">
        <v>4.7142857142857144</v>
      </c>
      <c r="AN547" s="3">
        <v>9.2857142857142865</v>
      </c>
      <c r="AO547" s="3">
        <f t="shared" si="106"/>
        <v>8.2964285714285726</v>
      </c>
      <c r="AP547" s="3" t="b">
        <f t="shared" si="107"/>
        <v>1</v>
      </c>
      <c r="AQ547" s="3" t="b">
        <f t="shared" si="114"/>
        <v>1</v>
      </c>
      <c r="AR547">
        <f t="shared" si="108"/>
        <v>4</v>
      </c>
      <c r="AS547">
        <f t="shared" si="109"/>
        <v>2</v>
      </c>
      <c r="AT547" s="3" t="b">
        <f t="shared" si="110"/>
        <v>1</v>
      </c>
      <c r="AU547" s="3">
        <f t="shared" si="111"/>
        <v>10.733035714285714</v>
      </c>
      <c r="AV547" s="3">
        <f t="shared" si="112"/>
        <v>5.0476190476190483</v>
      </c>
      <c r="AW547" s="3">
        <f t="shared" si="105"/>
        <v>1.0883832464225487</v>
      </c>
      <c r="AX547" s="3">
        <f t="shared" si="117"/>
        <v>0.67607233666362276</v>
      </c>
      <c r="AY547" s="3" t="b">
        <f t="shared" si="115"/>
        <v>0</v>
      </c>
      <c r="AZ547" s="6">
        <f t="shared" si="113"/>
        <v>0.10034844458451946</v>
      </c>
      <c r="BA547" s="3" t="b">
        <f t="shared" si="116"/>
        <v>0</v>
      </c>
      <c r="BB547" s="3"/>
      <c r="BC547" t="s">
        <v>537</v>
      </c>
    </row>
    <row r="548" spans="1:55">
      <c r="A548">
        <v>155</v>
      </c>
      <c r="B548">
        <v>1</v>
      </c>
      <c r="C548" t="s">
        <v>133</v>
      </c>
      <c r="D548" t="str">
        <f>HYPERLINK("http://www.uniprot.org/uniprot/GCR_MOUSE", "GCR_MOUSE")</f>
        <v>GCR_MOUSE</v>
      </c>
      <c r="F548">
        <v>23.8</v>
      </c>
      <c r="G548">
        <v>783</v>
      </c>
      <c r="H548">
        <v>86054</v>
      </c>
      <c r="I548" t="s">
        <v>134</v>
      </c>
      <c r="J548">
        <v>53</v>
      </c>
      <c r="K548">
        <v>53</v>
      </c>
      <c r="L548">
        <v>1</v>
      </c>
      <c r="M548">
        <v>5</v>
      </c>
      <c r="N548">
        <v>13</v>
      </c>
      <c r="O548">
        <v>16</v>
      </c>
      <c r="P548">
        <v>15</v>
      </c>
      <c r="Q548">
        <v>0</v>
      </c>
      <c r="R548">
        <v>2</v>
      </c>
      <c r="S548">
        <v>2</v>
      </c>
      <c r="T548">
        <v>5</v>
      </c>
      <c r="U548">
        <v>13</v>
      </c>
      <c r="V548">
        <v>16</v>
      </c>
      <c r="W548">
        <v>15</v>
      </c>
      <c r="X548">
        <v>0</v>
      </c>
      <c r="Y548">
        <v>2</v>
      </c>
      <c r="Z548">
        <v>2</v>
      </c>
      <c r="AA548">
        <v>5</v>
      </c>
      <c r="AB548">
        <v>13</v>
      </c>
      <c r="AC548">
        <v>16</v>
      </c>
      <c r="AD548">
        <v>15</v>
      </c>
      <c r="AE548">
        <v>0</v>
      </c>
      <c r="AF548">
        <v>2</v>
      </c>
      <c r="AG548">
        <v>2</v>
      </c>
      <c r="AH548" s="3">
        <v>9</v>
      </c>
      <c r="AI548" s="3">
        <v>9.6547142857142862</v>
      </c>
      <c r="AJ548" s="3">
        <v>12.14</v>
      </c>
      <c r="AK548" s="3">
        <v>25.180571428571429</v>
      </c>
      <c r="AL548" s="3">
        <v>0</v>
      </c>
      <c r="AM548" s="3">
        <v>1.1428571428571428</v>
      </c>
      <c r="AN548" s="3">
        <v>0.8571428571428571</v>
      </c>
      <c r="AO548" s="3">
        <f t="shared" si="106"/>
        <v>8.2821836734693886</v>
      </c>
      <c r="AP548" s="3" t="b">
        <f t="shared" si="107"/>
        <v>1</v>
      </c>
      <c r="AQ548" s="3" t="b">
        <f t="shared" si="114"/>
        <v>1</v>
      </c>
      <c r="AR548">
        <f t="shared" si="108"/>
        <v>4</v>
      </c>
      <c r="AS548">
        <f t="shared" si="109"/>
        <v>2</v>
      </c>
      <c r="AT548" s="3" t="b">
        <f t="shared" si="110"/>
        <v>1</v>
      </c>
      <c r="AU548" s="3">
        <f t="shared" si="111"/>
        <v>13.99382142857143</v>
      </c>
      <c r="AV548" s="3">
        <f t="shared" si="112"/>
        <v>0.66666666666666663</v>
      </c>
      <c r="AW548" s="3">
        <f t="shared" si="105"/>
        <v>4.3916805826440717</v>
      </c>
      <c r="AX548" s="3">
        <f t="shared" si="117"/>
        <v>3.711247111170318</v>
      </c>
      <c r="AY548" s="3" t="b">
        <f t="shared" si="115"/>
        <v>1</v>
      </c>
      <c r="AZ548" s="6">
        <f t="shared" si="113"/>
        <v>3.1300620228712099E-2</v>
      </c>
      <c r="BA548" s="3" t="b">
        <f t="shared" si="116"/>
        <v>1</v>
      </c>
      <c r="BB548" s="3" t="b">
        <v>1</v>
      </c>
      <c r="BC548" t="s">
        <v>537</v>
      </c>
    </row>
    <row r="549" spans="1:55">
      <c r="A549">
        <v>925</v>
      </c>
      <c r="B549">
        <v>1</v>
      </c>
      <c r="C549" t="s">
        <v>1436</v>
      </c>
      <c r="D549" t="str">
        <f>HYPERLINK("http://www.uniprot.org/uniprot/M89BB_MOUSE", "M89BB_MOUSE")</f>
        <v>M89BB_MOUSE</v>
      </c>
      <c r="F549">
        <v>19</v>
      </c>
      <c r="G549">
        <v>732</v>
      </c>
      <c r="H549">
        <v>82751</v>
      </c>
      <c r="I549" t="s">
        <v>2725</v>
      </c>
      <c r="J549">
        <v>62</v>
      </c>
      <c r="K549">
        <v>62</v>
      </c>
      <c r="L549">
        <v>1</v>
      </c>
      <c r="M549">
        <v>2</v>
      </c>
      <c r="N549">
        <v>14</v>
      </c>
      <c r="O549">
        <v>14</v>
      </c>
      <c r="P549">
        <v>2</v>
      </c>
      <c r="Q549">
        <v>2</v>
      </c>
      <c r="R549">
        <v>14</v>
      </c>
      <c r="S549">
        <v>14</v>
      </c>
      <c r="T549">
        <v>2</v>
      </c>
      <c r="U549">
        <v>14</v>
      </c>
      <c r="V549">
        <v>14</v>
      </c>
      <c r="W549">
        <v>2</v>
      </c>
      <c r="X549">
        <v>2</v>
      </c>
      <c r="Y549">
        <v>14</v>
      </c>
      <c r="Z549">
        <v>14</v>
      </c>
      <c r="AA549">
        <v>2</v>
      </c>
      <c r="AB549">
        <v>14</v>
      </c>
      <c r="AC549">
        <v>14</v>
      </c>
      <c r="AD549">
        <v>2</v>
      </c>
      <c r="AE549">
        <v>2</v>
      </c>
      <c r="AF549">
        <v>14</v>
      </c>
      <c r="AG549">
        <v>14</v>
      </c>
      <c r="AH549" s="3">
        <v>4.2857142857142856</v>
      </c>
      <c r="AI549" s="3">
        <v>10.857142857142858</v>
      </c>
      <c r="AJ549" s="3">
        <v>10.822142857142856</v>
      </c>
      <c r="AK549" s="3">
        <v>7.1904285714285709</v>
      </c>
      <c r="AL549" s="3">
        <v>4.5714285714285712</v>
      </c>
      <c r="AM549" s="3">
        <v>11.285714285714286</v>
      </c>
      <c r="AN549" s="3">
        <v>8.6694285714285719</v>
      </c>
      <c r="AO549" s="3">
        <f t="shared" si="106"/>
        <v>8.2402857142857133</v>
      </c>
      <c r="AP549" s="3" t="b">
        <f t="shared" si="107"/>
        <v>1</v>
      </c>
      <c r="AQ549" s="3" t="b">
        <f t="shared" si="114"/>
        <v>1</v>
      </c>
      <c r="AR549">
        <f t="shared" si="108"/>
        <v>4</v>
      </c>
      <c r="AS549">
        <f t="shared" si="109"/>
        <v>3</v>
      </c>
      <c r="AT549" s="3" t="b">
        <f t="shared" si="110"/>
        <v>1</v>
      </c>
      <c r="AU549" s="3">
        <f t="shared" si="111"/>
        <v>8.2888571428571414</v>
      </c>
      <c r="AV549" s="3">
        <f t="shared" si="112"/>
        <v>8.1755238095238099</v>
      </c>
      <c r="AW549" s="3">
        <f t="shared" si="105"/>
        <v>1.9862030766267143E-2</v>
      </c>
      <c r="AX549" s="3">
        <f t="shared" si="117"/>
        <v>-0.30807371043263226</v>
      </c>
      <c r="AY549" s="3" t="b">
        <f t="shared" si="115"/>
        <v>0</v>
      </c>
      <c r="AZ549" s="6">
        <f t="shared" si="113"/>
        <v>0.96546112175584708</v>
      </c>
      <c r="BA549" s="3" t="b">
        <f t="shared" si="116"/>
        <v>0</v>
      </c>
      <c r="BB549" s="3"/>
      <c r="BC549" t="s">
        <v>537</v>
      </c>
    </row>
    <row r="550" spans="1:55">
      <c r="A550">
        <v>610</v>
      </c>
      <c r="B550">
        <v>1</v>
      </c>
      <c r="C550" t="s">
        <v>1982</v>
      </c>
      <c r="D550" t="str">
        <f>HYPERLINK("http://www.uniprot.org/uniprot/PON3_MOUSE", "PON3_MOUSE")</f>
        <v>PON3_MOUSE</v>
      </c>
      <c r="F550">
        <v>28</v>
      </c>
      <c r="G550">
        <v>354</v>
      </c>
      <c r="H550">
        <v>39352</v>
      </c>
      <c r="I550" t="s">
        <v>2072</v>
      </c>
      <c r="J550">
        <v>53</v>
      </c>
      <c r="K550">
        <v>53</v>
      </c>
      <c r="L550">
        <v>1</v>
      </c>
      <c r="M550">
        <v>9</v>
      </c>
      <c r="N550">
        <v>9</v>
      </c>
      <c r="O550">
        <v>8</v>
      </c>
      <c r="P550">
        <v>3</v>
      </c>
      <c r="Q550">
        <v>5</v>
      </c>
      <c r="R550">
        <v>7</v>
      </c>
      <c r="S550">
        <v>12</v>
      </c>
      <c r="T550">
        <v>9</v>
      </c>
      <c r="U550">
        <v>9</v>
      </c>
      <c r="V550">
        <v>8</v>
      </c>
      <c r="W550">
        <v>3</v>
      </c>
      <c r="X550">
        <v>5</v>
      </c>
      <c r="Y550">
        <v>7</v>
      </c>
      <c r="Z550">
        <v>12</v>
      </c>
      <c r="AA550">
        <v>9</v>
      </c>
      <c r="AB550">
        <v>9</v>
      </c>
      <c r="AC550">
        <v>8</v>
      </c>
      <c r="AD550">
        <v>3</v>
      </c>
      <c r="AE550">
        <v>5</v>
      </c>
      <c r="AF550">
        <v>7</v>
      </c>
      <c r="AG550">
        <v>12</v>
      </c>
      <c r="AH550" s="3">
        <v>15.174714285714286</v>
      </c>
      <c r="AI550" s="3">
        <v>6.072571428571429</v>
      </c>
      <c r="AJ550" s="3">
        <v>5.8571428571428568</v>
      </c>
      <c r="AK550" s="3">
        <v>8.7857142857142865</v>
      </c>
      <c r="AL550" s="3">
        <v>8.9479999999999986</v>
      </c>
      <c r="AM550" s="3">
        <v>5.4955714285714281</v>
      </c>
      <c r="AN550" s="3">
        <v>7.2857142857142856</v>
      </c>
      <c r="AO550" s="3">
        <f t="shared" si="106"/>
        <v>8.2313469387755109</v>
      </c>
      <c r="AP550" s="3" t="b">
        <f t="shared" si="107"/>
        <v>1</v>
      </c>
      <c r="AQ550" s="3" t="b">
        <f t="shared" si="114"/>
        <v>1</v>
      </c>
      <c r="AR550">
        <f t="shared" si="108"/>
        <v>4</v>
      </c>
      <c r="AS550">
        <f t="shared" si="109"/>
        <v>3</v>
      </c>
      <c r="AT550" s="3" t="b">
        <f t="shared" si="110"/>
        <v>1</v>
      </c>
      <c r="AU550" s="3">
        <f t="shared" si="111"/>
        <v>8.9725357142857156</v>
      </c>
      <c r="AV550" s="3">
        <f t="shared" si="112"/>
        <v>7.2430952380952371</v>
      </c>
      <c r="AW550" s="3">
        <f t="shared" si="105"/>
        <v>0.30890941540550082</v>
      </c>
      <c r="AX550" s="3">
        <f t="shared" si="117"/>
        <v>-0.17608365172402246</v>
      </c>
      <c r="AY550" s="3" t="b">
        <f t="shared" si="115"/>
        <v>0</v>
      </c>
      <c r="AZ550" s="6">
        <f t="shared" si="113"/>
        <v>0.5503121533746147</v>
      </c>
      <c r="BA550" s="3" t="b">
        <f t="shared" si="116"/>
        <v>0</v>
      </c>
      <c r="BB550" s="3"/>
      <c r="BC550" t="s">
        <v>537</v>
      </c>
    </row>
    <row r="551" spans="1:55">
      <c r="A551">
        <v>215</v>
      </c>
      <c r="B551">
        <v>1</v>
      </c>
      <c r="C551" t="s">
        <v>108</v>
      </c>
      <c r="D551" t="str">
        <f>HYPERLINK("http://www.uniprot.org/uniprot/HNF1A_MOUSE", "HNF1A_MOUSE")</f>
        <v>HNF1A_MOUSE</v>
      </c>
      <c r="F551">
        <v>27.1</v>
      </c>
      <c r="G551">
        <v>628</v>
      </c>
      <c r="H551">
        <v>67238</v>
      </c>
      <c r="I551" t="s">
        <v>109</v>
      </c>
      <c r="J551">
        <v>68</v>
      </c>
      <c r="K551">
        <v>50</v>
      </c>
      <c r="L551">
        <v>0.73499999999999999</v>
      </c>
      <c r="M551">
        <v>1</v>
      </c>
      <c r="N551">
        <v>16</v>
      </c>
      <c r="O551">
        <v>12</v>
      </c>
      <c r="P551">
        <v>4</v>
      </c>
      <c r="Q551">
        <v>2</v>
      </c>
      <c r="R551">
        <v>8</v>
      </c>
      <c r="S551">
        <v>25</v>
      </c>
      <c r="T551">
        <v>1</v>
      </c>
      <c r="U551">
        <v>11</v>
      </c>
      <c r="V551">
        <v>9</v>
      </c>
      <c r="W551">
        <v>4</v>
      </c>
      <c r="X551">
        <v>2</v>
      </c>
      <c r="Y551">
        <v>6</v>
      </c>
      <c r="Z551">
        <v>17</v>
      </c>
      <c r="AA551">
        <v>1</v>
      </c>
      <c r="AB551">
        <v>14.929</v>
      </c>
      <c r="AC551">
        <v>11.7</v>
      </c>
      <c r="AD551">
        <v>4</v>
      </c>
      <c r="AE551">
        <v>2</v>
      </c>
      <c r="AF551">
        <v>7.5</v>
      </c>
      <c r="AG551">
        <v>23.475999999999999</v>
      </c>
      <c r="AH551" s="3">
        <v>1.9107142857142858</v>
      </c>
      <c r="AI551" s="3">
        <v>11.275571428571428</v>
      </c>
      <c r="AJ551" s="3">
        <v>8.3662857142857145</v>
      </c>
      <c r="AK551" s="3">
        <v>10.246714285714287</v>
      </c>
      <c r="AL551" s="3">
        <v>4.1428571428571432</v>
      </c>
      <c r="AM551" s="3">
        <v>6.0714285714285712</v>
      </c>
      <c r="AN551" s="3">
        <v>15.174714285714286</v>
      </c>
      <c r="AO551" s="3">
        <f t="shared" si="106"/>
        <v>8.169755102040817</v>
      </c>
      <c r="AP551" s="3" t="b">
        <f t="shared" si="107"/>
        <v>1</v>
      </c>
      <c r="AQ551" s="3" t="b">
        <f t="shared" si="114"/>
        <v>1</v>
      </c>
      <c r="AR551">
        <f t="shared" si="108"/>
        <v>4</v>
      </c>
      <c r="AS551">
        <f t="shared" si="109"/>
        <v>3</v>
      </c>
      <c r="AT551" s="3" t="b">
        <f t="shared" si="110"/>
        <v>1</v>
      </c>
      <c r="AU551" s="3">
        <f t="shared" si="111"/>
        <v>7.949821428571429</v>
      </c>
      <c r="AV551" s="3">
        <f t="shared" si="112"/>
        <v>8.463000000000001</v>
      </c>
      <c r="AW551" s="3">
        <f t="shared" si="105"/>
        <v>-9.0246712160583525E-2</v>
      </c>
      <c r="AX551" s="3">
        <f t="shared" si="117"/>
        <v>-0.49886873024169726</v>
      </c>
      <c r="AY551" s="3" t="b">
        <f t="shared" si="115"/>
        <v>0</v>
      </c>
      <c r="AZ551" s="6">
        <f t="shared" si="113"/>
        <v>0.89728088736929879</v>
      </c>
      <c r="BA551" s="3" t="b">
        <f t="shared" si="116"/>
        <v>0</v>
      </c>
      <c r="BB551" s="3"/>
      <c r="BC551" t="s">
        <v>110</v>
      </c>
    </row>
    <row r="552" spans="1:55">
      <c r="A552">
        <v>1329</v>
      </c>
      <c r="B552">
        <v>1</v>
      </c>
      <c r="C552" t="s">
        <v>2030</v>
      </c>
      <c r="D552" t="str">
        <f>HYPERLINK("http://www.uniprot.org/uniprot/QKI_MOUSE", "QKI_MOUSE")</f>
        <v>QKI_MOUSE</v>
      </c>
      <c r="F552">
        <v>22.9</v>
      </c>
      <c r="G552">
        <v>341</v>
      </c>
      <c r="H552">
        <v>37672</v>
      </c>
      <c r="I552" t="s">
        <v>2031</v>
      </c>
      <c r="J552">
        <v>47</v>
      </c>
      <c r="K552">
        <v>47</v>
      </c>
      <c r="L552">
        <v>1</v>
      </c>
      <c r="M552">
        <v>6</v>
      </c>
      <c r="N552">
        <v>7</v>
      </c>
      <c r="O552">
        <v>9</v>
      </c>
      <c r="P552">
        <v>7</v>
      </c>
      <c r="Q552">
        <v>4</v>
      </c>
      <c r="R552">
        <v>6</v>
      </c>
      <c r="S552">
        <v>8</v>
      </c>
      <c r="T552">
        <v>6</v>
      </c>
      <c r="U552">
        <v>7</v>
      </c>
      <c r="V552">
        <v>9</v>
      </c>
      <c r="W552">
        <v>7</v>
      </c>
      <c r="X552">
        <v>4</v>
      </c>
      <c r="Y552">
        <v>6</v>
      </c>
      <c r="Z552">
        <v>8</v>
      </c>
      <c r="AA552">
        <v>6</v>
      </c>
      <c r="AB552">
        <v>7</v>
      </c>
      <c r="AC552">
        <v>9</v>
      </c>
      <c r="AD552">
        <v>7</v>
      </c>
      <c r="AE552">
        <v>4</v>
      </c>
      <c r="AF552">
        <v>6</v>
      </c>
      <c r="AG552">
        <v>8</v>
      </c>
      <c r="AH552" s="3">
        <v>11.857142857142858</v>
      </c>
      <c r="AI552" s="3">
        <v>4.7841428571428581</v>
      </c>
      <c r="AJ552" s="3">
        <v>7.02</v>
      </c>
      <c r="AK552" s="3">
        <v>15.428571428571429</v>
      </c>
      <c r="AL552" s="3">
        <v>8.0475714285714286</v>
      </c>
      <c r="AM552" s="3">
        <v>4.895142857142857</v>
      </c>
      <c r="AN552" s="3">
        <v>4.7142857142857144</v>
      </c>
      <c r="AO552" s="3">
        <f t="shared" si="106"/>
        <v>8.1066938775510202</v>
      </c>
      <c r="AP552" s="3" t="b">
        <f t="shared" si="107"/>
        <v>1</v>
      </c>
      <c r="AQ552" s="3" t="b">
        <f t="shared" si="114"/>
        <v>1</v>
      </c>
      <c r="AR552">
        <f t="shared" si="108"/>
        <v>4</v>
      </c>
      <c r="AS552">
        <f t="shared" si="109"/>
        <v>3</v>
      </c>
      <c r="AT552" s="3" t="b">
        <f t="shared" si="110"/>
        <v>1</v>
      </c>
      <c r="AU552" s="3">
        <f t="shared" si="111"/>
        <v>9.7724642857142854</v>
      </c>
      <c r="AV552" s="3">
        <f t="shared" si="112"/>
        <v>5.8856666666666664</v>
      </c>
      <c r="AW552" s="3">
        <f t="shared" si="105"/>
        <v>0.73151656917379981</v>
      </c>
      <c r="AX552" s="3">
        <f t="shared" si="117"/>
        <v>0.20333100656689676</v>
      </c>
      <c r="AY552" s="3" t="b">
        <f t="shared" si="115"/>
        <v>0</v>
      </c>
      <c r="AZ552" s="6">
        <f t="shared" si="113"/>
        <v>0.24814799746173843</v>
      </c>
      <c r="BA552" s="3" t="b">
        <f t="shared" si="116"/>
        <v>0</v>
      </c>
      <c r="BB552" s="3"/>
      <c r="BC552" t="s">
        <v>537</v>
      </c>
    </row>
    <row r="553" spans="1:55">
      <c r="A553">
        <v>705</v>
      </c>
      <c r="B553">
        <v>1</v>
      </c>
      <c r="C553" t="s">
        <v>1840</v>
      </c>
      <c r="D553" t="str">
        <f>HYPERLINK("http://www.uniprot.org/uniprot/KDM1A_MOUSE", "KDM1A_MOUSE")</f>
        <v>KDM1A_MOUSE</v>
      </c>
      <c r="F553">
        <v>22.9</v>
      </c>
      <c r="G553">
        <v>853</v>
      </c>
      <c r="H553">
        <v>92852</v>
      </c>
      <c r="I553" t="s">
        <v>1841</v>
      </c>
      <c r="J553">
        <v>61</v>
      </c>
      <c r="K553">
        <v>61</v>
      </c>
      <c r="L553">
        <v>1</v>
      </c>
      <c r="M553">
        <v>9</v>
      </c>
      <c r="N553">
        <v>13</v>
      </c>
      <c r="O553">
        <v>13</v>
      </c>
      <c r="P553">
        <v>0</v>
      </c>
      <c r="Q553">
        <v>2</v>
      </c>
      <c r="R553">
        <v>12</v>
      </c>
      <c r="S553">
        <v>12</v>
      </c>
      <c r="T553">
        <v>9</v>
      </c>
      <c r="U553">
        <v>13</v>
      </c>
      <c r="V553">
        <v>13</v>
      </c>
      <c r="W553">
        <v>0</v>
      </c>
      <c r="X553">
        <v>2</v>
      </c>
      <c r="Y553">
        <v>12</v>
      </c>
      <c r="Z553">
        <v>12</v>
      </c>
      <c r="AA553">
        <v>9</v>
      </c>
      <c r="AB553">
        <v>13</v>
      </c>
      <c r="AC553">
        <v>13</v>
      </c>
      <c r="AD553">
        <v>0</v>
      </c>
      <c r="AE553">
        <v>2</v>
      </c>
      <c r="AF553">
        <v>12</v>
      </c>
      <c r="AG553">
        <v>12</v>
      </c>
      <c r="AH553" s="3">
        <v>15.285714285714286</v>
      </c>
      <c r="AI553" s="3">
        <v>9.799142857142856</v>
      </c>
      <c r="AJ553" s="3">
        <v>9.5188571428571436</v>
      </c>
      <c r="AK553" s="3">
        <v>0.8571428571428571</v>
      </c>
      <c r="AL553" s="3">
        <v>4.2857142857142856</v>
      </c>
      <c r="AM553" s="3">
        <v>9.7142857142857135</v>
      </c>
      <c r="AN553" s="3">
        <v>7.2857142857142856</v>
      </c>
      <c r="AO553" s="3">
        <f t="shared" si="106"/>
        <v>8.10665306122449</v>
      </c>
      <c r="AP553" s="3" t="b">
        <f t="shared" si="107"/>
        <v>1</v>
      </c>
      <c r="AQ553" s="3" t="b">
        <f t="shared" si="114"/>
        <v>1</v>
      </c>
      <c r="AR553">
        <f t="shared" si="108"/>
        <v>3</v>
      </c>
      <c r="AS553">
        <f t="shared" si="109"/>
        <v>3</v>
      </c>
      <c r="AT553" s="3" t="b">
        <f t="shared" si="110"/>
        <v>1</v>
      </c>
      <c r="AU553" s="3">
        <f t="shared" si="111"/>
        <v>8.8652142857142859</v>
      </c>
      <c r="AV553" s="3">
        <f t="shared" si="112"/>
        <v>7.0952380952380949</v>
      </c>
      <c r="AW553" s="3">
        <f t="shared" si="105"/>
        <v>0.3213044059956674</v>
      </c>
      <c r="AX553" s="3">
        <f t="shared" si="117"/>
        <v>-0.13078844385876365</v>
      </c>
      <c r="AY553" s="3" t="b">
        <f t="shared" si="115"/>
        <v>0</v>
      </c>
      <c r="AZ553" s="6">
        <f t="shared" si="113"/>
        <v>0.65798588210347542</v>
      </c>
      <c r="BA553" s="3" t="b">
        <f t="shared" si="116"/>
        <v>0</v>
      </c>
      <c r="BB553" s="3"/>
      <c r="BC553" t="s">
        <v>537</v>
      </c>
    </row>
    <row r="554" spans="1:55">
      <c r="A554">
        <v>1054</v>
      </c>
      <c r="B554">
        <v>1</v>
      </c>
      <c r="C554" t="s">
        <v>2584</v>
      </c>
      <c r="D554" t="str">
        <f>HYPERLINK("http://www.uniprot.org/uniprot/LRC59_MOUSE", "LRC59_MOUSE")</f>
        <v>LRC59_MOUSE</v>
      </c>
      <c r="F554">
        <v>37.5</v>
      </c>
      <c r="G554">
        <v>307</v>
      </c>
      <c r="H554">
        <v>34878</v>
      </c>
      <c r="I554" t="s">
        <v>2585</v>
      </c>
      <c r="J554">
        <v>57</v>
      </c>
      <c r="K554">
        <v>57</v>
      </c>
      <c r="L554">
        <v>1</v>
      </c>
      <c r="M554">
        <v>5</v>
      </c>
      <c r="N554">
        <v>9</v>
      </c>
      <c r="O554">
        <v>16</v>
      </c>
      <c r="P554">
        <v>1</v>
      </c>
      <c r="Q554">
        <v>4</v>
      </c>
      <c r="R554">
        <v>7</v>
      </c>
      <c r="S554">
        <v>15</v>
      </c>
      <c r="T554">
        <v>5</v>
      </c>
      <c r="U554">
        <v>9</v>
      </c>
      <c r="V554">
        <v>16</v>
      </c>
      <c r="W554">
        <v>1</v>
      </c>
      <c r="X554">
        <v>4</v>
      </c>
      <c r="Y554">
        <v>7</v>
      </c>
      <c r="Z554">
        <v>15</v>
      </c>
      <c r="AA554">
        <v>5</v>
      </c>
      <c r="AB554">
        <v>9</v>
      </c>
      <c r="AC554">
        <v>16</v>
      </c>
      <c r="AD554">
        <v>1</v>
      </c>
      <c r="AE554">
        <v>4</v>
      </c>
      <c r="AF554">
        <v>7</v>
      </c>
      <c r="AG554">
        <v>15</v>
      </c>
      <c r="AH554" s="3">
        <v>10.142857142857142</v>
      </c>
      <c r="AI554" s="3">
        <v>6.4285714285714288</v>
      </c>
      <c r="AJ554" s="3">
        <v>12.406571428571429</v>
      </c>
      <c r="AK554" s="3">
        <v>4.5714285714285712</v>
      </c>
      <c r="AL554" s="3">
        <v>8</v>
      </c>
      <c r="AM554" s="3">
        <v>5.8571428571428568</v>
      </c>
      <c r="AN554" s="3">
        <v>9.2857142857142865</v>
      </c>
      <c r="AO554" s="3">
        <f t="shared" si="106"/>
        <v>8.0988979591836721</v>
      </c>
      <c r="AP554" s="3" t="b">
        <f t="shared" si="107"/>
        <v>1</v>
      </c>
      <c r="AQ554" s="3" t="b">
        <f t="shared" si="114"/>
        <v>1</v>
      </c>
      <c r="AR554">
        <f t="shared" si="108"/>
        <v>4</v>
      </c>
      <c r="AS554">
        <f t="shared" si="109"/>
        <v>3</v>
      </c>
      <c r="AT554" s="3" t="b">
        <f t="shared" si="110"/>
        <v>1</v>
      </c>
      <c r="AU554" s="3">
        <f t="shared" si="111"/>
        <v>8.3873571428571427</v>
      </c>
      <c r="AV554" s="3">
        <f t="shared" si="112"/>
        <v>7.7142857142857153</v>
      </c>
      <c r="AW554" s="3">
        <f t="shared" si="105"/>
        <v>0.12068370880198098</v>
      </c>
      <c r="AX554" s="3">
        <f t="shared" si="117"/>
        <v>-0.24640229193670751</v>
      </c>
      <c r="AY554" s="3" t="b">
        <f t="shared" si="115"/>
        <v>0</v>
      </c>
      <c r="AZ554" s="6">
        <f t="shared" si="113"/>
        <v>0.77746197347812174</v>
      </c>
      <c r="BA554" s="3" t="b">
        <f t="shared" si="116"/>
        <v>0</v>
      </c>
      <c r="BB554" s="3"/>
      <c r="BC554" t="s">
        <v>537</v>
      </c>
    </row>
    <row r="555" spans="1:55">
      <c r="A555">
        <v>896</v>
      </c>
      <c r="B555">
        <v>1</v>
      </c>
      <c r="C555" t="s">
        <v>1374</v>
      </c>
      <c r="D555" t="str">
        <f>HYPERLINK("http://www.uniprot.org/uniprot/UD3A2_MOUSE", "UD3A2_MOUSE")</f>
        <v>UD3A2_MOUSE</v>
      </c>
      <c r="F555">
        <v>11.3</v>
      </c>
      <c r="G555">
        <v>523</v>
      </c>
      <c r="H555">
        <v>59674</v>
      </c>
      <c r="I555" t="s">
        <v>1375</v>
      </c>
      <c r="J555">
        <v>50</v>
      </c>
      <c r="K555">
        <v>50</v>
      </c>
      <c r="L555">
        <v>1</v>
      </c>
      <c r="M555">
        <v>5</v>
      </c>
      <c r="N555">
        <v>9</v>
      </c>
      <c r="O555">
        <v>13</v>
      </c>
      <c r="P555">
        <v>9</v>
      </c>
      <c r="Q555">
        <v>1</v>
      </c>
      <c r="R555">
        <v>8</v>
      </c>
      <c r="S555">
        <v>5</v>
      </c>
      <c r="T555">
        <v>5</v>
      </c>
      <c r="U555">
        <v>9</v>
      </c>
      <c r="V555">
        <v>13</v>
      </c>
      <c r="W555">
        <v>9</v>
      </c>
      <c r="X555">
        <v>1</v>
      </c>
      <c r="Y555">
        <v>8</v>
      </c>
      <c r="Z555">
        <v>5</v>
      </c>
      <c r="AA555">
        <v>5</v>
      </c>
      <c r="AB555">
        <v>9</v>
      </c>
      <c r="AC555">
        <v>13</v>
      </c>
      <c r="AD555">
        <v>9</v>
      </c>
      <c r="AE555">
        <v>1</v>
      </c>
      <c r="AF555">
        <v>8</v>
      </c>
      <c r="AG555">
        <v>5</v>
      </c>
      <c r="AH555" s="3">
        <v>9.9761428571428574</v>
      </c>
      <c r="AI555" s="3">
        <v>6.2142857142857144</v>
      </c>
      <c r="AJ555" s="3">
        <v>9.7142857142857135</v>
      </c>
      <c r="AK555" s="3">
        <v>18.5</v>
      </c>
      <c r="AL555" s="3">
        <v>2.8571428571428572</v>
      </c>
      <c r="AM555" s="3">
        <v>6.4337142857142862</v>
      </c>
      <c r="AN555" s="3">
        <v>2.8571428571428572</v>
      </c>
      <c r="AO555" s="3">
        <f t="shared" si="106"/>
        <v>8.0789591836734687</v>
      </c>
      <c r="AP555" s="3" t="b">
        <f t="shared" si="107"/>
        <v>1</v>
      </c>
      <c r="AQ555" s="3" t="b">
        <f t="shared" si="114"/>
        <v>1</v>
      </c>
      <c r="AR555">
        <f t="shared" si="108"/>
        <v>4</v>
      </c>
      <c r="AS555">
        <f t="shared" si="109"/>
        <v>3</v>
      </c>
      <c r="AT555" s="3" t="b">
        <f t="shared" si="110"/>
        <v>1</v>
      </c>
      <c r="AU555" s="3">
        <f t="shared" si="111"/>
        <v>11.101178571428571</v>
      </c>
      <c r="AV555" s="3">
        <f t="shared" si="112"/>
        <v>4.0493333333333341</v>
      </c>
      <c r="AW555" s="3">
        <f t="shared" si="105"/>
        <v>1.454956537452744</v>
      </c>
      <c r="AX555" s="3">
        <f t="shared" si="117"/>
        <v>0.88093137129201515</v>
      </c>
      <c r="AY555" s="3" t="b">
        <f t="shared" si="115"/>
        <v>0</v>
      </c>
      <c r="AZ555" s="6">
        <f t="shared" si="113"/>
        <v>8.1922356003019628E-2</v>
      </c>
      <c r="BA555" s="3" t="b">
        <f t="shared" si="116"/>
        <v>1</v>
      </c>
      <c r="BB555" s="3"/>
      <c r="BC555" t="s">
        <v>537</v>
      </c>
    </row>
    <row r="556" spans="1:55">
      <c r="A556">
        <v>489</v>
      </c>
      <c r="B556">
        <v>1</v>
      </c>
      <c r="C556" t="s">
        <v>835</v>
      </c>
      <c r="D556" t="str">
        <f>HYPERLINK("http://www.uniprot.org/uniprot/LARP7_MOUSE", "LARP7_MOUSE")</f>
        <v>LARP7_MOUSE</v>
      </c>
      <c r="F556">
        <v>18.100000000000001</v>
      </c>
      <c r="G556">
        <v>570</v>
      </c>
      <c r="H556">
        <v>64803</v>
      </c>
      <c r="I556" t="s">
        <v>836</v>
      </c>
      <c r="J556">
        <v>51</v>
      </c>
      <c r="K556">
        <v>51</v>
      </c>
      <c r="L556">
        <v>1</v>
      </c>
      <c r="M556">
        <v>6</v>
      </c>
      <c r="N556">
        <v>10</v>
      </c>
      <c r="O556">
        <v>7</v>
      </c>
      <c r="P556">
        <v>4</v>
      </c>
      <c r="Q556">
        <v>6</v>
      </c>
      <c r="R556">
        <v>11</v>
      </c>
      <c r="S556">
        <v>7</v>
      </c>
      <c r="T556">
        <v>6</v>
      </c>
      <c r="U556">
        <v>10</v>
      </c>
      <c r="V556">
        <v>7</v>
      </c>
      <c r="W556">
        <v>4</v>
      </c>
      <c r="X556">
        <v>6</v>
      </c>
      <c r="Y556">
        <v>11</v>
      </c>
      <c r="Z556">
        <v>7</v>
      </c>
      <c r="AA556">
        <v>6</v>
      </c>
      <c r="AB556">
        <v>10</v>
      </c>
      <c r="AC556">
        <v>7</v>
      </c>
      <c r="AD556">
        <v>4</v>
      </c>
      <c r="AE556">
        <v>6</v>
      </c>
      <c r="AF556">
        <v>11</v>
      </c>
      <c r="AG556">
        <v>7</v>
      </c>
      <c r="AH556" s="3">
        <v>11.142857142857142</v>
      </c>
      <c r="AI556" s="3">
        <v>6.9285714285714288</v>
      </c>
      <c r="AJ556" s="3">
        <v>4.9819999999999993</v>
      </c>
      <c r="AK556" s="3">
        <v>10.785714285714286</v>
      </c>
      <c r="AL556" s="3">
        <v>9.7381428571428579</v>
      </c>
      <c r="AM556" s="3">
        <v>8.7978571428571435</v>
      </c>
      <c r="AN556" s="3">
        <v>4.1428571428571432</v>
      </c>
      <c r="AO556" s="3">
        <f t="shared" si="106"/>
        <v>8.0739999999999998</v>
      </c>
      <c r="AP556" s="3" t="b">
        <f t="shared" si="107"/>
        <v>1</v>
      </c>
      <c r="AQ556" s="3" t="b">
        <f t="shared" si="114"/>
        <v>1</v>
      </c>
      <c r="AR556">
        <f t="shared" si="108"/>
        <v>4</v>
      </c>
      <c r="AS556">
        <f t="shared" si="109"/>
        <v>3</v>
      </c>
      <c r="AT556" s="3" t="b">
        <f t="shared" si="110"/>
        <v>1</v>
      </c>
      <c r="AU556" s="3">
        <f t="shared" si="111"/>
        <v>8.4597857142857134</v>
      </c>
      <c r="AV556" s="3">
        <f t="shared" si="112"/>
        <v>7.5596190476190479</v>
      </c>
      <c r="AW556" s="3">
        <f t="shared" si="105"/>
        <v>0.16230758600300868</v>
      </c>
      <c r="AX556" s="3">
        <f t="shared" si="117"/>
        <v>-0.22849887509990971</v>
      </c>
      <c r="AY556" s="3" t="b">
        <f t="shared" si="115"/>
        <v>0</v>
      </c>
      <c r="AZ556" s="6">
        <f t="shared" si="113"/>
        <v>0.71061555349242234</v>
      </c>
      <c r="BA556" s="3" t="b">
        <f t="shared" si="116"/>
        <v>0</v>
      </c>
      <c r="BB556" s="3"/>
      <c r="BC556" t="s">
        <v>537</v>
      </c>
    </row>
    <row r="557" spans="1:55">
      <c r="A557">
        <v>1208</v>
      </c>
      <c r="B557">
        <v>1</v>
      </c>
      <c r="C557" t="s">
        <v>2222</v>
      </c>
      <c r="D557" t="str">
        <f>HYPERLINK("http://www.uniprot.org/uniprot/PPIL2_MOUSE", "PPIL2_MOUSE")</f>
        <v>PPIL2_MOUSE</v>
      </c>
      <c r="F557">
        <v>28</v>
      </c>
      <c r="G557">
        <v>521</v>
      </c>
      <c r="H557">
        <v>59066</v>
      </c>
      <c r="I557" t="s">
        <v>2223</v>
      </c>
      <c r="J557">
        <v>52</v>
      </c>
      <c r="K557">
        <v>52</v>
      </c>
      <c r="L557">
        <v>1</v>
      </c>
      <c r="M557">
        <v>5</v>
      </c>
      <c r="N557">
        <v>7</v>
      </c>
      <c r="O557">
        <v>5</v>
      </c>
      <c r="P557">
        <v>3</v>
      </c>
      <c r="Q557">
        <v>6</v>
      </c>
      <c r="R557">
        <v>4</v>
      </c>
      <c r="S557">
        <v>22</v>
      </c>
      <c r="T557">
        <v>5</v>
      </c>
      <c r="U557">
        <v>7</v>
      </c>
      <c r="V557">
        <v>5</v>
      </c>
      <c r="W557">
        <v>3</v>
      </c>
      <c r="X557">
        <v>6</v>
      </c>
      <c r="Y557">
        <v>4</v>
      </c>
      <c r="Z557">
        <v>22</v>
      </c>
      <c r="AA557">
        <v>5</v>
      </c>
      <c r="AB557">
        <v>7</v>
      </c>
      <c r="AC557">
        <v>5</v>
      </c>
      <c r="AD557">
        <v>3</v>
      </c>
      <c r="AE557">
        <v>6</v>
      </c>
      <c r="AF557">
        <v>4</v>
      </c>
      <c r="AG557">
        <v>22</v>
      </c>
      <c r="AH557" s="3">
        <v>10.285714285714286</v>
      </c>
      <c r="AI557" s="3">
        <v>4.7142857142857144</v>
      </c>
      <c r="AJ557" s="3">
        <v>3.8030000000000004</v>
      </c>
      <c r="AK557" s="3">
        <v>9.5188571428571436</v>
      </c>
      <c r="AL557" s="3">
        <v>10.428571428571429</v>
      </c>
      <c r="AM557" s="3">
        <v>3.2857142857142856</v>
      </c>
      <c r="AN557" s="3">
        <v>14</v>
      </c>
      <c r="AO557" s="3">
        <f t="shared" si="106"/>
        <v>8.0051632653061215</v>
      </c>
      <c r="AP557" s="3" t="b">
        <f t="shared" si="107"/>
        <v>1</v>
      </c>
      <c r="AQ557" s="3" t="b">
        <f t="shared" si="114"/>
        <v>1</v>
      </c>
      <c r="AR557">
        <f t="shared" si="108"/>
        <v>4</v>
      </c>
      <c r="AS557">
        <f t="shared" si="109"/>
        <v>3</v>
      </c>
      <c r="AT557" s="3" t="b">
        <f t="shared" si="110"/>
        <v>1</v>
      </c>
      <c r="AU557" s="3">
        <f t="shared" si="111"/>
        <v>7.0804642857142861</v>
      </c>
      <c r="AV557" s="3">
        <f t="shared" si="112"/>
        <v>9.238095238095239</v>
      </c>
      <c r="AW557" s="3">
        <f t="shared" si="105"/>
        <v>-0.38375145447636483</v>
      </c>
      <c r="AX557" s="3">
        <f t="shared" si="117"/>
        <v>-0.76945898800440571</v>
      </c>
      <c r="AY557" s="3" t="b">
        <f t="shared" si="115"/>
        <v>0</v>
      </c>
      <c r="AZ557" s="6">
        <f t="shared" si="113"/>
        <v>0.53945476546225424</v>
      </c>
      <c r="BA557" s="3" t="b">
        <f t="shared" si="116"/>
        <v>0</v>
      </c>
      <c r="BB557" s="3"/>
      <c r="BC557" t="s">
        <v>537</v>
      </c>
    </row>
    <row r="558" spans="1:55">
      <c r="A558">
        <v>797</v>
      </c>
      <c r="B558">
        <v>1</v>
      </c>
      <c r="C558" t="s">
        <v>1688</v>
      </c>
      <c r="D558" t="str">
        <f>HYPERLINK("http://www.uniprot.org/uniprot/SUN2_MOUSE", "SUN2_MOUSE")</f>
        <v>SUN2_MOUSE</v>
      </c>
      <c r="F558">
        <v>16.5</v>
      </c>
      <c r="G558">
        <v>699</v>
      </c>
      <c r="H558">
        <v>78196</v>
      </c>
      <c r="I558" t="s">
        <v>1689</v>
      </c>
      <c r="J558">
        <v>57</v>
      </c>
      <c r="K558">
        <v>57</v>
      </c>
      <c r="L558">
        <v>1</v>
      </c>
      <c r="M558">
        <v>5</v>
      </c>
      <c r="N558">
        <v>14</v>
      </c>
      <c r="O558">
        <v>10</v>
      </c>
      <c r="P558">
        <v>2</v>
      </c>
      <c r="Q558">
        <v>2</v>
      </c>
      <c r="R558">
        <v>10</v>
      </c>
      <c r="S558">
        <v>14</v>
      </c>
      <c r="T558">
        <v>5</v>
      </c>
      <c r="U558">
        <v>14</v>
      </c>
      <c r="V558">
        <v>10</v>
      </c>
      <c r="W558">
        <v>2</v>
      </c>
      <c r="X558">
        <v>2</v>
      </c>
      <c r="Y558">
        <v>10</v>
      </c>
      <c r="Z558">
        <v>14</v>
      </c>
      <c r="AA558">
        <v>5</v>
      </c>
      <c r="AB558">
        <v>14</v>
      </c>
      <c r="AC558">
        <v>10</v>
      </c>
      <c r="AD558">
        <v>2</v>
      </c>
      <c r="AE558">
        <v>2</v>
      </c>
      <c r="AF558">
        <v>10</v>
      </c>
      <c r="AG558">
        <v>14</v>
      </c>
      <c r="AH558" s="3">
        <v>9.7142857142857135</v>
      </c>
      <c r="AI558" s="3">
        <v>10.857142857142858</v>
      </c>
      <c r="AJ558" s="3">
        <v>7.2857142857142856</v>
      </c>
      <c r="AK558" s="3">
        <v>6.8</v>
      </c>
      <c r="AL558" s="3">
        <v>4.4244285714285718</v>
      </c>
      <c r="AM558" s="3">
        <v>8.0475714285714286</v>
      </c>
      <c r="AN558" s="3">
        <v>8.4642857142857135</v>
      </c>
      <c r="AO558" s="3">
        <f t="shared" si="106"/>
        <v>7.941918367346938</v>
      </c>
      <c r="AP558" s="3" t="b">
        <f t="shared" si="107"/>
        <v>1</v>
      </c>
      <c r="AQ558" s="3" t="b">
        <f t="shared" si="114"/>
        <v>1</v>
      </c>
      <c r="AR558">
        <f t="shared" si="108"/>
        <v>4</v>
      </c>
      <c r="AS558">
        <f t="shared" si="109"/>
        <v>3</v>
      </c>
      <c r="AT558" s="3" t="b">
        <f t="shared" si="110"/>
        <v>1</v>
      </c>
      <c r="AU558" s="3">
        <f t="shared" si="111"/>
        <v>8.6642857142857128</v>
      </c>
      <c r="AV558" s="3">
        <f t="shared" si="112"/>
        <v>6.9787619047619058</v>
      </c>
      <c r="AW558" s="3">
        <f t="shared" si="105"/>
        <v>0.31210970613806877</v>
      </c>
      <c r="AX558" s="3">
        <f t="shared" si="117"/>
        <v>-9.5498198738393811E-2</v>
      </c>
      <c r="AY558" s="3" t="b">
        <f t="shared" si="115"/>
        <v>0</v>
      </c>
      <c r="AZ558" s="6">
        <f t="shared" si="113"/>
        <v>0.33241053968393636</v>
      </c>
      <c r="BA558" s="3" t="b">
        <f t="shared" si="116"/>
        <v>0</v>
      </c>
      <c r="BB558" s="3"/>
      <c r="BC558" t="s">
        <v>537</v>
      </c>
    </row>
    <row r="559" spans="1:55">
      <c r="A559">
        <v>997</v>
      </c>
      <c r="B559">
        <v>1</v>
      </c>
      <c r="C559" t="s">
        <v>1146</v>
      </c>
      <c r="D559" t="str">
        <f>HYPERLINK("http://www.uniprot.org/uniprot/NOC3L_MOUSE", "NOC3L_MOUSE")</f>
        <v>NOC3L_MOUSE</v>
      </c>
      <c r="F559">
        <v>13.6</v>
      </c>
      <c r="G559">
        <v>807</v>
      </c>
      <c r="H559">
        <v>93226</v>
      </c>
      <c r="I559" t="s">
        <v>1147</v>
      </c>
      <c r="J559">
        <v>54</v>
      </c>
      <c r="K559">
        <v>54</v>
      </c>
      <c r="L559">
        <v>1</v>
      </c>
      <c r="M559">
        <v>1</v>
      </c>
      <c r="N559">
        <v>10</v>
      </c>
      <c r="O559">
        <v>6</v>
      </c>
      <c r="P559">
        <v>5</v>
      </c>
      <c r="Q559">
        <v>3</v>
      </c>
      <c r="R559">
        <v>15</v>
      </c>
      <c r="S559">
        <v>14</v>
      </c>
      <c r="T559">
        <v>1</v>
      </c>
      <c r="U559">
        <v>10</v>
      </c>
      <c r="V559">
        <v>6</v>
      </c>
      <c r="W559">
        <v>5</v>
      </c>
      <c r="X559">
        <v>3</v>
      </c>
      <c r="Y559">
        <v>15</v>
      </c>
      <c r="Z559">
        <v>14</v>
      </c>
      <c r="AA559">
        <v>1</v>
      </c>
      <c r="AB559">
        <v>10</v>
      </c>
      <c r="AC559">
        <v>6</v>
      </c>
      <c r="AD559">
        <v>5</v>
      </c>
      <c r="AE559">
        <v>3</v>
      </c>
      <c r="AF559">
        <v>15</v>
      </c>
      <c r="AG559">
        <v>14</v>
      </c>
      <c r="AH559" s="3">
        <v>2.8571428571428572</v>
      </c>
      <c r="AI559" s="3">
        <v>7.2857142857142856</v>
      </c>
      <c r="AJ559" s="3">
        <v>4.5714285714285712</v>
      </c>
      <c r="AK559" s="3">
        <v>12.857142857142858</v>
      </c>
      <c r="AL559" s="3">
        <v>6.4285714285714288</v>
      </c>
      <c r="AM559" s="3">
        <v>12.406571428571429</v>
      </c>
      <c r="AN559" s="3">
        <v>8.7142857142857135</v>
      </c>
      <c r="AO559" s="3">
        <f t="shared" si="106"/>
        <v>7.874408163265306</v>
      </c>
      <c r="AP559" s="3" t="b">
        <f t="shared" si="107"/>
        <v>1</v>
      </c>
      <c r="AQ559" s="3" t="b">
        <f t="shared" si="114"/>
        <v>1</v>
      </c>
      <c r="AR559">
        <f t="shared" si="108"/>
        <v>4</v>
      </c>
      <c r="AS559">
        <f t="shared" si="109"/>
        <v>3</v>
      </c>
      <c r="AT559" s="3" t="b">
        <f t="shared" si="110"/>
        <v>1</v>
      </c>
      <c r="AU559" s="3">
        <f t="shared" si="111"/>
        <v>6.8928571428571423</v>
      </c>
      <c r="AV559" s="3">
        <f t="shared" si="112"/>
        <v>9.1831428571428564</v>
      </c>
      <c r="AW559" s="3">
        <f t="shared" si="105"/>
        <v>-0.41388587376973218</v>
      </c>
      <c r="AX559" s="3">
        <f t="shared" si="117"/>
        <v>-0.73637424483579372</v>
      </c>
      <c r="AY559" s="3" t="b">
        <f t="shared" si="115"/>
        <v>0</v>
      </c>
      <c r="AZ559" s="6">
        <f t="shared" si="113"/>
        <v>0.47544915438166108</v>
      </c>
      <c r="BA559" s="3" t="b">
        <f t="shared" si="116"/>
        <v>0</v>
      </c>
      <c r="BB559" s="3"/>
      <c r="BC559" t="s">
        <v>537</v>
      </c>
    </row>
    <row r="560" spans="1:55">
      <c r="A560">
        <v>699</v>
      </c>
      <c r="B560">
        <v>1</v>
      </c>
      <c r="C560" t="s">
        <v>1827</v>
      </c>
      <c r="D560" t="str">
        <f>HYPERLINK("http://www.uniprot.org/uniprot/CP254_MOUSE", "CP254_MOUSE")</f>
        <v>CP254_MOUSE</v>
      </c>
      <c r="F560">
        <v>30.2</v>
      </c>
      <c r="G560">
        <v>490</v>
      </c>
      <c r="H560">
        <v>55859</v>
      </c>
      <c r="I560" t="s">
        <v>1828</v>
      </c>
      <c r="J560">
        <v>124</v>
      </c>
      <c r="K560">
        <v>13</v>
      </c>
      <c r="L560">
        <v>0.105</v>
      </c>
      <c r="M560">
        <v>22</v>
      </c>
      <c r="N560">
        <v>35</v>
      </c>
      <c r="O560">
        <v>36</v>
      </c>
      <c r="P560">
        <v>19</v>
      </c>
      <c r="Q560">
        <v>2</v>
      </c>
      <c r="R560">
        <v>3</v>
      </c>
      <c r="S560">
        <v>7</v>
      </c>
      <c r="T560">
        <v>4</v>
      </c>
      <c r="U560">
        <v>3</v>
      </c>
      <c r="V560">
        <v>4</v>
      </c>
      <c r="W560">
        <v>0</v>
      </c>
      <c r="X560">
        <v>1</v>
      </c>
      <c r="Y560">
        <v>0</v>
      </c>
      <c r="Z560">
        <v>1</v>
      </c>
      <c r="AA560">
        <v>19.228999999999999</v>
      </c>
      <c r="AB560">
        <v>9.6359999999999992</v>
      </c>
      <c r="AC560">
        <v>15.132</v>
      </c>
      <c r="AD560">
        <v>0</v>
      </c>
      <c r="AE560">
        <v>1.333</v>
      </c>
      <c r="AF560">
        <v>0</v>
      </c>
      <c r="AG560">
        <v>5</v>
      </c>
      <c r="AH560" s="3">
        <v>29.30742857142857</v>
      </c>
      <c r="AI560" s="3">
        <v>6.5194285714285707</v>
      </c>
      <c r="AJ560" s="3">
        <v>11.67957142857143</v>
      </c>
      <c r="AK560" s="3">
        <v>0.8571428571428571</v>
      </c>
      <c r="AL560" s="3">
        <v>3.7618571428571426</v>
      </c>
      <c r="AM560" s="3">
        <v>0</v>
      </c>
      <c r="AN560" s="3">
        <v>2.8571428571428572</v>
      </c>
      <c r="AO560" s="3">
        <f t="shared" si="106"/>
        <v>7.8546530612244894</v>
      </c>
      <c r="AP560" s="3" t="b">
        <f t="shared" si="107"/>
        <v>1</v>
      </c>
      <c r="AQ560" s="3" t="b">
        <f t="shared" si="114"/>
        <v>0</v>
      </c>
      <c r="AR560">
        <f t="shared" si="108"/>
        <v>4</v>
      </c>
      <c r="AS560">
        <f t="shared" si="109"/>
        <v>3</v>
      </c>
      <c r="AT560" s="3" t="b">
        <f t="shared" si="110"/>
        <v>1</v>
      </c>
      <c r="AU560" s="3">
        <f t="shared" si="111"/>
        <v>12.090892857142856</v>
      </c>
      <c r="AV560" s="3">
        <f t="shared" si="112"/>
        <v>2.2063333333333333</v>
      </c>
      <c r="AW560" s="3">
        <f t="shared" si="105"/>
        <v>2.4541981097539329</v>
      </c>
      <c r="AX560" s="3">
        <f t="shared" si="117"/>
        <v>2.7538636464968693</v>
      </c>
      <c r="AY560" s="3" t="b">
        <f t="shared" si="115"/>
        <v>1</v>
      </c>
      <c r="AZ560" s="6">
        <f t="shared" si="113"/>
        <v>0.23579071615278258</v>
      </c>
      <c r="BA560" s="3" t="b">
        <f t="shared" si="116"/>
        <v>0</v>
      </c>
      <c r="BB560" s="3"/>
      <c r="BC560" t="s">
        <v>1829</v>
      </c>
    </row>
    <row r="561" spans="1:55">
      <c r="A561">
        <v>383</v>
      </c>
      <c r="B561">
        <v>1</v>
      </c>
      <c r="C561" t="s">
        <v>1127</v>
      </c>
      <c r="D561" t="str">
        <f>HYPERLINK("http://www.uniprot.org/uniprot/RL18A_MOUSE", "RL18A_MOUSE")</f>
        <v>RL18A_MOUSE</v>
      </c>
      <c r="F561">
        <v>24.4</v>
      </c>
      <c r="G561">
        <v>176</v>
      </c>
      <c r="H561">
        <v>20733</v>
      </c>
      <c r="I561" t="s">
        <v>1128</v>
      </c>
      <c r="J561">
        <v>60</v>
      </c>
      <c r="K561">
        <v>60</v>
      </c>
      <c r="L561">
        <v>1</v>
      </c>
      <c r="M561">
        <v>3</v>
      </c>
      <c r="N561">
        <v>14</v>
      </c>
      <c r="O561">
        <v>11</v>
      </c>
      <c r="P561">
        <v>2</v>
      </c>
      <c r="Q561">
        <v>4</v>
      </c>
      <c r="R561">
        <v>7</v>
      </c>
      <c r="S561">
        <v>19</v>
      </c>
      <c r="T561">
        <v>3</v>
      </c>
      <c r="U561">
        <v>14</v>
      </c>
      <c r="V561">
        <v>11</v>
      </c>
      <c r="W561">
        <v>2</v>
      </c>
      <c r="X561">
        <v>4</v>
      </c>
      <c r="Y561">
        <v>7</v>
      </c>
      <c r="Z561">
        <v>19</v>
      </c>
      <c r="AA561">
        <v>3</v>
      </c>
      <c r="AB561">
        <v>14</v>
      </c>
      <c r="AC561">
        <v>11</v>
      </c>
      <c r="AD561">
        <v>2</v>
      </c>
      <c r="AE561">
        <v>4</v>
      </c>
      <c r="AF561">
        <v>7</v>
      </c>
      <c r="AG561">
        <v>19</v>
      </c>
      <c r="AH561" s="3">
        <v>5.5549999999999997</v>
      </c>
      <c r="AI561" s="3">
        <v>10.535</v>
      </c>
      <c r="AJ561" s="3">
        <v>7.9428571428571431</v>
      </c>
      <c r="AK561" s="3">
        <v>6.2142857142857144</v>
      </c>
      <c r="AL561" s="3">
        <v>7.2857142857142856</v>
      </c>
      <c r="AM561" s="3">
        <v>5.4081428571428569</v>
      </c>
      <c r="AN561" s="3">
        <v>11.571428571428571</v>
      </c>
      <c r="AO561" s="3">
        <f t="shared" si="106"/>
        <v>7.7874897959183675</v>
      </c>
      <c r="AP561" s="3" t="b">
        <f t="shared" si="107"/>
        <v>1</v>
      </c>
      <c r="AQ561" s="3" t="b">
        <f t="shared" si="114"/>
        <v>1</v>
      </c>
      <c r="AR561">
        <f t="shared" si="108"/>
        <v>4</v>
      </c>
      <c r="AS561">
        <f t="shared" si="109"/>
        <v>3</v>
      </c>
      <c r="AT561" s="3" t="b">
        <f t="shared" si="110"/>
        <v>1</v>
      </c>
      <c r="AU561" s="3">
        <f t="shared" si="111"/>
        <v>7.5617857142857146</v>
      </c>
      <c r="AV561" s="3">
        <f t="shared" si="112"/>
        <v>8.0884285714285706</v>
      </c>
      <c r="AW561" s="3">
        <f t="shared" si="105"/>
        <v>-9.7132474695732884E-2</v>
      </c>
      <c r="AX561" s="3">
        <f t="shared" si="117"/>
        <v>-0.34159004646395041</v>
      </c>
      <c r="AY561" s="3" t="b">
        <f t="shared" si="115"/>
        <v>0</v>
      </c>
      <c r="AZ561" s="6">
        <f t="shared" si="113"/>
        <v>0.80419939443546984</v>
      </c>
      <c r="BA561" s="3" t="b">
        <f t="shared" si="116"/>
        <v>0</v>
      </c>
      <c r="BB561" s="3"/>
      <c r="BC561" t="s">
        <v>537</v>
      </c>
    </row>
    <row r="562" spans="1:55">
      <c r="A562">
        <v>302</v>
      </c>
      <c r="B562">
        <v>1</v>
      </c>
      <c r="C562" t="s">
        <v>568</v>
      </c>
      <c r="D562" t="str">
        <f>HYPERLINK("http://www.uniprot.org/uniprot/RL9_MOUSE", "RL9_MOUSE")</f>
        <v>RL9_MOUSE</v>
      </c>
      <c r="F562">
        <v>27.1</v>
      </c>
      <c r="G562">
        <v>192</v>
      </c>
      <c r="H562">
        <v>21882</v>
      </c>
      <c r="I562" t="s">
        <v>569</v>
      </c>
      <c r="J562">
        <v>58</v>
      </c>
      <c r="K562">
        <v>58</v>
      </c>
      <c r="L562">
        <v>1</v>
      </c>
      <c r="M562">
        <v>4</v>
      </c>
      <c r="N562">
        <v>12</v>
      </c>
      <c r="O562">
        <v>15</v>
      </c>
      <c r="P562">
        <v>1</v>
      </c>
      <c r="Q562">
        <v>6</v>
      </c>
      <c r="R562">
        <v>10</v>
      </c>
      <c r="S562">
        <v>10</v>
      </c>
      <c r="T562">
        <v>4</v>
      </c>
      <c r="U562">
        <v>12</v>
      </c>
      <c r="V562">
        <v>15</v>
      </c>
      <c r="W562">
        <v>1</v>
      </c>
      <c r="X562">
        <v>6</v>
      </c>
      <c r="Y562">
        <v>10</v>
      </c>
      <c r="Z562">
        <v>10</v>
      </c>
      <c r="AA562">
        <v>4</v>
      </c>
      <c r="AB562">
        <v>12</v>
      </c>
      <c r="AC562">
        <v>15</v>
      </c>
      <c r="AD562">
        <v>1</v>
      </c>
      <c r="AE562">
        <v>6</v>
      </c>
      <c r="AF562">
        <v>10</v>
      </c>
      <c r="AG562">
        <v>10</v>
      </c>
      <c r="AH562" s="3">
        <v>7.2857142857142856</v>
      </c>
      <c r="AI562" s="3">
        <v>8.7978571428571435</v>
      </c>
      <c r="AJ562" s="3">
        <v>11.285714285714286</v>
      </c>
      <c r="AK562" s="3">
        <v>3.5194285714285711</v>
      </c>
      <c r="AL562" s="3">
        <v>9.7142857142857135</v>
      </c>
      <c r="AM562" s="3">
        <v>8</v>
      </c>
      <c r="AN562" s="3">
        <v>5.8571428571428568</v>
      </c>
      <c r="AO562" s="3">
        <f t="shared" si="106"/>
        <v>7.7800204081632653</v>
      </c>
      <c r="AP562" s="3" t="b">
        <f t="shared" si="107"/>
        <v>1</v>
      </c>
      <c r="AQ562" s="3" t="b">
        <f t="shared" si="114"/>
        <v>1</v>
      </c>
      <c r="AR562">
        <f t="shared" si="108"/>
        <v>4</v>
      </c>
      <c r="AS562">
        <f t="shared" si="109"/>
        <v>3</v>
      </c>
      <c r="AT562" s="3" t="b">
        <f t="shared" si="110"/>
        <v>1</v>
      </c>
      <c r="AU562" s="3">
        <f t="shared" si="111"/>
        <v>7.7221785714285716</v>
      </c>
      <c r="AV562" s="3">
        <f t="shared" si="112"/>
        <v>7.8571428571428577</v>
      </c>
      <c r="AW562" s="3">
        <f t="shared" si="105"/>
        <v>-2.4996875216848402E-2</v>
      </c>
      <c r="AX562" s="3">
        <f t="shared" si="117"/>
        <v>-0.2167418673258476</v>
      </c>
      <c r="AY562" s="3" t="b">
        <f t="shared" si="115"/>
        <v>0</v>
      </c>
      <c r="AZ562" s="6">
        <f t="shared" si="113"/>
        <v>0.95211081664983177</v>
      </c>
      <c r="BA562" s="3" t="b">
        <f t="shared" si="116"/>
        <v>0</v>
      </c>
      <c r="BB562" s="3"/>
      <c r="BC562" t="s">
        <v>537</v>
      </c>
    </row>
    <row r="563" spans="1:55">
      <c r="A563">
        <v>636</v>
      </c>
      <c r="B563">
        <v>1</v>
      </c>
      <c r="C563" t="s">
        <v>480</v>
      </c>
      <c r="D563" t="str">
        <f>HYPERLINK("http://www.uniprot.org/uniprot/UT14A_MOUSE", "UT14A_MOUSE")</f>
        <v>UT14A_MOUSE</v>
      </c>
      <c r="F563">
        <v>25.3</v>
      </c>
      <c r="G563">
        <v>767</v>
      </c>
      <c r="H563">
        <v>87266</v>
      </c>
      <c r="I563" t="s">
        <v>481</v>
      </c>
      <c r="J563">
        <v>54</v>
      </c>
      <c r="K563">
        <v>54</v>
      </c>
      <c r="L563">
        <v>1</v>
      </c>
      <c r="M563">
        <v>2</v>
      </c>
      <c r="N563">
        <v>6</v>
      </c>
      <c r="O563">
        <v>11</v>
      </c>
      <c r="P563">
        <v>2</v>
      </c>
      <c r="Q563">
        <v>11</v>
      </c>
      <c r="R563">
        <v>11</v>
      </c>
      <c r="S563">
        <v>11</v>
      </c>
      <c r="T563">
        <v>2</v>
      </c>
      <c r="U563">
        <v>6</v>
      </c>
      <c r="V563">
        <v>11</v>
      </c>
      <c r="W563">
        <v>2</v>
      </c>
      <c r="X563">
        <v>11</v>
      </c>
      <c r="Y563">
        <v>11</v>
      </c>
      <c r="Z563">
        <v>11</v>
      </c>
      <c r="AA563">
        <v>2</v>
      </c>
      <c r="AB563">
        <v>6</v>
      </c>
      <c r="AC563">
        <v>11</v>
      </c>
      <c r="AD563">
        <v>2</v>
      </c>
      <c r="AE563">
        <v>11</v>
      </c>
      <c r="AF563">
        <v>11</v>
      </c>
      <c r="AG563">
        <v>11</v>
      </c>
      <c r="AH563" s="3">
        <v>4.1428571428571432</v>
      </c>
      <c r="AI563" s="3">
        <v>3.8888571428571432</v>
      </c>
      <c r="AJ563" s="3">
        <v>8</v>
      </c>
      <c r="AK563" s="3">
        <v>6.4285714285714288</v>
      </c>
      <c r="AL563" s="3">
        <v>16.428571428571427</v>
      </c>
      <c r="AM563" s="3">
        <v>9</v>
      </c>
      <c r="AN563" s="3">
        <v>6.4285714285714288</v>
      </c>
      <c r="AO563" s="3">
        <f t="shared" si="106"/>
        <v>7.7596326530612254</v>
      </c>
      <c r="AP563" s="3" t="b">
        <f t="shared" si="107"/>
        <v>1</v>
      </c>
      <c r="AQ563" s="3" t="b">
        <f t="shared" si="114"/>
        <v>1</v>
      </c>
      <c r="AR563">
        <f t="shared" si="108"/>
        <v>4</v>
      </c>
      <c r="AS563">
        <f t="shared" si="109"/>
        <v>3</v>
      </c>
      <c r="AT563" s="3" t="b">
        <f t="shared" si="110"/>
        <v>1</v>
      </c>
      <c r="AU563" s="3">
        <f t="shared" si="111"/>
        <v>5.6150714285714294</v>
      </c>
      <c r="AV563" s="3">
        <f t="shared" si="112"/>
        <v>10.619047619047619</v>
      </c>
      <c r="AW563" s="3">
        <f t="shared" si="105"/>
        <v>-0.91927810206859129</v>
      </c>
      <c r="AX563" s="3">
        <f t="shared" si="117"/>
        <v>-1.2382985154172843</v>
      </c>
      <c r="AY563" s="3" t="b">
        <f t="shared" si="115"/>
        <v>0</v>
      </c>
      <c r="AZ563" s="6">
        <f t="shared" si="113"/>
        <v>0.12987812412333338</v>
      </c>
      <c r="BA563" s="3" t="b">
        <f t="shared" si="116"/>
        <v>0</v>
      </c>
      <c r="BB563" s="3"/>
      <c r="BC563" t="s">
        <v>537</v>
      </c>
    </row>
    <row r="564" spans="1:55">
      <c r="A564">
        <v>803</v>
      </c>
      <c r="B564">
        <v>1</v>
      </c>
      <c r="C564" t="s">
        <v>1614</v>
      </c>
      <c r="D564" t="str">
        <f>HYPERLINK("http://www.uniprot.org/uniprot/THOC5_MOUSE", "THOC5_MOUSE")</f>
        <v>THOC5_MOUSE</v>
      </c>
      <c r="F564">
        <v>25.2</v>
      </c>
      <c r="G564">
        <v>683</v>
      </c>
      <c r="H564">
        <v>78687</v>
      </c>
      <c r="I564" t="s">
        <v>1615</v>
      </c>
      <c r="J564">
        <v>66</v>
      </c>
      <c r="K564">
        <v>66</v>
      </c>
      <c r="L564">
        <v>1</v>
      </c>
      <c r="M564">
        <v>1</v>
      </c>
      <c r="N564">
        <v>12</v>
      </c>
      <c r="O564">
        <v>14</v>
      </c>
      <c r="P564">
        <v>1</v>
      </c>
      <c r="Q564">
        <v>1</v>
      </c>
      <c r="R564">
        <v>9</v>
      </c>
      <c r="S564">
        <v>28</v>
      </c>
      <c r="T564">
        <v>1</v>
      </c>
      <c r="U564">
        <v>12</v>
      </c>
      <c r="V564">
        <v>14</v>
      </c>
      <c r="W564">
        <v>1</v>
      </c>
      <c r="X564">
        <v>1</v>
      </c>
      <c r="Y564">
        <v>9</v>
      </c>
      <c r="Z564">
        <v>28</v>
      </c>
      <c r="AA564">
        <v>1</v>
      </c>
      <c r="AB564">
        <v>12</v>
      </c>
      <c r="AC564">
        <v>14</v>
      </c>
      <c r="AD564">
        <v>1</v>
      </c>
      <c r="AE564">
        <v>1</v>
      </c>
      <c r="AF564">
        <v>9</v>
      </c>
      <c r="AG564">
        <v>28</v>
      </c>
      <c r="AH564" s="3">
        <v>2.4285714285714284</v>
      </c>
      <c r="AI564" s="3">
        <v>9</v>
      </c>
      <c r="AJ564" s="3">
        <v>10.637857142857143</v>
      </c>
      <c r="AK564" s="3">
        <v>4.2857142857142856</v>
      </c>
      <c r="AL564" s="3">
        <v>2.8571428571428572</v>
      </c>
      <c r="AM564" s="3">
        <v>7.2857142857142856</v>
      </c>
      <c r="AN564" s="3">
        <v>17.794714285714285</v>
      </c>
      <c r="AO564" s="3">
        <f t="shared" si="106"/>
        <v>7.755673469387756</v>
      </c>
      <c r="AP564" s="3" t="b">
        <f t="shared" si="107"/>
        <v>1</v>
      </c>
      <c r="AQ564" s="3" t="b">
        <f t="shared" si="114"/>
        <v>1</v>
      </c>
      <c r="AR564">
        <f t="shared" si="108"/>
        <v>4</v>
      </c>
      <c r="AS564">
        <f t="shared" si="109"/>
        <v>3</v>
      </c>
      <c r="AT564" s="3" t="b">
        <f t="shared" si="110"/>
        <v>1</v>
      </c>
      <c r="AU564" s="3">
        <f t="shared" si="111"/>
        <v>6.5880357142857147</v>
      </c>
      <c r="AV564" s="3">
        <f t="shared" si="112"/>
        <v>9.3125238095238085</v>
      </c>
      <c r="AW564" s="3">
        <f t="shared" si="105"/>
        <v>-0.49932383298093491</v>
      </c>
      <c r="AX564" s="3">
        <f t="shared" si="117"/>
        <v>-0.76573900895315949</v>
      </c>
      <c r="AY564" s="3" t="b">
        <f t="shared" si="115"/>
        <v>0</v>
      </c>
      <c r="AZ564" s="6">
        <f t="shared" si="113"/>
        <v>0.5589989549393507</v>
      </c>
      <c r="BA564" s="3" t="b">
        <f t="shared" si="116"/>
        <v>0</v>
      </c>
      <c r="BB564" s="3"/>
      <c r="BC564" t="s">
        <v>537</v>
      </c>
    </row>
    <row r="565" spans="1:55">
      <c r="A565">
        <v>1211</v>
      </c>
      <c r="B565">
        <v>1</v>
      </c>
      <c r="C565" t="s">
        <v>2141</v>
      </c>
      <c r="D565" t="str">
        <f>HYPERLINK("http://www.uniprot.org/uniprot/NOL7_MOUSE", "NOL7_MOUSE")</f>
        <v>NOL7_MOUSE</v>
      </c>
      <c r="F565">
        <v>13</v>
      </c>
      <c r="G565">
        <v>254</v>
      </c>
      <c r="H565">
        <v>28971</v>
      </c>
      <c r="I565" t="s">
        <v>2142</v>
      </c>
      <c r="J565">
        <v>44</v>
      </c>
      <c r="K565">
        <v>44</v>
      </c>
      <c r="L565">
        <v>1</v>
      </c>
      <c r="M565">
        <v>4</v>
      </c>
      <c r="N565">
        <v>10</v>
      </c>
      <c r="O565">
        <v>5</v>
      </c>
      <c r="P565">
        <v>3</v>
      </c>
      <c r="Q565">
        <v>10</v>
      </c>
      <c r="R565">
        <v>8</v>
      </c>
      <c r="S565">
        <v>4</v>
      </c>
      <c r="T565">
        <v>4</v>
      </c>
      <c r="U565">
        <v>10</v>
      </c>
      <c r="V565">
        <v>5</v>
      </c>
      <c r="W565">
        <v>3</v>
      </c>
      <c r="X565">
        <v>10</v>
      </c>
      <c r="Y565">
        <v>8</v>
      </c>
      <c r="Z565">
        <v>4</v>
      </c>
      <c r="AA565">
        <v>4</v>
      </c>
      <c r="AB565">
        <v>10</v>
      </c>
      <c r="AC565">
        <v>5</v>
      </c>
      <c r="AD565">
        <v>3</v>
      </c>
      <c r="AE565">
        <v>10</v>
      </c>
      <c r="AF565">
        <v>8</v>
      </c>
      <c r="AG565">
        <v>4</v>
      </c>
      <c r="AH565" s="3">
        <v>8.3662857142857145</v>
      </c>
      <c r="AI565" s="3">
        <v>7.2857142857142856</v>
      </c>
      <c r="AJ565" s="3">
        <v>3.8095714285714286</v>
      </c>
      <c r="AK565" s="3">
        <v>9.6547142857142862</v>
      </c>
      <c r="AL565" s="3">
        <v>15.815</v>
      </c>
      <c r="AM565" s="3">
        <v>6.7592857142857143</v>
      </c>
      <c r="AN565" s="3">
        <v>2.5714285714285716</v>
      </c>
      <c r="AO565" s="3">
        <f t="shared" si="106"/>
        <v>7.7517142857142858</v>
      </c>
      <c r="AP565" s="3" t="b">
        <f t="shared" si="107"/>
        <v>1</v>
      </c>
      <c r="AQ565" s="3" t="b">
        <f t="shared" si="114"/>
        <v>1</v>
      </c>
      <c r="AR565">
        <f t="shared" si="108"/>
        <v>4</v>
      </c>
      <c r="AS565">
        <f t="shared" si="109"/>
        <v>3</v>
      </c>
      <c r="AT565" s="3" t="b">
        <f t="shared" si="110"/>
        <v>1</v>
      </c>
      <c r="AU565" s="3">
        <f t="shared" si="111"/>
        <v>7.2790714285714291</v>
      </c>
      <c r="AV565" s="3">
        <f t="shared" si="112"/>
        <v>8.381904761904762</v>
      </c>
      <c r="AW565" s="3">
        <f t="shared" si="105"/>
        <v>-0.20352370770002587</v>
      </c>
      <c r="AX565" s="3">
        <f t="shared" si="117"/>
        <v>-0.41192562922430703</v>
      </c>
      <c r="AY565" s="3" t="b">
        <f t="shared" si="115"/>
        <v>0</v>
      </c>
      <c r="AZ565" s="6">
        <f t="shared" si="113"/>
        <v>0.77111624970375159</v>
      </c>
      <c r="BA565" s="3" t="b">
        <f t="shared" si="116"/>
        <v>0</v>
      </c>
      <c r="BB565" s="3"/>
      <c r="BC565" t="s">
        <v>537</v>
      </c>
    </row>
    <row r="566" spans="1:55">
      <c r="A566">
        <v>724</v>
      </c>
      <c r="B566">
        <v>1</v>
      </c>
      <c r="C566" t="s">
        <v>1796</v>
      </c>
      <c r="D566" t="str">
        <f>HYPERLINK("http://www.uniprot.org/uniprot/LC7L2_MOUSE", "LC7L2_MOUSE")</f>
        <v>LC7L2_MOUSE</v>
      </c>
      <c r="F566">
        <v>22.2</v>
      </c>
      <c r="G566">
        <v>392</v>
      </c>
      <c r="H566">
        <v>46584</v>
      </c>
      <c r="I566" t="s">
        <v>1797</v>
      </c>
      <c r="J566">
        <v>69</v>
      </c>
      <c r="K566">
        <v>28</v>
      </c>
      <c r="L566">
        <v>0.40600000000000003</v>
      </c>
      <c r="M566">
        <v>4</v>
      </c>
      <c r="N566">
        <v>17</v>
      </c>
      <c r="O566">
        <v>22</v>
      </c>
      <c r="P566">
        <v>4</v>
      </c>
      <c r="Q566">
        <v>2</v>
      </c>
      <c r="R566">
        <v>7</v>
      </c>
      <c r="S566">
        <v>13</v>
      </c>
      <c r="T566">
        <v>3</v>
      </c>
      <c r="U566">
        <v>9</v>
      </c>
      <c r="V566">
        <v>6</v>
      </c>
      <c r="W566">
        <v>2</v>
      </c>
      <c r="X566">
        <v>1</v>
      </c>
      <c r="Y566">
        <v>4</v>
      </c>
      <c r="Z566">
        <v>3</v>
      </c>
      <c r="AA566">
        <v>3.6</v>
      </c>
      <c r="AB566">
        <v>14.538</v>
      </c>
      <c r="AC566">
        <v>16.667000000000002</v>
      </c>
      <c r="AD566">
        <v>3</v>
      </c>
      <c r="AE566">
        <v>1.167</v>
      </c>
      <c r="AF566">
        <v>5.5</v>
      </c>
      <c r="AG566">
        <v>10.5</v>
      </c>
      <c r="AH566" s="3">
        <v>6.8</v>
      </c>
      <c r="AI566" s="3">
        <v>11.219714285714286</v>
      </c>
      <c r="AJ566" s="3">
        <v>12.523857142857143</v>
      </c>
      <c r="AK566" s="3">
        <v>9</v>
      </c>
      <c r="AL566" s="3">
        <v>3.7381428571428574</v>
      </c>
      <c r="AM566" s="3">
        <v>4.468285714285714</v>
      </c>
      <c r="AN566" s="3">
        <v>6.2142857142857144</v>
      </c>
      <c r="AO566" s="3">
        <f t="shared" si="106"/>
        <v>7.7091836734693873</v>
      </c>
      <c r="AP566" s="3" t="b">
        <f t="shared" si="107"/>
        <v>1</v>
      </c>
      <c r="AQ566" s="3" t="b">
        <f t="shared" si="114"/>
        <v>1</v>
      </c>
      <c r="AR566">
        <f t="shared" si="108"/>
        <v>4</v>
      </c>
      <c r="AS566">
        <f t="shared" si="109"/>
        <v>3</v>
      </c>
      <c r="AT566" s="3" t="b">
        <f t="shared" si="110"/>
        <v>1</v>
      </c>
      <c r="AU566" s="3">
        <f t="shared" si="111"/>
        <v>9.8858928571428564</v>
      </c>
      <c r="AV566" s="3">
        <f t="shared" si="112"/>
        <v>4.8069047619047618</v>
      </c>
      <c r="AW566" s="3">
        <f t="shared" si="105"/>
        <v>1.0402630507242725</v>
      </c>
      <c r="AX566" s="3">
        <f t="shared" si="117"/>
        <v>1.1142675605096226</v>
      </c>
      <c r="AY566" s="3" t="b">
        <f t="shared" si="115"/>
        <v>0</v>
      </c>
      <c r="AZ566" s="6">
        <f t="shared" si="113"/>
        <v>2.5377844572398674E-2</v>
      </c>
      <c r="BA566" s="3" t="b">
        <f t="shared" si="116"/>
        <v>1</v>
      </c>
      <c r="BB566" s="3"/>
      <c r="BC566" t="s">
        <v>1798</v>
      </c>
    </row>
    <row r="567" spans="1:55">
      <c r="A567">
        <v>768</v>
      </c>
      <c r="B567">
        <v>1</v>
      </c>
      <c r="C567" t="s">
        <v>1626</v>
      </c>
      <c r="D567" t="str">
        <f>HYPERLINK("http://www.uniprot.org/uniprot/TNPO1_MOUSE", "TNPO1_MOUSE")</f>
        <v>TNPO1_MOUSE</v>
      </c>
      <c r="F567">
        <v>21.5</v>
      </c>
      <c r="G567">
        <v>898</v>
      </c>
      <c r="H567">
        <v>102358</v>
      </c>
      <c r="I567" t="s">
        <v>1627</v>
      </c>
      <c r="J567">
        <v>57</v>
      </c>
      <c r="K567">
        <v>41</v>
      </c>
      <c r="L567">
        <v>0.71899999999999997</v>
      </c>
      <c r="M567">
        <v>3</v>
      </c>
      <c r="N567">
        <v>11</v>
      </c>
      <c r="O567">
        <v>19</v>
      </c>
      <c r="P567">
        <v>5</v>
      </c>
      <c r="Q567">
        <v>0</v>
      </c>
      <c r="R567">
        <v>5</v>
      </c>
      <c r="S567">
        <v>14</v>
      </c>
      <c r="T567">
        <v>3</v>
      </c>
      <c r="U567">
        <v>7</v>
      </c>
      <c r="V567">
        <v>15</v>
      </c>
      <c r="W567">
        <v>2</v>
      </c>
      <c r="X567">
        <v>0</v>
      </c>
      <c r="Y567">
        <v>2</v>
      </c>
      <c r="Z567">
        <v>12</v>
      </c>
      <c r="AA567">
        <v>3</v>
      </c>
      <c r="AB567">
        <v>10.5</v>
      </c>
      <c r="AC567">
        <v>18.75</v>
      </c>
      <c r="AD567">
        <v>5</v>
      </c>
      <c r="AE567">
        <v>0</v>
      </c>
      <c r="AF567">
        <v>5</v>
      </c>
      <c r="AG567">
        <v>14</v>
      </c>
      <c r="AH567" s="3">
        <v>6.0475714285714286</v>
      </c>
      <c r="AI567" s="3">
        <v>7.5</v>
      </c>
      <c r="AJ567" s="3">
        <v>14.715999999999999</v>
      </c>
      <c r="AK567" s="3">
        <v>12.36542857142857</v>
      </c>
      <c r="AL567" s="3">
        <v>0.7142857142857143</v>
      </c>
      <c r="AM567" s="3">
        <v>4.1428571428571432</v>
      </c>
      <c r="AN567" s="3">
        <v>8.4285714285714288</v>
      </c>
      <c r="AO567" s="3">
        <f t="shared" si="106"/>
        <v>7.7021020408163272</v>
      </c>
      <c r="AP567" s="3" t="b">
        <f t="shared" si="107"/>
        <v>1</v>
      </c>
      <c r="AQ567" s="3" t="b">
        <f t="shared" si="114"/>
        <v>1</v>
      </c>
      <c r="AR567">
        <f t="shared" si="108"/>
        <v>4</v>
      </c>
      <c r="AS567">
        <f t="shared" si="109"/>
        <v>2</v>
      </c>
      <c r="AT567" s="3" t="b">
        <f t="shared" si="110"/>
        <v>1</v>
      </c>
      <c r="AU567" s="3">
        <f t="shared" si="111"/>
        <v>10.157249999999999</v>
      </c>
      <c r="AV567" s="3">
        <f t="shared" si="112"/>
        <v>4.4285714285714288</v>
      </c>
      <c r="AW567" s="3">
        <f t="shared" si="105"/>
        <v>1.197596562567032</v>
      </c>
      <c r="AX567" s="3">
        <f t="shared" si="117"/>
        <v>1.3101892887451014</v>
      </c>
      <c r="AY567" s="3" t="b">
        <f t="shared" si="115"/>
        <v>0</v>
      </c>
      <c r="AZ567" s="6">
        <f t="shared" si="113"/>
        <v>0.11869355182737348</v>
      </c>
      <c r="BA567" s="3" t="b">
        <f t="shared" si="116"/>
        <v>0</v>
      </c>
      <c r="BB567" s="3"/>
      <c r="BC567" t="s">
        <v>1628</v>
      </c>
    </row>
    <row r="568" spans="1:55">
      <c r="A568">
        <v>1248</v>
      </c>
      <c r="B568">
        <v>1</v>
      </c>
      <c r="C568" t="s">
        <v>2218</v>
      </c>
      <c r="D568" t="str">
        <f>HYPERLINK("http://www.uniprot.org/uniprot/BRX1_MOUSE", "BRX1_MOUSE")</f>
        <v>BRX1_MOUSE</v>
      </c>
      <c r="F568">
        <v>18.100000000000001</v>
      </c>
      <c r="G568">
        <v>353</v>
      </c>
      <c r="H568">
        <v>41242</v>
      </c>
      <c r="I568" t="s">
        <v>2219</v>
      </c>
      <c r="J568">
        <v>65</v>
      </c>
      <c r="K568">
        <v>65</v>
      </c>
      <c r="L568">
        <v>1</v>
      </c>
      <c r="M568">
        <v>0</v>
      </c>
      <c r="N568">
        <v>18</v>
      </c>
      <c r="O568">
        <v>6</v>
      </c>
      <c r="P568">
        <v>0</v>
      </c>
      <c r="Q568">
        <v>2</v>
      </c>
      <c r="R568">
        <v>8</v>
      </c>
      <c r="S568">
        <v>31</v>
      </c>
      <c r="T568">
        <v>0</v>
      </c>
      <c r="U568">
        <v>18</v>
      </c>
      <c r="V568">
        <v>6</v>
      </c>
      <c r="W568">
        <v>0</v>
      </c>
      <c r="X568">
        <v>2</v>
      </c>
      <c r="Y568">
        <v>8</v>
      </c>
      <c r="Z568">
        <v>31</v>
      </c>
      <c r="AA568">
        <v>0</v>
      </c>
      <c r="AB568">
        <v>18</v>
      </c>
      <c r="AC568">
        <v>6</v>
      </c>
      <c r="AD568">
        <v>0</v>
      </c>
      <c r="AE568">
        <v>2</v>
      </c>
      <c r="AF568">
        <v>8</v>
      </c>
      <c r="AG568">
        <v>31</v>
      </c>
      <c r="AH568" s="3">
        <v>1.4285714285714286</v>
      </c>
      <c r="AI568" s="3">
        <v>14</v>
      </c>
      <c r="AJ568" s="3">
        <v>4.5714285714285712</v>
      </c>
      <c r="AK568" s="3">
        <v>2.3470000000000004</v>
      </c>
      <c r="AL568" s="3">
        <v>4.8571428571428568</v>
      </c>
      <c r="AM568" s="3">
        <v>6.8</v>
      </c>
      <c r="AN568" s="3">
        <v>19.685714285714287</v>
      </c>
      <c r="AO568" s="3">
        <f t="shared" si="106"/>
        <v>7.6699795918367357</v>
      </c>
      <c r="AP568" s="3" t="b">
        <f t="shared" si="107"/>
        <v>1</v>
      </c>
      <c r="AQ568" s="3" t="b">
        <f t="shared" si="114"/>
        <v>1</v>
      </c>
      <c r="AR568">
        <f t="shared" si="108"/>
        <v>2</v>
      </c>
      <c r="AS568">
        <f t="shared" si="109"/>
        <v>3</v>
      </c>
      <c r="AT568" s="3" t="b">
        <f t="shared" si="110"/>
        <v>1</v>
      </c>
      <c r="AU568" s="3">
        <f t="shared" si="111"/>
        <v>5.5867500000000003</v>
      </c>
      <c r="AV568" s="3">
        <f t="shared" si="112"/>
        <v>10.447619047619048</v>
      </c>
      <c r="AW568" s="3">
        <f t="shared" si="105"/>
        <v>-0.90309302978000394</v>
      </c>
      <c r="AX568" s="3">
        <f t="shared" si="117"/>
        <v>-1.2537819493064017</v>
      </c>
      <c r="AY568" s="3" t="b">
        <f t="shared" si="115"/>
        <v>0</v>
      </c>
      <c r="AZ568" s="6">
        <f t="shared" si="113"/>
        <v>0.39065675408636308</v>
      </c>
      <c r="BA568" s="3" t="b">
        <f t="shared" si="116"/>
        <v>0</v>
      </c>
      <c r="BB568" s="3"/>
      <c r="BC568" t="s">
        <v>537</v>
      </c>
    </row>
    <row r="569" spans="1:55">
      <c r="A569">
        <v>839</v>
      </c>
      <c r="B569">
        <v>1</v>
      </c>
      <c r="C569" t="s">
        <v>1605</v>
      </c>
      <c r="D569" t="str">
        <f>HYPERLINK("http://www.uniprot.org/uniprot/ZHX2_MOUSE", "ZHX2_MOUSE")</f>
        <v>ZHX2_MOUSE</v>
      </c>
      <c r="F569">
        <v>34.299999999999997</v>
      </c>
      <c r="G569">
        <v>836</v>
      </c>
      <c r="H569">
        <v>92260</v>
      </c>
      <c r="I569" t="s">
        <v>1606</v>
      </c>
      <c r="J569">
        <v>62</v>
      </c>
      <c r="K569">
        <v>62</v>
      </c>
      <c r="L569">
        <v>1</v>
      </c>
      <c r="M569">
        <v>1</v>
      </c>
      <c r="N569">
        <v>14</v>
      </c>
      <c r="O569">
        <v>10</v>
      </c>
      <c r="P569">
        <v>1</v>
      </c>
      <c r="Q569">
        <v>2</v>
      </c>
      <c r="R569">
        <v>14</v>
      </c>
      <c r="S569">
        <v>20</v>
      </c>
      <c r="T569">
        <v>1</v>
      </c>
      <c r="U569">
        <v>14</v>
      </c>
      <c r="V569">
        <v>10</v>
      </c>
      <c r="W569">
        <v>1</v>
      </c>
      <c r="X569">
        <v>2</v>
      </c>
      <c r="Y569">
        <v>14</v>
      </c>
      <c r="Z569">
        <v>20</v>
      </c>
      <c r="AA569">
        <v>1</v>
      </c>
      <c r="AB569">
        <v>14</v>
      </c>
      <c r="AC569">
        <v>10</v>
      </c>
      <c r="AD569">
        <v>1</v>
      </c>
      <c r="AE569">
        <v>2</v>
      </c>
      <c r="AF569">
        <v>14</v>
      </c>
      <c r="AG569">
        <v>20</v>
      </c>
      <c r="AH569" s="3">
        <v>2.4727142857142859</v>
      </c>
      <c r="AI569" s="3">
        <v>10.857142857142858</v>
      </c>
      <c r="AJ569" s="3">
        <v>7.2857142857142856</v>
      </c>
      <c r="AK569" s="3">
        <v>4.2857142857142856</v>
      </c>
      <c r="AL569" s="3">
        <v>4.5714285714285712</v>
      </c>
      <c r="AM569" s="3">
        <v>11.173</v>
      </c>
      <c r="AN569" s="3">
        <v>12.711</v>
      </c>
      <c r="AO569" s="3">
        <f t="shared" si="106"/>
        <v>7.6223877551020403</v>
      </c>
      <c r="AP569" s="3" t="b">
        <f t="shared" si="107"/>
        <v>1</v>
      </c>
      <c r="AQ569" s="3" t="b">
        <f t="shared" si="114"/>
        <v>1</v>
      </c>
      <c r="AR569">
        <f t="shared" si="108"/>
        <v>4</v>
      </c>
      <c r="AS569">
        <f t="shared" si="109"/>
        <v>3</v>
      </c>
      <c r="AT569" s="3" t="b">
        <f t="shared" si="110"/>
        <v>1</v>
      </c>
      <c r="AU569" s="3">
        <f t="shared" si="111"/>
        <v>6.2253214285714282</v>
      </c>
      <c r="AV569" s="3">
        <f t="shared" si="112"/>
        <v>9.485142857142856</v>
      </c>
      <c r="AW569" s="3">
        <f t="shared" si="105"/>
        <v>-0.60752117346691092</v>
      </c>
      <c r="AX569" s="3">
        <f t="shared" si="117"/>
        <v>-0.8076972797680777</v>
      </c>
      <c r="AY569" s="3" t="b">
        <f t="shared" si="115"/>
        <v>0</v>
      </c>
      <c r="AZ569" s="6">
        <f t="shared" si="113"/>
        <v>0.32871048741632319</v>
      </c>
      <c r="BA569" s="3" t="b">
        <f t="shared" si="116"/>
        <v>0</v>
      </c>
      <c r="BB569" s="3"/>
      <c r="BC569" t="s">
        <v>537</v>
      </c>
    </row>
    <row r="570" spans="1:55">
      <c r="A570">
        <v>1357</v>
      </c>
      <c r="B570">
        <v>1</v>
      </c>
      <c r="C570" t="s">
        <v>1911</v>
      </c>
      <c r="D570" t="str">
        <f>HYPERLINK("http://www.uniprot.org/uniprot/MCM3A_MOUSE", "MCM3A_MOUSE")</f>
        <v>MCM3A_MOUSE</v>
      </c>
      <c r="F570">
        <v>17.100000000000001</v>
      </c>
      <c r="G570">
        <v>1971</v>
      </c>
      <c r="H570">
        <v>217141</v>
      </c>
      <c r="I570" t="s">
        <v>1912</v>
      </c>
      <c r="J570">
        <v>58</v>
      </c>
      <c r="K570">
        <v>58</v>
      </c>
      <c r="L570">
        <v>1</v>
      </c>
      <c r="M570">
        <v>1</v>
      </c>
      <c r="N570">
        <v>12</v>
      </c>
      <c r="O570">
        <v>14</v>
      </c>
      <c r="P570">
        <v>0</v>
      </c>
      <c r="Q570">
        <v>3</v>
      </c>
      <c r="R570">
        <v>13</v>
      </c>
      <c r="S570">
        <v>15</v>
      </c>
      <c r="T570">
        <v>1</v>
      </c>
      <c r="U570">
        <v>12</v>
      </c>
      <c r="V570">
        <v>14</v>
      </c>
      <c r="W570">
        <v>0</v>
      </c>
      <c r="X570">
        <v>3</v>
      </c>
      <c r="Y570">
        <v>13</v>
      </c>
      <c r="Z570">
        <v>15</v>
      </c>
      <c r="AA570">
        <v>1</v>
      </c>
      <c r="AB570">
        <v>12</v>
      </c>
      <c r="AC570">
        <v>14</v>
      </c>
      <c r="AD570">
        <v>0</v>
      </c>
      <c r="AE570">
        <v>3</v>
      </c>
      <c r="AF570">
        <v>13</v>
      </c>
      <c r="AG570">
        <v>15</v>
      </c>
      <c r="AH570" s="3">
        <v>3.2668571428571433</v>
      </c>
      <c r="AI570" s="3">
        <v>9.2857142857142865</v>
      </c>
      <c r="AJ570" s="3">
        <v>11</v>
      </c>
      <c r="AK570" s="3">
        <v>2.8571428571428572</v>
      </c>
      <c r="AL570" s="3">
        <v>6.8571428571428568</v>
      </c>
      <c r="AM570" s="3">
        <v>10.55457142857143</v>
      </c>
      <c r="AN570" s="3">
        <v>9.4285714285714288</v>
      </c>
      <c r="AO570" s="3">
        <f t="shared" si="106"/>
        <v>7.6071428571428568</v>
      </c>
      <c r="AP570" s="3" t="b">
        <f t="shared" si="107"/>
        <v>1</v>
      </c>
      <c r="AQ570" s="3" t="b">
        <f t="shared" si="114"/>
        <v>1</v>
      </c>
      <c r="AR570">
        <f t="shared" si="108"/>
        <v>3</v>
      </c>
      <c r="AS570">
        <f t="shared" si="109"/>
        <v>3</v>
      </c>
      <c r="AT570" s="3" t="b">
        <f t="shared" si="110"/>
        <v>1</v>
      </c>
      <c r="AU570" s="3">
        <f t="shared" si="111"/>
        <v>6.6024285714285718</v>
      </c>
      <c r="AV570" s="3">
        <f t="shared" si="112"/>
        <v>8.9467619047619049</v>
      </c>
      <c r="AW570" s="3">
        <f t="shared" si="105"/>
        <v>-0.43836883460763765</v>
      </c>
      <c r="AX570" s="3">
        <f t="shared" si="117"/>
        <v>-0.66548390248162204</v>
      </c>
      <c r="AY570" s="3" t="b">
        <f t="shared" si="115"/>
        <v>0</v>
      </c>
      <c r="AZ570" s="6">
        <f t="shared" si="113"/>
        <v>0.41204129112566085</v>
      </c>
      <c r="BA570" s="3" t="b">
        <f t="shared" si="116"/>
        <v>0</v>
      </c>
      <c r="BB570" s="3"/>
      <c r="BC570" t="s">
        <v>537</v>
      </c>
    </row>
    <row r="571" spans="1:55">
      <c r="A571">
        <v>361</v>
      </c>
      <c r="B571">
        <v>1</v>
      </c>
      <c r="C571" t="s">
        <v>1164</v>
      </c>
      <c r="D571" t="str">
        <f>HYPERLINK("http://www.uniprot.org/uniprot/RS7_MOUSE", "RS7_MOUSE")</f>
        <v>RS7_MOUSE</v>
      </c>
      <c r="F571">
        <v>20.6</v>
      </c>
      <c r="G571">
        <v>194</v>
      </c>
      <c r="H571">
        <v>22128</v>
      </c>
      <c r="I571" t="s">
        <v>1165</v>
      </c>
      <c r="J571">
        <v>43</v>
      </c>
      <c r="K571">
        <v>43</v>
      </c>
      <c r="L571">
        <v>1</v>
      </c>
      <c r="M571">
        <v>4</v>
      </c>
      <c r="N571">
        <v>7</v>
      </c>
      <c r="O571">
        <v>4</v>
      </c>
      <c r="P571">
        <v>13</v>
      </c>
      <c r="Q571">
        <v>8</v>
      </c>
      <c r="R571">
        <v>1</v>
      </c>
      <c r="S571">
        <v>6</v>
      </c>
      <c r="T571">
        <v>4</v>
      </c>
      <c r="U571">
        <v>7</v>
      </c>
      <c r="V571">
        <v>4</v>
      </c>
      <c r="W571">
        <v>13</v>
      </c>
      <c r="X571">
        <v>8</v>
      </c>
      <c r="Y571">
        <v>1</v>
      </c>
      <c r="Z571">
        <v>6</v>
      </c>
      <c r="AA571">
        <v>4</v>
      </c>
      <c r="AB571">
        <v>7</v>
      </c>
      <c r="AC571">
        <v>4</v>
      </c>
      <c r="AD571">
        <v>13</v>
      </c>
      <c r="AE571">
        <v>8</v>
      </c>
      <c r="AF571">
        <v>1</v>
      </c>
      <c r="AG571">
        <v>6</v>
      </c>
      <c r="AH571" s="3">
        <v>7.2857142857142856</v>
      </c>
      <c r="AI571" s="3">
        <v>4.2857142857142856</v>
      </c>
      <c r="AJ571" s="3">
        <v>2.6292857142857144</v>
      </c>
      <c r="AK571" s="3">
        <v>22.790857142857142</v>
      </c>
      <c r="AL571" s="3">
        <v>12.285714285714286</v>
      </c>
      <c r="AM571" s="3">
        <v>0.6428571428571429</v>
      </c>
      <c r="AN571" s="3">
        <v>3.2857142857142856</v>
      </c>
      <c r="AO571" s="3">
        <f t="shared" si="106"/>
        <v>7.6008367346938774</v>
      </c>
      <c r="AP571" s="3" t="b">
        <f t="shared" si="107"/>
        <v>1</v>
      </c>
      <c r="AQ571" s="3" t="b">
        <f t="shared" si="114"/>
        <v>1</v>
      </c>
      <c r="AR571">
        <f t="shared" si="108"/>
        <v>4</v>
      </c>
      <c r="AS571">
        <f t="shared" si="109"/>
        <v>3</v>
      </c>
      <c r="AT571" s="3" t="b">
        <f t="shared" si="110"/>
        <v>1</v>
      </c>
      <c r="AU571" s="3">
        <f t="shared" si="111"/>
        <v>9.2478928571428565</v>
      </c>
      <c r="AV571" s="3">
        <f t="shared" si="112"/>
        <v>5.4047619047619051</v>
      </c>
      <c r="AW571" s="3">
        <f t="shared" si="105"/>
        <v>0.77489361886232733</v>
      </c>
      <c r="AX571" s="3">
        <f t="shared" si="117"/>
        <v>1.1339724610833701</v>
      </c>
      <c r="AY571" s="3" t="b">
        <f t="shared" si="115"/>
        <v>0</v>
      </c>
      <c r="AZ571" s="6">
        <f t="shared" si="113"/>
        <v>0.56291374984530185</v>
      </c>
      <c r="BA571" s="3" t="b">
        <f t="shared" si="116"/>
        <v>0</v>
      </c>
      <c r="BB571" s="3"/>
      <c r="BC571" t="s">
        <v>537</v>
      </c>
    </row>
    <row r="572" spans="1:55">
      <c r="A572">
        <v>682</v>
      </c>
      <c r="B572">
        <v>1</v>
      </c>
      <c r="C572" t="s">
        <v>1875</v>
      </c>
      <c r="D572" t="str">
        <f>HYPERLINK("http://www.uniprot.org/uniprot/DCA13_MOUSE", "DCA13_MOUSE")</f>
        <v>DCA13_MOUSE</v>
      </c>
      <c r="F572">
        <v>37.299999999999997</v>
      </c>
      <c r="G572">
        <v>445</v>
      </c>
      <c r="H572">
        <v>51471</v>
      </c>
      <c r="I572" t="s">
        <v>1876</v>
      </c>
      <c r="J572">
        <v>65</v>
      </c>
      <c r="K572">
        <v>65</v>
      </c>
      <c r="L572">
        <v>1</v>
      </c>
      <c r="M572">
        <v>1</v>
      </c>
      <c r="N572">
        <v>10</v>
      </c>
      <c r="O572">
        <v>18</v>
      </c>
      <c r="P572">
        <v>0</v>
      </c>
      <c r="Q572">
        <v>2</v>
      </c>
      <c r="R572">
        <v>17</v>
      </c>
      <c r="S572">
        <v>17</v>
      </c>
      <c r="T572">
        <v>1</v>
      </c>
      <c r="U572">
        <v>10</v>
      </c>
      <c r="V572">
        <v>18</v>
      </c>
      <c r="W572">
        <v>0</v>
      </c>
      <c r="X572">
        <v>2</v>
      </c>
      <c r="Y572">
        <v>17</v>
      </c>
      <c r="Z572">
        <v>17</v>
      </c>
      <c r="AA572">
        <v>1</v>
      </c>
      <c r="AB572">
        <v>10</v>
      </c>
      <c r="AC572">
        <v>18</v>
      </c>
      <c r="AD572">
        <v>0</v>
      </c>
      <c r="AE572">
        <v>2</v>
      </c>
      <c r="AF572">
        <v>17</v>
      </c>
      <c r="AG572">
        <v>17</v>
      </c>
      <c r="AH572" s="3">
        <v>2.2857142857142856</v>
      </c>
      <c r="AI572" s="3">
        <v>7.0214285714285714</v>
      </c>
      <c r="AJ572" s="3">
        <v>14</v>
      </c>
      <c r="AK572" s="3">
        <v>0.72385714285714287</v>
      </c>
      <c r="AL572" s="3">
        <v>4.2571428571428571</v>
      </c>
      <c r="AM572" s="3">
        <v>14</v>
      </c>
      <c r="AN572" s="3">
        <v>10.785714285714286</v>
      </c>
      <c r="AO572" s="3">
        <f t="shared" si="106"/>
        <v>7.5819795918367348</v>
      </c>
      <c r="AP572" s="3" t="b">
        <f t="shared" si="107"/>
        <v>1</v>
      </c>
      <c r="AQ572" s="3" t="b">
        <f t="shared" si="114"/>
        <v>1</v>
      </c>
      <c r="AR572">
        <f t="shared" si="108"/>
        <v>3</v>
      </c>
      <c r="AS572">
        <f t="shared" si="109"/>
        <v>3</v>
      </c>
      <c r="AT572" s="3" t="b">
        <f t="shared" si="110"/>
        <v>1</v>
      </c>
      <c r="AU572" s="3">
        <f t="shared" si="111"/>
        <v>6.0077499999999997</v>
      </c>
      <c r="AV572" s="3">
        <f t="shared" si="112"/>
        <v>9.6809523809523821</v>
      </c>
      <c r="AW572" s="3">
        <f t="shared" si="105"/>
        <v>-0.6883242028258364</v>
      </c>
      <c r="AX572" s="3">
        <f t="shared" si="117"/>
        <v>-1.0724474201897811</v>
      </c>
      <c r="AY572" s="3" t="b">
        <f t="shared" si="115"/>
        <v>0</v>
      </c>
      <c r="AZ572" s="6">
        <f t="shared" si="113"/>
        <v>0.42853656077275792</v>
      </c>
      <c r="BA572" s="3" t="b">
        <f t="shared" si="116"/>
        <v>0</v>
      </c>
      <c r="BB572" s="3"/>
      <c r="BC572" t="s">
        <v>537</v>
      </c>
    </row>
    <row r="573" spans="1:55">
      <c r="A573">
        <v>874</v>
      </c>
      <c r="B573">
        <v>1</v>
      </c>
      <c r="C573" t="s">
        <v>1417</v>
      </c>
      <c r="D573" t="str">
        <f>HYPERLINK("http://www.uniprot.org/uniprot/SF04_MOUSE", "SF04_MOUSE")</f>
        <v>SF04_MOUSE</v>
      </c>
      <c r="F573">
        <v>15.2</v>
      </c>
      <c r="G573">
        <v>643</v>
      </c>
      <c r="H573">
        <v>72650</v>
      </c>
      <c r="I573" t="s">
        <v>1418</v>
      </c>
      <c r="J573">
        <v>51</v>
      </c>
      <c r="K573">
        <v>51</v>
      </c>
      <c r="L573">
        <v>1</v>
      </c>
      <c r="M573">
        <v>5</v>
      </c>
      <c r="N573">
        <v>8</v>
      </c>
      <c r="O573">
        <v>12</v>
      </c>
      <c r="P573">
        <v>2</v>
      </c>
      <c r="Q573">
        <v>4</v>
      </c>
      <c r="R573">
        <v>7</v>
      </c>
      <c r="S573">
        <v>13</v>
      </c>
      <c r="T573">
        <v>5</v>
      </c>
      <c r="U573">
        <v>8</v>
      </c>
      <c r="V573">
        <v>12</v>
      </c>
      <c r="W573">
        <v>2</v>
      </c>
      <c r="X573">
        <v>4</v>
      </c>
      <c r="Y573">
        <v>7</v>
      </c>
      <c r="Z573">
        <v>13</v>
      </c>
      <c r="AA573">
        <v>5</v>
      </c>
      <c r="AB573">
        <v>8</v>
      </c>
      <c r="AC573">
        <v>12</v>
      </c>
      <c r="AD573">
        <v>2</v>
      </c>
      <c r="AE573">
        <v>4</v>
      </c>
      <c r="AF573">
        <v>7</v>
      </c>
      <c r="AG573">
        <v>13</v>
      </c>
      <c r="AH573" s="3">
        <v>9.9464285714285712</v>
      </c>
      <c r="AI573" s="3">
        <v>5.8571428571428568</v>
      </c>
      <c r="AJ573" s="3">
        <v>8.7857142857142865</v>
      </c>
      <c r="AK573" s="3">
        <v>7.02</v>
      </c>
      <c r="AL573" s="3">
        <v>7.6044285714285715</v>
      </c>
      <c r="AM573" s="3">
        <v>5.8571428571428568</v>
      </c>
      <c r="AN573" s="3">
        <v>7.9428571428571431</v>
      </c>
      <c r="AO573" s="3">
        <f t="shared" si="106"/>
        <v>7.5733877551020408</v>
      </c>
      <c r="AP573" s="3" t="b">
        <f t="shared" si="107"/>
        <v>1</v>
      </c>
      <c r="AQ573" s="3" t="b">
        <f t="shared" si="114"/>
        <v>1</v>
      </c>
      <c r="AR573">
        <f t="shared" si="108"/>
        <v>4</v>
      </c>
      <c r="AS573">
        <f t="shared" si="109"/>
        <v>3</v>
      </c>
      <c r="AT573" s="3" t="b">
        <f t="shared" si="110"/>
        <v>1</v>
      </c>
      <c r="AU573" s="3">
        <f t="shared" si="111"/>
        <v>7.9023214285714287</v>
      </c>
      <c r="AV573" s="3">
        <f t="shared" si="112"/>
        <v>7.1348095238095235</v>
      </c>
      <c r="AW573" s="3">
        <f t="shared" si="105"/>
        <v>0.14740161447707148</v>
      </c>
      <c r="AX573" s="3">
        <f t="shared" si="117"/>
        <v>0.20059708680493868</v>
      </c>
      <c r="AY573" s="3" t="b">
        <f t="shared" si="115"/>
        <v>0</v>
      </c>
      <c r="AZ573" s="6">
        <f t="shared" si="113"/>
        <v>0.55187227590669419</v>
      </c>
      <c r="BA573" s="3" t="b">
        <f t="shared" si="116"/>
        <v>0</v>
      </c>
      <c r="BB573" s="3"/>
      <c r="BC573" t="s">
        <v>537</v>
      </c>
    </row>
    <row r="574" spans="1:55">
      <c r="A574">
        <v>430</v>
      </c>
      <c r="B574">
        <v>1</v>
      </c>
      <c r="C574" t="s">
        <v>972</v>
      </c>
      <c r="D574" t="str">
        <f>HYPERLINK("http://www.uniprot.org/uniprot/EBP_MOUSE", "EBP_MOUSE")</f>
        <v>EBP_MOUSE</v>
      </c>
      <c r="F574">
        <v>9.6</v>
      </c>
      <c r="G574">
        <v>230</v>
      </c>
      <c r="H574">
        <v>26216</v>
      </c>
      <c r="I574" t="s">
        <v>973</v>
      </c>
      <c r="J574">
        <v>46</v>
      </c>
      <c r="K574">
        <v>46</v>
      </c>
      <c r="L574">
        <v>1</v>
      </c>
      <c r="M574">
        <v>5</v>
      </c>
      <c r="N574">
        <v>7</v>
      </c>
      <c r="O574">
        <v>11</v>
      </c>
      <c r="P574">
        <v>9</v>
      </c>
      <c r="Q574">
        <v>3</v>
      </c>
      <c r="R574">
        <v>6</v>
      </c>
      <c r="S574">
        <v>5</v>
      </c>
      <c r="T574">
        <v>5</v>
      </c>
      <c r="U574">
        <v>7</v>
      </c>
      <c r="V574">
        <v>11</v>
      </c>
      <c r="W574">
        <v>9</v>
      </c>
      <c r="X574">
        <v>3</v>
      </c>
      <c r="Y574">
        <v>6</v>
      </c>
      <c r="Z574">
        <v>5</v>
      </c>
      <c r="AA574">
        <v>5</v>
      </c>
      <c r="AB574">
        <v>7</v>
      </c>
      <c r="AC574">
        <v>11</v>
      </c>
      <c r="AD574">
        <v>9</v>
      </c>
      <c r="AE574">
        <v>3</v>
      </c>
      <c r="AF574">
        <v>6</v>
      </c>
      <c r="AG574">
        <v>5</v>
      </c>
      <c r="AH574" s="3">
        <v>9.2857142857142865</v>
      </c>
      <c r="AI574" s="3">
        <v>4.468285714285714</v>
      </c>
      <c r="AJ574" s="3">
        <v>8</v>
      </c>
      <c r="AK574" s="3">
        <v>17.857142857142858</v>
      </c>
      <c r="AL574" s="3">
        <v>5.8571428571428568</v>
      </c>
      <c r="AM574" s="3">
        <v>4.5714285714285712</v>
      </c>
      <c r="AN574" s="3">
        <v>2.8571428571428572</v>
      </c>
      <c r="AO574" s="3">
        <f t="shared" si="106"/>
        <v>7.5566938775510195</v>
      </c>
      <c r="AP574" s="3" t="b">
        <f t="shared" si="107"/>
        <v>1</v>
      </c>
      <c r="AQ574" s="3" t="b">
        <f t="shared" si="114"/>
        <v>1</v>
      </c>
      <c r="AR574">
        <f t="shared" si="108"/>
        <v>4</v>
      </c>
      <c r="AS574">
        <f t="shared" si="109"/>
        <v>3</v>
      </c>
      <c r="AT574" s="3" t="b">
        <f t="shared" si="110"/>
        <v>1</v>
      </c>
      <c r="AU574" s="3">
        <f t="shared" si="111"/>
        <v>9.9027857142857147</v>
      </c>
      <c r="AV574" s="3">
        <f t="shared" si="112"/>
        <v>4.4285714285714279</v>
      </c>
      <c r="AW574" s="3">
        <f t="shared" si="105"/>
        <v>1.1609930329091014</v>
      </c>
      <c r="AX574" s="3">
        <f t="shared" si="117"/>
        <v>1.7545959555764299</v>
      </c>
      <c r="AY574" s="3" t="b">
        <f t="shared" si="115"/>
        <v>1</v>
      </c>
      <c r="AZ574" s="6">
        <f t="shared" si="113"/>
        <v>0.17224494974116397</v>
      </c>
      <c r="BA574" s="3" t="b">
        <f t="shared" si="116"/>
        <v>0</v>
      </c>
      <c r="BB574" s="3"/>
      <c r="BC574" t="s">
        <v>537</v>
      </c>
    </row>
    <row r="575" spans="1:55">
      <c r="A575">
        <v>1293</v>
      </c>
      <c r="B575">
        <v>1</v>
      </c>
      <c r="C575" t="s">
        <v>2843</v>
      </c>
      <c r="D575" t="str">
        <f>HYPERLINK("http://www.uniprot.org/uniprot/WDR12_MOUSE", "WDR12_MOUSE")</f>
        <v>WDR12_MOUSE</v>
      </c>
      <c r="F575">
        <v>25.8</v>
      </c>
      <c r="G575">
        <v>423</v>
      </c>
      <c r="H575">
        <v>47348</v>
      </c>
      <c r="I575" t="s">
        <v>2844</v>
      </c>
      <c r="J575">
        <v>49</v>
      </c>
      <c r="K575">
        <v>49</v>
      </c>
      <c r="L575">
        <v>1</v>
      </c>
      <c r="M575">
        <v>4</v>
      </c>
      <c r="N575">
        <v>9</v>
      </c>
      <c r="O575">
        <v>8</v>
      </c>
      <c r="P575">
        <v>2</v>
      </c>
      <c r="Q575">
        <v>6</v>
      </c>
      <c r="R575">
        <v>6</v>
      </c>
      <c r="S575">
        <v>14</v>
      </c>
      <c r="T575">
        <v>4</v>
      </c>
      <c r="U575">
        <v>9</v>
      </c>
      <c r="V575">
        <v>8</v>
      </c>
      <c r="W575">
        <v>2</v>
      </c>
      <c r="X575">
        <v>6</v>
      </c>
      <c r="Y575">
        <v>6</v>
      </c>
      <c r="Z575">
        <v>14</v>
      </c>
      <c r="AA575">
        <v>4</v>
      </c>
      <c r="AB575">
        <v>9</v>
      </c>
      <c r="AC575">
        <v>8</v>
      </c>
      <c r="AD575">
        <v>2</v>
      </c>
      <c r="AE575">
        <v>6</v>
      </c>
      <c r="AF575">
        <v>6</v>
      </c>
      <c r="AG575">
        <v>14</v>
      </c>
      <c r="AH575" s="3">
        <v>8.4285714285714288</v>
      </c>
      <c r="AI575" s="3">
        <v>6.4285714285714288</v>
      </c>
      <c r="AJ575" s="3">
        <v>6.2757142857142858</v>
      </c>
      <c r="AK575" s="3">
        <v>7.5549999999999997</v>
      </c>
      <c r="AL575" s="3">
        <v>10.535</v>
      </c>
      <c r="AM575" s="3">
        <v>4.8730000000000002</v>
      </c>
      <c r="AN575" s="3">
        <v>8.7978571428571435</v>
      </c>
      <c r="AO575" s="3">
        <f t="shared" si="106"/>
        <v>7.556244897959183</v>
      </c>
      <c r="AP575" s="3" t="b">
        <f t="shared" si="107"/>
        <v>1</v>
      </c>
      <c r="AQ575" s="3" t="b">
        <f t="shared" si="114"/>
        <v>1</v>
      </c>
      <c r="AR575">
        <f t="shared" si="108"/>
        <v>4</v>
      </c>
      <c r="AS575">
        <f t="shared" si="109"/>
        <v>3</v>
      </c>
      <c r="AT575" s="3" t="b">
        <f t="shared" si="110"/>
        <v>1</v>
      </c>
      <c r="AU575" s="3">
        <f t="shared" si="111"/>
        <v>7.171964285714286</v>
      </c>
      <c r="AV575" s="3">
        <f t="shared" si="112"/>
        <v>8.0686190476190482</v>
      </c>
      <c r="AW575" s="3">
        <f t="shared" si="105"/>
        <v>-0.16995347187828802</v>
      </c>
      <c r="AX575" s="3">
        <f t="shared" si="117"/>
        <v>-0.31843010177501335</v>
      </c>
      <c r="AY575" s="3" t="b">
        <f t="shared" si="115"/>
        <v>0</v>
      </c>
      <c r="AZ575" s="6">
        <f t="shared" si="113"/>
        <v>0.58187044712362179</v>
      </c>
      <c r="BA575" s="3" t="b">
        <f t="shared" si="116"/>
        <v>0</v>
      </c>
      <c r="BB575" s="3"/>
      <c r="BC575" t="s">
        <v>537</v>
      </c>
    </row>
    <row r="576" spans="1:55">
      <c r="A576">
        <v>1105</v>
      </c>
      <c r="B576">
        <v>1</v>
      </c>
      <c r="C576" t="s">
        <v>2355</v>
      </c>
      <c r="D576" t="str">
        <f>HYPERLINK("http://www.uniprot.org/uniprot/RRBP1_MOUSE", "RRBP1_MOUSE")</f>
        <v>RRBP1_MOUSE</v>
      </c>
      <c r="F576">
        <v>12.1</v>
      </c>
      <c r="G576">
        <v>1605</v>
      </c>
      <c r="H576">
        <v>172880</v>
      </c>
      <c r="I576" t="s">
        <v>2356</v>
      </c>
      <c r="J576">
        <v>40</v>
      </c>
      <c r="K576">
        <v>40</v>
      </c>
      <c r="L576">
        <v>1</v>
      </c>
      <c r="M576">
        <v>10</v>
      </c>
      <c r="N576">
        <v>6</v>
      </c>
      <c r="O576">
        <v>5</v>
      </c>
      <c r="P576">
        <v>3</v>
      </c>
      <c r="Q576">
        <v>8</v>
      </c>
      <c r="R576">
        <v>5</v>
      </c>
      <c r="S576">
        <v>3</v>
      </c>
      <c r="T576">
        <v>10</v>
      </c>
      <c r="U576">
        <v>6</v>
      </c>
      <c r="V576">
        <v>5</v>
      </c>
      <c r="W576">
        <v>3</v>
      </c>
      <c r="X576">
        <v>8</v>
      </c>
      <c r="Y576">
        <v>5</v>
      </c>
      <c r="Z576">
        <v>3</v>
      </c>
      <c r="AA576">
        <v>10</v>
      </c>
      <c r="AB576">
        <v>6</v>
      </c>
      <c r="AC576">
        <v>5</v>
      </c>
      <c r="AD576">
        <v>3</v>
      </c>
      <c r="AE576">
        <v>8</v>
      </c>
      <c r="AF576">
        <v>5</v>
      </c>
      <c r="AG576">
        <v>3</v>
      </c>
      <c r="AH576" s="3">
        <v>16.831714285714288</v>
      </c>
      <c r="AI576" s="3">
        <v>4.1428571428571432</v>
      </c>
      <c r="AJ576" s="3">
        <v>3.7381428571428574</v>
      </c>
      <c r="AK576" s="3">
        <v>9.241142857142858</v>
      </c>
      <c r="AL576" s="3">
        <v>12.857142857142858</v>
      </c>
      <c r="AM576" s="3">
        <v>4.1428571428571432</v>
      </c>
      <c r="AN576" s="3">
        <v>1.8571428571428572</v>
      </c>
      <c r="AO576" s="3">
        <f t="shared" si="106"/>
        <v>7.5444285714285728</v>
      </c>
      <c r="AP576" s="3" t="b">
        <f t="shared" si="107"/>
        <v>1</v>
      </c>
      <c r="AQ576" s="3" t="b">
        <f t="shared" si="114"/>
        <v>1</v>
      </c>
      <c r="AR576">
        <f t="shared" si="108"/>
        <v>4</v>
      </c>
      <c r="AS576">
        <f t="shared" si="109"/>
        <v>3</v>
      </c>
      <c r="AT576" s="3" t="b">
        <f t="shared" si="110"/>
        <v>1</v>
      </c>
      <c r="AU576" s="3">
        <f t="shared" si="111"/>
        <v>8.4884642857142865</v>
      </c>
      <c r="AV576" s="3">
        <f t="shared" si="112"/>
        <v>6.2857142857142856</v>
      </c>
      <c r="AW576" s="3">
        <f t="shared" si="105"/>
        <v>0.43342687159321147</v>
      </c>
      <c r="AX576" s="3">
        <f t="shared" si="117"/>
        <v>0.64168805144294483</v>
      </c>
      <c r="AY576" s="3" t="b">
        <f t="shared" si="115"/>
        <v>0</v>
      </c>
      <c r="AZ576" s="6">
        <f t="shared" si="113"/>
        <v>0.650163213811352</v>
      </c>
      <c r="BA576" s="3" t="b">
        <f t="shared" si="116"/>
        <v>0</v>
      </c>
      <c r="BB576" s="3"/>
      <c r="BC576" t="s">
        <v>537</v>
      </c>
    </row>
    <row r="577" spans="1:55">
      <c r="A577">
        <v>422</v>
      </c>
      <c r="B577">
        <v>1</v>
      </c>
      <c r="C577" t="s">
        <v>1041</v>
      </c>
      <c r="D577" t="str">
        <f>HYPERLINK("http://www.uniprot.org/uniprot/GBLP_MOUSE", "GBLP_MOUSE")</f>
        <v>GBLP_MOUSE</v>
      </c>
      <c r="F577">
        <v>40.4</v>
      </c>
      <c r="G577">
        <v>317</v>
      </c>
      <c r="H577">
        <v>35078</v>
      </c>
      <c r="I577" t="s">
        <v>1042</v>
      </c>
      <c r="J577">
        <v>68</v>
      </c>
      <c r="K577">
        <v>68</v>
      </c>
      <c r="L577">
        <v>1</v>
      </c>
      <c r="M577">
        <v>1</v>
      </c>
      <c r="N577">
        <v>15</v>
      </c>
      <c r="O577">
        <v>20</v>
      </c>
      <c r="P577">
        <v>0</v>
      </c>
      <c r="Q577">
        <v>0</v>
      </c>
      <c r="R577">
        <v>11</v>
      </c>
      <c r="S577">
        <v>21</v>
      </c>
      <c r="T577">
        <v>1</v>
      </c>
      <c r="U577">
        <v>15</v>
      </c>
      <c r="V577">
        <v>20</v>
      </c>
      <c r="W577">
        <v>0</v>
      </c>
      <c r="X577">
        <v>0</v>
      </c>
      <c r="Y577">
        <v>11</v>
      </c>
      <c r="Z577">
        <v>21</v>
      </c>
      <c r="AA577">
        <v>1</v>
      </c>
      <c r="AB577">
        <v>15</v>
      </c>
      <c r="AC577">
        <v>20</v>
      </c>
      <c r="AD577">
        <v>0</v>
      </c>
      <c r="AE577">
        <v>0</v>
      </c>
      <c r="AF577">
        <v>11</v>
      </c>
      <c r="AG577">
        <v>21</v>
      </c>
      <c r="AH577" s="3">
        <v>2.25</v>
      </c>
      <c r="AI577" s="3">
        <v>11.571428571428571</v>
      </c>
      <c r="AJ577" s="3">
        <v>16.428571428571427</v>
      </c>
      <c r="AK577" s="3">
        <v>0.14285714285714285</v>
      </c>
      <c r="AL577" s="3">
        <v>0</v>
      </c>
      <c r="AM577" s="3">
        <v>8.7857142857142865</v>
      </c>
      <c r="AN577" s="3">
        <v>13.486714285714285</v>
      </c>
      <c r="AO577" s="3">
        <f t="shared" si="106"/>
        <v>7.5236122448979597</v>
      </c>
      <c r="AP577" s="3" t="b">
        <f t="shared" si="107"/>
        <v>1</v>
      </c>
      <c r="AQ577" s="3" t="b">
        <f t="shared" si="114"/>
        <v>1</v>
      </c>
      <c r="AR577">
        <f t="shared" si="108"/>
        <v>3</v>
      </c>
      <c r="AS577">
        <f t="shared" si="109"/>
        <v>2</v>
      </c>
      <c r="AT577" s="3" t="b">
        <f t="shared" si="110"/>
        <v>1</v>
      </c>
      <c r="AU577" s="3">
        <f t="shared" si="111"/>
        <v>7.5982142857142856</v>
      </c>
      <c r="AV577" s="3">
        <f t="shared" si="112"/>
        <v>7.4241428571428569</v>
      </c>
      <c r="AW577" s="3">
        <f t="shared" ref="AW577:AW640" si="118">LOG(AU577/AV577,2)</f>
        <v>3.3435928210740359E-2</v>
      </c>
      <c r="AX577" s="3">
        <f t="shared" si="117"/>
        <v>-4.6043045513673303E-2</v>
      </c>
      <c r="AY577" s="3" t="b">
        <f t="shared" si="115"/>
        <v>0</v>
      </c>
      <c r="AZ577" s="6">
        <f t="shared" si="113"/>
        <v>0.97653011608420281</v>
      </c>
      <c r="BA577" s="3" t="b">
        <f t="shared" si="116"/>
        <v>0</v>
      </c>
      <c r="BB577" s="3"/>
      <c r="BC577" t="s">
        <v>537</v>
      </c>
    </row>
    <row r="578" spans="1:55">
      <c r="A578">
        <v>1360</v>
      </c>
      <c r="B578">
        <v>1</v>
      </c>
      <c r="C578" t="s">
        <v>2650</v>
      </c>
      <c r="D578" t="str">
        <f>HYPERLINK("http://www.uniprot.org/uniprot/TIM8A_MOUSE", "TIM8A_MOUSE")</f>
        <v>TIM8A_MOUSE</v>
      </c>
      <c r="F578">
        <v>34</v>
      </c>
      <c r="G578">
        <v>97</v>
      </c>
      <c r="H578">
        <v>11043</v>
      </c>
      <c r="I578" t="s">
        <v>2651</v>
      </c>
      <c r="J578">
        <v>52</v>
      </c>
      <c r="K578">
        <v>52</v>
      </c>
      <c r="L578">
        <v>1</v>
      </c>
      <c r="M578">
        <v>2</v>
      </c>
      <c r="N578">
        <v>16</v>
      </c>
      <c r="O578">
        <v>12</v>
      </c>
      <c r="P578">
        <v>1</v>
      </c>
      <c r="Q578">
        <v>3</v>
      </c>
      <c r="R578">
        <v>12</v>
      </c>
      <c r="S578">
        <v>6</v>
      </c>
      <c r="T578">
        <v>2</v>
      </c>
      <c r="U578">
        <v>16</v>
      </c>
      <c r="V578">
        <v>12</v>
      </c>
      <c r="W578">
        <v>1</v>
      </c>
      <c r="X578">
        <v>3</v>
      </c>
      <c r="Y578">
        <v>12</v>
      </c>
      <c r="Z578">
        <v>6</v>
      </c>
      <c r="AA578">
        <v>2</v>
      </c>
      <c r="AB578">
        <v>16</v>
      </c>
      <c r="AC578">
        <v>12</v>
      </c>
      <c r="AD578">
        <v>1</v>
      </c>
      <c r="AE578">
        <v>3</v>
      </c>
      <c r="AF578">
        <v>12</v>
      </c>
      <c r="AG578">
        <v>6</v>
      </c>
      <c r="AH578" s="3">
        <v>4.895142857142857</v>
      </c>
      <c r="AI578" s="3">
        <v>12.553571428571429</v>
      </c>
      <c r="AJ578" s="3">
        <v>9</v>
      </c>
      <c r="AK578" s="3">
        <v>5.4285714285714288</v>
      </c>
      <c r="AL578" s="3">
        <v>6.8571428571428568</v>
      </c>
      <c r="AM578" s="3">
        <v>9.9761428571428574</v>
      </c>
      <c r="AN578" s="3">
        <v>3.8571428571428572</v>
      </c>
      <c r="AO578" s="3">
        <f t="shared" si="106"/>
        <v>7.5096734693877547</v>
      </c>
      <c r="AP578" s="3" t="b">
        <f t="shared" si="107"/>
        <v>1</v>
      </c>
      <c r="AQ578" s="3" t="b">
        <f t="shared" si="114"/>
        <v>1</v>
      </c>
      <c r="AR578">
        <f t="shared" si="108"/>
        <v>4</v>
      </c>
      <c r="AS578">
        <f t="shared" si="109"/>
        <v>3</v>
      </c>
      <c r="AT578" s="3" t="b">
        <f t="shared" si="110"/>
        <v>1</v>
      </c>
      <c r="AU578" s="3">
        <f t="shared" si="111"/>
        <v>7.969321428571428</v>
      </c>
      <c r="AV578" s="3">
        <f t="shared" si="112"/>
        <v>6.8968095238095239</v>
      </c>
      <c r="AW578" s="3">
        <f t="shared" si="118"/>
        <v>0.2085277639579674</v>
      </c>
      <c r="AX578" s="3">
        <f t="shared" si="117"/>
        <v>-3.9421863573185556E-2</v>
      </c>
      <c r="AY578" s="3" t="b">
        <f t="shared" si="115"/>
        <v>0</v>
      </c>
      <c r="AZ578" s="6">
        <f t="shared" si="113"/>
        <v>0.69399424023664658</v>
      </c>
      <c r="BA578" s="3" t="b">
        <f t="shared" si="116"/>
        <v>0</v>
      </c>
      <c r="BB578" s="3"/>
      <c r="BC578" t="s">
        <v>537</v>
      </c>
    </row>
    <row r="579" spans="1:55">
      <c r="A579">
        <v>236</v>
      </c>
      <c r="B579">
        <v>1</v>
      </c>
      <c r="C579" t="s">
        <v>39</v>
      </c>
      <c r="D579" t="str">
        <f>HYPERLINK("http://www.uniprot.org/uniprot/RL3_MOUSE", "RL3_MOUSE")</f>
        <v>RL3_MOUSE</v>
      </c>
      <c r="F579">
        <v>22.3</v>
      </c>
      <c r="G579">
        <v>403</v>
      </c>
      <c r="H579">
        <v>46125</v>
      </c>
      <c r="I579" t="s">
        <v>40</v>
      </c>
      <c r="J579">
        <v>69</v>
      </c>
      <c r="K579">
        <v>69</v>
      </c>
      <c r="L579">
        <v>1</v>
      </c>
      <c r="M579">
        <v>1</v>
      </c>
      <c r="N579">
        <v>15</v>
      </c>
      <c r="O579">
        <v>13</v>
      </c>
      <c r="P579">
        <v>0</v>
      </c>
      <c r="Q579">
        <v>3</v>
      </c>
      <c r="R579">
        <v>8</v>
      </c>
      <c r="S579">
        <v>29</v>
      </c>
      <c r="T579">
        <v>1</v>
      </c>
      <c r="U579">
        <v>15</v>
      </c>
      <c r="V579">
        <v>13</v>
      </c>
      <c r="W579">
        <v>0</v>
      </c>
      <c r="X579">
        <v>3</v>
      </c>
      <c r="Y579">
        <v>8</v>
      </c>
      <c r="Z579">
        <v>29</v>
      </c>
      <c r="AA579">
        <v>1</v>
      </c>
      <c r="AB579">
        <v>15</v>
      </c>
      <c r="AC579">
        <v>13</v>
      </c>
      <c r="AD579">
        <v>0</v>
      </c>
      <c r="AE579">
        <v>3</v>
      </c>
      <c r="AF579">
        <v>8</v>
      </c>
      <c r="AG579">
        <v>29</v>
      </c>
      <c r="AH579" s="3">
        <v>1.9642857142857142</v>
      </c>
      <c r="AI579" s="3">
        <v>11.285714285714286</v>
      </c>
      <c r="AJ579" s="3">
        <v>9.2381428571428579</v>
      </c>
      <c r="AK579" s="3">
        <v>0</v>
      </c>
      <c r="AL579" s="3">
        <v>5.4322857142857135</v>
      </c>
      <c r="AM579" s="3">
        <v>6.2142857142857144</v>
      </c>
      <c r="AN579" s="3">
        <v>18.035428571428572</v>
      </c>
      <c r="AO579" s="3">
        <f t="shared" si="106"/>
        <v>7.4528775510204088</v>
      </c>
      <c r="AP579" s="3" t="b">
        <f t="shared" si="107"/>
        <v>1</v>
      </c>
      <c r="AQ579" s="3" t="b">
        <f t="shared" si="114"/>
        <v>1</v>
      </c>
      <c r="AR579">
        <f t="shared" si="108"/>
        <v>3</v>
      </c>
      <c r="AS579">
        <f t="shared" si="109"/>
        <v>3</v>
      </c>
      <c r="AT579" s="3" t="b">
        <f t="shared" si="110"/>
        <v>1</v>
      </c>
      <c r="AU579" s="3">
        <f t="shared" si="111"/>
        <v>5.6220357142857145</v>
      </c>
      <c r="AV579" s="3">
        <f t="shared" si="112"/>
        <v>9.8940000000000001</v>
      </c>
      <c r="AW579" s="3">
        <f t="shared" si="118"/>
        <v>-0.81546128095095349</v>
      </c>
      <c r="AX579" s="3">
        <f t="shared" si="117"/>
        <v>-0.79961479450855366</v>
      </c>
      <c r="AY579" s="3" t="b">
        <f t="shared" si="115"/>
        <v>0</v>
      </c>
      <c r="AZ579" s="6">
        <f t="shared" si="113"/>
        <v>0.40567489568705345</v>
      </c>
      <c r="BA579" s="3" t="b">
        <f t="shared" si="116"/>
        <v>0</v>
      </c>
      <c r="BB579" s="3"/>
      <c r="BC579" t="s">
        <v>537</v>
      </c>
    </row>
    <row r="580" spans="1:55">
      <c r="A580">
        <v>381</v>
      </c>
      <c r="B580">
        <v>1</v>
      </c>
      <c r="C580" t="s">
        <v>1123</v>
      </c>
      <c r="D580" t="str">
        <f>HYPERLINK("http://www.uniprot.org/uniprot/RPB7_MOUSE", "RPB7_MOUSE")</f>
        <v>RPB7_MOUSE</v>
      </c>
      <c r="F580">
        <v>45.9</v>
      </c>
      <c r="G580">
        <v>172</v>
      </c>
      <c r="H580">
        <v>19295</v>
      </c>
      <c r="I580" t="s">
        <v>1124</v>
      </c>
      <c r="J580">
        <v>56</v>
      </c>
      <c r="K580">
        <v>56</v>
      </c>
      <c r="L580">
        <v>1</v>
      </c>
      <c r="M580">
        <v>5</v>
      </c>
      <c r="N580">
        <v>15</v>
      </c>
      <c r="O580">
        <v>14</v>
      </c>
      <c r="P580">
        <v>1</v>
      </c>
      <c r="Q580">
        <v>2</v>
      </c>
      <c r="R580">
        <v>9</v>
      </c>
      <c r="S580">
        <v>10</v>
      </c>
      <c r="T580">
        <v>5</v>
      </c>
      <c r="U580">
        <v>15</v>
      </c>
      <c r="V580">
        <v>14</v>
      </c>
      <c r="W580">
        <v>1</v>
      </c>
      <c r="X580">
        <v>2</v>
      </c>
      <c r="Y580">
        <v>9</v>
      </c>
      <c r="Z580">
        <v>10</v>
      </c>
      <c r="AA580">
        <v>5</v>
      </c>
      <c r="AB580">
        <v>15</v>
      </c>
      <c r="AC580">
        <v>14</v>
      </c>
      <c r="AD580">
        <v>1</v>
      </c>
      <c r="AE580">
        <v>2</v>
      </c>
      <c r="AF580">
        <v>9</v>
      </c>
      <c r="AG580">
        <v>10</v>
      </c>
      <c r="AH580" s="3">
        <v>9.1904285714285709</v>
      </c>
      <c r="AI580" s="3">
        <v>11.391999999999999</v>
      </c>
      <c r="AJ580" s="3">
        <v>10.285714285714286</v>
      </c>
      <c r="AK580" s="3">
        <v>3.6428571428571428</v>
      </c>
      <c r="AL580" s="3">
        <v>4.1428571428571432</v>
      </c>
      <c r="AM580" s="3">
        <v>7.2857142857142856</v>
      </c>
      <c r="AN580" s="3">
        <v>5.8571428571428568</v>
      </c>
      <c r="AO580" s="3">
        <f t="shared" si="106"/>
        <v>7.3995306122448978</v>
      </c>
      <c r="AP580" s="3" t="b">
        <f t="shared" si="107"/>
        <v>1</v>
      </c>
      <c r="AQ580" s="3" t="b">
        <f t="shared" si="114"/>
        <v>1</v>
      </c>
      <c r="AR580">
        <f t="shared" si="108"/>
        <v>4</v>
      </c>
      <c r="AS580">
        <f t="shared" si="109"/>
        <v>3</v>
      </c>
      <c r="AT580" s="3" t="b">
        <f t="shared" si="110"/>
        <v>1</v>
      </c>
      <c r="AU580" s="3">
        <f t="shared" si="111"/>
        <v>8.6277500000000007</v>
      </c>
      <c r="AV580" s="3">
        <f t="shared" si="112"/>
        <v>5.7619047619047619</v>
      </c>
      <c r="AW580" s="3">
        <f t="shared" si="118"/>
        <v>0.58243855868940575</v>
      </c>
      <c r="AX580" s="3">
        <f t="shared" si="117"/>
        <v>0.16795522250120018</v>
      </c>
      <c r="AY580" s="3" t="b">
        <f t="shared" si="115"/>
        <v>0</v>
      </c>
      <c r="AZ580" s="6">
        <f t="shared" si="113"/>
        <v>0.2445673164595456</v>
      </c>
      <c r="BA580" s="3" t="b">
        <f t="shared" si="116"/>
        <v>0</v>
      </c>
      <c r="BB580" s="3"/>
      <c r="BC580" t="s">
        <v>537</v>
      </c>
    </row>
    <row r="581" spans="1:55">
      <c r="A581">
        <v>385</v>
      </c>
      <c r="B581">
        <v>1</v>
      </c>
      <c r="C581" t="s">
        <v>1048</v>
      </c>
      <c r="D581" t="str">
        <f>HYPERLINK("http://www.uniprot.org/uniprot/RL23A_MOUSE", "RL23A_MOUSE")</f>
        <v>RL23A_MOUSE</v>
      </c>
      <c r="F581">
        <v>31.4</v>
      </c>
      <c r="G581">
        <v>156</v>
      </c>
      <c r="H581">
        <v>17696</v>
      </c>
      <c r="I581" t="s">
        <v>1049</v>
      </c>
      <c r="J581">
        <v>42</v>
      </c>
      <c r="K581">
        <v>42</v>
      </c>
      <c r="L581">
        <v>1</v>
      </c>
      <c r="M581">
        <v>7</v>
      </c>
      <c r="N581">
        <v>7</v>
      </c>
      <c r="O581">
        <v>5</v>
      </c>
      <c r="P581">
        <v>5</v>
      </c>
      <c r="Q581">
        <v>9</v>
      </c>
      <c r="R581">
        <v>5</v>
      </c>
      <c r="S581">
        <v>4</v>
      </c>
      <c r="T581">
        <v>7</v>
      </c>
      <c r="U581">
        <v>7</v>
      </c>
      <c r="V581">
        <v>5</v>
      </c>
      <c r="W581">
        <v>5</v>
      </c>
      <c r="X581">
        <v>9</v>
      </c>
      <c r="Y581">
        <v>5</v>
      </c>
      <c r="Z581">
        <v>4</v>
      </c>
      <c r="AA581">
        <v>7</v>
      </c>
      <c r="AB581">
        <v>7</v>
      </c>
      <c r="AC581">
        <v>5</v>
      </c>
      <c r="AD581">
        <v>5</v>
      </c>
      <c r="AE581">
        <v>9</v>
      </c>
      <c r="AF581">
        <v>5</v>
      </c>
      <c r="AG581">
        <v>4</v>
      </c>
      <c r="AH581" s="3">
        <v>12.333285714285713</v>
      </c>
      <c r="AI581" s="3">
        <v>4.3304285714285715</v>
      </c>
      <c r="AJ581" s="3">
        <v>3.3219999999999996</v>
      </c>
      <c r="AK581" s="3">
        <v>11.857142857142858</v>
      </c>
      <c r="AL581" s="3">
        <v>13.857142857142858</v>
      </c>
      <c r="AM581" s="3">
        <v>3.8030000000000004</v>
      </c>
      <c r="AN581" s="3">
        <v>2.2857142857142856</v>
      </c>
      <c r="AO581" s="3">
        <f t="shared" ref="AO581:AO644" si="119">AVERAGE(AH581:AN581)</f>
        <v>7.3983877551020409</v>
      </c>
      <c r="AP581" s="3" t="b">
        <f t="shared" ref="AP581:AP644" si="120">IF(AO581&gt;=$AO$1,TRUE,FALSE)</f>
        <v>1</v>
      </c>
      <c r="AQ581" s="3" t="b">
        <f t="shared" si="114"/>
        <v>1</v>
      </c>
      <c r="AR581">
        <f t="shared" ref="AR581:AR644" si="121">COUNTIF(M581:P581,"&gt;0")</f>
        <v>4</v>
      </c>
      <c r="AS581">
        <f t="shared" ref="AS581:AS644" si="122">COUNTIF(Q581:S581,"&gt;0")</f>
        <v>3</v>
      </c>
      <c r="AT581" s="3" t="b">
        <f t="shared" ref="AT581:AT644" si="123">IF(OR(AR581&gt;=$AR$1,AS581&gt;=$AS$1),TRUE,FALSE)</f>
        <v>1</v>
      </c>
      <c r="AU581" s="3">
        <f t="shared" ref="AU581:AU644" si="124">AVERAGE(AH581:AK581)</f>
        <v>7.9607142857142854</v>
      </c>
      <c r="AV581" s="3">
        <f t="shared" ref="AV581:AV644" si="125">AVERAGE(AL581:AN581)</f>
        <v>6.6486190476190474</v>
      </c>
      <c r="AW581" s="3">
        <f t="shared" si="118"/>
        <v>0.25984316776744737</v>
      </c>
      <c r="AX581" s="3">
        <f t="shared" si="117"/>
        <v>-0.13445771482269742</v>
      </c>
      <c r="AY581" s="3" t="b">
        <f t="shared" si="115"/>
        <v>0</v>
      </c>
      <c r="AZ581" s="6">
        <f t="shared" ref="AZ581:AZ644" si="126">TTEST(AH581:AK581,AL581:AN581,2,2)</f>
        <v>0.76500870387217734</v>
      </c>
      <c r="BA581" s="3" t="b">
        <f t="shared" si="116"/>
        <v>0</v>
      </c>
      <c r="BB581" s="3"/>
      <c r="BC581" t="s">
        <v>537</v>
      </c>
    </row>
    <row r="582" spans="1:55">
      <c r="A582">
        <v>1283</v>
      </c>
      <c r="B582">
        <v>1</v>
      </c>
      <c r="C582" t="s">
        <v>2795</v>
      </c>
      <c r="D582" t="str">
        <f>HYPERLINK("http://www.uniprot.org/uniprot/DMAP1_MOUSE", "DMAP1_MOUSE")</f>
        <v>DMAP1_MOUSE</v>
      </c>
      <c r="F582">
        <v>21.4</v>
      </c>
      <c r="G582">
        <v>468</v>
      </c>
      <c r="H582">
        <v>53131</v>
      </c>
      <c r="I582" t="s">
        <v>2796</v>
      </c>
      <c r="J582">
        <v>39</v>
      </c>
      <c r="K582">
        <v>39</v>
      </c>
      <c r="L582">
        <v>1</v>
      </c>
      <c r="M582">
        <v>6</v>
      </c>
      <c r="N582">
        <v>1</v>
      </c>
      <c r="O582">
        <v>7</v>
      </c>
      <c r="P582">
        <v>4</v>
      </c>
      <c r="Q582">
        <v>9</v>
      </c>
      <c r="R582">
        <v>5</v>
      </c>
      <c r="S582">
        <v>7</v>
      </c>
      <c r="T582">
        <v>6</v>
      </c>
      <c r="U582">
        <v>1</v>
      </c>
      <c r="V582">
        <v>7</v>
      </c>
      <c r="W582">
        <v>4</v>
      </c>
      <c r="X582">
        <v>9</v>
      </c>
      <c r="Y582">
        <v>5</v>
      </c>
      <c r="Z582">
        <v>7</v>
      </c>
      <c r="AA582">
        <v>6</v>
      </c>
      <c r="AB582">
        <v>1</v>
      </c>
      <c r="AC582">
        <v>7</v>
      </c>
      <c r="AD582">
        <v>4</v>
      </c>
      <c r="AE582">
        <v>9</v>
      </c>
      <c r="AF582">
        <v>5</v>
      </c>
      <c r="AG582">
        <v>7</v>
      </c>
      <c r="AH582" s="3">
        <v>11.571428571428571</v>
      </c>
      <c r="AI582" s="3">
        <v>0.5714285714285714</v>
      </c>
      <c r="AJ582" s="3">
        <v>5.4285714285714288</v>
      </c>
      <c r="AK582" s="3">
        <v>11.285714285714286</v>
      </c>
      <c r="AL582" s="3">
        <v>14.351285714285714</v>
      </c>
      <c r="AM582" s="3">
        <v>4.2857142857142856</v>
      </c>
      <c r="AN582" s="3">
        <v>4.2857142857142856</v>
      </c>
      <c r="AO582" s="3">
        <f t="shared" si="119"/>
        <v>7.3971224489795917</v>
      </c>
      <c r="AP582" s="3" t="b">
        <f t="shared" si="120"/>
        <v>1</v>
      </c>
      <c r="AQ582" s="3" t="b">
        <f t="shared" ref="AQ582:AQ645" si="127">IF(L582&gt;=$AQ$1,TRUE,FALSE)</f>
        <v>1</v>
      </c>
      <c r="AR582">
        <f t="shared" si="121"/>
        <v>4</v>
      </c>
      <c r="AS582">
        <f t="shared" si="122"/>
        <v>3</v>
      </c>
      <c r="AT582" s="3" t="b">
        <f t="shared" si="123"/>
        <v>1</v>
      </c>
      <c r="AU582" s="3">
        <f t="shared" si="124"/>
        <v>7.2142857142857135</v>
      </c>
      <c r="AV582" s="3">
        <f t="shared" si="125"/>
        <v>7.6409047619047614</v>
      </c>
      <c r="AW582" s="3">
        <f t="shared" si="118"/>
        <v>-8.2886917649282646E-2</v>
      </c>
      <c r="AX582" s="3">
        <f t="shared" si="117"/>
        <v>-0.36202316722319861</v>
      </c>
      <c r="AY582" s="3" t="b">
        <f t="shared" ref="AY582:AY645" si="128">IF(OR(AX582&lt;=$AX$1,AX582&gt;=$AX$2),TRUE,FALSE)</f>
        <v>0</v>
      </c>
      <c r="AZ582" s="6">
        <f t="shared" si="126"/>
        <v>0.92284280773905558</v>
      </c>
      <c r="BA582" s="3" t="b">
        <f t="shared" ref="BA582:BA645" si="129">IF(AZ582&lt;=$AZ$1,TRUE,FALSE)</f>
        <v>0</v>
      </c>
      <c r="BB582" s="3"/>
      <c r="BC582" t="s">
        <v>537</v>
      </c>
    </row>
    <row r="583" spans="1:55">
      <c r="A583">
        <v>609</v>
      </c>
      <c r="B583">
        <v>1</v>
      </c>
      <c r="C583" t="s">
        <v>1980</v>
      </c>
      <c r="D583" t="str">
        <f>HYPERLINK("http://www.uniprot.org/uniprot/CTR9_MOUSE", "CTR9_MOUSE")</f>
        <v>CTR9_MOUSE</v>
      </c>
      <c r="F583">
        <v>13.8</v>
      </c>
      <c r="G583">
        <v>1173</v>
      </c>
      <c r="H583">
        <v>133409</v>
      </c>
      <c r="I583" t="s">
        <v>1981</v>
      </c>
      <c r="J583">
        <v>55</v>
      </c>
      <c r="K583">
        <v>55</v>
      </c>
      <c r="L583">
        <v>1</v>
      </c>
      <c r="M583">
        <v>3</v>
      </c>
      <c r="N583">
        <v>10</v>
      </c>
      <c r="O583">
        <v>8</v>
      </c>
      <c r="P583">
        <v>3</v>
      </c>
      <c r="Q583">
        <v>2</v>
      </c>
      <c r="R583">
        <v>9</v>
      </c>
      <c r="S583">
        <v>20</v>
      </c>
      <c r="T583">
        <v>3</v>
      </c>
      <c r="U583">
        <v>10</v>
      </c>
      <c r="V583">
        <v>8</v>
      </c>
      <c r="W583">
        <v>3</v>
      </c>
      <c r="X583">
        <v>2</v>
      </c>
      <c r="Y583">
        <v>9</v>
      </c>
      <c r="Z583">
        <v>20</v>
      </c>
      <c r="AA583">
        <v>3</v>
      </c>
      <c r="AB583">
        <v>10</v>
      </c>
      <c r="AC583">
        <v>8</v>
      </c>
      <c r="AD583">
        <v>3</v>
      </c>
      <c r="AE583">
        <v>2</v>
      </c>
      <c r="AF583">
        <v>9</v>
      </c>
      <c r="AG583">
        <v>20</v>
      </c>
      <c r="AH583" s="3">
        <v>5.9047142857142854</v>
      </c>
      <c r="AI583" s="3">
        <v>7.02</v>
      </c>
      <c r="AJ583" s="3">
        <v>5.8571428571428568</v>
      </c>
      <c r="AK583" s="3">
        <v>8.7857142857142865</v>
      </c>
      <c r="AL583" s="3">
        <v>4.2244285714285708</v>
      </c>
      <c r="AM583" s="3">
        <v>7.2857142857142856</v>
      </c>
      <c r="AN583" s="3">
        <v>12.553571428571429</v>
      </c>
      <c r="AO583" s="3">
        <f t="shared" si="119"/>
        <v>7.375897959183674</v>
      </c>
      <c r="AP583" s="3" t="b">
        <f t="shared" si="120"/>
        <v>1</v>
      </c>
      <c r="AQ583" s="3" t="b">
        <f t="shared" si="127"/>
        <v>1</v>
      </c>
      <c r="AR583">
        <f t="shared" si="121"/>
        <v>4</v>
      </c>
      <c r="AS583">
        <f t="shared" si="122"/>
        <v>3</v>
      </c>
      <c r="AT583" s="3" t="b">
        <f t="shared" si="123"/>
        <v>1</v>
      </c>
      <c r="AU583" s="3">
        <f t="shared" si="124"/>
        <v>6.8918928571428566</v>
      </c>
      <c r="AV583" s="3">
        <f t="shared" si="125"/>
        <v>8.0212380952380951</v>
      </c>
      <c r="AW583" s="3">
        <f t="shared" si="118"/>
        <v>-0.21892466364175331</v>
      </c>
      <c r="AX583" s="3">
        <f t="shared" si="117"/>
        <v>-0.49488921304455008</v>
      </c>
      <c r="AY583" s="3" t="b">
        <f t="shared" si="128"/>
        <v>0</v>
      </c>
      <c r="AZ583" s="6">
        <f t="shared" si="126"/>
        <v>0.6282129892085877</v>
      </c>
      <c r="BA583" s="3" t="b">
        <f t="shared" si="129"/>
        <v>0</v>
      </c>
      <c r="BB583" s="3"/>
      <c r="BC583" t="s">
        <v>537</v>
      </c>
    </row>
    <row r="584" spans="1:55">
      <c r="A584">
        <v>525</v>
      </c>
      <c r="B584">
        <v>1</v>
      </c>
      <c r="C584" t="s">
        <v>825</v>
      </c>
      <c r="D584" t="str">
        <f>HYPERLINK("http://www.uniprot.org/uniprot/CI114_MOUSE", "CI114_MOUSE")</f>
        <v>CI114_MOUSE</v>
      </c>
      <c r="F584">
        <v>20.3</v>
      </c>
      <c r="G584">
        <v>385</v>
      </c>
      <c r="H584">
        <v>42959</v>
      </c>
      <c r="I584" t="s">
        <v>826</v>
      </c>
      <c r="J584">
        <v>50</v>
      </c>
      <c r="K584">
        <v>50</v>
      </c>
      <c r="L584">
        <v>1</v>
      </c>
      <c r="M584">
        <v>6</v>
      </c>
      <c r="N584">
        <v>8</v>
      </c>
      <c r="O584">
        <v>6</v>
      </c>
      <c r="P584">
        <v>1</v>
      </c>
      <c r="Q584">
        <v>6</v>
      </c>
      <c r="R584">
        <v>15</v>
      </c>
      <c r="S584">
        <v>8</v>
      </c>
      <c r="T584">
        <v>6</v>
      </c>
      <c r="U584">
        <v>8</v>
      </c>
      <c r="V584">
        <v>6</v>
      </c>
      <c r="W584">
        <v>1</v>
      </c>
      <c r="X584">
        <v>6</v>
      </c>
      <c r="Y584">
        <v>15</v>
      </c>
      <c r="Z584">
        <v>8</v>
      </c>
      <c r="AA584">
        <v>6</v>
      </c>
      <c r="AB584">
        <v>8</v>
      </c>
      <c r="AC584">
        <v>6</v>
      </c>
      <c r="AD584">
        <v>1</v>
      </c>
      <c r="AE584">
        <v>6</v>
      </c>
      <c r="AF584">
        <v>15</v>
      </c>
      <c r="AG584">
        <v>8</v>
      </c>
      <c r="AH584" s="3">
        <v>11.154714285714286</v>
      </c>
      <c r="AI584" s="3">
        <v>5.4285714285714288</v>
      </c>
      <c r="AJ584" s="3">
        <v>4.1428571428571432</v>
      </c>
      <c r="AK584" s="3">
        <v>3.8888571428571432</v>
      </c>
      <c r="AL584" s="3">
        <v>9.799142857142856</v>
      </c>
      <c r="AM584" s="3">
        <v>12.261857142857142</v>
      </c>
      <c r="AN584" s="3">
        <v>4.5714285714285712</v>
      </c>
      <c r="AO584" s="3">
        <f t="shared" si="119"/>
        <v>7.3210612244897959</v>
      </c>
      <c r="AP584" s="3" t="b">
        <f t="shared" si="120"/>
        <v>1</v>
      </c>
      <c r="AQ584" s="3" t="b">
        <f t="shared" si="127"/>
        <v>1</v>
      </c>
      <c r="AR584">
        <f t="shared" si="121"/>
        <v>4</v>
      </c>
      <c r="AS584">
        <f t="shared" si="122"/>
        <v>3</v>
      </c>
      <c r="AT584" s="3" t="b">
        <f t="shared" si="123"/>
        <v>1</v>
      </c>
      <c r="AU584" s="3">
        <f t="shared" si="124"/>
        <v>6.1537500000000005</v>
      </c>
      <c r="AV584" s="3">
        <f t="shared" si="125"/>
        <v>8.8774761904761892</v>
      </c>
      <c r="AW584" s="3">
        <f t="shared" si="118"/>
        <v>-0.5286837514616316</v>
      </c>
      <c r="AX584" s="3">
        <f t="shared" si="117"/>
        <v>-0.7149870216956109</v>
      </c>
      <c r="AY584" s="3" t="b">
        <f t="shared" si="128"/>
        <v>0</v>
      </c>
      <c r="AZ584" s="6">
        <f t="shared" si="126"/>
        <v>0.36990537236931548</v>
      </c>
      <c r="BA584" s="3" t="b">
        <f t="shared" si="129"/>
        <v>0</v>
      </c>
      <c r="BB584" s="3"/>
      <c r="BC584" t="s">
        <v>537</v>
      </c>
    </row>
    <row r="585" spans="1:55">
      <c r="A585">
        <v>841</v>
      </c>
      <c r="B585">
        <v>1</v>
      </c>
      <c r="C585" t="s">
        <v>1610</v>
      </c>
      <c r="D585" t="str">
        <f>HYPERLINK("http://www.uniprot.org/uniprot/ZHX3_MOUSE", "ZHX3_MOUSE")</f>
        <v>ZHX3_MOUSE</v>
      </c>
      <c r="F585">
        <v>18.5</v>
      </c>
      <c r="G585">
        <v>951</v>
      </c>
      <c r="H585">
        <v>104344</v>
      </c>
      <c r="I585" t="s">
        <v>1611</v>
      </c>
      <c r="J585">
        <v>49</v>
      </c>
      <c r="K585">
        <v>49</v>
      </c>
      <c r="L585">
        <v>1</v>
      </c>
      <c r="M585">
        <v>2</v>
      </c>
      <c r="N585">
        <v>4</v>
      </c>
      <c r="O585">
        <v>8</v>
      </c>
      <c r="P585">
        <v>5</v>
      </c>
      <c r="Q585">
        <v>4</v>
      </c>
      <c r="R585">
        <v>12</v>
      </c>
      <c r="S585">
        <v>14</v>
      </c>
      <c r="T585">
        <v>2</v>
      </c>
      <c r="U585">
        <v>4</v>
      </c>
      <c r="V585">
        <v>8</v>
      </c>
      <c r="W585">
        <v>5</v>
      </c>
      <c r="X585">
        <v>4</v>
      </c>
      <c r="Y585">
        <v>12</v>
      </c>
      <c r="Z585">
        <v>14</v>
      </c>
      <c r="AA585">
        <v>2</v>
      </c>
      <c r="AB585">
        <v>4</v>
      </c>
      <c r="AC585">
        <v>8</v>
      </c>
      <c r="AD585">
        <v>5</v>
      </c>
      <c r="AE585">
        <v>4</v>
      </c>
      <c r="AF585">
        <v>12</v>
      </c>
      <c r="AG585">
        <v>14</v>
      </c>
      <c r="AH585" s="3">
        <v>4.2244285714285708</v>
      </c>
      <c r="AI585" s="3">
        <v>2.2857142857142856</v>
      </c>
      <c r="AJ585" s="3">
        <v>6</v>
      </c>
      <c r="AK585" s="3">
        <v>12.553571428571429</v>
      </c>
      <c r="AL585" s="3">
        <v>7.5549999999999997</v>
      </c>
      <c r="AM585" s="3">
        <v>9.7142857142857135</v>
      </c>
      <c r="AN585" s="3">
        <v>8.5991428571428568</v>
      </c>
      <c r="AO585" s="3">
        <f t="shared" si="119"/>
        <v>7.2760204081632649</v>
      </c>
      <c r="AP585" s="3" t="b">
        <f t="shared" si="120"/>
        <v>1</v>
      </c>
      <c r="AQ585" s="3" t="b">
        <f t="shared" si="127"/>
        <v>1</v>
      </c>
      <c r="AR585">
        <f t="shared" si="121"/>
        <v>4</v>
      </c>
      <c r="AS585">
        <f t="shared" si="122"/>
        <v>3</v>
      </c>
      <c r="AT585" s="3" t="b">
        <f t="shared" si="123"/>
        <v>1</v>
      </c>
      <c r="AU585" s="3">
        <f t="shared" si="124"/>
        <v>6.2659285714285708</v>
      </c>
      <c r="AV585" s="3">
        <f t="shared" si="125"/>
        <v>8.6228095238095239</v>
      </c>
      <c r="AW585" s="3">
        <f t="shared" si="118"/>
        <v>-0.46062968772966195</v>
      </c>
      <c r="AX585" s="3">
        <f t="shared" si="117"/>
        <v>-0.63837853624738239</v>
      </c>
      <c r="AY585" s="3" t="b">
        <f t="shared" si="128"/>
        <v>0</v>
      </c>
      <c r="AZ585" s="6">
        <f t="shared" si="126"/>
        <v>0.42076523336296684</v>
      </c>
      <c r="BA585" s="3" t="b">
        <f t="shared" si="129"/>
        <v>0</v>
      </c>
      <c r="BB585" s="3"/>
      <c r="BC585" t="s">
        <v>537</v>
      </c>
    </row>
    <row r="586" spans="1:55">
      <c r="A586">
        <v>293</v>
      </c>
      <c r="B586">
        <v>1</v>
      </c>
      <c r="C586" t="s">
        <v>631</v>
      </c>
      <c r="D586" t="str">
        <f>HYPERLINK("http://www.uniprot.org/uniprot/T23O_MOUSE", "T23O_MOUSE")</f>
        <v>T23O_MOUSE</v>
      </c>
      <c r="F586">
        <v>25.9</v>
      </c>
      <c r="G586">
        <v>406</v>
      </c>
      <c r="H586">
        <v>47757</v>
      </c>
      <c r="I586" t="s">
        <v>632</v>
      </c>
      <c r="J586">
        <v>62</v>
      </c>
      <c r="K586">
        <v>62</v>
      </c>
      <c r="L586">
        <v>1</v>
      </c>
      <c r="M586">
        <v>2</v>
      </c>
      <c r="N586">
        <v>9</v>
      </c>
      <c r="O586">
        <v>7</v>
      </c>
      <c r="P586">
        <v>1</v>
      </c>
      <c r="Q586">
        <v>3</v>
      </c>
      <c r="R586">
        <v>13</v>
      </c>
      <c r="S586">
        <v>27</v>
      </c>
      <c r="T586">
        <v>2</v>
      </c>
      <c r="U586">
        <v>9</v>
      </c>
      <c r="V586">
        <v>7</v>
      </c>
      <c r="W586">
        <v>1</v>
      </c>
      <c r="X586">
        <v>3</v>
      </c>
      <c r="Y586">
        <v>13</v>
      </c>
      <c r="Z586">
        <v>27</v>
      </c>
      <c r="AA586">
        <v>2</v>
      </c>
      <c r="AB586">
        <v>9</v>
      </c>
      <c r="AC586">
        <v>7</v>
      </c>
      <c r="AD586">
        <v>1</v>
      </c>
      <c r="AE586">
        <v>3</v>
      </c>
      <c r="AF586">
        <v>13</v>
      </c>
      <c r="AG586">
        <v>27</v>
      </c>
      <c r="AH586" s="3">
        <v>3.8030000000000004</v>
      </c>
      <c r="AI586" s="3">
        <v>6</v>
      </c>
      <c r="AJ586" s="3">
        <v>4.7841428571428581</v>
      </c>
      <c r="AK586" s="3">
        <v>3.359428571428571</v>
      </c>
      <c r="AL586" s="3">
        <v>5.7042857142857146</v>
      </c>
      <c r="AM586" s="3">
        <v>10.142857142857142</v>
      </c>
      <c r="AN586" s="3">
        <v>16.902428571428572</v>
      </c>
      <c r="AO586" s="3">
        <f t="shared" si="119"/>
        <v>7.24230612244898</v>
      </c>
      <c r="AP586" s="3" t="b">
        <f t="shared" si="120"/>
        <v>1</v>
      </c>
      <c r="AQ586" s="3" t="b">
        <f t="shared" si="127"/>
        <v>1</v>
      </c>
      <c r="AR586">
        <f t="shared" si="121"/>
        <v>4</v>
      </c>
      <c r="AS586">
        <f t="shared" si="122"/>
        <v>3</v>
      </c>
      <c r="AT586" s="3" t="b">
        <f t="shared" si="123"/>
        <v>1</v>
      </c>
      <c r="AU586" s="3">
        <f t="shared" si="124"/>
        <v>4.4866428571428569</v>
      </c>
      <c r="AV586" s="3">
        <f t="shared" si="125"/>
        <v>10.91652380952381</v>
      </c>
      <c r="AW586" s="3">
        <f t="shared" si="118"/>
        <v>-1.2828052732657389</v>
      </c>
      <c r="AX586" s="3">
        <f t="shared" si="117"/>
        <v>-1.2049126440727396</v>
      </c>
      <c r="AY586" s="3" t="b">
        <f t="shared" si="128"/>
        <v>0</v>
      </c>
      <c r="AZ586" s="6">
        <f t="shared" si="126"/>
        <v>7.0856466424194756E-2</v>
      </c>
      <c r="BA586" s="3" t="b">
        <f t="shared" si="129"/>
        <v>1</v>
      </c>
      <c r="BB586" s="3"/>
      <c r="BC586" t="s">
        <v>537</v>
      </c>
    </row>
    <row r="587" spans="1:55">
      <c r="A587">
        <v>281</v>
      </c>
      <c r="B587">
        <v>1</v>
      </c>
      <c r="C587" t="s">
        <v>1261</v>
      </c>
      <c r="D587" t="str">
        <f>HYPERLINK("http://www.uniprot.org/uniprot/AL3A2_MOUSE", "AL3A2_MOUSE")</f>
        <v>AL3A2_MOUSE</v>
      </c>
      <c r="F587">
        <v>19.399999999999999</v>
      </c>
      <c r="G587">
        <v>484</v>
      </c>
      <c r="H587">
        <v>53944</v>
      </c>
      <c r="I587" t="s">
        <v>1262</v>
      </c>
      <c r="J587">
        <v>45</v>
      </c>
      <c r="K587">
        <v>45</v>
      </c>
      <c r="L587">
        <v>1</v>
      </c>
      <c r="M587">
        <v>8</v>
      </c>
      <c r="N587">
        <v>12</v>
      </c>
      <c r="O587">
        <v>14</v>
      </c>
      <c r="P587">
        <v>6</v>
      </c>
      <c r="Q587">
        <v>1</v>
      </c>
      <c r="R587">
        <v>2</v>
      </c>
      <c r="S587">
        <v>2</v>
      </c>
      <c r="T587">
        <v>8</v>
      </c>
      <c r="U587">
        <v>12</v>
      </c>
      <c r="V587">
        <v>14</v>
      </c>
      <c r="W587">
        <v>6</v>
      </c>
      <c r="X587">
        <v>1</v>
      </c>
      <c r="Y587">
        <v>2</v>
      </c>
      <c r="Z587">
        <v>2</v>
      </c>
      <c r="AA587">
        <v>8</v>
      </c>
      <c r="AB587">
        <v>12</v>
      </c>
      <c r="AC587">
        <v>14</v>
      </c>
      <c r="AD587">
        <v>6</v>
      </c>
      <c r="AE587">
        <v>1</v>
      </c>
      <c r="AF587">
        <v>2</v>
      </c>
      <c r="AG587">
        <v>2</v>
      </c>
      <c r="AH587" s="3">
        <v>13.557142857142859</v>
      </c>
      <c r="AI587" s="3">
        <v>8.7857142857142865</v>
      </c>
      <c r="AJ587" s="3">
        <v>10.142857142857142</v>
      </c>
      <c r="AK587" s="3">
        <v>13.557142857142859</v>
      </c>
      <c r="AL587" s="3">
        <v>2.2857142857142856</v>
      </c>
      <c r="AM587" s="3">
        <v>1.1428571428571428</v>
      </c>
      <c r="AN587" s="3">
        <v>0.8571428571428571</v>
      </c>
      <c r="AO587" s="3">
        <f t="shared" si="119"/>
        <v>7.1897959183673468</v>
      </c>
      <c r="AP587" s="3" t="b">
        <f t="shared" si="120"/>
        <v>1</v>
      </c>
      <c r="AQ587" s="3" t="b">
        <f t="shared" si="127"/>
        <v>1</v>
      </c>
      <c r="AR587">
        <f t="shared" si="121"/>
        <v>4</v>
      </c>
      <c r="AS587">
        <f t="shared" si="122"/>
        <v>3</v>
      </c>
      <c r="AT587" s="3" t="b">
        <f t="shared" si="123"/>
        <v>1</v>
      </c>
      <c r="AU587" s="3">
        <f t="shared" si="124"/>
        <v>11.510714285714286</v>
      </c>
      <c r="AV587" s="3">
        <f t="shared" si="125"/>
        <v>1.4285714285714286</v>
      </c>
      <c r="AW587" s="3">
        <f t="shared" si="118"/>
        <v>3.0103322832848205</v>
      </c>
      <c r="AX587" s="3">
        <f t="shared" si="117"/>
        <v>1.8670028699893912</v>
      </c>
      <c r="AY587" s="3" t="b">
        <f t="shared" si="128"/>
        <v>1</v>
      </c>
      <c r="AZ587" s="6">
        <f t="shared" si="126"/>
        <v>1.0437695916573734E-3</v>
      </c>
      <c r="BA587" s="3" t="b">
        <f t="shared" si="129"/>
        <v>1</v>
      </c>
      <c r="BB587" s="3" t="b">
        <v>1</v>
      </c>
      <c r="BC587" t="s">
        <v>537</v>
      </c>
    </row>
    <row r="588" spans="1:55">
      <c r="A588">
        <v>327</v>
      </c>
      <c r="B588">
        <v>1</v>
      </c>
      <c r="C588" t="s">
        <v>1175</v>
      </c>
      <c r="D588" t="str">
        <f>HYPERLINK("http://www.uniprot.org/uniprot/CP237_MOUSE", "CP237_MOUSE")</f>
        <v>CP237_MOUSE</v>
      </c>
      <c r="F588">
        <v>25.3</v>
      </c>
      <c r="G588">
        <v>490</v>
      </c>
      <c r="H588">
        <v>55514</v>
      </c>
      <c r="I588" t="s">
        <v>1176</v>
      </c>
      <c r="J588">
        <v>122</v>
      </c>
      <c r="K588">
        <v>12</v>
      </c>
      <c r="L588">
        <v>9.8000000000000004E-2</v>
      </c>
      <c r="M588">
        <v>19</v>
      </c>
      <c r="N588">
        <v>43</v>
      </c>
      <c r="O588">
        <v>30</v>
      </c>
      <c r="P588">
        <v>20</v>
      </c>
      <c r="Q588">
        <v>2</v>
      </c>
      <c r="R588">
        <v>3</v>
      </c>
      <c r="S588">
        <v>5</v>
      </c>
      <c r="T588">
        <v>0</v>
      </c>
      <c r="U588">
        <v>7</v>
      </c>
      <c r="V588">
        <v>1</v>
      </c>
      <c r="W588">
        <v>3</v>
      </c>
      <c r="X588">
        <v>0</v>
      </c>
      <c r="Y588">
        <v>1</v>
      </c>
      <c r="Z588">
        <v>0</v>
      </c>
      <c r="AA588">
        <v>0</v>
      </c>
      <c r="AB588">
        <v>23.248000000000001</v>
      </c>
      <c r="AC588">
        <v>3.774</v>
      </c>
      <c r="AD588">
        <v>17.013999999999999</v>
      </c>
      <c r="AE588">
        <v>0</v>
      </c>
      <c r="AF588">
        <v>1.25</v>
      </c>
      <c r="AG588">
        <v>0</v>
      </c>
      <c r="AH588" s="3">
        <v>0</v>
      </c>
      <c r="AI588" s="3">
        <v>18.035428571428572</v>
      </c>
      <c r="AJ588" s="3">
        <v>2.3962857142857144</v>
      </c>
      <c r="AK588" s="3">
        <v>28.851571428571429</v>
      </c>
      <c r="AL588" s="3">
        <v>0</v>
      </c>
      <c r="AM588" s="3">
        <v>1.0357142857142858</v>
      </c>
      <c r="AN588" s="3">
        <v>0</v>
      </c>
      <c r="AO588" s="3">
        <f t="shared" si="119"/>
        <v>7.1884285714285712</v>
      </c>
      <c r="AP588" s="3" t="b">
        <f t="shared" si="120"/>
        <v>1</v>
      </c>
      <c r="AQ588" s="3" t="b">
        <f t="shared" si="127"/>
        <v>0</v>
      </c>
      <c r="AR588">
        <f t="shared" si="121"/>
        <v>4</v>
      </c>
      <c r="AS588">
        <f t="shared" si="122"/>
        <v>3</v>
      </c>
      <c r="AT588" s="3" t="b">
        <f t="shared" si="123"/>
        <v>1</v>
      </c>
      <c r="AU588" s="3">
        <f t="shared" si="124"/>
        <v>12.320821428571428</v>
      </c>
      <c r="AV588" s="3">
        <f t="shared" si="125"/>
        <v>0.34523809523809529</v>
      </c>
      <c r="AW588" s="3">
        <f t="shared" si="118"/>
        <v>5.1573629661867262</v>
      </c>
      <c r="AX588" s="3">
        <f t="shared" si="117"/>
        <v>3.3940913374962625</v>
      </c>
      <c r="AY588" s="3" t="b">
        <f t="shared" si="128"/>
        <v>1</v>
      </c>
      <c r="AZ588" s="6">
        <f t="shared" si="126"/>
        <v>0.19750593608821454</v>
      </c>
      <c r="BA588" s="3" t="b">
        <f t="shared" si="129"/>
        <v>0</v>
      </c>
      <c r="BB588" s="3"/>
      <c r="BC588" t="s">
        <v>1177</v>
      </c>
    </row>
    <row r="589" spans="1:55">
      <c r="A589">
        <v>1128</v>
      </c>
      <c r="B589">
        <v>1</v>
      </c>
      <c r="C589" t="s">
        <v>2315</v>
      </c>
      <c r="D589" t="str">
        <f>HYPERLINK("http://www.uniprot.org/uniprot/MFAP1_MOUSE", "MFAP1_MOUSE")</f>
        <v>MFAP1_MOUSE</v>
      </c>
      <c r="F589">
        <v>23</v>
      </c>
      <c r="G589">
        <v>439</v>
      </c>
      <c r="H589">
        <v>51955</v>
      </c>
      <c r="I589" t="s">
        <v>2316</v>
      </c>
      <c r="J589">
        <v>55</v>
      </c>
      <c r="K589">
        <v>55</v>
      </c>
      <c r="L589">
        <v>1</v>
      </c>
      <c r="M589">
        <v>3</v>
      </c>
      <c r="N589">
        <v>13</v>
      </c>
      <c r="O589">
        <v>15</v>
      </c>
      <c r="P589">
        <v>0</v>
      </c>
      <c r="Q589">
        <v>2</v>
      </c>
      <c r="R589">
        <v>8</v>
      </c>
      <c r="S589">
        <v>14</v>
      </c>
      <c r="T589">
        <v>3</v>
      </c>
      <c r="U589">
        <v>13</v>
      </c>
      <c r="V589">
        <v>15</v>
      </c>
      <c r="W589">
        <v>0</v>
      </c>
      <c r="X589">
        <v>2</v>
      </c>
      <c r="Y589">
        <v>8</v>
      </c>
      <c r="Z589">
        <v>14</v>
      </c>
      <c r="AA589">
        <v>3</v>
      </c>
      <c r="AB589">
        <v>13</v>
      </c>
      <c r="AC589">
        <v>15</v>
      </c>
      <c r="AD589">
        <v>0</v>
      </c>
      <c r="AE589">
        <v>2</v>
      </c>
      <c r="AF589">
        <v>8</v>
      </c>
      <c r="AG589">
        <v>14</v>
      </c>
      <c r="AH589" s="3">
        <v>6.4337142857142862</v>
      </c>
      <c r="AI589" s="3">
        <v>10.285714285714286</v>
      </c>
      <c r="AJ589" s="3">
        <v>11.571428571428571</v>
      </c>
      <c r="AK589" s="3">
        <v>1.9664285714285714</v>
      </c>
      <c r="AL589" s="3">
        <v>4.7142857142857144</v>
      </c>
      <c r="AM589" s="3">
        <v>6.5714285714285712</v>
      </c>
      <c r="AN589" s="3">
        <v>8.7272857142857152</v>
      </c>
      <c r="AO589" s="3">
        <f t="shared" si="119"/>
        <v>7.1814693877551017</v>
      </c>
      <c r="AP589" s="3" t="b">
        <f t="shared" si="120"/>
        <v>1</v>
      </c>
      <c r="AQ589" s="3" t="b">
        <f t="shared" si="127"/>
        <v>1</v>
      </c>
      <c r="AR589">
        <f t="shared" si="121"/>
        <v>3</v>
      </c>
      <c r="AS589">
        <f t="shared" si="122"/>
        <v>3</v>
      </c>
      <c r="AT589" s="3" t="b">
        <f t="shared" si="123"/>
        <v>1</v>
      </c>
      <c r="AU589" s="3">
        <f t="shared" si="124"/>
        <v>7.5643214285714286</v>
      </c>
      <c r="AV589" s="3">
        <f t="shared" si="125"/>
        <v>6.6709999999999994</v>
      </c>
      <c r="AW589" s="3">
        <f t="shared" si="118"/>
        <v>0.1813076273171477</v>
      </c>
      <c r="AX589" s="3">
        <f t="shared" si="117"/>
        <v>-0.17671535200712496</v>
      </c>
      <c r="AY589" s="3" t="b">
        <f t="shared" si="128"/>
        <v>0</v>
      </c>
      <c r="AZ589" s="6">
        <f t="shared" si="126"/>
        <v>0.75723169481150798</v>
      </c>
      <c r="BA589" s="3" t="b">
        <f t="shared" si="129"/>
        <v>0</v>
      </c>
      <c r="BB589" s="3"/>
      <c r="BC589" t="s">
        <v>537</v>
      </c>
    </row>
    <row r="590" spans="1:55">
      <c r="A590">
        <v>640</v>
      </c>
      <c r="B590">
        <v>1</v>
      </c>
      <c r="C590" t="s">
        <v>489</v>
      </c>
      <c r="D590" t="str">
        <f>HYPERLINK("http://www.uniprot.org/uniprot/UD16_MOUSE", "UD16_MOUSE")</f>
        <v>UD16_MOUSE</v>
      </c>
      <c r="F590">
        <v>29.4</v>
      </c>
      <c r="G590">
        <v>531</v>
      </c>
      <c r="H590">
        <v>60440</v>
      </c>
      <c r="I590" t="s">
        <v>490</v>
      </c>
      <c r="J590">
        <v>287</v>
      </c>
      <c r="K590">
        <v>39</v>
      </c>
      <c r="L590">
        <v>0.13600000000000001</v>
      </c>
      <c r="M590">
        <v>21</v>
      </c>
      <c r="N590">
        <v>50</v>
      </c>
      <c r="O590">
        <v>63</v>
      </c>
      <c r="P590">
        <v>26</v>
      </c>
      <c r="Q590">
        <v>22</v>
      </c>
      <c r="R590">
        <v>39</v>
      </c>
      <c r="S590">
        <v>66</v>
      </c>
      <c r="T590">
        <v>0</v>
      </c>
      <c r="U590">
        <v>3</v>
      </c>
      <c r="V590">
        <v>14</v>
      </c>
      <c r="W590">
        <v>3</v>
      </c>
      <c r="X590">
        <v>1</v>
      </c>
      <c r="Y590">
        <v>5</v>
      </c>
      <c r="Z590">
        <v>13</v>
      </c>
      <c r="AA590">
        <v>0</v>
      </c>
      <c r="AB590">
        <v>4.657</v>
      </c>
      <c r="AC590">
        <v>19.433</v>
      </c>
      <c r="AD590">
        <v>3.9580000000000002</v>
      </c>
      <c r="AE590">
        <v>1.621</v>
      </c>
      <c r="AF590">
        <v>7.452</v>
      </c>
      <c r="AG590">
        <v>18.827000000000002</v>
      </c>
      <c r="AH590" s="3">
        <v>0.42857142857142855</v>
      </c>
      <c r="AI590" s="3">
        <v>2.6097142857142859</v>
      </c>
      <c r="AJ590" s="3">
        <v>15.710142857142857</v>
      </c>
      <c r="AK590" s="3">
        <v>10.092000000000001</v>
      </c>
      <c r="AL590" s="3">
        <v>3.8030000000000004</v>
      </c>
      <c r="AM590" s="3">
        <v>6.0645714285714281</v>
      </c>
      <c r="AN590" s="3">
        <v>11.444714285714285</v>
      </c>
      <c r="AO590" s="3">
        <f t="shared" si="119"/>
        <v>7.164673469387755</v>
      </c>
      <c r="AP590" s="3" t="b">
        <f t="shared" si="120"/>
        <v>1</v>
      </c>
      <c r="AQ590" s="3" t="b">
        <f t="shared" si="127"/>
        <v>0</v>
      </c>
      <c r="AR590">
        <f t="shared" si="121"/>
        <v>4</v>
      </c>
      <c r="AS590">
        <f t="shared" si="122"/>
        <v>3</v>
      </c>
      <c r="AT590" s="3" t="b">
        <f t="shared" si="123"/>
        <v>1</v>
      </c>
      <c r="AU590" s="3">
        <f t="shared" si="124"/>
        <v>7.2101071428571437</v>
      </c>
      <c r="AV590" s="3">
        <f t="shared" si="125"/>
        <v>7.1040952380952378</v>
      </c>
      <c r="AW590" s="3">
        <f t="shared" si="118"/>
        <v>2.1369775498652214E-2</v>
      </c>
      <c r="AX590" s="3">
        <f t="shared" si="117"/>
        <v>-0.32596503847615704</v>
      </c>
      <c r="AY590" s="3" t="b">
        <f t="shared" si="128"/>
        <v>0</v>
      </c>
      <c r="AZ590" s="6">
        <f t="shared" si="126"/>
        <v>0.98236621311538164</v>
      </c>
      <c r="BA590" s="3" t="b">
        <f t="shared" si="129"/>
        <v>0</v>
      </c>
      <c r="BB590" s="3"/>
      <c r="BC590" t="s">
        <v>539</v>
      </c>
    </row>
    <row r="591" spans="1:55">
      <c r="A591">
        <v>168</v>
      </c>
      <c r="B591">
        <v>1</v>
      </c>
      <c r="C591" t="s">
        <v>161</v>
      </c>
      <c r="D591" t="str">
        <f>HYPERLINK("http://www.uniprot.org/uniprot/GSTM1_MOUSE", "GSTM1_MOUSE")</f>
        <v>GSTM1_MOUSE</v>
      </c>
      <c r="F591">
        <v>44</v>
      </c>
      <c r="G591">
        <v>218</v>
      </c>
      <c r="H591">
        <v>25971</v>
      </c>
      <c r="I591" t="s">
        <v>162</v>
      </c>
      <c r="J591">
        <v>50</v>
      </c>
      <c r="K591">
        <v>50</v>
      </c>
      <c r="L591">
        <v>1</v>
      </c>
      <c r="M591">
        <v>5</v>
      </c>
      <c r="N591">
        <v>11</v>
      </c>
      <c r="O591">
        <v>23</v>
      </c>
      <c r="P591">
        <v>2</v>
      </c>
      <c r="Q591">
        <v>3</v>
      </c>
      <c r="R591">
        <v>4</v>
      </c>
      <c r="S591">
        <v>2</v>
      </c>
      <c r="T591">
        <v>5</v>
      </c>
      <c r="U591">
        <v>11</v>
      </c>
      <c r="V591">
        <v>23</v>
      </c>
      <c r="W591">
        <v>2</v>
      </c>
      <c r="X591">
        <v>3</v>
      </c>
      <c r="Y591">
        <v>4</v>
      </c>
      <c r="Z591">
        <v>2</v>
      </c>
      <c r="AA591">
        <v>5</v>
      </c>
      <c r="AB591">
        <v>11</v>
      </c>
      <c r="AC591">
        <v>23</v>
      </c>
      <c r="AD591">
        <v>2</v>
      </c>
      <c r="AE591">
        <v>3</v>
      </c>
      <c r="AF591">
        <v>4</v>
      </c>
      <c r="AG591">
        <v>2</v>
      </c>
      <c r="AH591" s="3">
        <v>9</v>
      </c>
      <c r="AI591" s="3">
        <v>7.6044285714285715</v>
      </c>
      <c r="AJ591" s="3">
        <v>18.5</v>
      </c>
      <c r="AK591" s="3">
        <v>5.8571428571428568</v>
      </c>
      <c r="AL591" s="3">
        <v>5.4285714285714288</v>
      </c>
      <c r="AM591" s="3">
        <v>2.8571428571428572</v>
      </c>
      <c r="AN591" s="3">
        <v>0.8571428571428571</v>
      </c>
      <c r="AO591" s="3">
        <f t="shared" si="119"/>
        <v>7.1577755102040808</v>
      </c>
      <c r="AP591" s="3" t="b">
        <f t="shared" si="120"/>
        <v>1</v>
      </c>
      <c r="AQ591" s="3" t="b">
        <f t="shared" si="127"/>
        <v>1</v>
      </c>
      <c r="AR591">
        <f t="shared" si="121"/>
        <v>4</v>
      </c>
      <c r="AS591">
        <f t="shared" si="122"/>
        <v>3</v>
      </c>
      <c r="AT591" s="3" t="b">
        <f t="shared" si="123"/>
        <v>1</v>
      </c>
      <c r="AU591" s="3">
        <f t="shared" si="124"/>
        <v>10.240392857142856</v>
      </c>
      <c r="AV591" s="3">
        <f t="shared" si="125"/>
        <v>3.0476190476190479</v>
      </c>
      <c r="AW591" s="3">
        <f t="shared" si="118"/>
        <v>1.7485165808731706</v>
      </c>
      <c r="AX591" s="3">
        <f t="shared" si="117"/>
        <v>0.93489277112286373</v>
      </c>
      <c r="AY591" s="3" t="b">
        <f t="shared" si="128"/>
        <v>0</v>
      </c>
      <c r="AZ591" s="6">
        <f t="shared" si="126"/>
        <v>9.6710892076066798E-2</v>
      </c>
      <c r="BA591" s="3" t="b">
        <f t="shared" si="129"/>
        <v>1</v>
      </c>
      <c r="BB591" s="3"/>
      <c r="BC591" t="s">
        <v>537</v>
      </c>
    </row>
    <row r="592" spans="1:55">
      <c r="A592">
        <v>1258</v>
      </c>
      <c r="B592">
        <v>1</v>
      </c>
      <c r="C592" t="s">
        <v>2063</v>
      </c>
      <c r="D592" t="str">
        <f>HYPERLINK("http://www.uniprot.org/uniprot/IPO7_MOUSE", "IPO7_MOUSE")</f>
        <v>IPO7_MOUSE</v>
      </c>
      <c r="F592">
        <v>13.1</v>
      </c>
      <c r="G592">
        <v>1038</v>
      </c>
      <c r="H592">
        <v>119487</v>
      </c>
      <c r="I592" t="s">
        <v>2064</v>
      </c>
      <c r="J592">
        <v>44</v>
      </c>
      <c r="K592">
        <v>44</v>
      </c>
      <c r="L592">
        <v>1</v>
      </c>
      <c r="M592">
        <v>4</v>
      </c>
      <c r="N592">
        <v>9</v>
      </c>
      <c r="O592">
        <v>9</v>
      </c>
      <c r="P592">
        <v>3</v>
      </c>
      <c r="Q592">
        <v>3</v>
      </c>
      <c r="R592">
        <v>7</v>
      </c>
      <c r="S592">
        <v>9</v>
      </c>
      <c r="T592">
        <v>4</v>
      </c>
      <c r="U592">
        <v>9</v>
      </c>
      <c r="V592">
        <v>9</v>
      </c>
      <c r="W592">
        <v>3</v>
      </c>
      <c r="X592">
        <v>3</v>
      </c>
      <c r="Y592">
        <v>7</v>
      </c>
      <c r="Z592">
        <v>9</v>
      </c>
      <c r="AA592">
        <v>4</v>
      </c>
      <c r="AB592">
        <v>9</v>
      </c>
      <c r="AC592">
        <v>9</v>
      </c>
      <c r="AD592">
        <v>3</v>
      </c>
      <c r="AE592">
        <v>3</v>
      </c>
      <c r="AF592">
        <v>7</v>
      </c>
      <c r="AG592">
        <v>9</v>
      </c>
      <c r="AH592" s="3">
        <v>8.4285714285714288</v>
      </c>
      <c r="AI592" s="3">
        <v>6.4285714285714288</v>
      </c>
      <c r="AJ592" s="3">
        <v>6.8571428571428568</v>
      </c>
      <c r="AK592" s="3">
        <v>9.7142857142857135</v>
      </c>
      <c r="AL592" s="3">
        <v>6.8</v>
      </c>
      <c r="AM592" s="3">
        <v>6</v>
      </c>
      <c r="AN592" s="3">
        <v>5.5708571428571432</v>
      </c>
      <c r="AO592" s="3">
        <f t="shared" si="119"/>
        <v>7.1142040816326526</v>
      </c>
      <c r="AP592" s="3" t="b">
        <f t="shared" si="120"/>
        <v>1</v>
      </c>
      <c r="AQ592" s="3" t="b">
        <f t="shared" si="127"/>
        <v>1</v>
      </c>
      <c r="AR592">
        <f t="shared" si="121"/>
        <v>4</v>
      </c>
      <c r="AS592">
        <f t="shared" si="122"/>
        <v>3</v>
      </c>
      <c r="AT592" s="3" t="b">
        <f t="shared" si="123"/>
        <v>1</v>
      </c>
      <c r="AU592" s="3">
        <f t="shared" si="124"/>
        <v>7.8571428571428577</v>
      </c>
      <c r="AV592" s="3">
        <f t="shared" si="125"/>
        <v>6.123619047619048</v>
      </c>
      <c r="AW592" s="3">
        <f t="shared" si="118"/>
        <v>0.35962025637687289</v>
      </c>
      <c r="AX592" s="3">
        <f t="shared" ref="AX592:AX655" si="130">(AW592-AVERAGE(AW582:AW602))/STDEV(AW582:AW602)</f>
        <v>-1.2859183197804077E-2</v>
      </c>
      <c r="AY592" s="3" t="b">
        <f t="shared" si="128"/>
        <v>0</v>
      </c>
      <c r="AZ592" s="6">
        <f t="shared" si="126"/>
        <v>0.12488534649271164</v>
      </c>
      <c r="BA592" s="3" t="b">
        <f t="shared" si="129"/>
        <v>0</v>
      </c>
      <c r="BB592" s="3"/>
      <c r="BC592" t="s">
        <v>537</v>
      </c>
    </row>
    <row r="593" spans="1:55">
      <c r="A593">
        <v>759</v>
      </c>
      <c r="B593">
        <v>1</v>
      </c>
      <c r="C593" t="s">
        <v>1781</v>
      </c>
      <c r="D593" t="str">
        <f>HYPERLINK("http://www.uniprot.org/uniprot/NIPA_MOUSE", "NIPA_MOUSE")</f>
        <v>NIPA_MOUSE</v>
      </c>
      <c r="F593">
        <v>33.1</v>
      </c>
      <c r="G593">
        <v>501</v>
      </c>
      <c r="H593">
        <v>55197</v>
      </c>
      <c r="I593" t="s">
        <v>1782</v>
      </c>
      <c r="J593">
        <v>49</v>
      </c>
      <c r="K593">
        <v>49</v>
      </c>
      <c r="L593">
        <v>1</v>
      </c>
      <c r="M593">
        <v>7</v>
      </c>
      <c r="N593">
        <v>10</v>
      </c>
      <c r="O593">
        <v>8</v>
      </c>
      <c r="P593">
        <v>1</v>
      </c>
      <c r="Q593">
        <v>4</v>
      </c>
      <c r="R593">
        <v>2</v>
      </c>
      <c r="S593">
        <v>17</v>
      </c>
      <c r="T593">
        <v>7</v>
      </c>
      <c r="U593">
        <v>10</v>
      </c>
      <c r="V593">
        <v>8</v>
      </c>
      <c r="W593">
        <v>1</v>
      </c>
      <c r="X593">
        <v>4</v>
      </c>
      <c r="Y593">
        <v>2</v>
      </c>
      <c r="Z593">
        <v>17</v>
      </c>
      <c r="AA593">
        <v>7</v>
      </c>
      <c r="AB593">
        <v>10</v>
      </c>
      <c r="AC593">
        <v>8</v>
      </c>
      <c r="AD593">
        <v>1</v>
      </c>
      <c r="AE593">
        <v>4</v>
      </c>
      <c r="AF593">
        <v>2</v>
      </c>
      <c r="AG593">
        <v>17</v>
      </c>
      <c r="AH593" s="3">
        <v>12.553571428571429</v>
      </c>
      <c r="AI593" s="3">
        <v>7.2857142857142856</v>
      </c>
      <c r="AJ593" s="3">
        <v>5.9047142857142854</v>
      </c>
      <c r="AK593" s="3">
        <v>4.2041428571428572</v>
      </c>
      <c r="AL593" s="3">
        <v>7.4795714285714281</v>
      </c>
      <c r="AM593" s="3">
        <v>1.381</v>
      </c>
      <c r="AN593" s="3">
        <v>10.822142857142856</v>
      </c>
      <c r="AO593" s="3">
        <f t="shared" si="119"/>
        <v>7.0901224489795913</v>
      </c>
      <c r="AP593" s="3" t="b">
        <f t="shared" si="120"/>
        <v>1</v>
      </c>
      <c r="AQ593" s="3" t="b">
        <f t="shared" si="127"/>
        <v>1</v>
      </c>
      <c r="AR593">
        <f t="shared" si="121"/>
        <v>4</v>
      </c>
      <c r="AS593">
        <f t="shared" si="122"/>
        <v>3</v>
      </c>
      <c r="AT593" s="3" t="b">
        <f t="shared" si="123"/>
        <v>1</v>
      </c>
      <c r="AU593" s="3">
        <f t="shared" si="124"/>
        <v>7.4870357142857138</v>
      </c>
      <c r="AV593" s="3">
        <f t="shared" si="125"/>
        <v>6.5609047619047614</v>
      </c>
      <c r="AW593" s="3">
        <f t="shared" si="118"/>
        <v>0.19049985723916232</v>
      </c>
      <c r="AX593" s="3">
        <f t="shared" si="130"/>
        <v>-0.13469673199553484</v>
      </c>
      <c r="AY593" s="3" t="b">
        <f t="shared" si="128"/>
        <v>0</v>
      </c>
      <c r="AZ593" s="6">
        <f t="shared" si="126"/>
        <v>0.78028334451111825</v>
      </c>
      <c r="BA593" s="3" t="b">
        <f t="shared" si="129"/>
        <v>0</v>
      </c>
      <c r="BB593" s="3"/>
      <c r="BC593" t="s">
        <v>537</v>
      </c>
    </row>
    <row r="594" spans="1:55">
      <c r="A594">
        <v>959</v>
      </c>
      <c r="B594">
        <v>1</v>
      </c>
      <c r="C594" t="s">
        <v>2788</v>
      </c>
      <c r="D594" t="str">
        <f>HYPERLINK("http://www.uniprot.org/uniprot/EXOS2_MOUSE", "EXOS2_MOUSE")</f>
        <v>EXOS2_MOUSE</v>
      </c>
      <c r="F594">
        <v>24.2</v>
      </c>
      <c r="G594">
        <v>293</v>
      </c>
      <c r="H594">
        <v>32633</v>
      </c>
      <c r="I594" t="s">
        <v>2789</v>
      </c>
      <c r="J594">
        <v>43</v>
      </c>
      <c r="K594">
        <v>43</v>
      </c>
      <c r="L594">
        <v>1</v>
      </c>
      <c r="M594">
        <v>7</v>
      </c>
      <c r="N594">
        <v>7</v>
      </c>
      <c r="O594">
        <v>6</v>
      </c>
      <c r="P594">
        <v>2</v>
      </c>
      <c r="Q594">
        <v>6</v>
      </c>
      <c r="R594">
        <v>5</v>
      </c>
      <c r="S594">
        <v>10</v>
      </c>
      <c r="T594">
        <v>7</v>
      </c>
      <c r="U594">
        <v>7</v>
      </c>
      <c r="V594">
        <v>6</v>
      </c>
      <c r="W594">
        <v>2</v>
      </c>
      <c r="X594">
        <v>6</v>
      </c>
      <c r="Y594">
        <v>5</v>
      </c>
      <c r="Z594">
        <v>10</v>
      </c>
      <c r="AA594">
        <v>7</v>
      </c>
      <c r="AB594">
        <v>7</v>
      </c>
      <c r="AC594">
        <v>6</v>
      </c>
      <c r="AD594">
        <v>2</v>
      </c>
      <c r="AE594">
        <v>6</v>
      </c>
      <c r="AF594">
        <v>5</v>
      </c>
      <c r="AG594">
        <v>10</v>
      </c>
      <c r="AH594" s="3">
        <v>12.857142857142858</v>
      </c>
      <c r="AI594" s="3">
        <v>4.5714285714285712</v>
      </c>
      <c r="AJ594" s="3">
        <v>4.5714285714285712</v>
      </c>
      <c r="AK594" s="3">
        <v>7.2857142857142856</v>
      </c>
      <c r="AL594" s="3">
        <v>10.246714285714287</v>
      </c>
      <c r="AM594" s="3">
        <v>4.1428571428571432</v>
      </c>
      <c r="AN594" s="3">
        <v>5.9285714285714288</v>
      </c>
      <c r="AO594" s="3">
        <f t="shared" si="119"/>
        <v>7.0862653061224492</v>
      </c>
      <c r="AP594" s="3" t="b">
        <f t="shared" si="120"/>
        <v>1</v>
      </c>
      <c r="AQ594" s="3" t="b">
        <f t="shared" si="127"/>
        <v>1</v>
      </c>
      <c r="AR594">
        <f t="shared" si="121"/>
        <v>4</v>
      </c>
      <c r="AS594">
        <f t="shared" si="122"/>
        <v>3</v>
      </c>
      <c r="AT594" s="3" t="b">
        <f t="shared" si="123"/>
        <v>1</v>
      </c>
      <c r="AU594" s="3">
        <f t="shared" si="124"/>
        <v>7.3214285714285712</v>
      </c>
      <c r="AV594" s="3">
        <f t="shared" si="125"/>
        <v>6.7727142857142866</v>
      </c>
      <c r="AW594" s="3">
        <f t="shared" si="118"/>
        <v>0.11239104205907333</v>
      </c>
      <c r="AX594" s="3">
        <f t="shared" si="130"/>
        <v>-0.21717372984157982</v>
      </c>
      <c r="AY594" s="3" t="b">
        <f t="shared" si="128"/>
        <v>0</v>
      </c>
      <c r="AZ594" s="6">
        <f t="shared" si="126"/>
        <v>0.85043925888896854</v>
      </c>
      <c r="BA594" s="3" t="b">
        <f t="shared" si="129"/>
        <v>0</v>
      </c>
      <c r="BB594" s="3"/>
      <c r="BC594" t="s">
        <v>537</v>
      </c>
    </row>
    <row r="595" spans="1:55">
      <c r="A595">
        <v>1305</v>
      </c>
      <c r="B595">
        <v>1</v>
      </c>
      <c r="C595" t="s">
        <v>2763</v>
      </c>
      <c r="D595" t="str">
        <f>HYPERLINK("http://www.uniprot.org/uniprot/HMGN5_MOUSE", "HMGN5_MOUSE")</f>
        <v>HMGN5_MOUSE</v>
      </c>
      <c r="F595">
        <v>36.700000000000003</v>
      </c>
      <c r="G595">
        <v>406</v>
      </c>
      <c r="H595">
        <v>45345</v>
      </c>
      <c r="I595" t="s">
        <v>2764</v>
      </c>
      <c r="J595">
        <v>54</v>
      </c>
      <c r="K595">
        <v>54</v>
      </c>
      <c r="L595">
        <v>1</v>
      </c>
      <c r="M595">
        <v>0</v>
      </c>
      <c r="N595">
        <v>15</v>
      </c>
      <c r="O595">
        <v>15</v>
      </c>
      <c r="P595">
        <v>1</v>
      </c>
      <c r="Q595">
        <v>1</v>
      </c>
      <c r="R595">
        <v>10</v>
      </c>
      <c r="S595">
        <v>12</v>
      </c>
      <c r="T595">
        <v>0</v>
      </c>
      <c r="U595">
        <v>15</v>
      </c>
      <c r="V595">
        <v>15</v>
      </c>
      <c r="W595">
        <v>1</v>
      </c>
      <c r="X595">
        <v>1</v>
      </c>
      <c r="Y595">
        <v>10</v>
      </c>
      <c r="Z595">
        <v>12</v>
      </c>
      <c r="AA595">
        <v>0</v>
      </c>
      <c r="AB595">
        <v>15</v>
      </c>
      <c r="AC595">
        <v>15</v>
      </c>
      <c r="AD595">
        <v>1</v>
      </c>
      <c r="AE595">
        <v>1</v>
      </c>
      <c r="AF595">
        <v>10</v>
      </c>
      <c r="AG595">
        <v>12</v>
      </c>
      <c r="AH595" s="3">
        <v>1.4285714285714286</v>
      </c>
      <c r="AI595" s="3">
        <v>11.857142857142858</v>
      </c>
      <c r="AJ595" s="3">
        <v>11.571428571428571</v>
      </c>
      <c r="AK595" s="3">
        <v>5.3527142857142858</v>
      </c>
      <c r="AL595" s="3">
        <v>3.6095714285714284</v>
      </c>
      <c r="AM595" s="3">
        <v>8.4285714285714288</v>
      </c>
      <c r="AN595" s="3">
        <v>7.2857142857142856</v>
      </c>
      <c r="AO595" s="3">
        <f t="shared" si="119"/>
        <v>7.0762448979591843</v>
      </c>
      <c r="AP595" s="3" t="b">
        <f t="shared" si="120"/>
        <v>1</v>
      </c>
      <c r="AQ595" s="3" t="b">
        <f t="shared" si="127"/>
        <v>1</v>
      </c>
      <c r="AR595">
        <f t="shared" si="121"/>
        <v>3</v>
      </c>
      <c r="AS595">
        <f t="shared" si="122"/>
        <v>3</v>
      </c>
      <c r="AT595" s="3" t="b">
        <f t="shared" si="123"/>
        <v>1</v>
      </c>
      <c r="AU595" s="3">
        <f t="shared" si="124"/>
        <v>7.5524642857142856</v>
      </c>
      <c r="AV595" s="3">
        <f t="shared" si="125"/>
        <v>6.4412857142857147</v>
      </c>
      <c r="AW595" s="3">
        <f t="shared" si="118"/>
        <v>0.22959877016386149</v>
      </c>
      <c r="AX595" s="3">
        <f t="shared" si="130"/>
        <v>-0.11477345926307642</v>
      </c>
      <c r="AY595" s="3" t="b">
        <f t="shared" si="128"/>
        <v>0</v>
      </c>
      <c r="AZ595" s="6">
        <f t="shared" si="126"/>
        <v>0.7452077070870109</v>
      </c>
      <c r="BA595" s="3" t="b">
        <f t="shared" si="129"/>
        <v>0</v>
      </c>
      <c r="BB595" s="3"/>
      <c r="BC595" t="s">
        <v>537</v>
      </c>
    </row>
    <row r="596" spans="1:55">
      <c r="A596">
        <v>825</v>
      </c>
      <c r="B596">
        <v>1</v>
      </c>
      <c r="C596" t="s">
        <v>1574</v>
      </c>
      <c r="D596" t="str">
        <f>HYPERLINK("http://www.uniprot.org/uniprot/TOX4_MOUSE", "TOX4_MOUSE")</f>
        <v>TOX4_MOUSE</v>
      </c>
      <c r="F596">
        <v>15.8</v>
      </c>
      <c r="G596">
        <v>619</v>
      </c>
      <c r="H596">
        <v>65992</v>
      </c>
      <c r="I596" t="s">
        <v>1575</v>
      </c>
      <c r="J596">
        <v>54</v>
      </c>
      <c r="K596">
        <v>54</v>
      </c>
      <c r="L596">
        <v>1</v>
      </c>
      <c r="M596">
        <v>2</v>
      </c>
      <c r="N596">
        <v>11</v>
      </c>
      <c r="O596">
        <v>9</v>
      </c>
      <c r="P596">
        <v>1</v>
      </c>
      <c r="Q596">
        <v>4</v>
      </c>
      <c r="R596">
        <v>9</v>
      </c>
      <c r="S596">
        <v>18</v>
      </c>
      <c r="T596">
        <v>2</v>
      </c>
      <c r="U596">
        <v>11</v>
      </c>
      <c r="V596">
        <v>9</v>
      </c>
      <c r="W596">
        <v>1</v>
      </c>
      <c r="X596">
        <v>4</v>
      </c>
      <c r="Y596">
        <v>9</v>
      </c>
      <c r="Z596">
        <v>18</v>
      </c>
      <c r="AA596">
        <v>2</v>
      </c>
      <c r="AB596">
        <v>11</v>
      </c>
      <c r="AC596">
        <v>9</v>
      </c>
      <c r="AD596">
        <v>1</v>
      </c>
      <c r="AE596">
        <v>4</v>
      </c>
      <c r="AF596">
        <v>9</v>
      </c>
      <c r="AG596">
        <v>18</v>
      </c>
      <c r="AH596" s="3">
        <v>4.2041428571428572</v>
      </c>
      <c r="AI596" s="3">
        <v>8.0092857142857135</v>
      </c>
      <c r="AJ596" s="3">
        <v>6.5714285714285712</v>
      </c>
      <c r="AK596" s="3">
        <v>4.2857142857142856</v>
      </c>
      <c r="AL596" s="3">
        <v>7.5194285714285707</v>
      </c>
      <c r="AM596" s="3">
        <v>7.2857142857142856</v>
      </c>
      <c r="AN596" s="3">
        <v>11.219714285714286</v>
      </c>
      <c r="AO596" s="3">
        <f t="shared" si="119"/>
        <v>7.0136326530612241</v>
      </c>
      <c r="AP596" s="3" t="b">
        <f t="shared" si="120"/>
        <v>1</v>
      </c>
      <c r="AQ596" s="3" t="b">
        <f t="shared" si="127"/>
        <v>1</v>
      </c>
      <c r="AR596">
        <f t="shared" si="121"/>
        <v>4</v>
      </c>
      <c r="AS596">
        <f t="shared" si="122"/>
        <v>3</v>
      </c>
      <c r="AT596" s="3" t="b">
        <f t="shared" si="123"/>
        <v>1</v>
      </c>
      <c r="AU596" s="3">
        <f t="shared" si="124"/>
        <v>5.7676428571428566</v>
      </c>
      <c r="AV596" s="3">
        <f t="shared" si="125"/>
        <v>8.6749523809523819</v>
      </c>
      <c r="AW596" s="3">
        <f t="shared" si="118"/>
        <v>-0.58887400532474132</v>
      </c>
      <c r="AX596" s="3">
        <f t="shared" si="130"/>
        <v>-0.68205000110331637</v>
      </c>
      <c r="AY596" s="3" t="b">
        <f t="shared" si="128"/>
        <v>0</v>
      </c>
      <c r="AZ596" s="6">
        <f t="shared" si="126"/>
        <v>0.11574772197469013</v>
      </c>
      <c r="BA596" s="3" t="b">
        <f t="shared" si="129"/>
        <v>0</v>
      </c>
      <c r="BB596" s="3"/>
      <c r="BC596" t="s">
        <v>537</v>
      </c>
    </row>
    <row r="597" spans="1:55">
      <c r="A597">
        <v>674</v>
      </c>
      <c r="B597">
        <v>1</v>
      </c>
      <c r="C597" t="s">
        <v>1944</v>
      </c>
      <c r="D597" t="str">
        <f>HYPERLINK("http://www.uniprot.org/uniprot/NSD3_MOUSE", "NSD3_MOUSE")</f>
        <v>NSD3_MOUSE</v>
      </c>
      <c r="F597">
        <v>9</v>
      </c>
      <c r="G597">
        <v>1439</v>
      </c>
      <c r="H597">
        <v>161003</v>
      </c>
      <c r="I597" t="s">
        <v>1945</v>
      </c>
      <c r="J597">
        <v>47</v>
      </c>
      <c r="K597">
        <v>47</v>
      </c>
      <c r="L597">
        <v>1</v>
      </c>
      <c r="M597">
        <v>9</v>
      </c>
      <c r="N597">
        <v>8</v>
      </c>
      <c r="O597">
        <v>9</v>
      </c>
      <c r="P597">
        <v>0</v>
      </c>
      <c r="Q597">
        <v>7</v>
      </c>
      <c r="R597">
        <v>8</v>
      </c>
      <c r="S597">
        <v>6</v>
      </c>
      <c r="T597">
        <v>9</v>
      </c>
      <c r="U597">
        <v>8</v>
      </c>
      <c r="V597">
        <v>9</v>
      </c>
      <c r="W597">
        <v>0</v>
      </c>
      <c r="X597">
        <v>7</v>
      </c>
      <c r="Y597">
        <v>8</v>
      </c>
      <c r="Z597">
        <v>6</v>
      </c>
      <c r="AA597">
        <v>9</v>
      </c>
      <c r="AB597">
        <v>8</v>
      </c>
      <c r="AC597">
        <v>9</v>
      </c>
      <c r="AD597">
        <v>0</v>
      </c>
      <c r="AE597">
        <v>7</v>
      </c>
      <c r="AF597">
        <v>8</v>
      </c>
      <c r="AG597">
        <v>6</v>
      </c>
      <c r="AH597" s="3">
        <v>15.285714285714286</v>
      </c>
      <c r="AI597" s="3">
        <v>5.4955714285714281</v>
      </c>
      <c r="AJ597" s="3">
        <v>6.4337142857142862</v>
      </c>
      <c r="AK597" s="3">
        <v>0.7142857142857143</v>
      </c>
      <c r="AL597" s="3">
        <v>11.173</v>
      </c>
      <c r="AM597" s="3">
        <v>6.4285714285714288</v>
      </c>
      <c r="AN597" s="3">
        <v>3.3277142857142858</v>
      </c>
      <c r="AO597" s="3">
        <f t="shared" si="119"/>
        <v>6.9797959183673486</v>
      </c>
      <c r="AP597" s="3" t="b">
        <f t="shared" si="120"/>
        <v>1</v>
      </c>
      <c r="AQ597" s="3" t="b">
        <f t="shared" si="127"/>
        <v>1</v>
      </c>
      <c r="AR597">
        <f t="shared" si="121"/>
        <v>3</v>
      </c>
      <c r="AS597">
        <f t="shared" si="122"/>
        <v>3</v>
      </c>
      <c r="AT597" s="3" t="b">
        <f t="shared" si="123"/>
        <v>1</v>
      </c>
      <c r="AU597" s="3">
        <f t="shared" si="124"/>
        <v>6.9823214285714297</v>
      </c>
      <c r="AV597" s="3">
        <f t="shared" si="125"/>
        <v>6.9764285714285714</v>
      </c>
      <c r="AW597" s="3">
        <f t="shared" si="118"/>
        <v>1.2181028074465083E-3</v>
      </c>
      <c r="AX597" s="3">
        <f t="shared" si="130"/>
        <v>-0.31762630270167896</v>
      </c>
      <c r="AY597" s="3" t="b">
        <f t="shared" si="128"/>
        <v>0</v>
      </c>
      <c r="AZ597" s="6">
        <f t="shared" si="126"/>
        <v>0.99890069761272215</v>
      </c>
      <c r="BA597" s="3" t="b">
        <f t="shared" si="129"/>
        <v>0</v>
      </c>
      <c r="BB597" s="3"/>
      <c r="BC597" t="s">
        <v>537</v>
      </c>
    </row>
    <row r="598" spans="1:55">
      <c r="A598">
        <v>822</v>
      </c>
      <c r="B598">
        <v>1</v>
      </c>
      <c r="C598" t="s">
        <v>1655</v>
      </c>
      <c r="D598" t="str">
        <f>HYPERLINK("http://www.uniprot.org/uniprot/EXOS6_MOUSE", "EXOS6_MOUSE")</f>
        <v>EXOS6_MOUSE</v>
      </c>
      <c r="F598">
        <v>27.5</v>
      </c>
      <c r="G598">
        <v>273</v>
      </c>
      <c r="H598">
        <v>28371</v>
      </c>
      <c r="I598" t="s">
        <v>1569</v>
      </c>
      <c r="J598">
        <v>48</v>
      </c>
      <c r="K598">
        <v>48</v>
      </c>
      <c r="L598">
        <v>1</v>
      </c>
      <c r="M598">
        <v>2</v>
      </c>
      <c r="N598">
        <v>9</v>
      </c>
      <c r="O598">
        <v>10</v>
      </c>
      <c r="P598">
        <v>3</v>
      </c>
      <c r="Q598">
        <v>4</v>
      </c>
      <c r="R598">
        <v>13</v>
      </c>
      <c r="S598">
        <v>7</v>
      </c>
      <c r="T598">
        <v>2</v>
      </c>
      <c r="U598">
        <v>9</v>
      </c>
      <c r="V598">
        <v>10</v>
      </c>
      <c r="W598">
        <v>3</v>
      </c>
      <c r="X598">
        <v>4</v>
      </c>
      <c r="Y598">
        <v>13</v>
      </c>
      <c r="Z598">
        <v>7</v>
      </c>
      <c r="AA598">
        <v>2</v>
      </c>
      <c r="AB598">
        <v>9</v>
      </c>
      <c r="AC598">
        <v>10</v>
      </c>
      <c r="AD598">
        <v>3</v>
      </c>
      <c r="AE598">
        <v>4</v>
      </c>
      <c r="AF598">
        <v>13</v>
      </c>
      <c r="AG598">
        <v>7</v>
      </c>
      <c r="AH598" s="3">
        <v>4.1428571428571432</v>
      </c>
      <c r="AI598" s="3">
        <v>6.1428571428571432</v>
      </c>
      <c r="AJ598" s="3">
        <v>7.2857142857142856</v>
      </c>
      <c r="AK598" s="3">
        <v>9</v>
      </c>
      <c r="AL598" s="3">
        <v>7.5</v>
      </c>
      <c r="AM598" s="3">
        <v>10.428571428571429</v>
      </c>
      <c r="AN598" s="3">
        <v>4.1428571428571432</v>
      </c>
      <c r="AO598" s="3">
        <f t="shared" si="119"/>
        <v>6.9489795918367347</v>
      </c>
      <c r="AP598" s="3" t="b">
        <f t="shared" si="120"/>
        <v>1</v>
      </c>
      <c r="AQ598" s="3" t="b">
        <f t="shared" si="127"/>
        <v>1</v>
      </c>
      <c r="AR598">
        <f t="shared" si="121"/>
        <v>4</v>
      </c>
      <c r="AS598">
        <f t="shared" si="122"/>
        <v>3</v>
      </c>
      <c r="AT598" s="3" t="b">
        <f t="shared" si="123"/>
        <v>1</v>
      </c>
      <c r="AU598" s="3">
        <f t="shared" si="124"/>
        <v>6.6428571428571432</v>
      </c>
      <c r="AV598" s="3">
        <f t="shared" si="125"/>
        <v>7.3571428571428577</v>
      </c>
      <c r="AW598" s="3">
        <f t="shared" si="118"/>
        <v>-0.14734171607518692</v>
      </c>
      <c r="AX598" s="3">
        <f t="shared" si="130"/>
        <v>-0.34680930866811266</v>
      </c>
      <c r="AY598" s="3" t="b">
        <f t="shared" si="128"/>
        <v>0</v>
      </c>
      <c r="AZ598" s="6">
        <f t="shared" si="126"/>
        <v>0.72778906111523245</v>
      </c>
      <c r="BA598" s="3" t="b">
        <f t="shared" si="129"/>
        <v>0</v>
      </c>
      <c r="BB598" s="3"/>
      <c r="BC598" t="s">
        <v>537</v>
      </c>
    </row>
    <row r="599" spans="1:55">
      <c r="A599">
        <v>745</v>
      </c>
      <c r="B599">
        <v>1</v>
      </c>
      <c r="C599" t="s">
        <v>1752</v>
      </c>
      <c r="D599" t="str">
        <f>HYPERLINK("http://www.uniprot.org/uniprot/CA174_MOUSE", "CA174_MOUSE")</f>
        <v>CA174_MOUSE</v>
      </c>
      <c r="F599">
        <v>42.6</v>
      </c>
      <c r="G599">
        <v>230</v>
      </c>
      <c r="H599">
        <v>24775</v>
      </c>
      <c r="I599" t="s">
        <v>1753</v>
      </c>
      <c r="J599">
        <v>33</v>
      </c>
      <c r="K599">
        <v>33</v>
      </c>
      <c r="L599">
        <v>1</v>
      </c>
      <c r="M599">
        <v>12</v>
      </c>
      <c r="N599">
        <v>2</v>
      </c>
      <c r="O599">
        <v>5</v>
      </c>
      <c r="P599">
        <v>6</v>
      </c>
      <c r="Q599">
        <v>6</v>
      </c>
      <c r="R599">
        <v>0</v>
      </c>
      <c r="S599">
        <v>2</v>
      </c>
      <c r="T599">
        <v>12</v>
      </c>
      <c r="U599">
        <v>2</v>
      </c>
      <c r="V599">
        <v>5</v>
      </c>
      <c r="W599">
        <v>6</v>
      </c>
      <c r="X599">
        <v>6</v>
      </c>
      <c r="Y599">
        <v>0</v>
      </c>
      <c r="Z599">
        <v>2</v>
      </c>
      <c r="AA599">
        <v>12</v>
      </c>
      <c r="AB599">
        <v>2</v>
      </c>
      <c r="AC599">
        <v>5</v>
      </c>
      <c r="AD599">
        <v>6</v>
      </c>
      <c r="AE599">
        <v>6</v>
      </c>
      <c r="AF599">
        <v>0</v>
      </c>
      <c r="AG599">
        <v>2</v>
      </c>
      <c r="AH599" s="3">
        <v>19.107571428571426</v>
      </c>
      <c r="AI599" s="3">
        <v>0.8571428571428571</v>
      </c>
      <c r="AJ599" s="3">
        <v>3.6428571428571428</v>
      </c>
      <c r="AK599" s="3">
        <v>14</v>
      </c>
      <c r="AL599" s="3">
        <v>9.9761428571428574</v>
      </c>
      <c r="AM599" s="3">
        <v>0</v>
      </c>
      <c r="AN599" s="3">
        <v>1</v>
      </c>
      <c r="AO599" s="3">
        <f t="shared" si="119"/>
        <v>6.9405306122448973</v>
      </c>
      <c r="AP599" s="3" t="b">
        <f t="shared" si="120"/>
        <v>1</v>
      </c>
      <c r="AQ599" s="3" t="b">
        <f t="shared" si="127"/>
        <v>1</v>
      </c>
      <c r="AR599">
        <f t="shared" si="121"/>
        <v>4</v>
      </c>
      <c r="AS599">
        <f t="shared" si="122"/>
        <v>2</v>
      </c>
      <c r="AT599" s="3" t="b">
        <f t="shared" si="123"/>
        <v>1</v>
      </c>
      <c r="AU599" s="3">
        <f t="shared" si="124"/>
        <v>9.4018928571428564</v>
      </c>
      <c r="AV599" s="3">
        <f t="shared" si="125"/>
        <v>3.6587142857142858</v>
      </c>
      <c r="AW599" s="3">
        <f t="shared" si="118"/>
        <v>1.3616144819083695</v>
      </c>
      <c r="AX599" s="3">
        <f t="shared" si="130"/>
        <v>2.0540825285106159</v>
      </c>
      <c r="AY599" s="3" t="b">
        <f t="shared" si="128"/>
        <v>1</v>
      </c>
      <c r="AZ599" s="6">
        <f t="shared" si="126"/>
        <v>0.36256849764789617</v>
      </c>
      <c r="BA599" s="3" t="b">
        <f t="shared" si="129"/>
        <v>0</v>
      </c>
      <c r="BB599" s="3"/>
      <c r="BC599" t="s">
        <v>537</v>
      </c>
    </row>
    <row r="600" spans="1:55">
      <c r="A600">
        <v>1048</v>
      </c>
      <c r="B600">
        <v>1</v>
      </c>
      <c r="C600" t="s">
        <v>2484</v>
      </c>
      <c r="D600" t="str">
        <f>HYPERLINK("http://www.uniprot.org/uniprot/PDIA5_MOUSE", "PDIA5_MOUSE")</f>
        <v>PDIA5_MOUSE</v>
      </c>
      <c r="F600">
        <v>26.1</v>
      </c>
      <c r="G600">
        <v>517</v>
      </c>
      <c r="H600">
        <v>59268</v>
      </c>
      <c r="I600" t="s">
        <v>2485</v>
      </c>
      <c r="J600">
        <v>46</v>
      </c>
      <c r="K600">
        <v>46</v>
      </c>
      <c r="L600">
        <v>1</v>
      </c>
      <c r="M600">
        <v>3</v>
      </c>
      <c r="N600">
        <v>10</v>
      </c>
      <c r="O600">
        <v>10</v>
      </c>
      <c r="P600">
        <v>2</v>
      </c>
      <c r="Q600">
        <v>4</v>
      </c>
      <c r="R600">
        <v>8</v>
      </c>
      <c r="S600">
        <v>9</v>
      </c>
      <c r="T600">
        <v>3</v>
      </c>
      <c r="U600">
        <v>10</v>
      </c>
      <c r="V600">
        <v>10</v>
      </c>
      <c r="W600">
        <v>2</v>
      </c>
      <c r="X600">
        <v>4</v>
      </c>
      <c r="Y600">
        <v>8</v>
      </c>
      <c r="Z600">
        <v>9</v>
      </c>
      <c r="AA600">
        <v>3</v>
      </c>
      <c r="AB600">
        <v>10</v>
      </c>
      <c r="AC600">
        <v>10</v>
      </c>
      <c r="AD600">
        <v>2</v>
      </c>
      <c r="AE600">
        <v>4</v>
      </c>
      <c r="AF600">
        <v>8</v>
      </c>
      <c r="AG600">
        <v>9</v>
      </c>
      <c r="AH600" s="3">
        <v>6.4285714285714288</v>
      </c>
      <c r="AI600" s="3">
        <v>7.2857142857142856</v>
      </c>
      <c r="AJ600" s="3">
        <v>7.5</v>
      </c>
      <c r="AK600" s="3">
        <v>7.2857142857142856</v>
      </c>
      <c r="AL600" s="3">
        <v>7.9428571428571431</v>
      </c>
      <c r="AM600" s="3">
        <v>6.4761428571428565</v>
      </c>
      <c r="AN600" s="3">
        <v>5.4322857142857135</v>
      </c>
      <c r="AO600" s="3">
        <f t="shared" si="119"/>
        <v>6.9073265306122442</v>
      </c>
      <c r="AP600" s="3" t="b">
        <f t="shared" si="120"/>
        <v>1</v>
      </c>
      <c r="AQ600" s="3" t="b">
        <f t="shared" si="127"/>
        <v>1</v>
      </c>
      <c r="AR600">
        <f t="shared" si="121"/>
        <v>4</v>
      </c>
      <c r="AS600">
        <f t="shared" si="122"/>
        <v>3</v>
      </c>
      <c r="AT600" s="3" t="b">
        <f t="shared" si="123"/>
        <v>1</v>
      </c>
      <c r="AU600" s="3">
        <f t="shared" si="124"/>
        <v>7.125</v>
      </c>
      <c r="AV600" s="3">
        <f t="shared" si="125"/>
        <v>6.6170952380952386</v>
      </c>
      <c r="AW600" s="3">
        <f t="shared" si="118"/>
        <v>0.1066919701338552</v>
      </c>
      <c r="AX600" s="3">
        <f t="shared" si="130"/>
        <v>0.18119480300397389</v>
      </c>
      <c r="AY600" s="3" t="b">
        <f t="shared" si="128"/>
        <v>0</v>
      </c>
      <c r="AZ600" s="6">
        <f t="shared" si="126"/>
        <v>0.4831762136959315</v>
      </c>
      <c r="BA600" s="3" t="b">
        <f t="shared" si="129"/>
        <v>0</v>
      </c>
      <c r="BB600" s="3"/>
      <c r="BC600" t="s">
        <v>537</v>
      </c>
    </row>
    <row r="601" spans="1:55">
      <c r="A601">
        <v>193</v>
      </c>
      <c r="B601">
        <v>1</v>
      </c>
      <c r="C601" t="s">
        <v>64</v>
      </c>
      <c r="D601" t="str">
        <f>HYPERLINK("http://www.uniprot.org/uniprot/CP2A4_MOUSE", "CP2A4_MOUSE")</f>
        <v>CP2A4_MOUSE</v>
      </c>
      <c r="F601">
        <v>48.2</v>
      </c>
      <c r="G601">
        <v>494</v>
      </c>
      <c r="H601">
        <v>56596</v>
      </c>
      <c r="I601" t="s">
        <v>65</v>
      </c>
      <c r="J601">
        <v>262</v>
      </c>
      <c r="K601">
        <v>14</v>
      </c>
      <c r="L601">
        <v>5.2999999999999999E-2</v>
      </c>
      <c r="M601">
        <v>25</v>
      </c>
      <c r="N601">
        <v>57</v>
      </c>
      <c r="O601">
        <v>16</v>
      </c>
      <c r="P601">
        <v>27</v>
      </c>
      <c r="Q601">
        <v>21</v>
      </c>
      <c r="R601">
        <v>41</v>
      </c>
      <c r="S601">
        <v>75</v>
      </c>
      <c r="T601">
        <v>0</v>
      </c>
      <c r="U601">
        <v>6</v>
      </c>
      <c r="V601">
        <v>0</v>
      </c>
      <c r="W601">
        <v>0</v>
      </c>
      <c r="X601">
        <v>0</v>
      </c>
      <c r="Y601">
        <v>2</v>
      </c>
      <c r="Z601">
        <v>6</v>
      </c>
      <c r="AA601">
        <v>0</v>
      </c>
      <c r="AB601">
        <v>29.704000000000001</v>
      </c>
      <c r="AC601">
        <v>0</v>
      </c>
      <c r="AD601">
        <v>0</v>
      </c>
      <c r="AE601">
        <v>0</v>
      </c>
      <c r="AF601">
        <v>10.388999999999999</v>
      </c>
      <c r="AG601">
        <v>23.745999999999999</v>
      </c>
      <c r="AH601" s="3">
        <v>0</v>
      </c>
      <c r="AI601" s="3">
        <v>24.481571428571431</v>
      </c>
      <c r="AJ601" s="3">
        <v>0</v>
      </c>
      <c r="AK601" s="3">
        <v>0</v>
      </c>
      <c r="AL601" s="3">
        <v>0</v>
      </c>
      <c r="AM601" s="3">
        <v>8.5991428571428568</v>
      </c>
      <c r="AN601" s="3">
        <v>15.24942857142857</v>
      </c>
      <c r="AO601" s="3">
        <f t="shared" si="119"/>
        <v>6.9043061224489799</v>
      </c>
      <c r="AP601" s="3" t="b">
        <f t="shared" si="120"/>
        <v>1</v>
      </c>
      <c r="AQ601" s="3" t="b">
        <f t="shared" si="127"/>
        <v>0</v>
      </c>
      <c r="AR601">
        <f t="shared" si="121"/>
        <v>4</v>
      </c>
      <c r="AS601">
        <f t="shared" si="122"/>
        <v>3</v>
      </c>
      <c r="AT601" s="3" t="b">
        <f t="shared" si="123"/>
        <v>1</v>
      </c>
      <c r="AU601" s="3">
        <f t="shared" si="124"/>
        <v>6.1203928571428579</v>
      </c>
      <c r="AV601" s="3">
        <f t="shared" si="125"/>
        <v>7.9495238095238081</v>
      </c>
      <c r="AW601" s="3">
        <f t="shared" si="118"/>
        <v>-0.3772441830901378</v>
      </c>
      <c r="AX601" s="3">
        <f t="shared" si="130"/>
        <v>-0.58095237850800496</v>
      </c>
      <c r="AY601" s="3" t="b">
        <f t="shared" si="128"/>
        <v>0</v>
      </c>
      <c r="AZ601" s="6">
        <f t="shared" si="126"/>
        <v>0.83087775171386791</v>
      </c>
      <c r="BA601" s="3" t="b">
        <f t="shared" si="129"/>
        <v>0</v>
      </c>
      <c r="BB601" s="3"/>
      <c r="BC601" t="s">
        <v>66</v>
      </c>
    </row>
    <row r="602" spans="1:55">
      <c r="A602">
        <v>1359</v>
      </c>
      <c r="B602">
        <v>1</v>
      </c>
      <c r="C602" t="s">
        <v>1915</v>
      </c>
      <c r="D602" t="str">
        <f>HYPERLINK("http://www.uniprot.org/uniprot/NOC2L_MOUSE", "NOC2L_MOUSE")</f>
        <v>NOC2L_MOUSE</v>
      </c>
      <c r="F602">
        <v>9.1</v>
      </c>
      <c r="G602">
        <v>747</v>
      </c>
      <c r="H602">
        <v>85425</v>
      </c>
      <c r="I602" t="s">
        <v>2649</v>
      </c>
      <c r="J602">
        <v>45</v>
      </c>
      <c r="K602">
        <v>45</v>
      </c>
      <c r="L602">
        <v>1</v>
      </c>
      <c r="M602">
        <v>2</v>
      </c>
      <c r="N602">
        <v>6</v>
      </c>
      <c r="O602">
        <v>5</v>
      </c>
      <c r="P602">
        <v>2</v>
      </c>
      <c r="Q602">
        <v>6</v>
      </c>
      <c r="R602">
        <v>12</v>
      </c>
      <c r="S602">
        <v>12</v>
      </c>
      <c r="T602">
        <v>2</v>
      </c>
      <c r="U602">
        <v>6</v>
      </c>
      <c r="V602">
        <v>5</v>
      </c>
      <c r="W602">
        <v>2</v>
      </c>
      <c r="X602">
        <v>6</v>
      </c>
      <c r="Y602">
        <v>12</v>
      </c>
      <c r="Z602">
        <v>12</v>
      </c>
      <c r="AA602">
        <v>2</v>
      </c>
      <c r="AB602">
        <v>6</v>
      </c>
      <c r="AC602">
        <v>5</v>
      </c>
      <c r="AD602">
        <v>2</v>
      </c>
      <c r="AE602">
        <v>6</v>
      </c>
      <c r="AF602">
        <v>12</v>
      </c>
      <c r="AG602">
        <v>12</v>
      </c>
      <c r="AH602" s="3">
        <v>4.8730000000000002</v>
      </c>
      <c r="AI602" s="3">
        <v>4.1428571428571432</v>
      </c>
      <c r="AJ602" s="3">
        <v>3.8888571428571432</v>
      </c>
      <c r="AK602" s="3">
        <v>7.6044285714285715</v>
      </c>
      <c r="AL602" s="3">
        <v>10.55457142857143</v>
      </c>
      <c r="AM602" s="3">
        <v>9.9464285714285712</v>
      </c>
      <c r="AN602" s="3">
        <v>7.2857142857142856</v>
      </c>
      <c r="AO602" s="3">
        <f t="shared" si="119"/>
        <v>6.8994081632653064</v>
      </c>
      <c r="AP602" s="3" t="b">
        <f t="shared" si="120"/>
        <v>1</v>
      </c>
      <c r="AQ602" s="3" t="b">
        <f t="shared" si="127"/>
        <v>1</v>
      </c>
      <c r="AR602">
        <f t="shared" si="121"/>
        <v>4</v>
      </c>
      <c r="AS602">
        <f t="shared" si="122"/>
        <v>3</v>
      </c>
      <c r="AT602" s="3" t="b">
        <f t="shared" si="123"/>
        <v>1</v>
      </c>
      <c r="AU602" s="3">
        <f t="shared" si="124"/>
        <v>5.1272857142857147</v>
      </c>
      <c r="AV602" s="3">
        <f t="shared" si="125"/>
        <v>9.2622380952380947</v>
      </c>
      <c r="AW602" s="3">
        <f t="shared" si="118"/>
        <v>-0.85316555034741892</v>
      </c>
      <c r="AX602" s="3">
        <f t="shared" si="130"/>
        <v>-1.3063489793250365</v>
      </c>
      <c r="AY602" s="3" t="b">
        <f t="shared" si="128"/>
        <v>0</v>
      </c>
      <c r="AZ602" s="6">
        <f t="shared" si="126"/>
        <v>2.5314533514838242E-2</v>
      </c>
      <c r="BA602" s="3" t="b">
        <f t="shared" si="129"/>
        <v>1</v>
      </c>
      <c r="BB602" s="3"/>
      <c r="BC602" t="s">
        <v>537</v>
      </c>
    </row>
    <row r="603" spans="1:55">
      <c r="A603">
        <v>113</v>
      </c>
      <c r="B603">
        <v>1</v>
      </c>
      <c r="C603" t="s">
        <v>224</v>
      </c>
      <c r="D603" t="str">
        <f>HYPERLINK("http://www.uniprot.org/uniprot/SAP18_MOUSE", "SAP18_MOUSE")</f>
        <v>SAP18_MOUSE</v>
      </c>
      <c r="F603">
        <v>37.299999999999997</v>
      </c>
      <c r="G603">
        <v>153</v>
      </c>
      <c r="H603">
        <v>17596</v>
      </c>
      <c r="I603" t="s">
        <v>225</v>
      </c>
      <c r="J603">
        <v>50</v>
      </c>
      <c r="K603">
        <v>50</v>
      </c>
      <c r="L603">
        <v>1</v>
      </c>
      <c r="M603">
        <v>1</v>
      </c>
      <c r="N603">
        <v>12</v>
      </c>
      <c r="O603">
        <v>10</v>
      </c>
      <c r="P603">
        <v>4</v>
      </c>
      <c r="Q603">
        <v>4</v>
      </c>
      <c r="R603">
        <v>9</v>
      </c>
      <c r="S603">
        <v>10</v>
      </c>
      <c r="T603">
        <v>1</v>
      </c>
      <c r="U603">
        <v>12</v>
      </c>
      <c r="V603">
        <v>10</v>
      </c>
      <c r="W603">
        <v>4</v>
      </c>
      <c r="X603">
        <v>4</v>
      </c>
      <c r="Y603">
        <v>9</v>
      </c>
      <c r="Z603">
        <v>10</v>
      </c>
      <c r="AA603">
        <v>1</v>
      </c>
      <c r="AB603">
        <v>12</v>
      </c>
      <c r="AC603">
        <v>10</v>
      </c>
      <c r="AD603">
        <v>4</v>
      </c>
      <c r="AE603">
        <v>4</v>
      </c>
      <c r="AF603">
        <v>9</v>
      </c>
      <c r="AG603">
        <v>10</v>
      </c>
      <c r="AH603" s="3">
        <v>1.7768571428571429</v>
      </c>
      <c r="AI603" s="3">
        <v>8.722428571428571</v>
      </c>
      <c r="AJ603" s="3">
        <v>7.2448571428571427</v>
      </c>
      <c r="AK603" s="3">
        <v>10.142857142857142</v>
      </c>
      <c r="AL603" s="3">
        <v>7.2857142857142856</v>
      </c>
      <c r="AM603" s="3">
        <v>7.25</v>
      </c>
      <c r="AN603" s="3">
        <v>5.8571428571428568</v>
      </c>
      <c r="AO603" s="3">
        <f t="shared" si="119"/>
        <v>6.8971224489795917</v>
      </c>
      <c r="AP603" s="3" t="b">
        <f t="shared" si="120"/>
        <v>1</v>
      </c>
      <c r="AQ603" s="3" t="b">
        <f t="shared" si="127"/>
        <v>1</v>
      </c>
      <c r="AR603">
        <f t="shared" si="121"/>
        <v>4</v>
      </c>
      <c r="AS603">
        <f t="shared" si="122"/>
        <v>3</v>
      </c>
      <c r="AT603" s="3" t="b">
        <f t="shared" si="123"/>
        <v>1</v>
      </c>
      <c r="AU603" s="3">
        <f t="shared" si="124"/>
        <v>6.9717499999999992</v>
      </c>
      <c r="AV603" s="3">
        <f t="shared" si="125"/>
        <v>6.7976190476190474</v>
      </c>
      <c r="AW603" s="3">
        <f t="shared" si="118"/>
        <v>3.6491324202113679E-2</v>
      </c>
      <c r="AX603" s="3">
        <f t="shared" si="130"/>
        <v>0.15041944590165784</v>
      </c>
      <c r="AY603" s="3" t="b">
        <f t="shared" si="128"/>
        <v>0</v>
      </c>
      <c r="AZ603" s="6">
        <f t="shared" si="126"/>
        <v>0.94000039405457825</v>
      </c>
      <c r="BA603" s="3" t="b">
        <f t="shared" si="129"/>
        <v>0</v>
      </c>
      <c r="BB603" s="3"/>
      <c r="BC603" t="s">
        <v>537</v>
      </c>
    </row>
    <row r="604" spans="1:55">
      <c r="A604">
        <v>1213</v>
      </c>
      <c r="B604">
        <v>1</v>
      </c>
      <c r="C604" t="s">
        <v>2145</v>
      </c>
      <c r="D604" t="str">
        <f>HYPERLINK("http://www.uniprot.org/uniprot/PPIH_MOUSE", "PPIH_MOUSE")</f>
        <v>PPIH_MOUSE</v>
      </c>
      <c r="F604">
        <v>26.1</v>
      </c>
      <c r="G604">
        <v>188</v>
      </c>
      <c r="H604">
        <v>20465</v>
      </c>
      <c r="I604" t="s">
        <v>2146</v>
      </c>
      <c r="J604">
        <v>48</v>
      </c>
      <c r="K604">
        <v>48</v>
      </c>
      <c r="L604">
        <v>1</v>
      </c>
      <c r="M604">
        <v>2</v>
      </c>
      <c r="N604">
        <v>13</v>
      </c>
      <c r="O604">
        <v>10</v>
      </c>
      <c r="P604">
        <v>3</v>
      </c>
      <c r="Q604">
        <v>0</v>
      </c>
      <c r="R604">
        <v>10</v>
      </c>
      <c r="S604">
        <v>10</v>
      </c>
      <c r="T604">
        <v>2</v>
      </c>
      <c r="U604">
        <v>13</v>
      </c>
      <c r="V604">
        <v>10</v>
      </c>
      <c r="W604">
        <v>3</v>
      </c>
      <c r="X604">
        <v>0</v>
      </c>
      <c r="Y604">
        <v>10</v>
      </c>
      <c r="Z604">
        <v>10</v>
      </c>
      <c r="AA604">
        <v>2</v>
      </c>
      <c r="AB604">
        <v>13</v>
      </c>
      <c r="AC604">
        <v>10</v>
      </c>
      <c r="AD604">
        <v>3</v>
      </c>
      <c r="AE604">
        <v>0</v>
      </c>
      <c r="AF604">
        <v>10</v>
      </c>
      <c r="AG604">
        <v>10</v>
      </c>
      <c r="AH604" s="3">
        <v>4.5714285714285712</v>
      </c>
      <c r="AI604" s="3">
        <v>10.285714285714286</v>
      </c>
      <c r="AJ604" s="3">
        <v>7.5714285714285712</v>
      </c>
      <c r="AK604" s="3">
        <v>9.7142857142857135</v>
      </c>
      <c r="AL604" s="3">
        <v>1.4285714285714286</v>
      </c>
      <c r="AM604" s="3">
        <v>8.4235714285714298</v>
      </c>
      <c r="AN604" s="3">
        <v>6.0714285714285712</v>
      </c>
      <c r="AO604" s="3">
        <f t="shared" si="119"/>
        <v>6.8666326530612247</v>
      </c>
      <c r="AP604" s="3" t="b">
        <f t="shared" si="120"/>
        <v>1</v>
      </c>
      <c r="AQ604" s="3" t="b">
        <f t="shared" si="127"/>
        <v>1</v>
      </c>
      <c r="AR604">
        <f t="shared" si="121"/>
        <v>4</v>
      </c>
      <c r="AS604">
        <f t="shared" si="122"/>
        <v>2</v>
      </c>
      <c r="AT604" s="3" t="b">
        <f t="shared" si="123"/>
        <v>1</v>
      </c>
      <c r="AU604" s="3">
        <f t="shared" si="124"/>
        <v>8.0357142857142865</v>
      </c>
      <c r="AV604" s="3">
        <f t="shared" si="125"/>
        <v>5.3078571428571433</v>
      </c>
      <c r="AW604" s="3">
        <f t="shared" si="118"/>
        <v>0.59829672702424253</v>
      </c>
      <c r="AX604" s="3">
        <f t="shared" si="130"/>
        <v>1.0396645199771526</v>
      </c>
      <c r="AY604" s="3" t="b">
        <f t="shared" si="128"/>
        <v>0</v>
      </c>
      <c r="AZ604" s="6">
        <f t="shared" si="126"/>
        <v>0.2893372464522409</v>
      </c>
      <c r="BA604" s="3" t="b">
        <f t="shared" si="129"/>
        <v>0</v>
      </c>
      <c r="BB604" s="3"/>
      <c r="BC604" t="s">
        <v>537</v>
      </c>
    </row>
    <row r="605" spans="1:55">
      <c r="A605">
        <v>473</v>
      </c>
      <c r="B605">
        <v>1</v>
      </c>
      <c r="C605" t="s">
        <v>803</v>
      </c>
      <c r="D605" t="str">
        <f>HYPERLINK("http://www.uniprot.org/uniprot/CO1A2_MOUSE", "CO1A2_MOUSE")</f>
        <v>CO1A2_MOUSE</v>
      </c>
      <c r="F605">
        <v>8</v>
      </c>
      <c r="G605">
        <v>1372</v>
      </c>
      <c r="H605">
        <v>129558</v>
      </c>
      <c r="I605" t="s">
        <v>804</v>
      </c>
      <c r="J605">
        <v>46</v>
      </c>
      <c r="K605">
        <v>46</v>
      </c>
      <c r="L605">
        <v>1</v>
      </c>
      <c r="M605">
        <v>3</v>
      </c>
      <c r="N605">
        <v>7</v>
      </c>
      <c r="O605">
        <v>3</v>
      </c>
      <c r="P605">
        <v>2</v>
      </c>
      <c r="Q605">
        <v>5</v>
      </c>
      <c r="R605">
        <v>19</v>
      </c>
      <c r="S605">
        <v>7</v>
      </c>
      <c r="T605">
        <v>3</v>
      </c>
      <c r="U605">
        <v>7</v>
      </c>
      <c r="V605">
        <v>3</v>
      </c>
      <c r="W605">
        <v>2</v>
      </c>
      <c r="X605">
        <v>5</v>
      </c>
      <c r="Y605">
        <v>19</v>
      </c>
      <c r="Z605">
        <v>7</v>
      </c>
      <c r="AA605">
        <v>3</v>
      </c>
      <c r="AB605">
        <v>7</v>
      </c>
      <c r="AC605">
        <v>3</v>
      </c>
      <c r="AD605">
        <v>2</v>
      </c>
      <c r="AE605">
        <v>5</v>
      </c>
      <c r="AF605">
        <v>19</v>
      </c>
      <c r="AG605">
        <v>7</v>
      </c>
      <c r="AH605" s="3">
        <v>5.8571428571428568</v>
      </c>
      <c r="AI605" s="3">
        <v>4.4714285714285715</v>
      </c>
      <c r="AJ605" s="3">
        <v>1.8571428571428572</v>
      </c>
      <c r="AK605" s="3">
        <v>6.2857142857142856</v>
      </c>
      <c r="AL605" s="3">
        <v>8.7857142857142865</v>
      </c>
      <c r="AM605" s="3">
        <v>16.428571428571427</v>
      </c>
      <c r="AN605" s="3">
        <v>4.1428571428571432</v>
      </c>
      <c r="AO605" s="3">
        <f t="shared" si="119"/>
        <v>6.83265306122449</v>
      </c>
      <c r="AP605" s="3" t="b">
        <f t="shared" si="120"/>
        <v>1</v>
      </c>
      <c r="AQ605" s="3" t="b">
        <f t="shared" si="127"/>
        <v>1</v>
      </c>
      <c r="AR605">
        <f t="shared" si="121"/>
        <v>4</v>
      </c>
      <c r="AS605">
        <f t="shared" si="122"/>
        <v>3</v>
      </c>
      <c r="AT605" s="3" t="b">
        <f t="shared" si="123"/>
        <v>1</v>
      </c>
      <c r="AU605" s="3">
        <f t="shared" si="124"/>
        <v>4.6178571428571429</v>
      </c>
      <c r="AV605" s="3">
        <f t="shared" si="125"/>
        <v>9.7857142857142865</v>
      </c>
      <c r="AW605" s="3">
        <f t="shared" si="118"/>
        <v>-1.0834536180376348</v>
      </c>
      <c r="AX605" s="3">
        <f t="shared" si="130"/>
        <v>-1.5705056526413079</v>
      </c>
      <c r="AY605" s="3" t="b">
        <f t="shared" si="128"/>
        <v>0</v>
      </c>
      <c r="AZ605" s="6">
        <f t="shared" si="126"/>
        <v>0.16953117096598333</v>
      </c>
      <c r="BA605" s="3" t="b">
        <f t="shared" si="129"/>
        <v>0</v>
      </c>
      <c r="BB605" s="3"/>
      <c r="BC605" t="s">
        <v>537</v>
      </c>
    </row>
    <row r="606" spans="1:55">
      <c r="A606">
        <v>966</v>
      </c>
      <c r="B606">
        <v>1</v>
      </c>
      <c r="C606" t="s">
        <v>2724</v>
      </c>
      <c r="D606" t="str">
        <f>HYPERLINK("http://www.uniprot.org/uniprot/FIBG_MOUSE", "FIBG_MOUSE")</f>
        <v>FIBG_MOUSE</v>
      </c>
      <c r="F606">
        <v>32.799999999999997</v>
      </c>
      <c r="G606">
        <v>436</v>
      </c>
      <c r="H606">
        <v>49392</v>
      </c>
      <c r="I606" t="s">
        <v>2640</v>
      </c>
      <c r="J606">
        <v>51</v>
      </c>
      <c r="K606">
        <v>51</v>
      </c>
      <c r="L606">
        <v>1</v>
      </c>
      <c r="M606">
        <v>0</v>
      </c>
      <c r="N606">
        <v>19</v>
      </c>
      <c r="O606">
        <v>5</v>
      </c>
      <c r="P606">
        <v>1</v>
      </c>
      <c r="Q606">
        <v>2</v>
      </c>
      <c r="R606">
        <v>18</v>
      </c>
      <c r="S606">
        <v>6</v>
      </c>
      <c r="T606">
        <v>0</v>
      </c>
      <c r="U606">
        <v>19</v>
      </c>
      <c r="V606">
        <v>5</v>
      </c>
      <c r="W606">
        <v>1</v>
      </c>
      <c r="X606">
        <v>2</v>
      </c>
      <c r="Y606">
        <v>18</v>
      </c>
      <c r="Z606">
        <v>6</v>
      </c>
      <c r="AA606">
        <v>0</v>
      </c>
      <c r="AB606">
        <v>19</v>
      </c>
      <c r="AC606">
        <v>5</v>
      </c>
      <c r="AD606">
        <v>1</v>
      </c>
      <c r="AE606">
        <v>2</v>
      </c>
      <c r="AF606">
        <v>18</v>
      </c>
      <c r="AG606">
        <v>6</v>
      </c>
      <c r="AH606" s="3">
        <v>0.88100000000000001</v>
      </c>
      <c r="AI606" s="3">
        <v>14.898857142857143</v>
      </c>
      <c r="AJ606" s="3">
        <v>3.7142857142857144</v>
      </c>
      <c r="AK606" s="3">
        <v>4.5714285714285712</v>
      </c>
      <c r="AL606" s="3">
        <v>4.5714285714285712</v>
      </c>
      <c r="AM606" s="3">
        <v>15.285714285714286</v>
      </c>
      <c r="AN606" s="3">
        <v>3.6428571428571428</v>
      </c>
      <c r="AO606" s="3">
        <f t="shared" si="119"/>
        <v>6.7950816326530612</v>
      </c>
      <c r="AP606" s="3" t="b">
        <f t="shared" si="120"/>
        <v>1</v>
      </c>
      <c r="AQ606" s="3" t="b">
        <f t="shared" si="127"/>
        <v>1</v>
      </c>
      <c r="AR606">
        <f t="shared" si="121"/>
        <v>3</v>
      </c>
      <c r="AS606">
        <f t="shared" si="122"/>
        <v>3</v>
      </c>
      <c r="AT606" s="3" t="b">
        <f t="shared" si="123"/>
        <v>1</v>
      </c>
      <c r="AU606" s="3">
        <f t="shared" si="124"/>
        <v>6.0163928571428578</v>
      </c>
      <c r="AV606" s="3">
        <f t="shared" si="125"/>
        <v>7.833333333333333</v>
      </c>
      <c r="AW606" s="3">
        <f t="shared" si="118"/>
        <v>-0.38072757607077401</v>
      </c>
      <c r="AX606" s="3">
        <f t="shared" si="130"/>
        <v>-0.44683100756089511</v>
      </c>
      <c r="AY606" s="3" t="b">
        <f t="shared" si="128"/>
        <v>0</v>
      </c>
      <c r="AZ606" s="6">
        <f t="shared" si="126"/>
        <v>0.71984599367068081</v>
      </c>
      <c r="BA606" s="3" t="b">
        <f t="shared" si="129"/>
        <v>0</v>
      </c>
      <c r="BB606" s="3"/>
      <c r="BC606" t="s">
        <v>537</v>
      </c>
    </row>
    <row r="607" spans="1:55">
      <c r="A607">
        <v>285</v>
      </c>
      <c r="B607">
        <v>1</v>
      </c>
      <c r="C607" t="s">
        <v>694</v>
      </c>
      <c r="D607" t="str">
        <f>HYPERLINK("http://www.uniprot.org/uniprot/RL5_MOUSE", "RL5_MOUSE")</f>
        <v>RL5_MOUSE</v>
      </c>
      <c r="F607">
        <v>38.4</v>
      </c>
      <c r="G607">
        <v>297</v>
      </c>
      <c r="H607">
        <v>34402</v>
      </c>
      <c r="I607" t="s">
        <v>695</v>
      </c>
      <c r="J607">
        <v>51</v>
      </c>
      <c r="K607">
        <v>51</v>
      </c>
      <c r="L607">
        <v>1</v>
      </c>
      <c r="M607">
        <v>1</v>
      </c>
      <c r="N607">
        <v>10</v>
      </c>
      <c r="O607">
        <v>8</v>
      </c>
      <c r="P607">
        <v>4</v>
      </c>
      <c r="Q607">
        <v>3</v>
      </c>
      <c r="R607">
        <v>12</v>
      </c>
      <c r="S607">
        <v>13</v>
      </c>
      <c r="T607">
        <v>1</v>
      </c>
      <c r="U607">
        <v>10</v>
      </c>
      <c r="V607">
        <v>8</v>
      </c>
      <c r="W607">
        <v>4</v>
      </c>
      <c r="X607">
        <v>3</v>
      </c>
      <c r="Y607">
        <v>12</v>
      </c>
      <c r="Z607">
        <v>13</v>
      </c>
      <c r="AA607">
        <v>1</v>
      </c>
      <c r="AB607">
        <v>10</v>
      </c>
      <c r="AC607">
        <v>8</v>
      </c>
      <c r="AD607">
        <v>4</v>
      </c>
      <c r="AE607">
        <v>3</v>
      </c>
      <c r="AF607">
        <v>12</v>
      </c>
      <c r="AG607">
        <v>13</v>
      </c>
      <c r="AH607" s="3">
        <v>2</v>
      </c>
      <c r="AI607" s="3">
        <v>6.6894285714285715</v>
      </c>
      <c r="AJ607" s="3">
        <v>5.8571428571428568</v>
      </c>
      <c r="AK607" s="3">
        <v>10.321428571428571</v>
      </c>
      <c r="AL607" s="3">
        <v>5.6487142857142851</v>
      </c>
      <c r="AM607" s="3">
        <v>9.2857142857142865</v>
      </c>
      <c r="AN607" s="3">
        <v>7.5714285714285712</v>
      </c>
      <c r="AO607" s="3">
        <f t="shared" si="119"/>
        <v>6.7676938775510198</v>
      </c>
      <c r="AP607" s="3" t="b">
        <f t="shared" si="120"/>
        <v>1</v>
      </c>
      <c r="AQ607" s="3" t="b">
        <f t="shared" si="127"/>
        <v>1</v>
      </c>
      <c r="AR607">
        <f t="shared" si="121"/>
        <v>4</v>
      </c>
      <c r="AS607">
        <f t="shared" si="122"/>
        <v>3</v>
      </c>
      <c r="AT607" s="3" t="b">
        <f t="shared" si="123"/>
        <v>1</v>
      </c>
      <c r="AU607" s="3">
        <f t="shared" si="124"/>
        <v>6.2170000000000005</v>
      </c>
      <c r="AV607" s="3">
        <f t="shared" si="125"/>
        <v>7.5019523809523818</v>
      </c>
      <c r="AW607" s="3">
        <f t="shared" si="118"/>
        <v>-0.27104752656845388</v>
      </c>
      <c r="AX607" s="3">
        <f t="shared" si="130"/>
        <v>-0.38194394455751302</v>
      </c>
      <c r="AY607" s="3" t="b">
        <f t="shared" si="128"/>
        <v>0</v>
      </c>
      <c r="AZ607" s="6">
        <f t="shared" si="126"/>
        <v>0.58504471606180042</v>
      </c>
      <c r="BA607" s="3" t="b">
        <f t="shared" si="129"/>
        <v>0</v>
      </c>
      <c r="BB607" s="3"/>
      <c r="BC607" t="s">
        <v>537</v>
      </c>
    </row>
    <row r="608" spans="1:55">
      <c r="A608">
        <v>80</v>
      </c>
      <c r="B608">
        <v>1</v>
      </c>
      <c r="C608" t="s">
        <v>400</v>
      </c>
      <c r="D608" t="str">
        <f>HYPERLINK("http://www.uniprot.org/uniprot/RPA1_MOUSE", "RPA1_MOUSE")</f>
        <v>RPA1_MOUSE</v>
      </c>
      <c r="F608">
        <v>17.600000000000001</v>
      </c>
      <c r="G608">
        <v>1717</v>
      </c>
      <c r="H608">
        <v>194111</v>
      </c>
      <c r="I608" t="s">
        <v>401</v>
      </c>
      <c r="J608">
        <v>55</v>
      </c>
      <c r="K608">
        <v>55</v>
      </c>
      <c r="L608">
        <v>1</v>
      </c>
      <c r="M608">
        <v>5</v>
      </c>
      <c r="N608">
        <v>11</v>
      </c>
      <c r="O608">
        <v>13</v>
      </c>
      <c r="P608">
        <v>0</v>
      </c>
      <c r="Q608">
        <v>4</v>
      </c>
      <c r="R608">
        <v>7</v>
      </c>
      <c r="S608">
        <v>15</v>
      </c>
      <c r="T608">
        <v>5</v>
      </c>
      <c r="U608">
        <v>11</v>
      </c>
      <c r="V608">
        <v>13</v>
      </c>
      <c r="W608">
        <v>0</v>
      </c>
      <c r="X608">
        <v>4</v>
      </c>
      <c r="Y608">
        <v>7</v>
      </c>
      <c r="Z608">
        <v>15</v>
      </c>
      <c r="AA608">
        <v>5</v>
      </c>
      <c r="AB608">
        <v>11</v>
      </c>
      <c r="AC608">
        <v>13</v>
      </c>
      <c r="AD608">
        <v>0</v>
      </c>
      <c r="AE608">
        <v>4</v>
      </c>
      <c r="AF608">
        <v>7</v>
      </c>
      <c r="AG608">
        <v>15</v>
      </c>
      <c r="AH608" s="3">
        <v>9</v>
      </c>
      <c r="AI608" s="3">
        <v>7.5714285714285712</v>
      </c>
      <c r="AJ608" s="3">
        <v>9.2285714285714278</v>
      </c>
      <c r="AK608" s="3">
        <v>0</v>
      </c>
      <c r="AL608" s="3">
        <v>7.2857142857142856</v>
      </c>
      <c r="AM608" s="3">
        <v>5.2</v>
      </c>
      <c r="AN608" s="3">
        <v>9</v>
      </c>
      <c r="AO608" s="3">
        <f t="shared" si="119"/>
        <v>6.7551020408163263</v>
      </c>
      <c r="AP608" s="3" t="b">
        <f t="shared" si="120"/>
        <v>1</v>
      </c>
      <c r="AQ608" s="3" t="b">
        <f t="shared" si="127"/>
        <v>1</v>
      </c>
      <c r="AR608">
        <f t="shared" si="121"/>
        <v>3</v>
      </c>
      <c r="AS608">
        <f t="shared" si="122"/>
        <v>3</v>
      </c>
      <c r="AT608" s="3" t="b">
        <f t="shared" si="123"/>
        <v>1</v>
      </c>
      <c r="AU608" s="3">
        <f t="shared" si="124"/>
        <v>6.4499999999999993</v>
      </c>
      <c r="AV608" s="3">
        <f t="shared" si="125"/>
        <v>7.1619047619047622</v>
      </c>
      <c r="AW608" s="3">
        <f t="shared" si="118"/>
        <v>-0.15104417347562321</v>
      </c>
      <c r="AX608" s="3">
        <f t="shared" si="130"/>
        <v>-0.20720497204467625</v>
      </c>
      <c r="AY608" s="3" t="b">
        <f t="shared" si="128"/>
        <v>0</v>
      </c>
      <c r="AZ608" s="6">
        <f t="shared" si="126"/>
        <v>0.80532597825646812</v>
      </c>
      <c r="BA608" s="3" t="b">
        <f t="shared" si="129"/>
        <v>0</v>
      </c>
      <c r="BB608" s="3"/>
      <c r="BC608" t="s">
        <v>537</v>
      </c>
    </row>
    <row r="609" spans="1:55">
      <c r="A609">
        <v>553</v>
      </c>
      <c r="B609">
        <v>1</v>
      </c>
      <c r="C609" t="s">
        <v>712</v>
      </c>
      <c r="D609" t="str">
        <f>HYPERLINK("http://www.uniprot.org/uniprot/NOL10_MOUSE", "NOL10_MOUSE")</f>
        <v>NOL10_MOUSE</v>
      </c>
      <c r="F609">
        <v>28.1</v>
      </c>
      <c r="G609">
        <v>687</v>
      </c>
      <c r="H609">
        <v>80078</v>
      </c>
      <c r="I609" t="s">
        <v>713</v>
      </c>
      <c r="J609">
        <v>59</v>
      </c>
      <c r="K609">
        <v>59</v>
      </c>
      <c r="L609">
        <v>1</v>
      </c>
      <c r="M609">
        <v>1</v>
      </c>
      <c r="N609">
        <v>6</v>
      </c>
      <c r="O609">
        <v>17</v>
      </c>
      <c r="P609">
        <v>1</v>
      </c>
      <c r="Q609">
        <v>0</v>
      </c>
      <c r="R609">
        <v>15</v>
      </c>
      <c r="S609">
        <v>19</v>
      </c>
      <c r="T609">
        <v>1</v>
      </c>
      <c r="U609">
        <v>6</v>
      </c>
      <c r="V609">
        <v>17</v>
      </c>
      <c r="W609">
        <v>1</v>
      </c>
      <c r="X609">
        <v>0</v>
      </c>
      <c r="Y609">
        <v>15</v>
      </c>
      <c r="Z609">
        <v>19</v>
      </c>
      <c r="AA609">
        <v>1</v>
      </c>
      <c r="AB609">
        <v>6</v>
      </c>
      <c r="AC609">
        <v>17</v>
      </c>
      <c r="AD609">
        <v>1</v>
      </c>
      <c r="AE609">
        <v>0</v>
      </c>
      <c r="AF609">
        <v>15</v>
      </c>
      <c r="AG609">
        <v>19</v>
      </c>
      <c r="AH609" s="3">
        <v>2.2857142857142856</v>
      </c>
      <c r="AI609" s="3">
        <v>3.8721428571428573</v>
      </c>
      <c r="AJ609" s="3">
        <v>12.857142857142858</v>
      </c>
      <c r="AK609" s="3">
        <v>3.9898571428571432</v>
      </c>
      <c r="AL609" s="3">
        <v>0.2857142857142857</v>
      </c>
      <c r="AM609" s="3">
        <v>12.285714285714286</v>
      </c>
      <c r="AN609" s="3">
        <v>11.571428571428571</v>
      </c>
      <c r="AO609" s="3">
        <f t="shared" si="119"/>
        <v>6.7353877551020407</v>
      </c>
      <c r="AP609" s="3" t="b">
        <f t="shared" si="120"/>
        <v>1</v>
      </c>
      <c r="AQ609" s="3" t="b">
        <f t="shared" si="127"/>
        <v>1</v>
      </c>
      <c r="AR609">
        <f t="shared" si="121"/>
        <v>4</v>
      </c>
      <c r="AS609">
        <f t="shared" si="122"/>
        <v>2</v>
      </c>
      <c r="AT609" s="3" t="b">
        <f t="shared" si="123"/>
        <v>1</v>
      </c>
      <c r="AU609" s="3">
        <f t="shared" si="124"/>
        <v>5.7512142857142861</v>
      </c>
      <c r="AV609" s="3">
        <f t="shared" si="125"/>
        <v>8.0476190476190492</v>
      </c>
      <c r="AW609" s="3">
        <f t="shared" si="118"/>
        <v>-0.48469542109389913</v>
      </c>
      <c r="AX609" s="3">
        <f t="shared" si="130"/>
        <v>-0.60097464371965736</v>
      </c>
      <c r="AY609" s="3" t="b">
        <f t="shared" si="128"/>
        <v>0</v>
      </c>
      <c r="AZ609" s="6">
        <f t="shared" si="126"/>
        <v>0.61756537375000087</v>
      </c>
      <c r="BA609" s="3" t="b">
        <f t="shared" si="129"/>
        <v>0</v>
      </c>
      <c r="BB609" s="3"/>
      <c r="BC609" t="s">
        <v>537</v>
      </c>
    </row>
    <row r="610" spans="1:55">
      <c r="A610">
        <v>986</v>
      </c>
      <c r="B610">
        <v>1</v>
      </c>
      <c r="C610" t="s">
        <v>1297</v>
      </c>
      <c r="D610" t="str">
        <f>HYPERLINK("http://www.uniprot.org/uniprot/THOC3_MOUSE", "THOC3_MOUSE")</f>
        <v>THOC3_MOUSE</v>
      </c>
      <c r="F610">
        <v>22.2</v>
      </c>
      <c r="G610">
        <v>351</v>
      </c>
      <c r="H610">
        <v>38739</v>
      </c>
      <c r="I610" t="s">
        <v>1298</v>
      </c>
      <c r="J610">
        <v>54</v>
      </c>
      <c r="K610">
        <v>54</v>
      </c>
      <c r="L610">
        <v>1</v>
      </c>
      <c r="M610">
        <v>2</v>
      </c>
      <c r="N610">
        <v>9</v>
      </c>
      <c r="O610">
        <v>12</v>
      </c>
      <c r="P610">
        <v>0</v>
      </c>
      <c r="Q610">
        <v>3</v>
      </c>
      <c r="R610">
        <v>12</v>
      </c>
      <c r="S610">
        <v>16</v>
      </c>
      <c r="T610">
        <v>2</v>
      </c>
      <c r="U610">
        <v>9</v>
      </c>
      <c r="V610">
        <v>12</v>
      </c>
      <c r="W610">
        <v>0</v>
      </c>
      <c r="X610">
        <v>3</v>
      </c>
      <c r="Y610">
        <v>12</v>
      </c>
      <c r="Z610">
        <v>16</v>
      </c>
      <c r="AA610">
        <v>2</v>
      </c>
      <c r="AB610">
        <v>9</v>
      </c>
      <c r="AC610">
        <v>12</v>
      </c>
      <c r="AD610">
        <v>0</v>
      </c>
      <c r="AE610">
        <v>3</v>
      </c>
      <c r="AF610">
        <v>12</v>
      </c>
      <c r="AG610">
        <v>16</v>
      </c>
      <c r="AH610" s="3">
        <v>4.468285714285714</v>
      </c>
      <c r="AI610" s="3">
        <v>6.2857142857142856</v>
      </c>
      <c r="AJ610" s="3">
        <v>8.7978571428571435</v>
      </c>
      <c r="AK610" s="3">
        <v>1.4285714285714286</v>
      </c>
      <c r="AL610" s="3">
        <v>6.4285714285714288</v>
      </c>
      <c r="AM610" s="3">
        <v>9.7142857142857135</v>
      </c>
      <c r="AN610" s="3">
        <v>9.9761428571428574</v>
      </c>
      <c r="AO610" s="3">
        <f t="shared" si="119"/>
        <v>6.7284897959183683</v>
      </c>
      <c r="AP610" s="3" t="b">
        <f t="shared" si="120"/>
        <v>1</v>
      </c>
      <c r="AQ610" s="3" t="b">
        <f t="shared" si="127"/>
        <v>1</v>
      </c>
      <c r="AR610">
        <f t="shared" si="121"/>
        <v>3</v>
      </c>
      <c r="AS610">
        <f t="shared" si="122"/>
        <v>3</v>
      </c>
      <c r="AT610" s="3" t="b">
        <f t="shared" si="123"/>
        <v>1</v>
      </c>
      <c r="AU610" s="3">
        <f t="shared" si="124"/>
        <v>5.245107142857143</v>
      </c>
      <c r="AV610" s="3">
        <f t="shared" si="125"/>
        <v>8.7063333333333333</v>
      </c>
      <c r="AW610" s="3">
        <f t="shared" si="118"/>
        <v>-0.73109301332063759</v>
      </c>
      <c r="AX610" s="3">
        <f t="shared" si="130"/>
        <v>-0.8906802794315446</v>
      </c>
      <c r="AY610" s="3" t="b">
        <f t="shared" si="128"/>
        <v>0</v>
      </c>
      <c r="AZ610" s="6">
        <f t="shared" si="126"/>
        <v>0.15519977247812208</v>
      </c>
      <c r="BA610" s="3" t="b">
        <f t="shared" si="129"/>
        <v>0</v>
      </c>
      <c r="BB610" s="3"/>
      <c r="BC610" t="s">
        <v>537</v>
      </c>
    </row>
    <row r="611" spans="1:55">
      <c r="A611">
        <v>176</v>
      </c>
      <c r="B611">
        <v>1</v>
      </c>
      <c r="C611" t="s">
        <v>101</v>
      </c>
      <c r="D611" t="str">
        <f>HYPERLINK("http://www.uniprot.org/uniprot/HS90B_MOUSE", "HS90B_MOUSE")</f>
        <v>HS90B_MOUSE</v>
      </c>
      <c r="F611">
        <v>23.9</v>
      </c>
      <c r="G611">
        <v>724</v>
      </c>
      <c r="H611">
        <v>83326</v>
      </c>
      <c r="I611" t="s">
        <v>184</v>
      </c>
      <c r="J611">
        <v>71</v>
      </c>
      <c r="K611">
        <v>13</v>
      </c>
      <c r="L611">
        <v>0.183</v>
      </c>
      <c r="M611">
        <v>8</v>
      </c>
      <c r="N611">
        <v>13</v>
      </c>
      <c r="O611">
        <v>9</v>
      </c>
      <c r="P611">
        <v>15</v>
      </c>
      <c r="Q611">
        <v>8</v>
      </c>
      <c r="R611">
        <v>11</v>
      </c>
      <c r="S611">
        <v>7</v>
      </c>
      <c r="T611">
        <v>1</v>
      </c>
      <c r="U611">
        <v>2</v>
      </c>
      <c r="V611">
        <v>3</v>
      </c>
      <c r="W611">
        <v>2</v>
      </c>
      <c r="X611">
        <v>0</v>
      </c>
      <c r="Y611">
        <v>3</v>
      </c>
      <c r="Z611">
        <v>2</v>
      </c>
      <c r="AA611">
        <v>3.8330000000000002</v>
      </c>
      <c r="AB611">
        <v>7.1109999999999998</v>
      </c>
      <c r="AC611">
        <v>6.125</v>
      </c>
      <c r="AD611">
        <v>11.429</v>
      </c>
      <c r="AE611">
        <v>0</v>
      </c>
      <c r="AF611">
        <v>9.375</v>
      </c>
      <c r="AG611">
        <v>3.3330000000000002</v>
      </c>
      <c r="AH611" s="3">
        <v>6.8332857142857142</v>
      </c>
      <c r="AI611" s="3">
        <v>4.8730000000000002</v>
      </c>
      <c r="AJ611" s="3">
        <v>4.5892857142857144</v>
      </c>
      <c r="AK611" s="3">
        <v>20.961142857142857</v>
      </c>
      <c r="AL611" s="3">
        <v>0</v>
      </c>
      <c r="AM611" s="3">
        <v>7.6408571428571435</v>
      </c>
      <c r="AN611" s="3">
        <v>2.1904285714285714</v>
      </c>
      <c r="AO611" s="3">
        <f t="shared" si="119"/>
        <v>6.726857142857142</v>
      </c>
      <c r="AP611" s="3" t="b">
        <f t="shared" si="120"/>
        <v>1</v>
      </c>
      <c r="AQ611" s="3" t="b">
        <f t="shared" si="127"/>
        <v>0</v>
      </c>
      <c r="AR611">
        <f t="shared" si="121"/>
        <v>4</v>
      </c>
      <c r="AS611">
        <f t="shared" si="122"/>
        <v>3</v>
      </c>
      <c r="AT611" s="3" t="b">
        <f t="shared" si="123"/>
        <v>1</v>
      </c>
      <c r="AU611" s="3">
        <f t="shared" si="124"/>
        <v>9.3141785714285703</v>
      </c>
      <c r="AV611" s="3">
        <f t="shared" si="125"/>
        <v>3.2770952380952383</v>
      </c>
      <c r="AW611" s="3">
        <f t="shared" si="118"/>
        <v>1.5070109410517349</v>
      </c>
      <c r="AX611" s="3">
        <f t="shared" si="130"/>
        <v>1.8764452842042327</v>
      </c>
      <c r="AY611" s="3" t="b">
        <f t="shared" si="128"/>
        <v>1</v>
      </c>
      <c r="AZ611" s="6">
        <f t="shared" si="126"/>
        <v>0.28179448867728774</v>
      </c>
      <c r="BA611" s="3" t="b">
        <f t="shared" si="129"/>
        <v>0</v>
      </c>
      <c r="BB611" s="3"/>
      <c r="BC611" t="s">
        <v>185</v>
      </c>
    </row>
    <row r="612" spans="1:55">
      <c r="A612">
        <v>1099</v>
      </c>
      <c r="B612">
        <v>1</v>
      </c>
      <c r="C612" t="s">
        <v>2508</v>
      </c>
      <c r="D612" t="str">
        <f>HYPERLINK("http://www.uniprot.org/uniprot/DDX50_MOUSE", "DDX50_MOUSE")</f>
        <v>DDX50_MOUSE</v>
      </c>
      <c r="F612">
        <v>27.7</v>
      </c>
      <c r="G612">
        <v>734</v>
      </c>
      <c r="H612">
        <v>82177</v>
      </c>
      <c r="I612" t="s">
        <v>2509</v>
      </c>
      <c r="J612">
        <v>46</v>
      </c>
      <c r="K612">
        <v>46</v>
      </c>
      <c r="L612">
        <v>1</v>
      </c>
      <c r="M612">
        <v>5</v>
      </c>
      <c r="N612">
        <v>8</v>
      </c>
      <c r="O612">
        <v>10</v>
      </c>
      <c r="P612">
        <v>1</v>
      </c>
      <c r="Q612">
        <v>2</v>
      </c>
      <c r="R612">
        <v>7</v>
      </c>
      <c r="S612">
        <v>13</v>
      </c>
      <c r="T612">
        <v>5</v>
      </c>
      <c r="U612">
        <v>8</v>
      </c>
      <c r="V612">
        <v>10</v>
      </c>
      <c r="W612">
        <v>1</v>
      </c>
      <c r="X612">
        <v>2</v>
      </c>
      <c r="Y612">
        <v>7</v>
      </c>
      <c r="Z612">
        <v>13</v>
      </c>
      <c r="AA612">
        <v>5</v>
      </c>
      <c r="AB612">
        <v>8</v>
      </c>
      <c r="AC612">
        <v>10</v>
      </c>
      <c r="AD612">
        <v>1</v>
      </c>
      <c r="AE612">
        <v>2</v>
      </c>
      <c r="AF612">
        <v>7</v>
      </c>
      <c r="AG612">
        <v>13</v>
      </c>
      <c r="AH612" s="3">
        <v>10.246714285714287</v>
      </c>
      <c r="AI612" s="3">
        <v>5.8571428571428568</v>
      </c>
      <c r="AJ612" s="3">
        <v>7.5194285714285707</v>
      </c>
      <c r="AK612" s="3">
        <v>4.7142857142857144</v>
      </c>
      <c r="AL612" s="3">
        <v>4.7142857142857144</v>
      </c>
      <c r="AM612" s="3">
        <v>5.8571428571428568</v>
      </c>
      <c r="AN612" s="3">
        <v>8</v>
      </c>
      <c r="AO612" s="3">
        <f t="shared" si="119"/>
        <v>6.7012857142857145</v>
      </c>
      <c r="AP612" s="3" t="b">
        <f t="shared" si="120"/>
        <v>1</v>
      </c>
      <c r="AQ612" s="3" t="b">
        <f t="shared" si="127"/>
        <v>1</v>
      </c>
      <c r="AR612">
        <f t="shared" si="121"/>
        <v>4</v>
      </c>
      <c r="AS612">
        <f t="shared" si="122"/>
        <v>3</v>
      </c>
      <c r="AT612" s="3" t="b">
        <f t="shared" si="123"/>
        <v>1</v>
      </c>
      <c r="AU612" s="3">
        <f t="shared" si="124"/>
        <v>7.0843928571428574</v>
      </c>
      <c r="AV612" s="3">
        <f t="shared" si="125"/>
        <v>6.1904761904761898</v>
      </c>
      <c r="AW612" s="3">
        <f t="shared" si="118"/>
        <v>0.19459382711068696</v>
      </c>
      <c r="AX612" s="3">
        <f t="shared" si="130"/>
        <v>0.21623584582869779</v>
      </c>
      <c r="AY612" s="3" t="b">
        <f t="shared" si="128"/>
        <v>0</v>
      </c>
      <c r="AZ612" s="6">
        <f t="shared" si="126"/>
        <v>0.60779172352968436</v>
      </c>
      <c r="BA612" s="3" t="b">
        <f t="shared" si="129"/>
        <v>0</v>
      </c>
      <c r="BB612" s="3"/>
      <c r="BC612" t="s">
        <v>537</v>
      </c>
    </row>
    <row r="613" spans="1:55">
      <c r="A613">
        <v>393</v>
      </c>
      <c r="B613">
        <v>1</v>
      </c>
      <c r="C613" t="s">
        <v>980</v>
      </c>
      <c r="D613" t="str">
        <f>HYPERLINK("http://www.uniprot.org/uniprot/ELOB_MOUSE", "ELOB_MOUSE")</f>
        <v>ELOB_MOUSE</v>
      </c>
      <c r="F613">
        <v>71.2</v>
      </c>
      <c r="G613">
        <v>118</v>
      </c>
      <c r="H613">
        <v>13171</v>
      </c>
      <c r="I613" t="s">
        <v>981</v>
      </c>
      <c r="J613">
        <v>43</v>
      </c>
      <c r="K613">
        <v>43</v>
      </c>
      <c r="L613">
        <v>1</v>
      </c>
      <c r="M613">
        <v>5</v>
      </c>
      <c r="N613">
        <v>5</v>
      </c>
      <c r="O613">
        <v>3</v>
      </c>
      <c r="P613">
        <v>3</v>
      </c>
      <c r="Q613">
        <v>7</v>
      </c>
      <c r="R613">
        <v>8</v>
      </c>
      <c r="S613">
        <v>12</v>
      </c>
      <c r="T613">
        <v>5</v>
      </c>
      <c r="U613">
        <v>5</v>
      </c>
      <c r="V613">
        <v>3</v>
      </c>
      <c r="W613">
        <v>3</v>
      </c>
      <c r="X613">
        <v>7</v>
      </c>
      <c r="Y613">
        <v>8</v>
      </c>
      <c r="Z613">
        <v>12</v>
      </c>
      <c r="AA613">
        <v>5</v>
      </c>
      <c r="AB613">
        <v>5</v>
      </c>
      <c r="AC613">
        <v>3</v>
      </c>
      <c r="AD613">
        <v>3</v>
      </c>
      <c r="AE613">
        <v>7</v>
      </c>
      <c r="AF613">
        <v>8</v>
      </c>
      <c r="AG613">
        <v>12</v>
      </c>
      <c r="AH613" s="3">
        <v>9.2381428571428579</v>
      </c>
      <c r="AI613" s="3">
        <v>2.8571428571428572</v>
      </c>
      <c r="AJ613" s="3">
        <v>1.8571428571428572</v>
      </c>
      <c r="AK613" s="3">
        <v>8.4235714285714298</v>
      </c>
      <c r="AL613" s="3">
        <v>11</v>
      </c>
      <c r="AM613" s="3">
        <v>6.2857142857142856</v>
      </c>
      <c r="AN613" s="3">
        <v>7.02</v>
      </c>
      <c r="AO613" s="3">
        <f t="shared" si="119"/>
        <v>6.6688163265306128</v>
      </c>
      <c r="AP613" s="3" t="b">
        <f t="shared" si="120"/>
        <v>1</v>
      </c>
      <c r="AQ613" s="3" t="b">
        <f t="shared" si="127"/>
        <v>1</v>
      </c>
      <c r="AR613">
        <f t="shared" si="121"/>
        <v>4</v>
      </c>
      <c r="AS613">
        <f t="shared" si="122"/>
        <v>3</v>
      </c>
      <c r="AT613" s="3" t="b">
        <f t="shared" si="123"/>
        <v>1</v>
      </c>
      <c r="AU613" s="3">
        <f t="shared" si="124"/>
        <v>5.5940000000000012</v>
      </c>
      <c r="AV613" s="3">
        <f t="shared" si="125"/>
        <v>8.1019047619047608</v>
      </c>
      <c r="AW613" s="3">
        <f t="shared" si="118"/>
        <v>-0.5343808723932526</v>
      </c>
      <c r="AX613" s="3">
        <f t="shared" si="130"/>
        <v>-0.74640381140901457</v>
      </c>
      <c r="AY613" s="3" t="b">
        <f t="shared" si="128"/>
        <v>0</v>
      </c>
      <c r="AZ613" s="6">
        <f t="shared" si="126"/>
        <v>0.37002951932625677</v>
      </c>
      <c r="BA613" s="3" t="b">
        <f t="shared" si="129"/>
        <v>0</v>
      </c>
      <c r="BB613" s="3"/>
      <c r="BC613" t="s">
        <v>537</v>
      </c>
    </row>
    <row r="614" spans="1:55">
      <c r="A614">
        <v>247</v>
      </c>
      <c r="B614">
        <v>1</v>
      </c>
      <c r="C614" t="s">
        <v>1364</v>
      </c>
      <c r="D614" t="str">
        <f>HYPERLINK("http://www.uniprot.org/uniprot/HMGB2_MOUSE", "HMGB2_MOUSE")</f>
        <v>HMGB2_MOUSE</v>
      </c>
      <c r="F614">
        <v>27.1</v>
      </c>
      <c r="G614">
        <v>210</v>
      </c>
      <c r="H614">
        <v>24163</v>
      </c>
      <c r="I614" t="s">
        <v>1275</v>
      </c>
      <c r="J614">
        <v>139</v>
      </c>
      <c r="K614">
        <v>40</v>
      </c>
      <c r="L614">
        <v>0.28799999999999998</v>
      </c>
      <c r="M614">
        <v>2</v>
      </c>
      <c r="N614">
        <v>20</v>
      </c>
      <c r="O614">
        <v>27</v>
      </c>
      <c r="P614">
        <v>14</v>
      </c>
      <c r="Q614">
        <v>21</v>
      </c>
      <c r="R614">
        <v>21</v>
      </c>
      <c r="S614">
        <v>34</v>
      </c>
      <c r="T614">
        <v>1</v>
      </c>
      <c r="U614">
        <v>7</v>
      </c>
      <c r="V614">
        <v>10</v>
      </c>
      <c r="W614">
        <v>2</v>
      </c>
      <c r="X614">
        <v>2</v>
      </c>
      <c r="Y614">
        <v>8</v>
      </c>
      <c r="Z614">
        <v>10</v>
      </c>
      <c r="AA614">
        <v>1.111</v>
      </c>
      <c r="AB614">
        <v>9.2200000000000006</v>
      </c>
      <c r="AC614">
        <v>12.615</v>
      </c>
      <c r="AD614">
        <v>2.6</v>
      </c>
      <c r="AE614">
        <v>2.4689999999999999</v>
      </c>
      <c r="AF614">
        <v>9.6</v>
      </c>
      <c r="AG614">
        <v>11.326000000000001</v>
      </c>
      <c r="AH614" s="3">
        <v>3.3219999999999996</v>
      </c>
      <c r="AI614" s="3">
        <v>6.46</v>
      </c>
      <c r="AJ614" s="3">
        <v>9.1449999999999996</v>
      </c>
      <c r="AK614" s="3">
        <v>7.9428571428571431</v>
      </c>
      <c r="AL614" s="3">
        <v>5.3527142857142858</v>
      </c>
      <c r="AM614" s="3">
        <v>7.7035714285714283</v>
      </c>
      <c r="AN614" s="3">
        <v>6.6894285714285715</v>
      </c>
      <c r="AO614" s="3">
        <f t="shared" si="119"/>
        <v>6.6593673469387751</v>
      </c>
      <c r="AP614" s="3" t="b">
        <f t="shared" si="120"/>
        <v>1</v>
      </c>
      <c r="AQ614" s="3" t="b">
        <f t="shared" si="127"/>
        <v>0</v>
      </c>
      <c r="AR614">
        <f t="shared" si="121"/>
        <v>4</v>
      </c>
      <c r="AS614">
        <f t="shared" si="122"/>
        <v>3</v>
      </c>
      <c r="AT614" s="3" t="b">
        <f t="shared" si="123"/>
        <v>1</v>
      </c>
      <c r="AU614" s="3">
        <f t="shared" si="124"/>
        <v>6.7174642857142857</v>
      </c>
      <c r="AV614" s="3">
        <f t="shared" si="125"/>
        <v>6.5819047619047621</v>
      </c>
      <c r="AW614" s="3">
        <f t="shared" si="118"/>
        <v>2.9411594711138227E-2</v>
      </c>
      <c r="AX614" s="3">
        <f t="shared" si="130"/>
        <v>-4.5519694759721174E-2</v>
      </c>
      <c r="AY614" s="3" t="b">
        <f t="shared" si="128"/>
        <v>0</v>
      </c>
      <c r="AZ614" s="6">
        <f t="shared" si="126"/>
        <v>0.93551516355216613</v>
      </c>
      <c r="BA614" s="3" t="b">
        <f t="shared" si="129"/>
        <v>0</v>
      </c>
      <c r="BB614" s="3"/>
      <c r="BC614" t="s">
        <v>1276</v>
      </c>
    </row>
    <row r="615" spans="1:55">
      <c r="A615">
        <v>507</v>
      </c>
      <c r="B615">
        <v>1</v>
      </c>
      <c r="C615" t="s">
        <v>876</v>
      </c>
      <c r="D615" t="str">
        <f>HYPERLINK("http://www.uniprot.org/uniprot/CWC27_MOUSE", "CWC27_MOUSE")</f>
        <v>CWC27_MOUSE</v>
      </c>
      <c r="F615">
        <v>32.6</v>
      </c>
      <c r="G615">
        <v>469</v>
      </c>
      <c r="H615">
        <v>53544</v>
      </c>
      <c r="I615" t="s">
        <v>877</v>
      </c>
      <c r="J615">
        <v>54</v>
      </c>
      <c r="K615">
        <v>54</v>
      </c>
      <c r="L615">
        <v>1</v>
      </c>
      <c r="M615">
        <v>3</v>
      </c>
      <c r="N615">
        <v>11</v>
      </c>
      <c r="O615">
        <v>11</v>
      </c>
      <c r="P615">
        <v>1</v>
      </c>
      <c r="Q615">
        <v>1</v>
      </c>
      <c r="R615">
        <v>10</v>
      </c>
      <c r="S615">
        <v>17</v>
      </c>
      <c r="T615">
        <v>3</v>
      </c>
      <c r="U615">
        <v>11</v>
      </c>
      <c r="V615">
        <v>11</v>
      </c>
      <c r="W615">
        <v>1</v>
      </c>
      <c r="X615">
        <v>1</v>
      </c>
      <c r="Y615">
        <v>10</v>
      </c>
      <c r="Z615">
        <v>17</v>
      </c>
      <c r="AA615">
        <v>3</v>
      </c>
      <c r="AB615">
        <v>11</v>
      </c>
      <c r="AC615">
        <v>11</v>
      </c>
      <c r="AD615">
        <v>1</v>
      </c>
      <c r="AE615">
        <v>1</v>
      </c>
      <c r="AF615">
        <v>10</v>
      </c>
      <c r="AG615">
        <v>17</v>
      </c>
      <c r="AH615" s="3">
        <v>5.8571428571428568</v>
      </c>
      <c r="AI615" s="3">
        <v>7.9428571428571431</v>
      </c>
      <c r="AJ615" s="3">
        <v>8</v>
      </c>
      <c r="AK615" s="3">
        <v>3.8095714285714286</v>
      </c>
      <c r="AL615" s="3">
        <v>2.3571428571428572</v>
      </c>
      <c r="AM615" s="3">
        <v>8</v>
      </c>
      <c r="AN615" s="3">
        <v>10.55457142857143</v>
      </c>
      <c r="AO615" s="3">
        <f t="shared" si="119"/>
        <v>6.6458979591836735</v>
      </c>
      <c r="AP615" s="3" t="b">
        <f t="shared" si="120"/>
        <v>1</v>
      </c>
      <c r="AQ615" s="3" t="b">
        <f t="shared" si="127"/>
        <v>1</v>
      </c>
      <c r="AR615">
        <f t="shared" si="121"/>
        <v>4</v>
      </c>
      <c r="AS615">
        <f t="shared" si="122"/>
        <v>3</v>
      </c>
      <c r="AT615" s="3" t="b">
        <f t="shared" si="123"/>
        <v>1</v>
      </c>
      <c r="AU615" s="3">
        <f t="shared" si="124"/>
        <v>6.402392857142857</v>
      </c>
      <c r="AV615" s="3">
        <f t="shared" si="125"/>
        <v>6.9705714285714295</v>
      </c>
      <c r="AW615" s="3">
        <f t="shared" si="118"/>
        <v>-0.12266572438387487</v>
      </c>
      <c r="AX615" s="3">
        <f t="shared" si="130"/>
        <v>-0.11748767562237526</v>
      </c>
      <c r="AY615" s="3" t="b">
        <f t="shared" si="128"/>
        <v>0</v>
      </c>
      <c r="AZ615" s="6">
        <f t="shared" si="126"/>
        <v>0.81817612413317142</v>
      </c>
      <c r="BA615" s="3" t="b">
        <f t="shared" si="129"/>
        <v>0</v>
      </c>
      <c r="BB615" s="3"/>
      <c r="BC615" t="s">
        <v>537</v>
      </c>
    </row>
    <row r="616" spans="1:55">
      <c r="A616">
        <v>1022</v>
      </c>
      <c r="B616">
        <v>1</v>
      </c>
      <c r="C616" t="s">
        <v>2604</v>
      </c>
      <c r="D616" t="str">
        <f>HYPERLINK("http://www.uniprot.org/uniprot/FTCD_MOUSE", "FTCD_MOUSE")</f>
        <v>FTCD_MOUSE</v>
      </c>
      <c r="F616">
        <v>26.4</v>
      </c>
      <c r="G616">
        <v>541</v>
      </c>
      <c r="H616">
        <v>58940</v>
      </c>
      <c r="I616" t="s">
        <v>2605</v>
      </c>
      <c r="J616">
        <v>51</v>
      </c>
      <c r="K616">
        <v>51</v>
      </c>
      <c r="L616">
        <v>1</v>
      </c>
      <c r="M616">
        <v>3</v>
      </c>
      <c r="N616">
        <v>9</v>
      </c>
      <c r="O616">
        <v>11</v>
      </c>
      <c r="P616">
        <v>1</v>
      </c>
      <c r="Q616">
        <v>1</v>
      </c>
      <c r="R616">
        <v>7</v>
      </c>
      <c r="S616">
        <v>19</v>
      </c>
      <c r="T616">
        <v>3</v>
      </c>
      <c r="U616">
        <v>9</v>
      </c>
      <c r="V616">
        <v>11</v>
      </c>
      <c r="W616">
        <v>1</v>
      </c>
      <c r="X616">
        <v>1</v>
      </c>
      <c r="Y616">
        <v>7</v>
      </c>
      <c r="Z616">
        <v>19</v>
      </c>
      <c r="AA616">
        <v>3</v>
      </c>
      <c r="AB616">
        <v>9</v>
      </c>
      <c r="AC616">
        <v>11</v>
      </c>
      <c r="AD616">
        <v>1</v>
      </c>
      <c r="AE616">
        <v>1</v>
      </c>
      <c r="AF616">
        <v>7</v>
      </c>
      <c r="AG616">
        <v>19</v>
      </c>
      <c r="AH616" s="3">
        <v>6.4285714285714288</v>
      </c>
      <c r="AI616" s="3">
        <v>6.293857142857143</v>
      </c>
      <c r="AJ616" s="3">
        <v>8.0475714285714286</v>
      </c>
      <c r="AK616" s="3">
        <v>4.5714285714285712</v>
      </c>
      <c r="AL616" s="3">
        <v>2.8571428571428572</v>
      </c>
      <c r="AM616" s="3">
        <v>5.8571428571428568</v>
      </c>
      <c r="AN616" s="3">
        <v>12.229571428571429</v>
      </c>
      <c r="AO616" s="3">
        <f t="shared" si="119"/>
        <v>6.6121836734693886</v>
      </c>
      <c r="AP616" s="3" t="b">
        <f t="shared" si="120"/>
        <v>1</v>
      </c>
      <c r="AQ616" s="3" t="b">
        <f t="shared" si="127"/>
        <v>1</v>
      </c>
      <c r="AR616">
        <f t="shared" si="121"/>
        <v>4</v>
      </c>
      <c r="AS616">
        <f t="shared" si="122"/>
        <v>3</v>
      </c>
      <c r="AT616" s="3" t="b">
        <f t="shared" si="123"/>
        <v>1</v>
      </c>
      <c r="AU616" s="3">
        <f t="shared" si="124"/>
        <v>6.3353571428571431</v>
      </c>
      <c r="AV616" s="3">
        <f t="shared" si="125"/>
        <v>6.9812857142857139</v>
      </c>
      <c r="AW616" s="3">
        <f t="shared" si="118"/>
        <v>-0.14006680538167315</v>
      </c>
      <c r="AX616" s="3">
        <f t="shared" si="130"/>
        <v>-0.189143103648239</v>
      </c>
      <c r="AY616" s="3" t="b">
        <f t="shared" si="128"/>
        <v>0</v>
      </c>
      <c r="AZ616" s="6">
        <f t="shared" si="126"/>
        <v>0.80335436999422738</v>
      </c>
      <c r="BA616" s="3" t="b">
        <f t="shared" si="129"/>
        <v>0</v>
      </c>
      <c r="BB616" s="3"/>
      <c r="BC616" t="s">
        <v>537</v>
      </c>
    </row>
    <row r="617" spans="1:55">
      <c r="A617">
        <v>1020</v>
      </c>
      <c r="B617">
        <v>1</v>
      </c>
      <c r="C617" t="s">
        <v>2600</v>
      </c>
      <c r="D617" t="str">
        <f>HYPERLINK("http://www.uniprot.org/uniprot/CY250_MOUSE", "CY250_MOUSE")</f>
        <v>CY250_MOUSE</v>
      </c>
      <c r="F617">
        <v>33.5</v>
      </c>
      <c r="G617">
        <v>490</v>
      </c>
      <c r="H617">
        <v>55675</v>
      </c>
      <c r="I617" t="s">
        <v>2601</v>
      </c>
      <c r="J617">
        <v>94</v>
      </c>
      <c r="K617">
        <v>15</v>
      </c>
      <c r="L617">
        <v>0.16</v>
      </c>
      <c r="M617">
        <v>10</v>
      </c>
      <c r="N617">
        <v>31</v>
      </c>
      <c r="O617">
        <v>29</v>
      </c>
      <c r="P617">
        <v>13</v>
      </c>
      <c r="Q617">
        <v>2</v>
      </c>
      <c r="R617">
        <v>4</v>
      </c>
      <c r="S617">
        <v>5</v>
      </c>
      <c r="T617">
        <v>1</v>
      </c>
      <c r="U617">
        <v>2</v>
      </c>
      <c r="V617">
        <v>5</v>
      </c>
      <c r="W617">
        <v>4</v>
      </c>
      <c r="X617">
        <v>0</v>
      </c>
      <c r="Y617">
        <v>1</v>
      </c>
      <c r="Z617">
        <v>2</v>
      </c>
      <c r="AA617">
        <v>4.0570000000000004</v>
      </c>
      <c r="AB617">
        <v>5.6420000000000003</v>
      </c>
      <c r="AC617">
        <v>12.093999999999999</v>
      </c>
      <c r="AD617">
        <v>10.686</v>
      </c>
      <c r="AE617">
        <v>0</v>
      </c>
      <c r="AF617">
        <v>2.25</v>
      </c>
      <c r="AG617">
        <v>4</v>
      </c>
      <c r="AH617" s="3">
        <v>8.722428571428571</v>
      </c>
      <c r="AI617" s="3">
        <v>3.556</v>
      </c>
      <c r="AJ617" s="3">
        <v>9.0134285714285713</v>
      </c>
      <c r="AK617" s="3">
        <v>19.669428571428572</v>
      </c>
      <c r="AL617" s="3">
        <v>1.0595714285714286</v>
      </c>
      <c r="AM617" s="3">
        <v>1.75</v>
      </c>
      <c r="AN617" s="3">
        <v>2.4285714285714284</v>
      </c>
      <c r="AO617" s="3">
        <f t="shared" si="119"/>
        <v>6.5999183673469384</v>
      </c>
      <c r="AP617" s="3" t="b">
        <f t="shared" si="120"/>
        <v>1</v>
      </c>
      <c r="AQ617" s="3" t="b">
        <f t="shared" si="127"/>
        <v>0</v>
      </c>
      <c r="AR617">
        <f t="shared" si="121"/>
        <v>4</v>
      </c>
      <c r="AS617">
        <f t="shared" si="122"/>
        <v>3</v>
      </c>
      <c r="AT617" s="3" t="b">
        <f t="shared" si="123"/>
        <v>1</v>
      </c>
      <c r="AU617" s="3">
        <f t="shared" si="124"/>
        <v>10.240321428571427</v>
      </c>
      <c r="AV617" s="3">
        <f t="shared" si="125"/>
        <v>1.7460476190476191</v>
      </c>
      <c r="AW617" s="3">
        <f t="shared" si="118"/>
        <v>2.5520961896288217</v>
      </c>
      <c r="AX617" s="3">
        <f t="shared" si="130"/>
        <v>3.0101177772610233</v>
      </c>
      <c r="AY617" s="3" t="b">
        <f t="shared" si="128"/>
        <v>1</v>
      </c>
      <c r="AZ617" s="6">
        <f t="shared" si="126"/>
        <v>8.8128694873295499E-2</v>
      </c>
      <c r="BA617" s="3" t="b">
        <f t="shared" si="129"/>
        <v>1</v>
      </c>
      <c r="BB617" s="3"/>
      <c r="BC617" t="s">
        <v>1177</v>
      </c>
    </row>
    <row r="618" spans="1:55">
      <c r="A618">
        <v>723</v>
      </c>
      <c r="B618">
        <v>1</v>
      </c>
      <c r="C618" t="s">
        <v>1794</v>
      </c>
      <c r="D618" t="str">
        <f>HYPERLINK("http://www.uniprot.org/uniprot/THOC7_MOUSE", "THOC7_MOUSE")</f>
        <v>THOC7_MOUSE</v>
      </c>
      <c r="F618">
        <v>49.5</v>
      </c>
      <c r="G618">
        <v>204</v>
      </c>
      <c r="H618">
        <v>23716</v>
      </c>
      <c r="I618" t="s">
        <v>1795</v>
      </c>
      <c r="J618">
        <v>50</v>
      </c>
      <c r="K618">
        <v>50</v>
      </c>
      <c r="L618">
        <v>1</v>
      </c>
      <c r="M618">
        <v>2</v>
      </c>
      <c r="N618">
        <v>8</v>
      </c>
      <c r="O618">
        <v>8</v>
      </c>
      <c r="P618">
        <v>2</v>
      </c>
      <c r="Q618">
        <v>3</v>
      </c>
      <c r="R618">
        <v>8</v>
      </c>
      <c r="S618">
        <v>19</v>
      </c>
      <c r="T618">
        <v>2</v>
      </c>
      <c r="U618">
        <v>8</v>
      </c>
      <c r="V618">
        <v>8</v>
      </c>
      <c r="W618">
        <v>2</v>
      </c>
      <c r="X618">
        <v>3</v>
      </c>
      <c r="Y618">
        <v>8</v>
      </c>
      <c r="Z618">
        <v>19</v>
      </c>
      <c r="AA618">
        <v>2</v>
      </c>
      <c r="AB618">
        <v>8</v>
      </c>
      <c r="AC618">
        <v>8</v>
      </c>
      <c r="AD618">
        <v>2</v>
      </c>
      <c r="AE618">
        <v>3</v>
      </c>
      <c r="AF618">
        <v>8</v>
      </c>
      <c r="AG618">
        <v>19</v>
      </c>
      <c r="AH618" s="3">
        <v>4.1428571428571432</v>
      </c>
      <c r="AI618" s="3">
        <v>5.5230000000000006</v>
      </c>
      <c r="AJ618" s="3">
        <v>5.8571428571428568</v>
      </c>
      <c r="AK618" s="3">
        <v>6.4761428571428565</v>
      </c>
      <c r="AL618" s="3">
        <v>6</v>
      </c>
      <c r="AM618" s="3">
        <v>6.4285714285714288</v>
      </c>
      <c r="AN618" s="3">
        <v>11.67957142857143</v>
      </c>
      <c r="AO618" s="3">
        <f t="shared" si="119"/>
        <v>6.5867551020408168</v>
      </c>
      <c r="AP618" s="3" t="b">
        <f t="shared" si="120"/>
        <v>1</v>
      </c>
      <c r="AQ618" s="3" t="b">
        <f t="shared" si="127"/>
        <v>1</v>
      </c>
      <c r="AR618">
        <f t="shared" si="121"/>
        <v>4</v>
      </c>
      <c r="AS618">
        <f t="shared" si="122"/>
        <v>3</v>
      </c>
      <c r="AT618" s="3" t="b">
        <f t="shared" si="123"/>
        <v>1</v>
      </c>
      <c r="AU618" s="3">
        <f t="shared" si="124"/>
        <v>5.4997857142857143</v>
      </c>
      <c r="AV618" s="3">
        <f t="shared" si="125"/>
        <v>8.0360476190476202</v>
      </c>
      <c r="AW618" s="3">
        <f t="shared" si="118"/>
        <v>-0.54711070440126408</v>
      </c>
      <c r="AX618" s="3">
        <f t="shared" si="130"/>
        <v>-0.81166037399252988</v>
      </c>
      <c r="AY618" s="3" t="b">
        <f t="shared" si="128"/>
        <v>0</v>
      </c>
      <c r="AZ618" s="6">
        <f t="shared" si="126"/>
        <v>0.18165622185980085</v>
      </c>
      <c r="BA618" s="3" t="b">
        <f t="shared" si="129"/>
        <v>0</v>
      </c>
      <c r="BB618" s="3"/>
      <c r="BC618" t="s">
        <v>537</v>
      </c>
    </row>
    <row r="619" spans="1:55">
      <c r="A619">
        <v>184</v>
      </c>
      <c r="B619">
        <v>1</v>
      </c>
      <c r="C619" t="s">
        <v>119</v>
      </c>
      <c r="D619" t="str">
        <f>HYPERLINK("http://www.uniprot.org/uniprot/RS16_MOUSE", "RS16_MOUSE")</f>
        <v>RS16_MOUSE</v>
      </c>
      <c r="F619">
        <v>39</v>
      </c>
      <c r="G619">
        <v>146</v>
      </c>
      <c r="H619">
        <v>16446</v>
      </c>
      <c r="I619" t="s">
        <v>120</v>
      </c>
      <c r="J619">
        <v>50</v>
      </c>
      <c r="K619">
        <v>50</v>
      </c>
      <c r="L619">
        <v>1</v>
      </c>
      <c r="M619">
        <v>3</v>
      </c>
      <c r="N619">
        <v>7</v>
      </c>
      <c r="O619">
        <v>14</v>
      </c>
      <c r="P619">
        <v>2</v>
      </c>
      <c r="Q619">
        <v>2</v>
      </c>
      <c r="R619">
        <v>15</v>
      </c>
      <c r="S619">
        <v>7</v>
      </c>
      <c r="T619">
        <v>3</v>
      </c>
      <c r="U619">
        <v>7</v>
      </c>
      <c r="V619">
        <v>14</v>
      </c>
      <c r="W619">
        <v>2</v>
      </c>
      <c r="X619">
        <v>2</v>
      </c>
      <c r="Y619">
        <v>15</v>
      </c>
      <c r="Z619">
        <v>7</v>
      </c>
      <c r="AA619">
        <v>3</v>
      </c>
      <c r="AB619">
        <v>7</v>
      </c>
      <c r="AC619">
        <v>14</v>
      </c>
      <c r="AD619">
        <v>2</v>
      </c>
      <c r="AE619">
        <v>2</v>
      </c>
      <c r="AF619">
        <v>15</v>
      </c>
      <c r="AG619">
        <v>7</v>
      </c>
      <c r="AH619" s="3">
        <v>5.3714285714285719</v>
      </c>
      <c r="AI619" s="3">
        <v>4.2857142857142856</v>
      </c>
      <c r="AJ619" s="3">
        <v>10.142857142857142</v>
      </c>
      <c r="AK619" s="3">
        <v>5.8571428571428568</v>
      </c>
      <c r="AL619" s="3">
        <v>4.0832857142857142</v>
      </c>
      <c r="AM619" s="3">
        <v>11.916</v>
      </c>
      <c r="AN619" s="3">
        <v>4.1428571428571432</v>
      </c>
      <c r="AO619" s="3">
        <f t="shared" si="119"/>
        <v>6.5427551020408172</v>
      </c>
      <c r="AP619" s="3" t="b">
        <f t="shared" si="120"/>
        <v>1</v>
      </c>
      <c r="AQ619" s="3" t="b">
        <f t="shared" si="127"/>
        <v>1</v>
      </c>
      <c r="AR619">
        <f t="shared" si="121"/>
        <v>4</v>
      </c>
      <c r="AS619">
        <f t="shared" si="122"/>
        <v>3</v>
      </c>
      <c r="AT619" s="3" t="b">
        <f t="shared" si="123"/>
        <v>1</v>
      </c>
      <c r="AU619" s="3">
        <f t="shared" si="124"/>
        <v>6.4142857142857146</v>
      </c>
      <c r="AV619" s="3">
        <f t="shared" si="125"/>
        <v>6.7140476190476193</v>
      </c>
      <c r="AW619" s="3">
        <f t="shared" si="118"/>
        <v>-6.5894151518136768E-2</v>
      </c>
      <c r="AX619" s="3">
        <f t="shared" si="130"/>
        <v>-0.30901433961266445</v>
      </c>
      <c r="AY619" s="3" t="b">
        <f t="shared" si="128"/>
        <v>0</v>
      </c>
      <c r="AZ619" s="6">
        <f t="shared" si="126"/>
        <v>0.91450127728306763</v>
      </c>
      <c r="BA619" s="3" t="b">
        <f t="shared" si="129"/>
        <v>0</v>
      </c>
      <c r="BB619" s="3"/>
      <c r="BC619" t="s">
        <v>537</v>
      </c>
    </row>
    <row r="620" spans="1:55">
      <c r="A620">
        <v>300</v>
      </c>
      <c r="B620">
        <v>1</v>
      </c>
      <c r="C620" t="s">
        <v>564</v>
      </c>
      <c r="D620" t="str">
        <f>HYPERLINK("http://www.uniprot.org/uniprot/FMO1_MOUSE", "FMO1_MOUSE")</f>
        <v>FMO1_MOUSE</v>
      </c>
      <c r="F620">
        <v>28.9</v>
      </c>
      <c r="G620">
        <v>532</v>
      </c>
      <c r="H620">
        <v>59916</v>
      </c>
      <c r="I620" t="s">
        <v>565</v>
      </c>
      <c r="J620">
        <v>58</v>
      </c>
      <c r="K620">
        <v>58</v>
      </c>
      <c r="L620">
        <v>1</v>
      </c>
      <c r="M620">
        <v>1</v>
      </c>
      <c r="N620">
        <v>24</v>
      </c>
      <c r="O620">
        <v>9</v>
      </c>
      <c r="P620">
        <v>1</v>
      </c>
      <c r="Q620">
        <v>0</v>
      </c>
      <c r="R620">
        <v>11</v>
      </c>
      <c r="S620">
        <v>12</v>
      </c>
      <c r="T620">
        <v>1</v>
      </c>
      <c r="U620">
        <v>24</v>
      </c>
      <c r="V620">
        <v>9</v>
      </c>
      <c r="W620">
        <v>1</v>
      </c>
      <c r="X620">
        <v>0</v>
      </c>
      <c r="Y620">
        <v>11</v>
      </c>
      <c r="Z620">
        <v>12</v>
      </c>
      <c r="AA620">
        <v>1</v>
      </c>
      <c r="AB620">
        <v>24</v>
      </c>
      <c r="AC620">
        <v>9</v>
      </c>
      <c r="AD620">
        <v>1</v>
      </c>
      <c r="AE620">
        <v>0</v>
      </c>
      <c r="AF620">
        <v>11</v>
      </c>
      <c r="AG620">
        <v>12</v>
      </c>
      <c r="AH620" s="3">
        <v>2</v>
      </c>
      <c r="AI620" s="3">
        <v>18.236857142857144</v>
      </c>
      <c r="AJ620" s="3">
        <v>6.4285714285714288</v>
      </c>
      <c r="AK620" s="3">
        <v>3.4805714285714289</v>
      </c>
      <c r="AL620" s="3">
        <v>0</v>
      </c>
      <c r="AM620" s="3">
        <v>8.7272857142857152</v>
      </c>
      <c r="AN620" s="3">
        <v>6.8571428571428568</v>
      </c>
      <c r="AO620" s="3">
        <f t="shared" si="119"/>
        <v>6.5329183673469382</v>
      </c>
      <c r="AP620" s="3" t="b">
        <f t="shared" si="120"/>
        <v>1</v>
      </c>
      <c r="AQ620" s="3" t="b">
        <f t="shared" si="127"/>
        <v>1</v>
      </c>
      <c r="AR620">
        <f t="shared" si="121"/>
        <v>4</v>
      </c>
      <c r="AS620">
        <f t="shared" si="122"/>
        <v>2</v>
      </c>
      <c r="AT620" s="3" t="b">
        <f t="shared" si="123"/>
        <v>1</v>
      </c>
      <c r="AU620" s="3">
        <f t="shared" si="124"/>
        <v>7.5365000000000002</v>
      </c>
      <c r="AV620" s="3">
        <f t="shared" si="125"/>
        <v>5.194809523809524</v>
      </c>
      <c r="AW620" s="3">
        <f t="shared" si="118"/>
        <v>0.53682383066258832</v>
      </c>
      <c r="AX620" s="3">
        <f t="shared" si="130"/>
        <v>0.37116773926997987</v>
      </c>
      <c r="AY620" s="3" t="b">
        <f t="shared" si="128"/>
        <v>0</v>
      </c>
      <c r="AZ620" s="6">
        <f t="shared" si="126"/>
        <v>0.65231142325442959</v>
      </c>
      <c r="BA620" s="3" t="b">
        <f t="shared" si="129"/>
        <v>0</v>
      </c>
      <c r="BB620" s="3"/>
      <c r="BC620" t="s">
        <v>537</v>
      </c>
    </row>
    <row r="621" spans="1:55">
      <c r="A621">
        <v>1220</v>
      </c>
      <c r="B621">
        <v>1</v>
      </c>
      <c r="C621" t="s">
        <v>2246</v>
      </c>
      <c r="D621" t="str">
        <f>HYPERLINK("http://www.uniprot.org/uniprot/LLPH_MOUSE", "LLPH_MOUSE")</f>
        <v>LLPH_MOUSE</v>
      </c>
      <c r="F621">
        <v>21.5</v>
      </c>
      <c r="G621">
        <v>130</v>
      </c>
      <c r="H621">
        <v>15392</v>
      </c>
      <c r="I621" t="s">
        <v>2247</v>
      </c>
      <c r="J621">
        <v>55</v>
      </c>
      <c r="K621">
        <v>55</v>
      </c>
      <c r="L621">
        <v>1</v>
      </c>
      <c r="M621">
        <v>0</v>
      </c>
      <c r="N621">
        <v>12</v>
      </c>
      <c r="O621">
        <v>17</v>
      </c>
      <c r="P621">
        <v>0</v>
      </c>
      <c r="Q621">
        <v>0</v>
      </c>
      <c r="R621">
        <v>7</v>
      </c>
      <c r="S621">
        <v>19</v>
      </c>
      <c r="T621">
        <v>0</v>
      </c>
      <c r="U621">
        <v>12</v>
      </c>
      <c r="V621">
        <v>17</v>
      </c>
      <c r="W621">
        <v>0</v>
      </c>
      <c r="X621">
        <v>0</v>
      </c>
      <c r="Y621">
        <v>7</v>
      </c>
      <c r="Z621">
        <v>19</v>
      </c>
      <c r="AA621">
        <v>0</v>
      </c>
      <c r="AB621">
        <v>12</v>
      </c>
      <c r="AC621">
        <v>17</v>
      </c>
      <c r="AD621">
        <v>0</v>
      </c>
      <c r="AE621">
        <v>0</v>
      </c>
      <c r="AF621">
        <v>7</v>
      </c>
      <c r="AG621">
        <v>19</v>
      </c>
      <c r="AH621" s="3">
        <v>1.2924285714285715</v>
      </c>
      <c r="AI621" s="3">
        <v>9.241142857142858</v>
      </c>
      <c r="AJ621" s="3">
        <v>13.169</v>
      </c>
      <c r="AK621" s="3">
        <v>2.2857142857142856</v>
      </c>
      <c r="AL621" s="3">
        <v>1.4285714285714286</v>
      </c>
      <c r="AM621" s="3">
        <v>5.9285714285714288</v>
      </c>
      <c r="AN621" s="3">
        <v>12.285714285714286</v>
      </c>
      <c r="AO621" s="3">
        <f t="shared" si="119"/>
        <v>6.5187346938775503</v>
      </c>
      <c r="AP621" s="3" t="b">
        <f t="shared" si="120"/>
        <v>1</v>
      </c>
      <c r="AQ621" s="3" t="b">
        <f t="shared" si="127"/>
        <v>1</v>
      </c>
      <c r="AR621">
        <f t="shared" si="121"/>
        <v>2</v>
      </c>
      <c r="AS621">
        <f t="shared" si="122"/>
        <v>2</v>
      </c>
      <c r="AT621" s="3" t="b">
        <f t="shared" si="123"/>
        <v>1</v>
      </c>
      <c r="AU621" s="3">
        <f t="shared" si="124"/>
        <v>6.4970714285714291</v>
      </c>
      <c r="AV621" s="3">
        <f t="shared" si="125"/>
        <v>6.5476190476190483</v>
      </c>
      <c r="AW621" s="3">
        <f t="shared" si="118"/>
        <v>-1.1180819423950949E-2</v>
      </c>
      <c r="AX621" s="3">
        <f t="shared" si="130"/>
        <v>-0.28042840009500336</v>
      </c>
      <c r="AY621" s="3" t="b">
        <f t="shared" si="128"/>
        <v>0</v>
      </c>
      <c r="AZ621" s="6">
        <f t="shared" si="126"/>
        <v>0.99101567164842574</v>
      </c>
      <c r="BA621" s="3" t="b">
        <f t="shared" si="129"/>
        <v>0</v>
      </c>
      <c r="BB621" s="3"/>
      <c r="BC621" t="s">
        <v>537</v>
      </c>
    </row>
    <row r="622" spans="1:55">
      <c r="A622">
        <v>920</v>
      </c>
      <c r="B622">
        <v>1</v>
      </c>
      <c r="C622" t="s">
        <v>1425</v>
      </c>
      <c r="D622" t="str">
        <f>HYPERLINK("http://www.uniprot.org/uniprot/MTA1_MOUSE", "MTA1_MOUSE")</f>
        <v>MTA1_MOUSE</v>
      </c>
      <c r="F622">
        <v>27</v>
      </c>
      <c r="G622">
        <v>715</v>
      </c>
      <c r="H622">
        <v>80799</v>
      </c>
      <c r="I622" t="s">
        <v>1426</v>
      </c>
      <c r="J622">
        <v>74</v>
      </c>
      <c r="K622">
        <v>30</v>
      </c>
      <c r="L622">
        <v>0.40500000000000003</v>
      </c>
      <c r="M622">
        <v>10</v>
      </c>
      <c r="N622">
        <v>19</v>
      </c>
      <c r="O622">
        <v>14</v>
      </c>
      <c r="P622">
        <v>1</v>
      </c>
      <c r="Q622">
        <v>5</v>
      </c>
      <c r="R622">
        <v>8</v>
      </c>
      <c r="S622">
        <v>17</v>
      </c>
      <c r="T622">
        <v>7</v>
      </c>
      <c r="U622">
        <v>6</v>
      </c>
      <c r="V622">
        <v>5</v>
      </c>
      <c r="W622">
        <v>0</v>
      </c>
      <c r="X622">
        <v>3</v>
      </c>
      <c r="Y622">
        <v>2</v>
      </c>
      <c r="Z622">
        <v>7</v>
      </c>
      <c r="AA622">
        <v>8.1370000000000005</v>
      </c>
      <c r="AB622">
        <v>10.635999999999999</v>
      </c>
      <c r="AC622">
        <v>7.4610000000000003</v>
      </c>
      <c r="AD622">
        <v>0</v>
      </c>
      <c r="AE622">
        <v>3.15</v>
      </c>
      <c r="AF622">
        <v>3.524</v>
      </c>
      <c r="AG622">
        <v>12.773</v>
      </c>
      <c r="AH622" s="3">
        <v>14.305285714285715</v>
      </c>
      <c r="AI622" s="3">
        <v>7.5194285714285707</v>
      </c>
      <c r="AJ622" s="3">
        <v>5.5230000000000006</v>
      </c>
      <c r="AK622" s="3">
        <v>1.2422857142857142</v>
      </c>
      <c r="AL622" s="3">
        <v>7.02</v>
      </c>
      <c r="AM622" s="3">
        <v>2.5748571428571432</v>
      </c>
      <c r="AN622" s="3">
        <v>7.4408571428571424</v>
      </c>
      <c r="AO622" s="3">
        <f t="shared" si="119"/>
        <v>6.5179591836734687</v>
      </c>
      <c r="AP622" s="3" t="b">
        <f t="shared" si="120"/>
        <v>1</v>
      </c>
      <c r="AQ622" s="3" t="b">
        <f t="shared" si="127"/>
        <v>1</v>
      </c>
      <c r="AR622">
        <f t="shared" si="121"/>
        <v>4</v>
      </c>
      <c r="AS622">
        <f t="shared" si="122"/>
        <v>3</v>
      </c>
      <c r="AT622" s="3" t="b">
        <f t="shared" si="123"/>
        <v>1</v>
      </c>
      <c r="AU622" s="3">
        <f t="shared" si="124"/>
        <v>7.1475</v>
      </c>
      <c r="AV622" s="3">
        <f t="shared" si="125"/>
        <v>5.6785714285714279</v>
      </c>
      <c r="AW622" s="3">
        <f t="shared" si="118"/>
        <v>0.33191068162962245</v>
      </c>
      <c r="AX622" s="3">
        <f t="shared" si="130"/>
        <v>0.21716215753913759</v>
      </c>
      <c r="AY622" s="3" t="b">
        <f t="shared" si="128"/>
        <v>0</v>
      </c>
      <c r="AZ622" s="6">
        <f t="shared" si="126"/>
        <v>0.68994992972557068</v>
      </c>
      <c r="BA622" s="3" t="b">
        <f t="shared" si="129"/>
        <v>0</v>
      </c>
      <c r="BB622" s="3"/>
      <c r="BC622" t="s">
        <v>1427</v>
      </c>
    </row>
    <row r="623" spans="1:55">
      <c r="A623">
        <v>845</v>
      </c>
      <c r="B623">
        <v>1</v>
      </c>
      <c r="C623" t="s">
        <v>1529</v>
      </c>
      <c r="D623" t="str">
        <f>HYPERLINK("http://www.uniprot.org/uniprot/IWS1_MOUSE", "IWS1_MOUSE")</f>
        <v>IWS1_MOUSE</v>
      </c>
      <c r="F623">
        <v>14</v>
      </c>
      <c r="G623">
        <v>766</v>
      </c>
      <c r="H623">
        <v>85249</v>
      </c>
      <c r="I623" t="s">
        <v>1530</v>
      </c>
      <c r="J623">
        <v>45</v>
      </c>
      <c r="K623">
        <v>45</v>
      </c>
      <c r="L623">
        <v>1</v>
      </c>
      <c r="M623">
        <v>1</v>
      </c>
      <c r="N623">
        <v>8</v>
      </c>
      <c r="O623">
        <v>10</v>
      </c>
      <c r="P623">
        <v>3</v>
      </c>
      <c r="Q623">
        <v>4</v>
      </c>
      <c r="R623">
        <v>7</v>
      </c>
      <c r="S623">
        <v>12</v>
      </c>
      <c r="T623">
        <v>1</v>
      </c>
      <c r="U623">
        <v>8</v>
      </c>
      <c r="V623">
        <v>10</v>
      </c>
      <c r="W623">
        <v>3</v>
      </c>
      <c r="X623">
        <v>4</v>
      </c>
      <c r="Y623">
        <v>7</v>
      </c>
      <c r="Z623">
        <v>12</v>
      </c>
      <c r="AA623">
        <v>1</v>
      </c>
      <c r="AB623">
        <v>8</v>
      </c>
      <c r="AC623">
        <v>10</v>
      </c>
      <c r="AD623">
        <v>3</v>
      </c>
      <c r="AE623">
        <v>4</v>
      </c>
      <c r="AF623">
        <v>7</v>
      </c>
      <c r="AG623">
        <v>12</v>
      </c>
      <c r="AH623" s="3">
        <v>2.5109999999999997</v>
      </c>
      <c r="AI623" s="3">
        <v>5.8571428571428568</v>
      </c>
      <c r="AJ623" s="3">
        <v>7.2857142857142856</v>
      </c>
      <c r="AK623" s="3">
        <v>9</v>
      </c>
      <c r="AL623" s="3">
        <v>7.5714285714285712</v>
      </c>
      <c r="AM623" s="3">
        <v>5.8571428571428568</v>
      </c>
      <c r="AN623" s="3">
        <v>7.2857142857142856</v>
      </c>
      <c r="AO623" s="3">
        <f t="shared" si="119"/>
        <v>6.4811632653061215</v>
      </c>
      <c r="AP623" s="3" t="b">
        <f t="shared" si="120"/>
        <v>1</v>
      </c>
      <c r="AQ623" s="3" t="b">
        <f t="shared" si="127"/>
        <v>1</v>
      </c>
      <c r="AR623">
        <f t="shared" si="121"/>
        <v>4</v>
      </c>
      <c r="AS623">
        <f t="shared" si="122"/>
        <v>3</v>
      </c>
      <c r="AT623" s="3" t="b">
        <f t="shared" si="123"/>
        <v>1</v>
      </c>
      <c r="AU623" s="3">
        <f t="shared" si="124"/>
        <v>6.1634642857142854</v>
      </c>
      <c r="AV623" s="3">
        <f t="shared" si="125"/>
        <v>6.9047619047619042</v>
      </c>
      <c r="AW623" s="3">
        <f t="shared" si="118"/>
        <v>-0.16385019570315668</v>
      </c>
      <c r="AX623" s="3">
        <f t="shared" si="130"/>
        <v>-0.41565563245212939</v>
      </c>
      <c r="AY623" s="3" t="b">
        <f t="shared" si="128"/>
        <v>0</v>
      </c>
      <c r="AZ623" s="6">
        <f t="shared" si="126"/>
        <v>0.67890051222314174</v>
      </c>
      <c r="BA623" s="3" t="b">
        <f t="shared" si="129"/>
        <v>0</v>
      </c>
      <c r="BB623" s="3"/>
      <c r="BC623" t="s">
        <v>537</v>
      </c>
    </row>
    <row r="624" spans="1:55">
      <c r="A624">
        <v>767</v>
      </c>
      <c r="B624">
        <v>1</v>
      </c>
      <c r="C624" t="s">
        <v>1712</v>
      </c>
      <c r="D624" t="str">
        <f>HYPERLINK("http://www.uniprot.org/uniprot/PCID2_MOUSE", "PCID2_MOUSE")</f>
        <v>PCID2_MOUSE</v>
      </c>
      <c r="F624">
        <v>23.8</v>
      </c>
      <c r="G624">
        <v>399</v>
      </c>
      <c r="H624">
        <v>46133</v>
      </c>
      <c r="I624" t="s">
        <v>1713</v>
      </c>
      <c r="J624">
        <v>40</v>
      </c>
      <c r="K624">
        <v>40</v>
      </c>
      <c r="L624">
        <v>1</v>
      </c>
      <c r="M624">
        <v>4</v>
      </c>
      <c r="N624">
        <v>11</v>
      </c>
      <c r="O624">
        <v>5</v>
      </c>
      <c r="P624">
        <v>3</v>
      </c>
      <c r="Q624">
        <v>5</v>
      </c>
      <c r="R624">
        <v>6</v>
      </c>
      <c r="S624">
        <v>6</v>
      </c>
      <c r="T624">
        <v>4</v>
      </c>
      <c r="U624">
        <v>11</v>
      </c>
      <c r="V624">
        <v>5</v>
      </c>
      <c r="W624">
        <v>3</v>
      </c>
      <c r="X624">
        <v>5</v>
      </c>
      <c r="Y624">
        <v>6</v>
      </c>
      <c r="Z624">
        <v>6</v>
      </c>
      <c r="AA624">
        <v>4</v>
      </c>
      <c r="AB624">
        <v>11</v>
      </c>
      <c r="AC624">
        <v>5</v>
      </c>
      <c r="AD624">
        <v>3</v>
      </c>
      <c r="AE624">
        <v>5</v>
      </c>
      <c r="AF624">
        <v>6</v>
      </c>
      <c r="AG624">
        <v>6</v>
      </c>
      <c r="AH624" s="3">
        <v>7.5714285714285712</v>
      </c>
      <c r="AI624" s="3">
        <v>8</v>
      </c>
      <c r="AJ624" s="3">
        <v>3.6428571428571428</v>
      </c>
      <c r="AK624" s="3">
        <v>9</v>
      </c>
      <c r="AL624" s="3">
        <v>9</v>
      </c>
      <c r="AM624" s="3">
        <v>4.6667142857142858</v>
      </c>
      <c r="AN624" s="3">
        <v>3.4259999999999997</v>
      </c>
      <c r="AO624" s="3">
        <f t="shared" si="119"/>
        <v>6.4724285714285719</v>
      </c>
      <c r="AP624" s="3" t="b">
        <f t="shared" si="120"/>
        <v>1</v>
      </c>
      <c r="AQ624" s="3" t="b">
        <f t="shared" si="127"/>
        <v>1</v>
      </c>
      <c r="AR624">
        <f t="shared" si="121"/>
        <v>4</v>
      </c>
      <c r="AS624">
        <f t="shared" si="122"/>
        <v>3</v>
      </c>
      <c r="AT624" s="3" t="b">
        <f t="shared" si="123"/>
        <v>1</v>
      </c>
      <c r="AU624" s="3">
        <f t="shared" si="124"/>
        <v>7.0535714285714288</v>
      </c>
      <c r="AV624" s="3">
        <f t="shared" si="125"/>
        <v>5.6975714285714281</v>
      </c>
      <c r="AW624" s="3">
        <f t="shared" si="118"/>
        <v>0.30800681481162451</v>
      </c>
      <c r="AX624" s="3">
        <f t="shared" si="130"/>
        <v>0.1482006191336768</v>
      </c>
      <c r="AY624" s="3" t="b">
        <f t="shared" si="128"/>
        <v>0</v>
      </c>
      <c r="AZ624" s="6">
        <f t="shared" si="126"/>
        <v>0.52454257971199103</v>
      </c>
      <c r="BA624" s="3" t="b">
        <f t="shared" si="129"/>
        <v>0</v>
      </c>
      <c r="BB624" s="3"/>
      <c r="BC624" t="s">
        <v>537</v>
      </c>
    </row>
    <row r="625" spans="1:55">
      <c r="A625">
        <v>51</v>
      </c>
      <c r="B625">
        <v>1</v>
      </c>
      <c r="C625" t="s">
        <v>424</v>
      </c>
      <c r="D625" t="str">
        <f>HYPERLINK("http://www.uniprot.org/uniprot/ARI1A_MOUSE", "ARI1A_MOUSE")</f>
        <v>ARI1A_MOUSE</v>
      </c>
      <c r="F625">
        <v>15.2</v>
      </c>
      <c r="G625">
        <v>2283</v>
      </c>
      <c r="H625">
        <v>242093</v>
      </c>
      <c r="I625" t="s">
        <v>425</v>
      </c>
      <c r="J625">
        <v>53</v>
      </c>
      <c r="K625">
        <v>53</v>
      </c>
      <c r="L625">
        <v>1</v>
      </c>
      <c r="M625">
        <v>4</v>
      </c>
      <c r="N625">
        <v>10</v>
      </c>
      <c r="O625">
        <v>4</v>
      </c>
      <c r="P625">
        <v>0</v>
      </c>
      <c r="Q625">
        <v>5</v>
      </c>
      <c r="R625">
        <v>15</v>
      </c>
      <c r="S625">
        <v>15</v>
      </c>
      <c r="T625">
        <v>4</v>
      </c>
      <c r="U625">
        <v>10</v>
      </c>
      <c r="V625">
        <v>4</v>
      </c>
      <c r="W625">
        <v>0</v>
      </c>
      <c r="X625">
        <v>5</v>
      </c>
      <c r="Y625">
        <v>15</v>
      </c>
      <c r="Z625">
        <v>15</v>
      </c>
      <c r="AA625">
        <v>4</v>
      </c>
      <c r="AB625">
        <v>10</v>
      </c>
      <c r="AC625">
        <v>4</v>
      </c>
      <c r="AD625">
        <v>0</v>
      </c>
      <c r="AE625">
        <v>5</v>
      </c>
      <c r="AF625">
        <v>15</v>
      </c>
      <c r="AG625">
        <v>15</v>
      </c>
      <c r="AH625" s="3">
        <v>6.8571428571428568</v>
      </c>
      <c r="AI625" s="3">
        <v>6.5714285714285712</v>
      </c>
      <c r="AJ625" s="3">
        <v>2.4285714285714284</v>
      </c>
      <c r="AK625" s="3">
        <v>0</v>
      </c>
      <c r="AL625" s="3">
        <v>8.4285714285714288</v>
      </c>
      <c r="AM625" s="3">
        <v>11.857142857142858</v>
      </c>
      <c r="AN625" s="3">
        <v>8.9479999999999986</v>
      </c>
      <c r="AO625" s="3">
        <f t="shared" si="119"/>
        <v>6.4415510204081627</v>
      </c>
      <c r="AP625" s="3" t="b">
        <f t="shared" si="120"/>
        <v>1</v>
      </c>
      <c r="AQ625" s="3" t="b">
        <f t="shared" si="127"/>
        <v>1</v>
      </c>
      <c r="AR625">
        <f t="shared" si="121"/>
        <v>3</v>
      </c>
      <c r="AS625">
        <f t="shared" si="122"/>
        <v>3</v>
      </c>
      <c r="AT625" s="3" t="b">
        <f t="shared" si="123"/>
        <v>1</v>
      </c>
      <c r="AU625" s="3">
        <f t="shared" si="124"/>
        <v>3.964285714285714</v>
      </c>
      <c r="AV625" s="3">
        <f t="shared" si="125"/>
        <v>9.7445714285714278</v>
      </c>
      <c r="AW625" s="3">
        <f t="shared" si="118"/>
        <v>-1.2975377920915356</v>
      </c>
      <c r="AX625" s="3">
        <f t="shared" si="130"/>
        <v>-1.8672004501753197</v>
      </c>
      <c r="AY625" s="3" t="b">
        <f t="shared" si="128"/>
        <v>1</v>
      </c>
      <c r="AZ625" s="6">
        <f t="shared" si="126"/>
        <v>4.4165802887543362E-2</v>
      </c>
      <c r="BA625" s="3" t="b">
        <f t="shared" si="129"/>
        <v>1</v>
      </c>
      <c r="BB625" s="3" t="b">
        <v>1</v>
      </c>
      <c r="BC625" t="s">
        <v>537</v>
      </c>
    </row>
    <row r="626" spans="1:55">
      <c r="A626">
        <v>1171</v>
      </c>
      <c r="B626">
        <v>1</v>
      </c>
      <c r="C626" t="s">
        <v>2234</v>
      </c>
      <c r="D626" t="str">
        <f>HYPERLINK("http://www.uniprot.org/uniprot/RL15_MOUSE", "RL15_MOUSE")</f>
        <v>RL15_MOUSE</v>
      </c>
      <c r="F626">
        <v>23</v>
      </c>
      <c r="G626">
        <v>204</v>
      </c>
      <c r="H626">
        <v>24147</v>
      </c>
      <c r="I626" t="s">
        <v>2235</v>
      </c>
      <c r="J626">
        <v>51</v>
      </c>
      <c r="K626">
        <v>51</v>
      </c>
      <c r="L626">
        <v>1</v>
      </c>
      <c r="M626">
        <v>0</v>
      </c>
      <c r="N626">
        <v>14</v>
      </c>
      <c r="O626">
        <v>8</v>
      </c>
      <c r="P626">
        <v>1</v>
      </c>
      <c r="Q626">
        <v>0</v>
      </c>
      <c r="R626">
        <v>14</v>
      </c>
      <c r="S626">
        <v>14</v>
      </c>
      <c r="T626">
        <v>0</v>
      </c>
      <c r="U626">
        <v>14</v>
      </c>
      <c r="V626">
        <v>8</v>
      </c>
      <c r="W626">
        <v>1</v>
      </c>
      <c r="X626">
        <v>0</v>
      </c>
      <c r="Y626">
        <v>14</v>
      </c>
      <c r="Z626">
        <v>14</v>
      </c>
      <c r="AA626">
        <v>0</v>
      </c>
      <c r="AB626">
        <v>14</v>
      </c>
      <c r="AC626">
        <v>8</v>
      </c>
      <c r="AD626">
        <v>1</v>
      </c>
      <c r="AE626">
        <v>0</v>
      </c>
      <c r="AF626">
        <v>14</v>
      </c>
      <c r="AG626">
        <v>14</v>
      </c>
      <c r="AH626" s="3">
        <v>1.1488571428571428</v>
      </c>
      <c r="AI626" s="3">
        <v>10.954285714285716</v>
      </c>
      <c r="AJ626" s="3">
        <v>6.072571428571429</v>
      </c>
      <c r="AK626" s="3">
        <v>4.8571428571428568</v>
      </c>
      <c r="AL626" s="3">
        <v>1.3068571428571427</v>
      </c>
      <c r="AM626" s="3">
        <v>11.571428571428571</v>
      </c>
      <c r="AN626" s="3">
        <v>8.7857142857142865</v>
      </c>
      <c r="AO626" s="3">
        <f t="shared" si="119"/>
        <v>6.3852653061224487</v>
      </c>
      <c r="AP626" s="3" t="b">
        <f t="shared" si="120"/>
        <v>1</v>
      </c>
      <c r="AQ626" s="3" t="b">
        <f t="shared" si="127"/>
        <v>1</v>
      </c>
      <c r="AR626">
        <f t="shared" si="121"/>
        <v>3</v>
      </c>
      <c r="AS626">
        <f t="shared" si="122"/>
        <v>2</v>
      </c>
      <c r="AT626" s="3" t="b">
        <f t="shared" si="123"/>
        <v>1</v>
      </c>
      <c r="AU626" s="3">
        <f t="shared" si="124"/>
        <v>5.7582142857142857</v>
      </c>
      <c r="AV626" s="3">
        <f t="shared" si="125"/>
        <v>7.2213333333333338</v>
      </c>
      <c r="AW626" s="3">
        <f t="shared" si="118"/>
        <v>-0.32664375995644629</v>
      </c>
      <c r="AX626" s="3">
        <f t="shared" si="130"/>
        <v>-0.6471645441077124</v>
      </c>
      <c r="AY626" s="3" t="b">
        <f t="shared" si="128"/>
        <v>0</v>
      </c>
      <c r="AZ626" s="6">
        <f t="shared" si="126"/>
        <v>0.6939586993302439</v>
      </c>
      <c r="BA626" s="3" t="b">
        <f t="shared" si="129"/>
        <v>0</v>
      </c>
      <c r="BB626" s="3"/>
      <c r="BC626" t="s">
        <v>537</v>
      </c>
    </row>
    <row r="627" spans="1:55">
      <c r="A627">
        <v>693</v>
      </c>
      <c r="B627">
        <v>1</v>
      </c>
      <c r="C627" t="s">
        <v>1897</v>
      </c>
      <c r="D627" t="str">
        <f>HYPERLINK("http://www.uniprot.org/uniprot/BUD31_MOUSE", "BUD31_MOUSE")</f>
        <v>BUD31_MOUSE</v>
      </c>
      <c r="F627">
        <v>48.5</v>
      </c>
      <c r="G627">
        <v>103</v>
      </c>
      <c r="H627">
        <v>11906</v>
      </c>
      <c r="I627" t="s">
        <v>1898</v>
      </c>
      <c r="J627">
        <v>42</v>
      </c>
      <c r="K627">
        <v>42</v>
      </c>
      <c r="L627">
        <v>1</v>
      </c>
      <c r="M627">
        <v>5</v>
      </c>
      <c r="N627">
        <v>11</v>
      </c>
      <c r="O627">
        <v>8</v>
      </c>
      <c r="P627">
        <v>3</v>
      </c>
      <c r="Q627">
        <v>1</v>
      </c>
      <c r="R627">
        <v>5</v>
      </c>
      <c r="S627">
        <v>9</v>
      </c>
      <c r="T627">
        <v>5</v>
      </c>
      <c r="U627">
        <v>11</v>
      </c>
      <c r="V627">
        <v>8</v>
      </c>
      <c r="W627">
        <v>3</v>
      </c>
      <c r="X627">
        <v>1</v>
      </c>
      <c r="Y627">
        <v>5</v>
      </c>
      <c r="Z627">
        <v>9</v>
      </c>
      <c r="AA627">
        <v>5</v>
      </c>
      <c r="AB627">
        <v>11</v>
      </c>
      <c r="AC627">
        <v>8</v>
      </c>
      <c r="AD627">
        <v>3</v>
      </c>
      <c r="AE627">
        <v>1</v>
      </c>
      <c r="AF627">
        <v>5</v>
      </c>
      <c r="AG627">
        <v>9</v>
      </c>
      <c r="AH627" s="3">
        <v>9.7142857142857135</v>
      </c>
      <c r="AI627" s="3">
        <v>8</v>
      </c>
      <c r="AJ627" s="3">
        <v>5.8571428571428568</v>
      </c>
      <c r="AK627" s="3">
        <v>9</v>
      </c>
      <c r="AL627" s="3">
        <v>2.6292857142857144</v>
      </c>
      <c r="AM627" s="3">
        <v>4.1428571428571432</v>
      </c>
      <c r="AN627" s="3">
        <v>5.3527142857142858</v>
      </c>
      <c r="AO627" s="3">
        <f t="shared" si="119"/>
        <v>6.3851836734693874</v>
      </c>
      <c r="AP627" s="3" t="b">
        <f t="shared" si="120"/>
        <v>1</v>
      </c>
      <c r="AQ627" s="3" t="b">
        <f t="shared" si="127"/>
        <v>1</v>
      </c>
      <c r="AR627">
        <f t="shared" si="121"/>
        <v>4</v>
      </c>
      <c r="AS627">
        <f t="shared" si="122"/>
        <v>3</v>
      </c>
      <c r="AT627" s="3" t="b">
        <f t="shared" si="123"/>
        <v>1</v>
      </c>
      <c r="AU627" s="3">
        <f t="shared" si="124"/>
        <v>8.1428571428571423</v>
      </c>
      <c r="AV627" s="3">
        <f t="shared" si="125"/>
        <v>4.0416190476190481</v>
      </c>
      <c r="AW627" s="3">
        <f t="shared" si="118"/>
        <v>1.0106017486210173</v>
      </c>
      <c r="AX627" s="3">
        <f t="shared" si="130"/>
        <v>0.95118021097164906</v>
      </c>
      <c r="AY627" s="3" t="b">
        <f t="shared" si="128"/>
        <v>0</v>
      </c>
      <c r="AZ627" s="6">
        <f t="shared" si="126"/>
        <v>1.8406024208579858E-2</v>
      </c>
      <c r="BA627" s="3" t="b">
        <f t="shared" si="129"/>
        <v>1</v>
      </c>
      <c r="BB627" s="3"/>
      <c r="BC627" t="s">
        <v>537</v>
      </c>
    </row>
    <row r="628" spans="1:55">
      <c r="A628">
        <v>1339</v>
      </c>
      <c r="B628">
        <v>1</v>
      </c>
      <c r="C628" t="s">
        <v>1960</v>
      </c>
      <c r="D628" t="str">
        <f>HYPERLINK("http://www.uniprot.org/uniprot/SC11A_MOUSE", "SC11A_MOUSE")</f>
        <v>SC11A_MOUSE</v>
      </c>
      <c r="F628">
        <v>15.6</v>
      </c>
      <c r="G628">
        <v>179</v>
      </c>
      <c r="H628">
        <v>20627</v>
      </c>
      <c r="I628" t="s">
        <v>1961</v>
      </c>
      <c r="J628">
        <v>41</v>
      </c>
      <c r="K628">
        <v>41</v>
      </c>
      <c r="L628">
        <v>1</v>
      </c>
      <c r="M628">
        <v>1</v>
      </c>
      <c r="N628">
        <v>17</v>
      </c>
      <c r="O628">
        <v>7</v>
      </c>
      <c r="P628">
        <v>5</v>
      </c>
      <c r="Q628">
        <v>0</v>
      </c>
      <c r="R628">
        <v>6</v>
      </c>
      <c r="S628">
        <v>5</v>
      </c>
      <c r="T628">
        <v>1</v>
      </c>
      <c r="U628">
        <v>17</v>
      </c>
      <c r="V628">
        <v>7</v>
      </c>
      <c r="W628">
        <v>5</v>
      </c>
      <c r="X628">
        <v>0</v>
      </c>
      <c r="Y628">
        <v>6</v>
      </c>
      <c r="Z628">
        <v>5</v>
      </c>
      <c r="AA628">
        <v>1</v>
      </c>
      <c r="AB628">
        <v>17</v>
      </c>
      <c r="AC628">
        <v>7</v>
      </c>
      <c r="AD628">
        <v>5</v>
      </c>
      <c r="AE628">
        <v>0</v>
      </c>
      <c r="AF628">
        <v>6</v>
      </c>
      <c r="AG628">
        <v>5</v>
      </c>
      <c r="AH628" s="3">
        <v>3.1904285714285714</v>
      </c>
      <c r="AI628" s="3">
        <v>13.448571428571428</v>
      </c>
      <c r="AJ628" s="3">
        <v>5.4285714285714288</v>
      </c>
      <c r="AK628" s="3">
        <v>12.966428571428571</v>
      </c>
      <c r="AL628" s="3">
        <v>1.7857142857142858</v>
      </c>
      <c r="AM628" s="3">
        <v>4.8961428571428565</v>
      </c>
      <c r="AN628" s="3">
        <v>2.8571428571428572</v>
      </c>
      <c r="AO628" s="3">
        <f t="shared" si="119"/>
        <v>6.367571428571428</v>
      </c>
      <c r="AP628" s="3" t="b">
        <f t="shared" si="120"/>
        <v>1</v>
      </c>
      <c r="AQ628" s="3" t="b">
        <f t="shared" si="127"/>
        <v>1</v>
      </c>
      <c r="AR628">
        <f t="shared" si="121"/>
        <v>4</v>
      </c>
      <c r="AS628">
        <f t="shared" si="122"/>
        <v>2</v>
      </c>
      <c r="AT628" s="3" t="b">
        <f t="shared" si="123"/>
        <v>1</v>
      </c>
      <c r="AU628" s="3">
        <f t="shared" si="124"/>
        <v>8.7584999999999997</v>
      </c>
      <c r="AV628" s="3">
        <f t="shared" si="125"/>
        <v>3.1796666666666664</v>
      </c>
      <c r="AW628" s="3">
        <f t="shared" si="118"/>
        <v>1.4618082801636314</v>
      </c>
      <c r="AX628" s="3">
        <f t="shared" si="130"/>
        <v>1.8846117264836502</v>
      </c>
      <c r="AY628" s="3" t="b">
        <f t="shared" si="128"/>
        <v>1</v>
      </c>
      <c r="AZ628" s="6">
        <f t="shared" si="126"/>
        <v>0.13993905096685347</v>
      </c>
      <c r="BA628" s="3" t="b">
        <f t="shared" si="129"/>
        <v>0</v>
      </c>
      <c r="BB628" s="3"/>
      <c r="BC628" t="s">
        <v>537</v>
      </c>
    </row>
    <row r="629" spans="1:55">
      <c r="A629">
        <v>370</v>
      </c>
      <c r="B629">
        <v>1</v>
      </c>
      <c r="C629" t="s">
        <v>1100</v>
      </c>
      <c r="D629" t="str">
        <f>HYPERLINK("http://www.uniprot.org/uniprot/RS18_MOUSE", "RS18_MOUSE")</f>
        <v>RS18_MOUSE</v>
      </c>
      <c r="F629">
        <v>32.200000000000003</v>
      </c>
      <c r="G629">
        <v>152</v>
      </c>
      <c r="H629">
        <v>17720</v>
      </c>
      <c r="I629" t="s">
        <v>1101</v>
      </c>
      <c r="J629">
        <v>35</v>
      </c>
      <c r="K629">
        <v>35</v>
      </c>
      <c r="L629">
        <v>1</v>
      </c>
      <c r="M629">
        <v>6</v>
      </c>
      <c r="N629">
        <v>10</v>
      </c>
      <c r="O629">
        <v>3</v>
      </c>
      <c r="P629">
        <v>5</v>
      </c>
      <c r="Q629">
        <v>5</v>
      </c>
      <c r="R629">
        <v>6</v>
      </c>
      <c r="S629">
        <v>0</v>
      </c>
      <c r="T629">
        <v>6</v>
      </c>
      <c r="U629">
        <v>10</v>
      </c>
      <c r="V629">
        <v>3</v>
      </c>
      <c r="W629">
        <v>5</v>
      </c>
      <c r="X629">
        <v>5</v>
      </c>
      <c r="Y629">
        <v>6</v>
      </c>
      <c r="Z629">
        <v>0</v>
      </c>
      <c r="AA629">
        <v>6</v>
      </c>
      <c r="AB629">
        <v>10</v>
      </c>
      <c r="AC629">
        <v>3</v>
      </c>
      <c r="AD629">
        <v>5</v>
      </c>
      <c r="AE629">
        <v>5</v>
      </c>
      <c r="AF629">
        <v>6</v>
      </c>
      <c r="AG629">
        <v>0</v>
      </c>
      <c r="AH629" s="3">
        <v>10.857142857142858</v>
      </c>
      <c r="AI629" s="3">
        <v>6.8571428571428568</v>
      </c>
      <c r="AJ629" s="3">
        <v>1.7857142857142858</v>
      </c>
      <c r="AK629" s="3">
        <v>11.67957142857143</v>
      </c>
      <c r="AL629" s="3">
        <v>8.7272857142857152</v>
      </c>
      <c r="AM629" s="3">
        <v>4.5714285714285712</v>
      </c>
      <c r="AN629" s="3">
        <v>0</v>
      </c>
      <c r="AO629" s="3">
        <f t="shared" si="119"/>
        <v>6.3540408163265303</v>
      </c>
      <c r="AP629" s="3" t="b">
        <f t="shared" si="120"/>
        <v>1</v>
      </c>
      <c r="AQ629" s="3" t="b">
        <f t="shared" si="127"/>
        <v>1</v>
      </c>
      <c r="AR629">
        <f t="shared" si="121"/>
        <v>4</v>
      </c>
      <c r="AS629">
        <f t="shared" si="122"/>
        <v>2</v>
      </c>
      <c r="AT629" s="3" t="b">
        <f t="shared" si="123"/>
        <v>1</v>
      </c>
      <c r="AU629" s="3">
        <f t="shared" si="124"/>
        <v>7.7948928571428571</v>
      </c>
      <c r="AV629" s="3">
        <f t="shared" si="125"/>
        <v>4.4329047619047621</v>
      </c>
      <c r="AW629" s="3">
        <f t="shared" si="118"/>
        <v>0.81427682537056656</v>
      </c>
      <c r="AX629" s="3">
        <f t="shared" si="130"/>
        <v>0.92362133421764558</v>
      </c>
      <c r="AY629" s="3" t="b">
        <f t="shared" si="128"/>
        <v>0</v>
      </c>
      <c r="AZ629" s="6">
        <f t="shared" si="126"/>
        <v>0.3692262651351399</v>
      </c>
      <c r="BA629" s="3" t="b">
        <f t="shared" si="129"/>
        <v>0</v>
      </c>
      <c r="BB629" s="3"/>
      <c r="BC629" t="s">
        <v>537</v>
      </c>
    </row>
    <row r="630" spans="1:55">
      <c r="A630">
        <v>133</v>
      </c>
      <c r="B630">
        <v>1</v>
      </c>
      <c r="C630" t="s">
        <v>172</v>
      </c>
      <c r="D630" t="str">
        <f>HYPERLINK("http://www.uniprot.org/uniprot/COMT_MOUSE", "COMT_MOUSE")</f>
        <v>COMT_MOUSE</v>
      </c>
      <c r="F630">
        <v>24.2</v>
      </c>
      <c r="G630">
        <v>265</v>
      </c>
      <c r="H630">
        <v>29497</v>
      </c>
      <c r="I630" t="s">
        <v>173</v>
      </c>
      <c r="J630">
        <v>57</v>
      </c>
      <c r="K630">
        <v>57</v>
      </c>
      <c r="L630">
        <v>1</v>
      </c>
      <c r="M630">
        <v>0</v>
      </c>
      <c r="N630">
        <v>10</v>
      </c>
      <c r="O630">
        <v>20</v>
      </c>
      <c r="P630">
        <v>0</v>
      </c>
      <c r="Q630">
        <v>2</v>
      </c>
      <c r="R630">
        <v>15</v>
      </c>
      <c r="S630">
        <v>10</v>
      </c>
      <c r="T630">
        <v>0</v>
      </c>
      <c r="U630">
        <v>10</v>
      </c>
      <c r="V630">
        <v>20</v>
      </c>
      <c r="W630">
        <v>0</v>
      </c>
      <c r="X630">
        <v>2</v>
      </c>
      <c r="Y630">
        <v>15</v>
      </c>
      <c r="Z630">
        <v>10</v>
      </c>
      <c r="AA630">
        <v>0</v>
      </c>
      <c r="AB630">
        <v>10</v>
      </c>
      <c r="AC630">
        <v>20</v>
      </c>
      <c r="AD630">
        <v>0</v>
      </c>
      <c r="AE630">
        <v>2</v>
      </c>
      <c r="AF630">
        <v>15</v>
      </c>
      <c r="AG630">
        <v>10</v>
      </c>
      <c r="AH630" s="3">
        <v>0</v>
      </c>
      <c r="AI630" s="3">
        <v>6.6520000000000001</v>
      </c>
      <c r="AJ630" s="3">
        <v>16.094428571428573</v>
      </c>
      <c r="AK630" s="3">
        <v>0</v>
      </c>
      <c r="AL630" s="3">
        <v>3.9898571428571432</v>
      </c>
      <c r="AM630" s="3">
        <v>11.857142857142858</v>
      </c>
      <c r="AN630" s="3">
        <v>5.8571428571428568</v>
      </c>
      <c r="AO630" s="3">
        <f t="shared" si="119"/>
        <v>6.3500816326530609</v>
      </c>
      <c r="AP630" s="3" t="b">
        <f t="shared" si="120"/>
        <v>1</v>
      </c>
      <c r="AQ630" s="3" t="b">
        <f t="shared" si="127"/>
        <v>1</v>
      </c>
      <c r="AR630">
        <f t="shared" si="121"/>
        <v>2</v>
      </c>
      <c r="AS630">
        <f t="shared" si="122"/>
        <v>3</v>
      </c>
      <c r="AT630" s="3" t="b">
        <f t="shared" si="123"/>
        <v>1</v>
      </c>
      <c r="AU630" s="3">
        <f t="shared" si="124"/>
        <v>5.6866071428571434</v>
      </c>
      <c r="AV630" s="3">
        <f t="shared" si="125"/>
        <v>7.2347142857142863</v>
      </c>
      <c r="AW630" s="3">
        <f t="shared" si="118"/>
        <v>-0.34736790309861093</v>
      </c>
      <c r="AX630" s="3">
        <f t="shared" si="130"/>
        <v>-0.61884647656899261</v>
      </c>
      <c r="AY630" s="3" t="b">
        <f t="shared" si="128"/>
        <v>0</v>
      </c>
      <c r="AZ630" s="6">
        <f t="shared" si="126"/>
        <v>0.76585977490674284</v>
      </c>
      <c r="BA630" s="3" t="b">
        <f t="shared" si="129"/>
        <v>0</v>
      </c>
      <c r="BB630" s="3"/>
      <c r="BC630" t="s">
        <v>537</v>
      </c>
    </row>
    <row r="631" spans="1:55">
      <c r="A631">
        <v>996</v>
      </c>
      <c r="B631">
        <v>1</v>
      </c>
      <c r="C631" t="s">
        <v>1230</v>
      </c>
      <c r="D631" t="str">
        <f>HYPERLINK("http://www.uniprot.org/uniprot/TAF9_MOUSE", "TAF9_MOUSE")</f>
        <v>TAF9_MOUSE</v>
      </c>
      <c r="F631">
        <v>28</v>
      </c>
      <c r="G631">
        <v>264</v>
      </c>
      <c r="H631">
        <v>28980</v>
      </c>
      <c r="I631" t="s">
        <v>1145</v>
      </c>
      <c r="J631">
        <v>43</v>
      </c>
      <c r="K631">
        <v>43</v>
      </c>
      <c r="L631">
        <v>1</v>
      </c>
      <c r="M631">
        <v>5</v>
      </c>
      <c r="N631">
        <v>6</v>
      </c>
      <c r="O631">
        <v>5</v>
      </c>
      <c r="P631">
        <v>1</v>
      </c>
      <c r="Q631">
        <v>3</v>
      </c>
      <c r="R631">
        <v>5</v>
      </c>
      <c r="S631">
        <v>18</v>
      </c>
      <c r="T631">
        <v>5</v>
      </c>
      <c r="U631">
        <v>6</v>
      </c>
      <c r="V631">
        <v>5</v>
      </c>
      <c r="W631">
        <v>1</v>
      </c>
      <c r="X631">
        <v>3</v>
      </c>
      <c r="Y631">
        <v>5</v>
      </c>
      <c r="Z631">
        <v>18</v>
      </c>
      <c r="AA631">
        <v>5</v>
      </c>
      <c r="AB631">
        <v>6</v>
      </c>
      <c r="AC631">
        <v>5</v>
      </c>
      <c r="AD631">
        <v>1</v>
      </c>
      <c r="AE631">
        <v>3</v>
      </c>
      <c r="AF631">
        <v>5</v>
      </c>
      <c r="AG631">
        <v>18</v>
      </c>
      <c r="AH631" s="3">
        <v>10.092000000000001</v>
      </c>
      <c r="AI631" s="3">
        <v>4.1428571428571432</v>
      </c>
      <c r="AJ631" s="3">
        <v>3.7239999999999998</v>
      </c>
      <c r="AK631" s="3">
        <v>4.5714285714285712</v>
      </c>
      <c r="AL631" s="3">
        <v>6.4285714285714288</v>
      </c>
      <c r="AM631" s="3">
        <v>4.1428571428571432</v>
      </c>
      <c r="AN631" s="3">
        <v>11.275571428571428</v>
      </c>
      <c r="AO631" s="3">
        <f t="shared" si="119"/>
        <v>6.3396122448979595</v>
      </c>
      <c r="AP631" s="3" t="b">
        <f t="shared" si="120"/>
        <v>1</v>
      </c>
      <c r="AQ631" s="3" t="b">
        <f t="shared" si="127"/>
        <v>1</v>
      </c>
      <c r="AR631">
        <f t="shared" si="121"/>
        <v>4</v>
      </c>
      <c r="AS631">
        <f t="shared" si="122"/>
        <v>3</v>
      </c>
      <c r="AT631" s="3" t="b">
        <f t="shared" si="123"/>
        <v>1</v>
      </c>
      <c r="AU631" s="3">
        <f t="shared" si="124"/>
        <v>5.6325714285714295</v>
      </c>
      <c r="AV631" s="3">
        <f t="shared" si="125"/>
        <v>7.2823333333333338</v>
      </c>
      <c r="AW631" s="3">
        <f t="shared" si="118"/>
        <v>-0.37060707470590432</v>
      </c>
      <c r="AX631" s="3">
        <f t="shared" si="130"/>
        <v>-0.54243759551750392</v>
      </c>
      <c r="AY631" s="3" t="b">
        <f t="shared" si="128"/>
        <v>0</v>
      </c>
      <c r="AZ631" s="6">
        <f t="shared" si="126"/>
        <v>0.53789062604125149</v>
      </c>
      <c r="BA631" s="3" t="b">
        <f t="shared" si="129"/>
        <v>0</v>
      </c>
      <c r="BB631" s="3"/>
      <c r="BC631" t="s">
        <v>537</v>
      </c>
    </row>
    <row r="632" spans="1:55">
      <c r="A632">
        <v>1144</v>
      </c>
      <c r="B632">
        <v>1</v>
      </c>
      <c r="C632" t="s">
        <v>2347</v>
      </c>
      <c r="D632" t="str">
        <f>HYPERLINK("http://www.uniprot.org/uniprot/CD2B2_MOUSE", "CD2B2_MOUSE")</f>
        <v>CD2B2_MOUSE</v>
      </c>
      <c r="F632">
        <v>28.1</v>
      </c>
      <c r="G632">
        <v>342</v>
      </c>
      <c r="H632">
        <v>37695</v>
      </c>
      <c r="I632" t="s">
        <v>2348</v>
      </c>
      <c r="J632">
        <v>40</v>
      </c>
      <c r="K632">
        <v>40</v>
      </c>
      <c r="L632">
        <v>1</v>
      </c>
      <c r="M632">
        <v>6</v>
      </c>
      <c r="N632">
        <v>6</v>
      </c>
      <c r="O632">
        <v>6</v>
      </c>
      <c r="P632">
        <v>1</v>
      </c>
      <c r="Q632">
        <v>3</v>
      </c>
      <c r="R632">
        <v>8</v>
      </c>
      <c r="S632">
        <v>10</v>
      </c>
      <c r="T632">
        <v>6</v>
      </c>
      <c r="U632">
        <v>6</v>
      </c>
      <c r="V632">
        <v>6</v>
      </c>
      <c r="W632">
        <v>1</v>
      </c>
      <c r="X632">
        <v>3</v>
      </c>
      <c r="Y632">
        <v>8</v>
      </c>
      <c r="Z632">
        <v>10</v>
      </c>
      <c r="AA632">
        <v>6</v>
      </c>
      <c r="AB632">
        <v>6</v>
      </c>
      <c r="AC632">
        <v>6</v>
      </c>
      <c r="AD632">
        <v>1</v>
      </c>
      <c r="AE632">
        <v>3</v>
      </c>
      <c r="AF632">
        <v>8</v>
      </c>
      <c r="AG632">
        <v>10</v>
      </c>
      <c r="AH632" s="3">
        <v>11.571428571428571</v>
      </c>
      <c r="AI632" s="3">
        <v>4.1428571428571432</v>
      </c>
      <c r="AJ632" s="3">
        <v>4.5714285714285712</v>
      </c>
      <c r="AK632" s="3">
        <v>4.76</v>
      </c>
      <c r="AL632" s="3">
        <v>6.4285714285714288</v>
      </c>
      <c r="AM632" s="3">
        <v>6.6520000000000001</v>
      </c>
      <c r="AN632" s="3">
        <v>6.0475714285714286</v>
      </c>
      <c r="AO632" s="3">
        <f t="shared" si="119"/>
        <v>6.3105510204081634</v>
      </c>
      <c r="AP632" s="3" t="b">
        <f t="shared" si="120"/>
        <v>1</v>
      </c>
      <c r="AQ632" s="3" t="b">
        <f t="shared" si="127"/>
        <v>1</v>
      </c>
      <c r="AR632">
        <f t="shared" si="121"/>
        <v>4</v>
      </c>
      <c r="AS632">
        <f t="shared" si="122"/>
        <v>3</v>
      </c>
      <c r="AT632" s="3" t="b">
        <f t="shared" si="123"/>
        <v>1</v>
      </c>
      <c r="AU632" s="3">
        <f t="shared" si="124"/>
        <v>6.2614285714285707</v>
      </c>
      <c r="AV632" s="3">
        <f t="shared" si="125"/>
        <v>6.3760476190476183</v>
      </c>
      <c r="AW632" s="3">
        <f t="shared" si="118"/>
        <v>-2.6170552339213334E-2</v>
      </c>
      <c r="AX632" s="3">
        <f t="shared" si="130"/>
        <v>-0.13858395183327391</v>
      </c>
      <c r="AY632" s="3" t="b">
        <f t="shared" si="128"/>
        <v>0</v>
      </c>
      <c r="AZ632" s="6">
        <f t="shared" si="126"/>
        <v>0.95868545262425442</v>
      </c>
      <c r="BA632" s="3" t="b">
        <f t="shared" si="129"/>
        <v>0</v>
      </c>
      <c r="BB632" s="3"/>
      <c r="BC632" t="s">
        <v>537</v>
      </c>
    </row>
    <row r="633" spans="1:55">
      <c r="A633">
        <v>100</v>
      </c>
      <c r="B633">
        <v>1</v>
      </c>
      <c r="C633" t="s">
        <v>372</v>
      </c>
      <c r="D633" t="str">
        <f>HYPERLINK("http://www.uniprot.org/uniprot/SP100_MOUSE", "SP100_MOUSE")</f>
        <v>SP100_MOUSE</v>
      </c>
      <c r="F633">
        <v>15.6</v>
      </c>
      <c r="G633">
        <v>482</v>
      </c>
      <c r="H633">
        <v>54841</v>
      </c>
      <c r="I633" t="s">
        <v>373</v>
      </c>
      <c r="J633">
        <v>52</v>
      </c>
      <c r="K633">
        <v>52</v>
      </c>
      <c r="L633">
        <v>1</v>
      </c>
      <c r="M633">
        <v>2</v>
      </c>
      <c r="N633">
        <v>14</v>
      </c>
      <c r="O633">
        <v>16</v>
      </c>
      <c r="P633">
        <v>1</v>
      </c>
      <c r="Q633">
        <v>2</v>
      </c>
      <c r="R633">
        <v>6</v>
      </c>
      <c r="S633">
        <v>11</v>
      </c>
      <c r="T633">
        <v>2</v>
      </c>
      <c r="U633">
        <v>14</v>
      </c>
      <c r="V633">
        <v>16</v>
      </c>
      <c r="W633">
        <v>1</v>
      </c>
      <c r="X633">
        <v>2</v>
      </c>
      <c r="Y633">
        <v>6</v>
      </c>
      <c r="Z633">
        <v>11</v>
      </c>
      <c r="AA633">
        <v>2</v>
      </c>
      <c r="AB633">
        <v>14</v>
      </c>
      <c r="AC633">
        <v>16</v>
      </c>
      <c r="AD633">
        <v>1</v>
      </c>
      <c r="AE633">
        <v>2</v>
      </c>
      <c r="AF633">
        <v>6</v>
      </c>
      <c r="AG633">
        <v>11</v>
      </c>
      <c r="AH633" s="3">
        <v>3.6095714285714284</v>
      </c>
      <c r="AI633" s="3">
        <v>10.428571428571429</v>
      </c>
      <c r="AJ633" s="3">
        <v>11.857142857142858</v>
      </c>
      <c r="AK633" s="3">
        <v>3.1435714285714282</v>
      </c>
      <c r="AL633" s="3">
        <v>3.9044285714285714</v>
      </c>
      <c r="AM633" s="3">
        <v>4.5714285714285712</v>
      </c>
      <c r="AN633" s="3">
        <v>6.2857142857142856</v>
      </c>
      <c r="AO633" s="3">
        <f t="shared" si="119"/>
        <v>6.2572040816326515</v>
      </c>
      <c r="AP633" s="3" t="b">
        <f t="shared" si="120"/>
        <v>1</v>
      </c>
      <c r="AQ633" s="3" t="b">
        <f t="shared" si="127"/>
        <v>1</v>
      </c>
      <c r="AR633">
        <f t="shared" si="121"/>
        <v>4</v>
      </c>
      <c r="AS633">
        <f t="shared" si="122"/>
        <v>3</v>
      </c>
      <c r="AT633" s="3" t="b">
        <f t="shared" si="123"/>
        <v>1</v>
      </c>
      <c r="AU633" s="3">
        <f t="shared" si="124"/>
        <v>7.2597142857142849</v>
      </c>
      <c r="AV633" s="3">
        <f t="shared" si="125"/>
        <v>4.92052380952381</v>
      </c>
      <c r="AW633" s="3">
        <f t="shared" si="118"/>
        <v>0.56110086601772835</v>
      </c>
      <c r="AX633" s="3">
        <f t="shared" si="130"/>
        <v>0.65312723585454535</v>
      </c>
      <c r="AY633" s="3" t="b">
        <f t="shared" si="128"/>
        <v>0</v>
      </c>
      <c r="AZ633" s="6">
        <f t="shared" si="126"/>
        <v>0.4326209651206584</v>
      </c>
      <c r="BA633" s="3" t="b">
        <f t="shared" si="129"/>
        <v>0</v>
      </c>
      <c r="BB633" s="3"/>
      <c r="BC633" t="s">
        <v>537</v>
      </c>
    </row>
    <row r="634" spans="1:55">
      <c r="A634">
        <v>905</v>
      </c>
      <c r="B634">
        <v>1</v>
      </c>
      <c r="C634" t="s">
        <v>1479</v>
      </c>
      <c r="D634" t="str">
        <f>HYPERLINK("http://www.uniprot.org/uniprot/TF3C1_MOUSE", "TF3C1_MOUSE")</f>
        <v>TF3C1_MOUSE</v>
      </c>
      <c r="F634">
        <v>15.9</v>
      </c>
      <c r="G634">
        <v>2101</v>
      </c>
      <c r="H634">
        <v>237477</v>
      </c>
      <c r="I634" t="s">
        <v>1396</v>
      </c>
      <c r="J634">
        <v>40</v>
      </c>
      <c r="K634">
        <v>40</v>
      </c>
      <c r="L634">
        <v>1</v>
      </c>
      <c r="M634">
        <v>6</v>
      </c>
      <c r="N634">
        <v>9</v>
      </c>
      <c r="O634">
        <v>2</v>
      </c>
      <c r="P634">
        <v>1</v>
      </c>
      <c r="Q634">
        <v>5</v>
      </c>
      <c r="R634">
        <v>6</v>
      </c>
      <c r="S634">
        <v>11</v>
      </c>
      <c r="T634">
        <v>6</v>
      </c>
      <c r="U634">
        <v>9</v>
      </c>
      <c r="V634">
        <v>2</v>
      </c>
      <c r="W634">
        <v>1</v>
      </c>
      <c r="X634">
        <v>5</v>
      </c>
      <c r="Y634">
        <v>6</v>
      </c>
      <c r="Z634">
        <v>11</v>
      </c>
      <c r="AA634">
        <v>6</v>
      </c>
      <c r="AB634">
        <v>9</v>
      </c>
      <c r="AC634">
        <v>2</v>
      </c>
      <c r="AD634">
        <v>1</v>
      </c>
      <c r="AE634">
        <v>5</v>
      </c>
      <c r="AF634">
        <v>6</v>
      </c>
      <c r="AG634">
        <v>11</v>
      </c>
      <c r="AH634" s="3">
        <v>11.285714285714286</v>
      </c>
      <c r="AI634" s="3">
        <v>6.238142857142857</v>
      </c>
      <c r="AJ634" s="3">
        <v>1.3214285714285714</v>
      </c>
      <c r="AK634" s="3">
        <v>4.5714285714285712</v>
      </c>
      <c r="AL634" s="3">
        <v>9.1904285714285709</v>
      </c>
      <c r="AM634" s="3">
        <v>4.7142857142857144</v>
      </c>
      <c r="AN634" s="3">
        <v>6.46</v>
      </c>
      <c r="AO634" s="3">
        <f t="shared" si="119"/>
        <v>6.2544897959183672</v>
      </c>
      <c r="AP634" s="3" t="b">
        <f t="shared" si="120"/>
        <v>1</v>
      </c>
      <c r="AQ634" s="3" t="b">
        <f t="shared" si="127"/>
        <v>1</v>
      </c>
      <c r="AR634">
        <f t="shared" si="121"/>
        <v>4</v>
      </c>
      <c r="AS634">
        <f t="shared" si="122"/>
        <v>3</v>
      </c>
      <c r="AT634" s="3" t="b">
        <f t="shared" si="123"/>
        <v>1</v>
      </c>
      <c r="AU634" s="3">
        <f t="shared" si="124"/>
        <v>5.8541785714285712</v>
      </c>
      <c r="AV634" s="3">
        <f t="shared" si="125"/>
        <v>6.7882380952380954</v>
      </c>
      <c r="AW634" s="3">
        <f t="shared" si="118"/>
        <v>-0.21357041453170408</v>
      </c>
      <c r="AX634" s="3">
        <f t="shared" si="130"/>
        <v>-0.35281152018643963</v>
      </c>
      <c r="AY634" s="3" t="b">
        <f t="shared" si="128"/>
        <v>0</v>
      </c>
      <c r="AZ634" s="6">
        <f t="shared" si="126"/>
        <v>0.74254587443604858</v>
      </c>
      <c r="BA634" s="3" t="b">
        <f t="shared" si="129"/>
        <v>0</v>
      </c>
      <c r="BB634" s="3"/>
      <c r="BC634" t="s">
        <v>537</v>
      </c>
    </row>
    <row r="635" spans="1:55">
      <c r="A635">
        <v>450</v>
      </c>
      <c r="B635">
        <v>1</v>
      </c>
      <c r="C635" t="s">
        <v>928</v>
      </c>
      <c r="D635" t="str">
        <f>HYPERLINK("http://www.uniprot.org/uniprot/RL19_MOUSE", "RL19_MOUSE")</f>
        <v>RL19_MOUSE</v>
      </c>
      <c r="F635">
        <v>13.3</v>
      </c>
      <c r="G635">
        <v>196</v>
      </c>
      <c r="H635">
        <v>23467</v>
      </c>
      <c r="I635" t="s">
        <v>929</v>
      </c>
      <c r="J635">
        <v>37</v>
      </c>
      <c r="K635">
        <v>37</v>
      </c>
      <c r="L635">
        <v>1</v>
      </c>
      <c r="M635">
        <v>6</v>
      </c>
      <c r="N635">
        <v>10</v>
      </c>
      <c r="O635">
        <v>5</v>
      </c>
      <c r="P635">
        <v>4</v>
      </c>
      <c r="Q635">
        <v>3</v>
      </c>
      <c r="R635">
        <v>4</v>
      </c>
      <c r="S635">
        <v>5</v>
      </c>
      <c r="T635">
        <v>6</v>
      </c>
      <c r="U635">
        <v>10</v>
      </c>
      <c r="V635">
        <v>5</v>
      </c>
      <c r="W635">
        <v>4</v>
      </c>
      <c r="X635">
        <v>3</v>
      </c>
      <c r="Y635">
        <v>4</v>
      </c>
      <c r="Z635">
        <v>5</v>
      </c>
      <c r="AA635">
        <v>6</v>
      </c>
      <c r="AB635">
        <v>10</v>
      </c>
      <c r="AC635">
        <v>5</v>
      </c>
      <c r="AD635">
        <v>4</v>
      </c>
      <c r="AE635">
        <v>3</v>
      </c>
      <c r="AF635">
        <v>4</v>
      </c>
      <c r="AG635">
        <v>5</v>
      </c>
      <c r="AH635" s="3">
        <v>11</v>
      </c>
      <c r="AI635" s="3">
        <v>6.8571428571428568</v>
      </c>
      <c r="AJ635" s="3">
        <v>3.5337142857142858</v>
      </c>
      <c r="AK635" s="3">
        <v>10.702857142857143</v>
      </c>
      <c r="AL635" s="3">
        <v>5.8571428571428568</v>
      </c>
      <c r="AM635" s="3">
        <v>2.8571428571428572</v>
      </c>
      <c r="AN635" s="3">
        <v>2.8571428571428572</v>
      </c>
      <c r="AO635" s="3">
        <f t="shared" si="119"/>
        <v>6.2378775510204063</v>
      </c>
      <c r="AP635" s="3" t="b">
        <f t="shared" si="120"/>
        <v>1</v>
      </c>
      <c r="AQ635" s="3" t="b">
        <f t="shared" si="127"/>
        <v>1</v>
      </c>
      <c r="AR635">
        <f t="shared" si="121"/>
        <v>4</v>
      </c>
      <c r="AS635">
        <f t="shared" si="122"/>
        <v>3</v>
      </c>
      <c r="AT635" s="3" t="b">
        <f t="shared" si="123"/>
        <v>1</v>
      </c>
      <c r="AU635" s="3">
        <f t="shared" si="124"/>
        <v>8.0234285714285711</v>
      </c>
      <c r="AV635" s="3">
        <f t="shared" si="125"/>
        <v>3.8571428571428572</v>
      </c>
      <c r="AW635" s="3">
        <f t="shared" si="118"/>
        <v>1.0566862807641806</v>
      </c>
      <c r="AX635" s="3">
        <f t="shared" si="130"/>
        <v>1.2773007694554821</v>
      </c>
      <c r="AY635" s="3" t="b">
        <f t="shared" si="128"/>
        <v>0</v>
      </c>
      <c r="AZ635" s="6">
        <f t="shared" si="126"/>
        <v>0.12383676526133994</v>
      </c>
      <c r="BA635" s="3" t="b">
        <f t="shared" si="129"/>
        <v>0</v>
      </c>
      <c r="BB635" s="3"/>
      <c r="BC635" t="s">
        <v>537</v>
      </c>
    </row>
    <row r="636" spans="1:55">
      <c r="A636">
        <v>730</v>
      </c>
      <c r="B636">
        <v>1</v>
      </c>
      <c r="C636" t="s">
        <v>1721</v>
      </c>
      <c r="D636" t="str">
        <f>HYPERLINK("http://www.uniprot.org/uniprot/EXOS3_MOUSE", "EXOS3_MOUSE")</f>
        <v>EXOS3_MOUSE</v>
      </c>
      <c r="F636">
        <v>36.9</v>
      </c>
      <c r="G636">
        <v>274</v>
      </c>
      <c r="H636">
        <v>29547</v>
      </c>
      <c r="I636" t="s">
        <v>1722</v>
      </c>
      <c r="J636">
        <v>43</v>
      </c>
      <c r="K636">
        <v>43</v>
      </c>
      <c r="L636">
        <v>1</v>
      </c>
      <c r="M636">
        <v>5</v>
      </c>
      <c r="N636">
        <v>6</v>
      </c>
      <c r="O636">
        <v>8</v>
      </c>
      <c r="P636">
        <v>0</v>
      </c>
      <c r="Q636">
        <v>7</v>
      </c>
      <c r="R636">
        <v>8</v>
      </c>
      <c r="S636">
        <v>9</v>
      </c>
      <c r="T636">
        <v>5</v>
      </c>
      <c r="U636">
        <v>6</v>
      </c>
      <c r="V636">
        <v>8</v>
      </c>
      <c r="W636">
        <v>0</v>
      </c>
      <c r="X636">
        <v>7</v>
      </c>
      <c r="Y636">
        <v>8</v>
      </c>
      <c r="Z636">
        <v>9</v>
      </c>
      <c r="AA636">
        <v>5</v>
      </c>
      <c r="AB636">
        <v>6</v>
      </c>
      <c r="AC636">
        <v>8</v>
      </c>
      <c r="AD636">
        <v>0</v>
      </c>
      <c r="AE636">
        <v>7</v>
      </c>
      <c r="AF636">
        <v>8</v>
      </c>
      <c r="AG636">
        <v>9</v>
      </c>
      <c r="AH636" s="3">
        <v>9.7142857142857135</v>
      </c>
      <c r="AI636" s="3">
        <v>4.0520000000000005</v>
      </c>
      <c r="AJ636" s="3">
        <v>5.8571428571428568</v>
      </c>
      <c r="AK636" s="3">
        <v>0.8571428571428571</v>
      </c>
      <c r="AL636" s="3">
        <v>11.219714285714286</v>
      </c>
      <c r="AM636" s="3">
        <v>6.4285714285714288</v>
      </c>
      <c r="AN636" s="3">
        <v>5.3998571428571429</v>
      </c>
      <c r="AO636" s="3">
        <f t="shared" si="119"/>
        <v>6.2183877551020412</v>
      </c>
      <c r="AP636" s="3" t="b">
        <f t="shared" si="120"/>
        <v>1</v>
      </c>
      <c r="AQ636" s="3" t="b">
        <f t="shared" si="127"/>
        <v>1</v>
      </c>
      <c r="AR636">
        <f t="shared" si="121"/>
        <v>3</v>
      </c>
      <c r="AS636">
        <f t="shared" si="122"/>
        <v>3</v>
      </c>
      <c r="AT636" s="3" t="b">
        <f t="shared" si="123"/>
        <v>1</v>
      </c>
      <c r="AU636" s="3">
        <f t="shared" si="124"/>
        <v>5.1201428571428576</v>
      </c>
      <c r="AV636" s="3">
        <f t="shared" si="125"/>
        <v>7.6827142857142858</v>
      </c>
      <c r="AW636" s="3">
        <f t="shared" si="118"/>
        <v>-0.5854320384941516</v>
      </c>
      <c r="AX636" s="3">
        <f t="shared" si="130"/>
        <v>-0.91529868761449862</v>
      </c>
      <c r="AY636" s="3" t="b">
        <f t="shared" si="128"/>
        <v>0</v>
      </c>
      <c r="AZ636" s="6">
        <f t="shared" si="126"/>
        <v>0.3781904755328187</v>
      </c>
      <c r="BA636" s="3" t="b">
        <f t="shared" si="129"/>
        <v>0</v>
      </c>
      <c r="BB636" s="3"/>
      <c r="BC636" t="s">
        <v>537</v>
      </c>
    </row>
    <row r="637" spans="1:55">
      <c r="A637">
        <v>729</v>
      </c>
      <c r="B637">
        <v>1</v>
      </c>
      <c r="C637" t="s">
        <v>1719</v>
      </c>
      <c r="D637" t="str">
        <f>HYPERLINK("http://www.uniprot.org/uniprot/INT7_MOUSE", "INT7_MOUSE")</f>
        <v>INT7_MOUSE</v>
      </c>
      <c r="F637">
        <v>15.4</v>
      </c>
      <c r="G637">
        <v>966</v>
      </c>
      <c r="H637">
        <v>106862</v>
      </c>
      <c r="I637" t="s">
        <v>1720</v>
      </c>
      <c r="J637">
        <v>41</v>
      </c>
      <c r="K637">
        <v>41</v>
      </c>
      <c r="L637">
        <v>1</v>
      </c>
      <c r="M637">
        <v>3</v>
      </c>
      <c r="N637">
        <v>3</v>
      </c>
      <c r="O637">
        <v>7</v>
      </c>
      <c r="P637">
        <v>1</v>
      </c>
      <c r="Q637">
        <v>9</v>
      </c>
      <c r="R637">
        <v>10</v>
      </c>
      <c r="S637">
        <v>8</v>
      </c>
      <c r="T637">
        <v>3</v>
      </c>
      <c r="U637">
        <v>3</v>
      </c>
      <c r="V637">
        <v>7</v>
      </c>
      <c r="W637">
        <v>1</v>
      </c>
      <c r="X637">
        <v>9</v>
      </c>
      <c r="Y637">
        <v>10</v>
      </c>
      <c r="Z637">
        <v>8</v>
      </c>
      <c r="AA637">
        <v>3</v>
      </c>
      <c r="AB637">
        <v>3</v>
      </c>
      <c r="AC637">
        <v>7</v>
      </c>
      <c r="AD637">
        <v>1</v>
      </c>
      <c r="AE637">
        <v>9</v>
      </c>
      <c r="AF637">
        <v>10</v>
      </c>
      <c r="AG637">
        <v>8</v>
      </c>
      <c r="AH637" s="3">
        <v>6</v>
      </c>
      <c r="AI637" s="3">
        <v>1.4285714285714286</v>
      </c>
      <c r="AJ637" s="3">
        <v>5.2939999999999996</v>
      </c>
      <c r="AK637" s="3">
        <v>4.1428571428571432</v>
      </c>
      <c r="AL637" s="3">
        <v>14</v>
      </c>
      <c r="AM637" s="3">
        <v>8.0092857142857135</v>
      </c>
      <c r="AN637" s="3">
        <v>4.5714285714285712</v>
      </c>
      <c r="AO637" s="3">
        <f t="shared" si="119"/>
        <v>6.2065918367346935</v>
      </c>
      <c r="AP637" s="3" t="b">
        <f t="shared" si="120"/>
        <v>1</v>
      </c>
      <c r="AQ637" s="3" t="b">
        <f t="shared" si="127"/>
        <v>1</v>
      </c>
      <c r="AR637">
        <f t="shared" si="121"/>
        <v>4</v>
      </c>
      <c r="AS637">
        <f t="shared" si="122"/>
        <v>3</v>
      </c>
      <c r="AT637" s="3" t="b">
        <f t="shared" si="123"/>
        <v>1</v>
      </c>
      <c r="AU637" s="3">
        <f t="shared" si="124"/>
        <v>4.2163571428571425</v>
      </c>
      <c r="AV637" s="3">
        <f t="shared" si="125"/>
        <v>8.8602380952380955</v>
      </c>
      <c r="AW637" s="3">
        <f t="shared" si="118"/>
        <v>-1.0713483935007646</v>
      </c>
      <c r="AX637" s="3">
        <f t="shared" si="130"/>
        <v>-1.4118243795045291</v>
      </c>
      <c r="AY637" s="3" t="b">
        <f t="shared" si="128"/>
        <v>0</v>
      </c>
      <c r="AZ637" s="6">
        <f t="shared" si="126"/>
        <v>0.13336858974969304</v>
      </c>
      <c r="BA637" s="3" t="b">
        <f t="shared" si="129"/>
        <v>0</v>
      </c>
      <c r="BB637" s="3"/>
      <c r="BC637" t="s">
        <v>537</v>
      </c>
    </row>
    <row r="638" spans="1:55">
      <c r="A638">
        <v>708</v>
      </c>
      <c r="B638">
        <v>1</v>
      </c>
      <c r="C638" t="s">
        <v>1760</v>
      </c>
      <c r="D638" t="str">
        <f>HYPERLINK("http://www.uniprot.org/uniprot/NAA38_MOUSE", "NAA38_MOUSE")</f>
        <v>NAA38_MOUSE</v>
      </c>
      <c r="F638">
        <v>35.4</v>
      </c>
      <c r="G638">
        <v>96</v>
      </c>
      <c r="H638">
        <v>10404</v>
      </c>
      <c r="I638" t="s">
        <v>1761</v>
      </c>
      <c r="J638">
        <v>33</v>
      </c>
      <c r="K638">
        <v>33</v>
      </c>
      <c r="L638">
        <v>1</v>
      </c>
      <c r="M638">
        <v>4</v>
      </c>
      <c r="N638">
        <v>4</v>
      </c>
      <c r="O638">
        <v>7</v>
      </c>
      <c r="P638">
        <v>8</v>
      </c>
      <c r="Q638">
        <v>5</v>
      </c>
      <c r="R638">
        <v>2</v>
      </c>
      <c r="S638">
        <v>3</v>
      </c>
      <c r="T638">
        <v>4</v>
      </c>
      <c r="U638">
        <v>4</v>
      </c>
      <c r="V638">
        <v>7</v>
      </c>
      <c r="W638">
        <v>8</v>
      </c>
      <c r="X638">
        <v>5</v>
      </c>
      <c r="Y638">
        <v>2</v>
      </c>
      <c r="Z638">
        <v>3</v>
      </c>
      <c r="AA638">
        <v>4</v>
      </c>
      <c r="AB638">
        <v>4</v>
      </c>
      <c r="AC638">
        <v>7</v>
      </c>
      <c r="AD638">
        <v>8</v>
      </c>
      <c r="AE638">
        <v>5</v>
      </c>
      <c r="AF638">
        <v>2</v>
      </c>
      <c r="AG638">
        <v>3</v>
      </c>
      <c r="AH638" s="3">
        <v>7.5549999999999997</v>
      </c>
      <c r="AI638" s="3">
        <v>2.2857142857142856</v>
      </c>
      <c r="AJ638" s="3">
        <v>5.2891428571428571</v>
      </c>
      <c r="AK638" s="3">
        <v>16.428571428571427</v>
      </c>
      <c r="AL638" s="3">
        <v>9</v>
      </c>
      <c r="AM638" s="3">
        <v>1.3561428571428571</v>
      </c>
      <c r="AN638" s="3">
        <v>1.4285714285714286</v>
      </c>
      <c r="AO638" s="3">
        <f t="shared" si="119"/>
        <v>6.1918775510204069</v>
      </c>
      <c r="AP638" s="3" t="b">
        <f t="shared" si="120"/>
        <v>1</v>
      </c>
      <c r="AQ638" s="3" t="b">
        <f t="shared" si="127"/>
        <v>1</v>
      </c>
      <c r="AR638">
        <f t="shared" si="121"/>
        <v>4</v>
      </c>
      <c r="AS638">
        <f t="shared" si="122"/>
        <v>3</v>
      </c>
      <c r="AT638" s="3" t="b">
        <f t="shared" si="123"/>
        <v>1</v>
      </c>
      <c r="AU638" s="3">
        <f t="shared" si="124"/>
        <v>7.8896071428571419</v>
      </c>
      <c r="AV638" s="3">
        <f t="shared" si="125"/>
        <v>3.9282380952380951</v>
      </c>
      <c r="AW638" s="3">
        <f t="shared" si="118"/>
        <v>1.0060710883111852</v>
      </c>
      <c r="AX638" s="3">
        <f t="shared" si="130"/>
        <v>1.3482327117991846</v>
      </c>
      <c r="AY638" s="3" t="b">
        <f t="shared" si="128"/>
        <v>0</v>
      </c>
      <c r="AZ638" s="6">
        <f t="shared" si="126"/>
        <v>0.38682429566468202</v>
      </c>
      <c r="BA638" s="3" t="b">
        <f t="shared" si="129"/>
        <v>0</v>
      </c>
      <c r="BB638" s="3"/>
      <c r="BC638" t="s">
        <v>537</v>
      </c>
    </row>
    <row r="639" spans="1:55">
      <c r="A639">
        <v>663</v>
      </c>
      <c r="B639">
        <v>1</v>
      </c>
      <c r="C639" t="s">
        <v>1921</v>
      </c>
      <c r="D639" t="str">
        <f>HYPERLINK("http://www.uniprot.org/uniprot/NIPBL_MOUSE", "NIPBL_MOUSE")</f>
        <v>NIPBL_MOUSE</v>
      </c>
      <c r="F639">
        <v>7.8</v>
      </c>
      <c r="G639">
        <v>2798</v>
      </c>
      <c r="H639">
        <v>315451</v>
      </c>
      <c r="I639" t="s">
        <v>1843</v>
      </c>
      <c r="J639">
        <v>53</v>
      </c>
      <c r="K639">
        <v>53</v>
      </c>
      <c r="L639">
        <v>1</v>
      </c>
      <c r="M639">
        <v>0</v>
      </c>
      <c r="N639">
        <v>15</v>
      </c>
      <c r="O639">
        <v>17</v>
      </c>
      <c r="P639">
        <v>1</v>
      </c>
      <c r="Q639">
        <v>0</v>
      </c>
      <c r="R639">
        <v>9</v>
      </c>
      <c r="S639">
        <v>11</v>
      </c>
      <c r="T639">
        <v>0</v>
      </c>
      <c r="U639">
        <v>15</v>
      </c>
      <c r="V639">
        <v>17</v>
      </c>
      <c r="W639">
        <v>1</v>
      </c>
      <c r="X639">
        <v>0</v>
      </c>
      <c r="Y639">
        <v>9</v>
      </c>
      <c r="Z639">
        <v>11</v>
      </c>
      <c r="AA639">
        <v>0</v>
      </c>
      <c r="AB639">
        <v>15</v>
      </c>
      <c r="AC639">
        <v>17</v>
      </c>
      <c r="AD639">
        <v>1</v>
      </c>
      <c r="AE639">
        <v>0</v>
      </c>
      <c r="AF639">
        <v>9</v>
      </c>
      <c r="AG639">
        <v>11</v>
      </c>
      <c r="AH639" s="3">
        <v>0.42857142857142855</v>
      </c>
      <c r="AI639" s="3">
        <v>11.571428571428571</v>
      </c>
      <c r="AJ639" s="3">
        <v>12.857142857142858</v>
      </c>
      <c r="AK639" s="3">
        <v>4.1428571428571432</v>
      </c>
      <c r="AL639" s="3">
        <v>0.5714285714285714</v>
      </c>
      <c r="AM639" s="3">
        <v>7.2857142857142856</v>
      </c>
      <c r="AN639" s="3">
        <v>6.4285714285714288</v>
      </c>
      <c r="AO639" s="3">
        <f t="shared" si="119"/>
        <v>6.183673469387756</v>
      </c>
      <c r="AP639" s="3" t="b">
        <f t="shared" si="120"/>
        <v>1</v>
      </c>
      <c r="AQ639" s="3" t="b">
        <f t="shared" si="127"/>
        <v>1</v>
      </c>
      <c r="AR639">
        <f t="shared" si="121"/>
        <v>3</v>
      </c>
      <c r="AS639">
        <f t="shared" si="122"/>
        <v>2</v>
      </c>
      <c r="AT639" s="3" t="b">
        <f t="shared" si="123"/>
        <v>1</v>
      </c>
      <c r="AU639" s="3">
        <f t="shared" si="124"/>
        <v>7.25</v>
      </c>
      <c r="AV639" s="3">
        <f t="shared" si="125"/>
        <v>4.7619047619047619</v>
      </c>
      <c r="AW639" s="3">
        <f t="shared" si="118"/>
        <v>0.60644222813160764</v>
      </c>
      <c r="AX639" s="3">
        <f t="shared" si="130"/>
        <v>1.0376812359891379</v>
      </c>
      <c r="AY639" s="3" t="b">
        <f t="shared" si="128"/>
        <v>0</v>
      </c>
      <c r="AZ639" s="6">
        <f t="shared" si="126"/>
        <v>0.55538372513233458</v>
      </c>
      <c r="BA639" s="3" t="b">
        <f t="shared" si="129"/>
        <v>0</v>
      </c>
      <c r="BB639" s="3"/>
      <c r="BC639" t="s">
        <v>537</v>
      </c>
    </row>
    <row r="640" spans="1:55">
      <c r="A640">
        <v>949</v>
      </c>
      <c r="B640">
        <v>1</v>
      </c>
      <c r="C640" t="s">
        <v>2696</v>
      </c>
      <c r="D640" t="str">
        <f>HYPERLINK("http://www.uniprot.org/uniprot/RBM19_MOUSE", "RBM19_MOUSE")</f>
        <v>RBM19_MOUSE</v>
      </c>
      <c r="F640">
        <v>16.600000000000001</v>
      </c>
      <c r="G640">
        <v>952</v>
      </c>
      <c r="H640">
        <v>106084</v>
      </c>
      <c r="I640" t="s">
        <v>2697</v>
      </c>
      <c r="J640">
        <v>46</v>
      </c>
      <c r="K640">
        <v>46</v>
      </c>
      <c r="L640">
        <v>1</v>
      </c>
      <c r="M640">
        <v>2</v>
      </c>
      <c r="N640">
        <v>5</v>
      </c>
      <c r="O640">
        <v>13</v>
      </c>
      <c r="P640">
        <v>0</v>
      </c>
      <c r="Q640">
        <v>7</v>
      </c>
      <c r="R640">
        <v>7</v>
      </c>
      <c r="S640">
        <v>12</v>
      </c>
      <c r="T640">
        <v>2</v>
      </c>
      <c r="U640">
        <v>5</v>
      </c>
      <c r="V640">
        <v>13</v>
      </c>
      <c r="W640">
        <v>0</v>
      </c>
      <c r="X640">
        <v>7</v>
      </c>
      <c r="Y640">
        <v>7</v>
      </c>
      <c r="Z640">
        <v>12</v>
      </c>
      <c r="AA640">
        <v>2</v>
      </c>
      <c r="AB640">
        <v>5</v>
      </c>
      <c r="AC640">
        <v>13</v>
      </c>
      <c r="AD640">
        <v>0</v>
      </c>
      <c r="AE640">
        <v>7</v>
      </c>
      <c r="AF640">
        <v>7</v>
      </c>
      <c r="AG640">
        <v>12</v>
      </c>
      <c r="AH640" s="3">
        <v>4.2857142857142856</v>
      </c>
      <c r="AI640" s="3">
        <v>2.8571428571428572</v>
      </c>
      <c r="AJ640" s="3">
        <v>9.7142857142857135</v>
      </c>
      <c r="AK640" s="3">
        <v>1.3651428571428572</v>
      </c>
      <c r="AL640" s="3">
        <v>11.571428571428571</v>
      </c>
      <c r="AM640" s="3">
        <v>5.8571428571428568</v>
      </c>
      <c r="AN640" s="3">
        <v>7.2857142857142856</v>
      </c>
      <c r="AO640" s="3">
        <f t="shared" si="119"/>
        <v>6.1337959183673458</v>
      </c>
      <c r="AP640" s="3" t="b">
        <f t="shared" si="120"/>
        <v>1</v>
      </c>
      <c r="AQ640" s="3" t="b">
        <f t="shared" si="127"/>
        <v>1</v>
      </c>
      <c r="AR640">
        <f t="shared" si="121"/>
        <v>3</v>
      </c>
      <c r="AS640">
        <f t="shared" si="122"/>
        <v>3</v>
      </c>
      <c r="AT640" s="3" t="b">
        <f t="shared" si="123"/>
        <v>1</v>
      </c>
      <c r="AU640" s="3">
        <f t="shared" si="124"/>
        <v>4.5555714285714277</v>
      </c>
      <c r="AV640" s="3">
        <f t="shared" si="125"/>
        <v>8.2380952380952372</v>
      </c>
      <c r="AW640" s="3">
        <f t="shared" si="118"/>
        <v>-0.8546787748789616</v>
      </c>
      <c r="AX640" s="3">
        <f t="shared" si="130"/>
        <v>-1.0861277344245917</v>
      </c>
      <c r="AY640" s="3" t="b">
        <f t="shared" si="128"/>
        <v>0</v>
      </c>
      <c r="AZ640" s="6">
        <f t="shared" si="126"/>
        <v>0.21413013867952707</v>
      </c>
      <c r="BA640" s="3" t="b">
        <f t="shared" si="129"/>
        <v>0</v>
      </c>
      <c r="BB640" s="3"/>
      <c r="BC640" t="s">
        <v>537</v>
      </c>
    </row>
    <row r="641" spans="1:55">
      <c r="A641">
        <v>542</v>
      </c>
      <c r="B641">
        <v>1</v>
      </c>
      <c r="C641" t="s">
        <v>774</v>
      </c>
      <c r="D641" t="str">
        <f>HYPERLINK("http://www.uniprot.org/uniprot/WDR18_MOUSE", "WDR18_MOUSE")</f>
        <v>WDR18_MOUSE</v>
      </c>
      <c r="F641">
        <v>25.5</v>
      </c>
      <c r="G641">
        <v>431</v>
      </c>
      <c r="H641">
        <v>47212</v>
      </c>
      <c r="I641" t="s">
        <v>775</v>
      </c>
      <c r="J641">
        <v>51</v>
      </c>
      <c r="K641">
        <v>51</v>
      </c>
      <c r="L641">
        <v>1</v>
      </c>
      <c r="M641">
        <v>1</v>
      </c>
      <c r="N641">
        <v>11</v>
      </c>
      <c r="O641">
        <v>10</v>
      </c>
      <c r="P641">
        <v>0</v>
      </c>
      <c r="Q641">
        <v>5</v>
      </c>
      <c r="R641">
        <v>7</v>
      </c>
      <c r="S641">
        <v>17</v>
      </c>
      <c r="T641">
        <v>1</v>
      </c>
      <c r="U641">
        <v>11</v>
      </c>
      <c r="V641">
        <v>10</v>
      </c>
      <c r="W641">
        <v>0</v>
      </c>
      <c r="X641">
        <v>5</v>
      </c>
      <c r="Y641">
        <v>7</v>
      </c>
      <c r="Z641">
        <v>17</v>
      </c>
      <c r="AA641">
        <v>1</v>
      </c>
      <c r="AB641">
        <v>11</v>
      </c>
      <c r="AC641">
        <v>10</v>
      </c>
      <c r="AD641">
        <v>0</v>
      </c>
      <c r="AE641">
        <v>5</v>
      </c>
      <c r="AF641">
        <v>7</v>
      </c>
      <c r="AG641">
        <v>17</v>
      </c>
      <c r="AH641" s="3">
        <v>2.2857142857142856</v>
      </c>
      <c r="AI641" s="3">
        <v>8</v>
      </c>
      <c r="AJ641" s="3">
        <v>7.2857142857142856</v>
      </c>
      <c r="AK641" s="3">
        <v>0.42857142857142855</v>
      </c>
      <c r="AL641" s="3">
        <v>8.7978571428571435</v>
      </c>
      <c r="AM641" s="3">
        <v>5.4322857142857135</v>
      </c>
      <c r="AN641" s="3">
        <v>10.637857142857143</v>
      </c>
      <c r="AO641" s="3">
        <f t="shared" si="119"/>
        <v>6.1239999999999997</v>
      </c>
      <c r="AP641" s="3" t="b">
        <f t="shared" si="120"/>
        <v>1</v>
      </c>
      <c r="AQ641" s="3" t="b">
        <f t="shared" si="127"/>
        <v>1</v>
      </c>
      <c r="AR641">
        <f t="shared" si="121"/>
        <v>3</v>
      </c>
      <c r="AS641">
        <f t="shared" si="122"/>
        <v>3</v>
      </c>
      <c r="AT641" s="3" t="b">
        <f t="shared" si="123"/>
        <v>1</v>
      </c>
      <c r="AU641" s="3">
        <f t="shared" si="124"/>
        <v>4.4999999999999991</v>
      </c>
      <c r="AV641" s="3">
        <f t="shared" si="125"/>
        <v>8.2893333333333334</v>
      </c>
      <c r="AW641" s="3">
        <f t="shared" ref="AW641:AW704" si="131">LOG(AU641/AV641,2)</f>
        <v>-0.88133107671189037</v>
      </c>
      <c r="AX641" s="3">
        <f t="shared" si="130"/>
        <v>-1.161801870963741</v>
      </c>
      <c r="AY641" s="3" t="b">
        <f t="shared" si="128"/>
        <v>0</v>
      </c>
      <c r="AZ641" s="6">
        <f t="shared" si="126"/>
        <v>0.19637171337907267</v>
      </c>
      <c r="BA641" s="3" t="b">
        <f t="shared" si="129"/>
        <v>0</v>
      </c>
      <c r="BB641" s="3"/>
      <c r="BC641" t="s">
        <v>537</v>
      </c>
    </row>
    <row r="642" spans="1:55">
      <c r="A642">
        <v>719</v>
      </c>
      <c r="B642">
        <v>1</v>
      </c>
      <c r="C642" t="s">
        <v>1785</v>
      </c>
      <c r="D642" t="str">
        <f>HYPERLINK("http://www.uniprot.org/uniprot/SND1_MOUSE", "SND1_MOUSE")</f>
        <v>SND1_MOUSE</v>
      </c>
      <c r="F642">
        <v>18.5</v>
      </c>
      <c r="G642">
        <v>910</v>
      </c>
      <c r="H642">
        <v>102089</v>
      </c>
      <c r="I642" t="s">
        <v>1786</v>
      </c>
      <c r="J642">
        <v>38</v>
      </c>
      <c r="K642">
        <v>38</v>
      </c>
      <c r="L642">
        <v>1</v>
      </c>
      <c r="M642">
        <v>5</v>
      </c>
      <c r="N642">
        <v>7</v>
      </c>
      <c r="O642">
        <v>6</v>
      </c>
      <c r="P642">
        <v>4</v>
      </c>
      <c r="Q642">
        <v>1</v>
      </c>
      <c r="R642">
        <v>8</v>
      </c>
      <c r="S642">
        <v>7</v>
      </c>
      <c r="T642">
        <v>5</v>
      </c>
      <c r="U642">
        <v>7</v>
      </c>
      <c r="V642">
        <v>6</v>
      </c>
      <c r="W642">
        <v>4</v>
      </c>
      <c r="X642">
        <v>1</v>
      </c>
      <c r="Y642">
        <v>8</v>
      </c>
      <c r="Z642">
        <v>7</v>
      </c>
      <c r="AA642">
        <v>5</v>
      </c>
      <c r="AB642">
        <v>7</v>
      </c>
      <c r="AC642">
        <v>6</v>
      </c>
      <c r="AD642">
        <v>4</v>
      </c>
      <c r="AE642">
        <v>1</v>
      </c>
      <c r="AF642">
        <v>8</v>
      </c>
      <c r="AG642">
        <v>7</v>
      </c>
      <c r="AH642" s="3">
        <v>9.7142857142857135</v>
      </c>
      <c r="AI642" s="3">
        <v>4.5714285714285712</v>
      </c>
      <c r="AJ642" s="3">
        <v>4.2857142857142856</v>
      </c>
      <c r="AK642" s="3">
        <v>10.857142857142858</v>
      </c>
      <c r="AL642" s="3">
        <v>2.8571428571428572</v>
      </c>
      <c r="AM642" s="3">
        <v>6.4285714285714288</v>
      </c>
      <c r="AN642" s="3">
        <v>4.1428571428571432</v>
      </c>
      <c r="AO642" s="3">
        <f t="shared" si="119"/>
        <v>6.1224489795918373</v>
      </c>
      <c r="AP642" s="3" t="b">
        <f t="shared" si="120"/>
        <v>1</v>
      </c>
      <c r="AQ642" s="3" t="b">
        <f t="shared" si="127"/>
        <v>1</v>
      </c>
      <c r="AR642">
        <f t="shared" si="121"/>
        <v>4</v>
      </c>
      <c r="AS642">
        <f t="shared" si="122"/>
        <v>3</v>
      </c>
      <c r="AT642" s="3" t="b">
        <f t="shared" si="123"/>
        <v>1</v>
      </c>
      <c r="AU642" s="3">
        <f t="shared" si="124"/>
        <v>7.3571428571428568</v>
      </c>
      <c r="AV642" s="3">
        <f t="shared" si="125"/>
        <v>4.4761904761904772</v>
      </c>
      <c r="AW642" s="3">
        <f t="shared" si="131"/>
        <v>0.71687417622673677</v>
      </c>
      <c r="AX642" s="3">
        <f t="shared" si="130"/>
        <v>1.2014721834244659</v>
      </c>
      <c r="AY642" s="3" t="b">
        <f t="shared" si="128"/>
        <v>0</v>
      </c>
      <c r="AZ642" s="6">
        <f t="shared" si="126"/>
        <v>0.24758801863165578</v>
      </c>
      <c r="BA642" s="3" t="b">
        <f t="shared" si="129"/>
        <v>0</v>
      </c>
      <c r="BB642" s="3"/>
      <c r="BC642" t="s">
        <v>537</v>
      </c>
    </row>
    <row r="643" spans="1:55">
      <c r="A643">
        <v>1382</v>
      </c>
      <c r="B643">
        <v>1</v>
      </c>
      <c r="C643" t="s">
        <v>2620</v>
      </c>
      <c r="D643" t="str">
        <f>HYPERLINK("http://www.uniprot.org/uniprot/MBD1_MOUSE", "MBD1_MOUSE")</f>
        <v>MBD1_MOUSE</v>
      </c>
      <c r="F643">
        <v>8.5</v>
      </c>
      <c r="G643">
        <v>636</v>
      </c>
      <c r="H643">
        <v>70024</v>
      </c>
      <c r="I643" t="s">
        <v>2621</v>
      </c>
      <c r="J643">
        <v>44</v>
      </c>
      <c r="K643">
        <v>44</v>
      </c>
      <c r="L643">
        <v>1</v>
      </c>
      <c r="M643">
        <v>1</v>
      </c>
      <c r="N643">
        <v>11</v>
      </c>
      <c r="O643">
        <v>8</v>
      </c>
      <c r="P643">
        <v>0</v>
      </c>
      <c r="Q643">
        <v>3</v>
      </c>
      <c r="R643">
        <v>10</v>
      </c>
      <c r="S643">
        <v>11</v>
      </c>
      <c r="T643">
        <v>1</v>
      </c>
      <c r="U643">
        <v>11</v>
      </c>
      <c r="V643">
        <v>8</v>
      </c>
      <c r="W643">
        <v>0</v>
      </c>
      <c r="X643">
        <v>3</v>
      </c>
      <c r="Y643">
        <v>10</v>
      </c>
      <c r="Z643">
        <v>11</v>
      </c>
      <c r="AA643">
        <v>1</v>
      </c>
      <c r="AB643">
        <v>11</v>
      </c>
      <c r="AC643">
        <v>8</v>
      </c>
      <c r="AD643">
        <v>0</v>
      </c>
      <c r="AE643">
        <v>3</v>
      </c>
      <c r="AF643">
        <v>10</v>
      </c>
      <c r="AG643">
        <v>11</v>
      </c>
      <c r="AH643" s="3">
        <v>3.2857142857142856</v>
      </c>
      <c r="AI643" s="3">
        <v>8.4285714285714288</v>
      </c>
      <c r="AJ643" s="3">
        <v>6.2857142857142856</v>
      </c>
      <c r="AK643" s="3">
        <v>2.8571428571428572</v>
      </c>
      <c r="AL643" s="3">
        <v>6.9285714285714288</v>
      </c>
      <c r="AM643" s="3">
        <v>8.4642857142857135</v>
      </c>
      <c r="AN643" s="3">
        <v>6.5714285714285712</v>
      </c>
      <c r="AO643" s="3">
        <f t="shared" si="119"/>
        <v>6.1173469387755102</v>
      </c>
      <c r="AP643" s="3" t="b">
        <f t="shared" si="120"/>
        <v>1</v>
      </c>
      <c r="AQ643" s="3" t="b">
        <f t="shared" si="127"/>
        <v>1</v>
      </c>
      <c r="AR643">
        <f t="shared" si="121"/>
        <v>3</v>
      </c>
      <c r="AS643">
        <f t="shared" si="122"/>
        <v>3</v>
      </c>
      <c r="AT643" s="3" t="b">
        <f t="shared" si="123"/>
        <v>1</v>
      </c>
      <c r="AU643" s="3">
        <f t="shared" si="124"/>
        <v>5.2142857142857144</v>
      </c>
      <c r="AV643" s="3">
        <f t="shared" si="125"/>
        <v>7.3214285714285721</v>
      </c>
      <c r="AW643" s="3">
        <f t="shared" si="131"/>
        <v>-0.48965554062542888</v>
      </c>
      <c r="AX643" s="3">
        <f t="shared" si="130"/>
        <v>-0.45971542365411044</v>
      </c>
      <c r="AY643" s="3" t="b">
        <f t="shared" si="128"/>
        <v>0</v>
      </c>
      <c r="AZ643" s="6">
        <f t="shared" si="126"/>
        <v>0.25265807732145984</v>
      </c>
      <c r="BA643" s="3" t="b">
        <f t="shared" si="129"/>
        <v>0</v>
      </c>
      <c r="BB643" s="3"/>
      <c r="BC643" t="s">
        <v>537</v>
      </c>
    </row>
    <row r="644" spans="1:55">
      <c r="A644">
        <v>1347</v>
      </c>
      <c r="B644">
        <v>1</v>
      </c>
      <c r="C644" t="s">
        <v>1893</v>
      </c>
      <c r="D644" t="str">
        <f>HYPERLINK("http://www.uniprot.org/uniprot/KHDR3_MOUSE", "KHDR3_MOUSE")</f>
        <v>KHDR3_MOUSE</v>
      </c>
      <c r="F644">
        <v>13.9</v>
      </c>
      <c r="G644">
        <v>346</v>
      </c>
      <c r="H644">
        <v>38808</v>
      </c>
      <c r="I644" t="s">
        <v>1894</v>
      </c>
      <c r="J644">
        <v>38</v>
      </c>
      <c r="K644">
        <v>35</v>
      </c>
      <c r="L644">
        <v>0.92100000000000004</v>
      </c>
      <c r="M644">
        <v>2</v>
      </c>
      <c r="N644">
        <v>11</v>
      </c>
      <c r="O644">
        <v>4</v>
      </c>
      <c r="P644">
        <v>4</v>
      </c>
      <c r="Q644">
        <v>4</v>
      </c>
      <c r="R644">
        <v>6</v>
      </c>
      <c r="S644">
        <v>7</v>
      </c>
      <c r="T644">
        <v>2</v>
      </c>
      <c r="U644">
        <v>10</v>
      </c>
      <c r="V644">
        <v>4</v>
      </c>
      <c r="W644">
        <v>4</v>
      </c>
      <c r="X644">
        <v>3</v>
      </c>
      <c r="Y644">
        <v>6</v>
      </c>
      <c r="Z644">
        <v>6</v>
      </c>
      <c r="AA644">
        <v>2</v>
      </c>
      <c r="AB644">
        <v>10.5</v>
      </c>
      <c r="AC644">
        <v>4</v>
      </c>
      <c r="AD644">
        <v>4</v>
      </c>
      <c r="AE644">
        <v>3.15</v>
      </c>
      <c r="AF644">
        <v>6</v>
      </c>
      <c r="AG644">
        <v>6.4290000000000003</v>
      </c>
      <c r="AH644" s="3">
        <v>4.8571428571428568</v>
      </c>
      <c r="AI644" s="3">
        <v>7.5</v>
      </c>
      <c r="AJ644" s="3">
        <v>2.8571428571428572</v>
      </c>
      <c r="AK644" s="3">
        <v>11.285714285714286</v>
      </c>
      <c r="AL644" s="3">
        <v>7.0214285714285714</v>
      </c>
      <c r="AM644" s="3">
        <v>4.9819999999999993</v>
      </c>
      <c r="AN644" s="3">
        <v>3.9898571428571432</v>
      </c>
      <c r="AO644" s="3">
        <f t="shared" si="119"/>
        <v>6.0704693877551019</v>
      </c>
      <c r="AP644" s="3" t="b">
        <f t="shared" si="120"/>
        <v>1</v>
      </c>
      <c r="AQ644" s="3" t="b">
        <f t="shared" si="127"/>
        <v>1</v>
      </c>
      <c r="AR644">
        <f t="shared" si="121"/>
        <v>4</v>
      </c>
      <c r="AS644">
        <f t="shared" si="122"/>
        <v>3</v>
      </c>
      <c r="AT644" s="3" t="b">
        <f t="shared" si="123"/>
        <v>1</v>
      </c>
      <c r="AU644" s="3">
        <f t="shared" si="124"/>
        <v>6.625</v>
      </c>
      <c r="AV644" s="3">
        <f t="shared" si="125"/>
        <v>5.3310952380952381</v>
      </c>
      <c r="AW644" s="3">
        <f t="shared" si="131"/>
        <v>0.31348849901823939</v>
      </c>
      <c r="AX644" s="3">
        <f t="shared" si="130"/>
        <v>0.69664015313043948</v>
      </c>
      <c r="AY644" s="3" t="b">
        <f t="shared" si="128"/>
        <v>0</v>
      </c>
      <c r="AZ644" s="6">
        <f t="shared" si="126"/>
        <v>0.59502606290821713</v>
      </c>
      <c r="BA644" s="3" t="b">
        <f t="shared" si="129"/>
        <v>0</v>
      </c>
      <c r="BB644" s="3"/>
      <c r="BC644" t="s">
        <v>598</v>
      </c>
    </row>
    <row r="645" spans="1:55">
      <c r="A645">
        <v>458</v>
      </c>
      <c r="B645">
        <v>1</v>
      </c>
      <c r="C645" t="s">
        <v>858</v>
      </c>
      <c r="D645" t="str">
        <f>HYPERLINK("http://www.uniprot.org/uniprot/RS5_MOUSE", "RS5_MOUSE")</f>
        <v>RS5_MOUSE</v>
      </c>
      <c r="F645">
        <v>15.7</v>
      </c>
      <c r="G645">
        <v>204</v>
      </c>
      <c r="H645">
        <v>22890</v>
      </c>
      <c r="I645" t="s">
        <v>859</v>
      </c>
      <c r="J645">
        <v>50</v>
      </c>
      <c r="K645">
        <v>50</v>
      </c>
      <c r="L645">
        <v>1</v>
      </c>
      <c r="M645">
        <v>3</v>
      </c>
      <c r="N645">
        <v>12</v>
      </c>
      <c r="O645">
        <v>11</v>
      </c>
      <c r="P645">
        <v>0</v>
      </c>
      <c r="Q645">
        <v>2</v>
      </c>
      <c r="R645">
        <v>10</v>
      </c>
      <c r="S645">
        <v>12</v>
      </c>
      <c r="T645">
        <v>3</v>
      </c>
      <c r="U645">
        <v>12</v>
      </c>
      <c r="V645">
        <v>11</v>
      </c>
      <c r="W645">
        <v>0</v>
      </c>
      <c r="X645">
        <v>2</v>
      </c>
      <c r="Y645">
        <v>10</v>
      </c>
      <c r="Z645">
        <v>12</v>
      </c>
      <c r="AA645">
        <v>3</v>
      </c>
      <c r="AB645">
        <v>12</v>
      </c>
      <c r="AC645">
        <v>11</v>
      </c>
      <c r="AD645">
        <v>0</v>
      </c>
      <c r="AE645">
        <v>2</v>
      </c>
      <c r="AF645">
        <v>10</v>
      </c>
      <c r="AG645">
        <v>12</v>
      </c>
      <c r="AH645" s="3">
        <v>5.8571428571428568</v>
      </c>
      <c r="AI645" s="3">
        <v>8.9479999999999986</v>
      </c>
      <c r="AJ645" s="3">
        <v>8</v>
      </c>
      <c r="AK645" s="3">
        <v>0.2857142857142857</v>
      </c>
      <c r="AL645" s="3">
        <v>4.1428571428571432</v>
      </c>
      <c r="AM645" s="3">
        <v>8</v>
      </c>
      <c r="AN645" s="3">
        <v>7.0214285714285714</v>
      </c>
      <c r="AO645" s="3">
        <f t="shared" ref="AO645:AO708" si="132">AVERAGE(AH645:AN645)</f>
        <v>6.036448979591837</v>
      </c>
      <c r="AP645" s="3" t="b">
        <f t="shared" ref="AP645:AP708" si="133">IF(AO645&gt;=$AO$1,TRUE,FALSE)</f>
        <v>1</v>
      </c>
      <c r="AQ645" s="3" t="b">
        <f t="shared" si="127"/>
        <v>1</v>
      </c>
      <c r="AR645">
        <f t="shared" ref="AR645:AR708" si="134">COUNTIF(M645:P645,"&gt;0")</f>
        <v>3</v>
      </c>
      <c r="AS645">
        <f t="shared" ref="AS645:AS708" si="135">COUNTIF(Q645:S645,"&gt;0")</f>
        <v>3</v>
      </c>
      <c r="AT645" s="3" t="b">
        <f t="shared" ref="AT645:AT708" si="136">IF(OR(AR645&gt;=$AR$1,AS645&gt;=$AS$1),TRUE,FALSE)</f>
        <v>1</v>
      </c>
      <c r="AU645" s="3">
        <f t="shared" ref="AU645:AU708" si="137">AVERAGE(AH645:AK645)</f>
        <v>5.7727142857142848</v>
      </c>
      <c r="AV645" s="3">
        <f t="shared" ref="AV645:AV708" si="138">AVERAGE(AL645:AN645)</f>
        <v>6.3880952380952385</v>
      </c>
      <c r="AW645" s="3">
        <f t="shared" si="131"/>
        <v>-0.14613599912131583</v>
      </c>
      <c r="AX645" s="3">
        <f t="shared" si="130"/>
        <v>2.6134449501296814E-2</v>
      </c>
      <c r="AY645" s="3" t="b">
        <f t="shared" si="128"/>
        <v>0</v>
      </c>
      <c r="AZ645" s="6">
        <f t="shared" ref="AZ645:AZ708" si="139">TTEST(AH645:AK645,AL645:AN645,2,2)</f>
        <v>0.81471854319118808</v>
      </c>
      <c r="BA645" s="3" t="b">
        <f t="shared" si="129"/>
        <v>0</v>
      </c>
      <c r="BB645" s="3"/>
      <c r="BC645" t="s">
        <v>537</v>
      </c>
    </row>
    <row r="646" spans="1:55">
      <c r="A646">
        <v>1027</v>
      </c>
      <c r="B646">
        <v>1</v>
      </c>
      <c r="C646" t="s">
        <v>2526</v>
      </c>
      <c r="D646" t="str">
        <f>HYPERLINK("http://www.uniprot.org/uniprot/THYN1_MOUSE", "THYN1_MOUSE")</f>
        <v>THYN1_MOUSE</v>
      </c>
      <c r="F646">
        <v>31.9</v>
      </c>
      <c r="G646">
        <v>226</v>
      </c>
      <c r="H646">
        <v>26179</v>
      </c>
      <c r="I646" t="s">
        <v>2527</v>
      </c>
      <c r="J646">
        <v>55</v>
      </c>
      <c r="K646">
        <v>55</v>
      </c>
      <c r="L646">
        <v>1</v>
      </c>
      <c r="M646">
        <v>0</v>
      </c>
      <c r="N646">
        <v>15</v>
      </c>
      <c r="O646">
        <v>10</v>
      </c>
      <c r="P646">
        <v>0</v>
      </c>
      <c r="Q646">
        <v>0</v>
      </c>
      <c r="R646">
        <v>4</v>
      </c>
      <c r="S646">
        <v>26</v>
      </c>
      <c r="T646">
        <v>0</v>
      </c>
      <c r="U646">
        <v>15</v>
      </c>
      <c r="V646">
        <v>10</v>
      </c>
      <c r="W646">
        <v>0</v>
      </c>
      <c r="X646">
        <v>0</v>
      </c>
      <c r="Y646">
        <v>4</v>
      </c>
      <c r="Z646">
        <v>26</v>
      </c>
      <c r="AA646">
        <v>0</v>
      </c>
      <c r="AB646">
        <v>15</v>
      </c>
      <c r="AC646">
        <v>10</v>
      </c>
      <c r="AD646">
        <v>0</v>
      </c>
      <c r="AE646">
        <v>0</v>
      </c>
      <c r="AF646">
        <v>4</v>
      </c>
      <c r="AG646">
        <v>26</v>
      </c>
      <c r="AH646" s="3">
        <v>1</v>
      </c>
      <c r="AI646" s="3">
        <v>11.571428571428571</v>
      </c>
      <c r="AJ646" s="3">
        <v>7.4795714285714281</v>
      </c>
      <c r="AK646" s="3">
        <v>1.4285714285714286</v>
      </c>
      <c r="AL646" s="3">
        <v>1.0714285714285714</v>
      </c>
      <c r="AM646" s="3">
        <v>3.117285714285714</v>
      </c>
      <c r="AN646" s="3">
        <v>16.428571428571427</v>
      </c>
      <c r="AO646" s="3">
        <f t="shared" si="132"/>
        <v>6.0138367346938768</v>
      </c>
      <c r="AP646" s="3" t="b">
        <f t="shared" si="133"/>
        <v>1</v>
      </c>
      <c r="AQ646" s="3" t="b">
        <f t="shared" ref="AQ646:AQ709" si="140">IF(L646&gt;=$AQ$1,TRUE,FALSE)</f>
        <v>1</v>
      </c>
      <c r="AR646">
        <f t="shared" si="134"/>
        <v>2</v>
      </c>
      <c r="AS646">
        <f t="shared" si="135"/>
        <v>2</v>
      </c>
      <c r="AT646" s="3" t="b">
        <f t="shared" si="136"/>
        <v>1</v>
      </c>
      <c r="AU646" s="3">
        <f t="shared" si="137"/>
        <v>5.3698928571428564</v>
      </c>
      <c r="AV646" s="3">
        <f t="shared" si="138"/>
        <v>6.8724285714285713</v>
      </c>
      <c r="AW646" s="3">
        <f t="shared" si="131"/>
        <v>-0.35592670406210924</v>
      </c>
      <c r="AX646" s="3">
        <f t="shared" si="130"/>
        <v>-0.27872069591678433</v>
      </c>
      <c r="AY646" s="3" t="b">
        <f t="shared" ref="AY646:AY709" si="141">IF(OR(AX646&lt;=$AX$1,AX646&gt;=$AX$2),TRUE,FALSE)</f>
        <v>0</v>
      </c>
      <c r="AZ646" s="6">
        <f t="shared" si="139"/>
        <v>0.77704878448054249</v>
      </c>
      <c r="BA646" s="3" t="b">
        <f t="shared" ref="BA646:BA709" si="142">IF(AZ646&lt;=$AZ$1,TRUE,FALSE)</f>
        <v>0</v>
      </c>
      <c r="BB646" s="3"/>
      <c r="BC646" t="s">
        <v>537</v>
      </c>
    </row>
    <row r="647" spans="1:55">
      <c r="A647">
        <v>919</v>
      </c>
      <c r="B647">
        <v>1</v>
      </c>
      <c r="C647" t="s">
        <v>1423</v>
      </c>
      <c r="D647" t="str">
        <f>HYPERLINK("http://www.uniprot.org/uniprot/DPOLB_MOUSE", "DPOLB_MOUSE")</f>
        <v>DPOLB_MOUSE</v>
      </c>
      <c r="F647">
        <v>23.3</v>
      </c>
      <c r="G647">
        <v>335</v>
      </c>
      <c r="H647">
        <v>38289</v>
      </c>
      <c r="I647" t="s">
        <v>1424</v>
      </c>
      <c r="J647">
        <v>46</v>
      </c>
      <c r="K647">
        <v>46</v>
      </c>
      <c r="L647">
        <v>1</v>
      </c>
      <c r="M647">
        <v>0</v>
      </c>
      <c r="N647">
        <v>8</v>
      </c>
      <c r="O647">
        <v>5</v>
      </c>
      <c r="P647">
        <v>1</v>
      </c>
      <c r="Q647">
        <v>4</v>
      </c>
      <c r="R647">
        <v>9</v>
      </c>
      <c r="S647">
        <v>19</v>
      </c>
      <c r="T647">
        <v>0</v>
      </c>
      <c r="U647">
        <v>8</v>
      </c>
      <c r="V647">
        <v>5</v>
      </c>
      <c r="W647">
        <v>1</v>
      </c>
      <c r="X647">
        <v>4</v>
      </c>
      <c r="Y647">
        <v>9</v>
      </c>
      <c r="Z647">
        <v>19</v>
      </c>
      <c r="AA647">
        <v>0</v>
      </c>
      <c r="AB647">
        <v>8</v>
      </c>
      <c r="AC647">
        <v>5</v>
      </c>
      <c r="AD647">
        <v>1</v>
      </c>
      <c r="AE647">
        <v>4</v>
      </c>
      <c r="AF647">
        <v>9</v>
      </c>
      <c r="AG647">
        <v>19</v>
      </c>
      <c r="AH647" s="3">
        <v>0.8571428571428571</v>
      </c>
      <c r="AI647" s="3">
        <v>5.8571428571428568</v>
      </c>
      <c r="AJ647" s="3">
        <v>3.7122857142857142</v>
      </c>
      <c r="AK647" s="3">
        <v>4.5714285714285712</v>
      </c>
      <c r="AL647" s="3">
        <v>7.6408571428571435</v>
      </c>
      <c r="AM647" s="3">
        <v>7.2857142857142856</v>
      </c>
      <c r="AN647" s="3">
        <v>12.14</v>
      </c>
      <c r="AO647" s="3">
        <f t="shared" si="132"/>
        <v>6.0092244897959182</v>
      </c>
      <c r="AP647" s="3" t="b">
        <f t="shared" si="133"/>
        <v>1</v>
      </c>
      <c r="AQ647" s="3" t="b">
        <f t="shared" si="140"/>
        <v>1</v>
      </c>
      <c r="AR647">
        <f t="shared" si="134"/>
        <v>3</v>
      </c>
      <c r="AS647">
        <f t="shared" si="135"/>
        <v>3</v>
      </c>
      <c r="AT647" s="3" t="b">
        <f t="shared" si="136"/>
        <v>1</v>
      </c>
      <c r="AU647" s="3">
        <f t="shared" si="137"/>
        <v>3.7494999999999998</v>
      </c>
      <c r="AV647" s="3">
        <f t="shared" si="138"/>
        <v>9.0221904761904756</v>
      </c>
      <c r="AW647" s="3">
        <f t="shared" si="131"/>
        <v>-1.2667795210647028</v>
      </c>
      <c r="AX647" s="3">
        <f t="shared" si="130"/>
        <v>-1.5762300531909321</v>
      </c>
      <c r="AY647" s="3" t="b">
        <f t="shared" si="141"/>
        <v>0</v>
      </c>
      <c r="AZ647" s="6">
        <f t="shared" si="139"/>
        <v>3.3376627755353022E-2</v>
      </c>
      <c r="BA647" s="3" t="b">
        <f t="shared" si="142"/>
        <v>1</v>
      </c>
      <c r="BB647" s="3"/>
      <c r="BC647" t="s">
        <v>537</v>
      </c>
    </row>
    <row r="648" spans="1:55">
      <c r="A648">
        <v>508</v>
      </c>
      <c r="B648">
        <v>1</v>
      </c>
      <c r="C648" t="s">
        <v>878</v>
      </c>
      <c r="D648" t="str">
        <f>HYPERLINK("http://www.uniprot.org/uniprot/ALKB5_MOUSE", "ALKB5_MOUSE")</f>
        <v>ALKB5_MOUSE</v>
      </c>
      <c r="F648">
        <v>18.7</v>
      </c>
      <c r="G648">
        <v>395</v>
      </c>
      <c r="H648">
        <v>44412</v>
      </c>
      <c r="I648" t="s">
        <v>789</v>
      </c>
      <c r="J648">
        <v>41</v>
      </c>
      <c r="K648">
        <v>41</v>
      </c>
      <c r="L648">
        <v>1</v>
      </c>
      <c r="M648">
        <v>8</v>
      </c>
      <c r="N648">
        <v>3</v>
      </c>
      <c r="O648">
        <v>6</v>
      </c>
      <c r="P648">
        <v>0</v>
      </c>
      <c r="Q648">
        <v>8</v>
      </c>
      <c r="R648">
        <v>3</v>
      </c>
      <c r="S648">
        <v>13</v>
      </c>
      <c r="T648">
        <v>8</v>
      </c>
      <c r="U648">
        <v>3</v>
      </c>
      <c r="V648">
        <v>6</v>
      </c>
      <c r="W648">
        <v>0</v>
      </c>
      <c r="X648">
        <v>8</v>
      </c>
      <c r="Y648">
        <v>3</v>
      </c>
      <c r="Z648">
        <v>13</v>
      </c>
      <c r="AA648">
        <v>8</v>
      </c>
      <c r="AB648">
        <v>3</v>
      </c>
      <c r="AC648">
        <v>6</v>
      </c>
      <c r="AD648">
        <v>0</v>
      </c>
      <c r="AE648">
        <v>8</v>
      </c>
      <c r="AF648">
        <v>3</v>
      </c>
      <c r="AG648">
        <v>13</v>
      </c>
      <c r="AH648" s="3">
        <v>13.765857142857142</v>
      </c>
      <c r="AI648" s="3">
        <v>1.4285714285714286</v>
      </c>
      <c r="AJ648" s="3">
        <v>4.1428571428571432</v>
      </c>
      <c r="AK648" s="3">
        <v>0.2857142857142857</v>
      </c>
      <c r="AL648" s="3">
        <v>12.406571428571429</v>
      </c>
      <c r="AM648" s="3">
        <v>2.25</v>
      </c>
      <c r="AN648" s="3">
        <v>7.7035714285714283</v>
      </c>
      <c r="AO648" s="3">
        <f t="shared" si="132"/>
        <v>5.9975918367346939</v>
      </c>
      <c r="AP648" s="3" t="b">
        <f t="shared" si="133"/>
        <v>1</v>
      </c>
      <c r="AQ648" s="3" t="b">
        <f t="shared" si="140"/>
        <v>1</v>
      </c>
      <c r="AR648">
        <f t="shared" si="134"/>
        <v>3</v>
      </c>
      <c r="AS648">
        <f t="shared" si="135"/>
        <v>3</v>
      </c>
      <c r="AT648" s="3" t="b">
        <f t="shared" si="136"/>
        <v>1</v>
      </c>
      <c r="AU648" s="3">
        <f t="shared" si="137"/>
        <v>4.9057499999999994</v>
      </c>
      <c r="AV648" s="3">
        <f t="shared" si="138"/>
        <v>7.4533809523809529</v>
      </c>
      <c r="AW648" s="3">
        <f t="shared" si="131"/>
        <v>-0.60342128448546717</v>
      </c>
      <c r="AX648" s="3">
        <f t="shared" si="130"/>
        <v>-0.78210142486634371</v>
      </c>
      <c r="AY648" s="3" t="b">
        <f t="shared" si="141"/>
        <v>0</v>
      </c>
      <c r="AZ648" s="6">
        <f t="shared" si="139"/>
        <v>0.58576524151271658</v>
      </c>
      <c r="BA648" s="3" t="b">
        <f t="shared" si="142"/>
        <v>0</v>
      </c>
      <c r="BB648" s="3"/>
      <c r="BC648" t="s">
        <v>537</v>
      </c>
    </row>
    <row r="649" spans="1:55">
      <c r="A649">
        <v>1121</v>
      </c>
      <c r="B649">
        <v>1</v>
      </c>
      <c r="C649" t="s">
        <v>2468</v>
      </c>
      <c r="D649" t="str">
        <f>HYPERLINK("http://www.uniprot.org/uniprot/PCYOX_MOUSE", "PCYOX_MOUSE")</f>
        <v>PCYOX_MOUSE</v>
      </c>
      <c r="F649">
        <v>24.2</v>
      </c>
      <c r="G649">
        <v>505</v>
      </c>
      <c r="H649">
        <v>56496</v>
      </c>
      <c r="I649" t="s">
        <v>2469</v>
      </c>
      <c r="J649">
        <v>47</v>
      </c>
      <c r="K649">
        <v>47</v>
      </c>
      <c r="L649">
        <v>1</v>
      </c>
      <c r="M649">
        <v>2</v>
      </c>
      <c r="N649">
        <v>11</v>
      </c>
      <c r="O649">
        <v>11</v>
      </c>
      <c r="P649">
        <v>0</v>
      </c>
      <c r="Q649">
        <v>2</v>
      </c>
      <c r="R649">
        <v>5</v>
      </c>
      <c r="S649">
        <v>16</v>
      </c>
      <c r="T649">
        <v>2</v>
      </c>
      <c r="U649">
        <v>11</v>
      </c>
      <c r="V649">
        <v>11</v>
      </c>
      <c r="W649">
        <v>0</v>
      </c>
      <c r="X649">
        <v>2</v>
      </c>
      <c r="Y649">
        <v>5</v>
      </c>
      <c r="Z649">
        <v>16</v>
      </c>
      <c r="AA649">
        <v>2</v>
      </c>
      <c r="AB649">
        <v>11</v>
      </c>
      <c r="AC649">
        <v>11</v>
      </c>
      <c r="AD649">
        <v>0</v>
      </c>
      <c r="AE649">
        <v>2</v>
      </c>
      <c r="AF649">
        <v>5</v>
      </c>
      <c r="AG649">
        <v>16</v>
      </c>
      <c r="AH649" s="3">
        <v>4.5714285714285712</v>
      </c>
      <c r="AI649" s="3">
        <v>8.1964285714285712</v>
      </c>
      <c r="AJ649" s="3">
        <v>8.0511428571428585</v>
      </c>
      <c r="AK649" s="3">
        <v>1.9115714285714287</v>
      </c>
      <c r="AL649" s="3">
        <v>4.7142857142857144</v>
      </c>
      <c r="AM649" s="3">
        <v>4.2088571428571431</v>
      </c>
      <c r="AN649" s="3">
        <v>10.142857142857142</v>
      </c>
      <c r="AO649" s="3">
        <f t="shared" si="132"/>
        <v>5.9709387755102039</v>
      </c>
      <c r="AP649" s="3" t="b">
        <f t="shared" si="133"/>
        <v>1</v>
      </c>
      <c r="AQ649" s="3" t="b">
        <f t="shared" si="140"/>
        <v>1</v>
      </c>
      <c r="AR649">
        <f t="shared" si="134"/>
        <v>3</v>
      </c>
      <c r="AS649">
        <f t="shared" si="135"/>
        <v>3</v>
      </c>
      <c r="AT649" s="3" t="b">
        <f t="shared" si="136"/>
        <v>1</v>
      </c>
      <c r="AU649" s="3">
        <f t="shared" si="137"/>
        <v>5.6826428571428576</v>
      </c>
      <c r="AV649" s="3">
        <f t="shared" si="138"/>
        <v>6.3553333333333333</v>
      </c>
      <c r="AW649" s="3">
        <f t="shared" si="131"/>
        <v>-0.16140574797400969</v>
      </c>
      <c r="AX649" s="3">
        <f t="shared" si="130"/>
        <v>-9.4737634984655941E-2</v>
      </c>
      <c r="AY649" s="3" t="b">
        <f t="shared" si="141"/>
        <v>0</v>
      </c>
      <c r="AZ649" s="6">
        <f t="shared" si="139"/>
        <v>0.78977862598271953</v>
      </c>
      <c r="BA649" s="3" t="b">
        <f t="shared" si="142"/>
        <v>0</v>
      </c>
      <c r="BB649" s="3"/>
      <c r="BC649" t="s">
        <v>537</v>
      </c>
    </row>
    <row r="650" spans="1:55">
      <c r="A650">
        <v>1115</v>
      </c>
      <c r="B650">
        <v>1</v>
      </c>
      <c r="C650" t="s">
        <v>2456</v>
      </c>
      <c r="D650" t="str">
        <f>HYPERLINK("http://www.uniprot.org/uniprot/NCBP2_MOUSE", "NCBP2_MOUSE")</f>
        <v>NCBP2_MOUSE</v>
      </c>
      <c r="F650">
        <v>30.1</v>
      </c>
      <c r="G650">
        <v>156</v>
      </c>
      <c r="H650">
        <v>18018</v>
      </c>
      <c r="I650" t="s">
        <v>2457</v>
      </c>
      <c r="J650">
        <v>37</v>
      </c>
      <c r="K650">
        <v>37</v>
      </c>
      <c r="L650">
        <v>1</v>
      </c>
      <c r="M650">
        <v>4</v>
      </c>
      <c r="N650">
        <v>7</v>
      </c>
      <c r="O650">
        <v>10</v>
      </c>
      <c r="P650">
        <v>2</v>
      </c>
      <c r="Q650">
        <v>3</v>
      </c>
      <c r="R650">
        <v>4</v>
      </c>
      <c r="S650">
        <v>7</v>
      </c>
      <c r="T650">
        <v>4</v>
      </c>
      <c r="U650">
        <v>7</v>
      </c>
      <c r="V650">
        <v>10</v>
      </c>
      <c r="W650">
        <v>2</v>
      </c>
      <c r="X650">
        <v>3</v>
      </c>
      <c r="Y650">
        <v>4</v>
      </c>
      <c r="Z650">
        <v>7</v>
      </c>
      <c r="AA650">
        <v>4</v>
      </c>
      <c r="AB650">
        <v>7</v>
      </c>
      <c r="AC650">
        <v>10</v>
      </c>
      <c r="AD650">
        <v>2</v>
      </c>
      <c r="AE650">
        <v>3</v>
      </c>
      <c r="AF650">
        <v>4</v>
      </c>
      <c r="AG650">
        <v>7</v>
      </c>
      <c r="AH650" s="3">
        <v>8.0092857142857135</v>
      </c>
      <c r="AI650" s="3">
        <v>4.6019999999999994</v>
      </c>
      <c r="AJ650" s="3">
        <v>7.5549999999999997</v>
      </c>
      <c r="AK650" s="3">
        <v>7.2857142857142856</v>
      </c>
      <c r="AL650" s="3">
        <v>6.4285714285714288</v>
      </c>
      <c r="AM650" s="3">
        <v>3.2668571428571433</v>
      </c>
      <c r="AN650" s="3">
        <v>4.2652857142857146</v>
      </c>
      <c r="AO650" s="3">
        <f t="shared" si="132"/>
        <v>5.9161020408163267</v>
      </c>
      <c r="AP650" s="3" t="b">
        <f t="shared" si="133"/>
        <v>1</v>
      </c>
      <c r="AQ650" s="3" t="b">
        <f t="shared" si="140"/>
        <v>1</v>
      </c>
      <c r="AR650">
        <f t="shared" si="134"/>
        <v>4</v>
      </c>
      <c r="AS650">
        <f t="shared" si="135"/>
        <v>3</v>
      </c>
      <c r="AT650" s="3" t="b">
        <f t="shared" si="136"/>
        <v>1</v>
      </c>
      <c r="AU650" s="3">
        <f t="shared" si="137"/>
        <v>6.8629999999999995</v>
      </c>
      <c r="AV650" s="3">
        <f t="shared" si="138"/>
        <v>4.6535714285714285</v>
      </c>
      <c r="AW650" s="3">
        <f t="shared" si="131"/>
        <v>0.56050100305832906</v>
      </c>
      <c r="AX650" s="3">
        <f t="shared" si="130"/>
        <v>1.0698057035259545</v>
      </c>
      <c r="AY650" s="3" t="b">
        <f t="shared" si="141"/>
        <v>0</v>
      </c>
      <c r="AZ650" s="6">
        <f t="shared" si="139"/>
        <v>0.12453834215573739</v>
      </c>
      <c r="BA650" s="3" t="b">
        <f t="shared" si="142"/>
        <v>0</v>
      </c>
      <c r="BB650" s="3"/>
      <c r="BC650" t="s">
        <v>537</v>
      </c>
    </row>
    <row r="651" spans="1:55">
      <c r="A651">
        <v>1166</v>
      </c>
      <c r="B651">
        <v>1</v>
      </c>
      <c r="C651" t="s">
        <v>2309</v>
      </c>
      <c r="D651" t="str">
        <f>HYPERLINK("http://www.uniprot.org/uniprot/LUC7L_MOUSE", "LUC7L_MOUSE")</f>
        <v>LUC7L_MOUSE</v>
      </c>
      <c r="F651">
        <v>23.5</v>
      </c>
      <c r="G651">
        <v>371</v>
      </c>
      <c r="H651">
        <v>43935</v>
      </c>
      <c r="I651" t="s">
        <v>2310</v>
      </c>
      <c r="J651">
        <v>62</v>
      </c>
      <c r="K651">
        <v>21</v>
      </c>
      <c r="L651">
        <v>0.33900000000000002</v>
      </c>
      <c r="M651">
        <v>3</v>
      </c>
      <c r="N651">
        <v>12</v>
      </c>
      <c r="O651">
        <v>19</v>
      </c>
      <c r="P651">
        <v>4</v>
      </c>
      <c r="Q651">
        <v>6</v>
      </c>
      <c r="R651">
        <v>7</v>
      </c>
      <c r="S651">
        <v>11</v>
      </c>
      <c r="T651">
        <v>2</v>
      </c>
      <c r="U651">
        <v>4</v>
      </c>
      <c r="V651">
        <v>3</v>
      </c>
      <c r="W651">
        <v>2</v>
      </c>
      <c r="X651">
        <v>5</v>
      </c>
      <c r="Y651">
        <v>4</v>
      </c>
      <c r="Z651">
        <v>1</v>
      </c>
      <c r="AA651">
        <v>2.4</v>
      </c>
      <c r="AB651">
        <v>6.4619999999999997</v>
      </c>
      <c r="AC651">
        <v>8.3330000000000002</v>
      </c>
      <c r="AD651">
        <v>3</v>
      </c>
      <c r="AE651">
        <v>5.8330000000000002</v>
      </c>
      <c r="AF651">
        <v>5.5</v>
      </c>
      <c r="AG651">
        <v>3.5</v>
      </c>
      <c r="AH651" s="3">
        <v>5.2</v>
      </c>
      <c r="AI651" s="3">
        <v>4.2088571428571431</v>
      </c>
      <c r="AJ651" s="3">
        <v>6.3332857142857142</v>
      </c>
      <c r="AK651" s="3">
        <v>9.2857142857142865</v>
      </c>
      <c r="AL651" s="3">
        <v>9.6547142857142862</v>
      </c>
      <c r="AM651" s="3">
        <v>4.4714285714285715</v>
      </c>
      <c r="AN651" s="3">
        <v>2.2142857142857144</v>
      </c>
      <c r="AO651" s="3">
        <f t="shared" si="132"/>
        <v>5.9097551020408163</v>
      </c>
      <c r="AP651" s="3" t="b">
        <f t="shared" si="133"/>
        <v>1</v>
      </c>
      <c r="AQ651" s="3" t="b">
        <f t="shared" si="140"/>
        <v>1</v>
      </c>
      <c r="AR651">
        <f t="shared" si="134"/>
        <v>4</v>
      </c>
      <c r="AS651">
        <f t="shared" si="135"/>
        <v>3</v>
      </c>
      <c r="AT651" s="3" t="b">
        <f t="shared" si="136"/>
        <v>1</v>
      </c>
      <c r="AU651" s="3">
        <f t="shared" si="137"/>
        <v>6.256964285714286</v>
      </c>
      <c r="AV651" s="3">
        <f t="shared" si="138"/>
        <v>5.4468095238095238</v>
      </c>
      <c r="AW651" s="3">
        <f t="shared" si="131"/>
        <v>0.20005145258421575</v>
      </c>
      <c r="AX651" s="3">
        <f t="shared" si="130"/>
        <v>0.48517178473467321</v>
      </c>
      <c r="AY651" s="3" t="b">
        <f t="shared" si="141"/>
        <v>0</v>
      </c>
      <c r="AZ651" s="6">
        <f t="shared" si="139"/>
        <v>0.73410216648905857</v>
      </c>
      <c r="BA651" s="3" t="b">
        <f t="shared" si="142"/>
        <v>0</v>
      </c>
      <c r="BB651" s="3"/>
      <c r="BC651" t="s">
        <v>1798</v>
      </c>
    </row>
    <row r="652" spans="1:55">
      <c r="A652">
        <v>1297</v>
      </c>
      <c r="B652">
        <v>1</v>
      </c>
      <c r="C652" t="s">
        <v>2824</v>
      </c>
      <c r="D652" t="str">
        <f>HYPERLINK("http://www.uniprot.org/uniprot/RCL1_MOUSE", "RCL1_MOUSE")</f>
        <v>RCL1_MOUSE</v>
      </c>
      <c r="F652">
        <v>28.7</v>
      </c>
      <c r="G652">
        <v>373</v>
      </c>
      <c r="H652">
        <v>40842</v>
      </c>
      <c r="I652" t="s">
        <v>2825</v>
      </c>
      <c r="J652">
        <v>42</v>
      </c>
      <c r="K652">
        <v>42</v>
      </c>
      <c r="L652">
        <v>1</v>
      </c>
      <c r="M652">
        <v>2</v>
      </c>
      <c r="N652">
        <v>8</v>
      </c>
      <c r="O652">
        <v>5</v>
      </c>
      <c r="P652">
        <v>0</v>
      </c>
      <c r="Q652">
        <v>4</v>
      </c>
      <c r="R652">
        <v>8</v>
      </c>
      <c r="S652">
        <v>15</v>
      </c>
      <c r="T652">
        <v>2</v>
      </c>
      <c r="U652">
        <v>8</v>
      </c>
      <c r="V652">
        <v>5</v>
      </c>
      <c r="W652">
        <v>0</v>
      </c>
      <c r="X652">
        <v>4</v>
      </c>
      <c r="Y652">
        <v>8</v>
      </c>
      <c r="Z652">
        <v>15</v>
      </c>
      <c r="AA652">
        <v>2</v>
      </c>
      <c r="AB652">
        <v>8</v>
      </c>
      <c r="AC652">
        <v>5</v>
      </c>
      <c r="AD652">
        <v>0</v>
      </c>
      <c r="AE652">
        <v>4</v>
      </c>
      <c r="AF652">
        <v>8</v>
      </c>
      <c r="AG652">
        <v>15</v>
      </c>
      <c r="AH652" s="3">
        <v>4.7142857142857144</v>
      </c>
      <c r="AI652" s="3">
        <v>5.8571428571428568</v>
      </c>
      <c r="AJ652" s="3">
        <v>3.8721428571428573</v>
      </c>
      <c r="AK652" s="3">
        <v>2.6157142857142857</v>
      </c>
      <c r="AL652" s="3">
        <v>8</v>
      </c>
      <c r="AM652" s="3">
        <v>6.8571428571428568</v>
      </c>
      <c r="AN652" s="3">
        <v>9.4047142857142862</v>
      </c>
      <c r="AO652" s="3">
        <f t="shared" si="132"/>
        <v>5.9030204081632656</v>
      </c>
      <c r="AP652" s="3" t="b">
        <f t="shared" si="133"/>
        <v>1</v>
      </c>
      <c r="AQ652" s="3" t="b">
        <f t="shared" si="140"/>
        <v>1</v>
      </c>
      <c r="AR652">
        <f t="shared" si="134"/>
        <v>3</v>
      </c>
      <c r="AS652">
        <f t="shared" si="135"/>
        <v>3</v>
      </c>
      <c r="AT652" s="3" t="b">
        <f t="shared" si="136"/>
        <v>1</v>
      </c>
      <c r="AU652" s="3">
        <f t="shared" si="137"/>
        <v>4.2648214285714285</v>
      </c>
      <c r="AV652" s="3">
        <f t="shared" si="138"/>
        <v>8.0872857142857146</v>
      </c>
      <c r="AW652" s="3">
        <f t="shared" si="131"/>
        <v>-0.92317024504148015</v>
      </c>
      <c r="AX652" s="3">
        <f t="shared" si="130"/>
        <v>-1.3572832005147064</v>
      </c>
      <c r="AY652" s="3" t="b">
        <f t="shared" si="141"/>
        <v>0</v>
      </c>
      <c r="AZ652" s="6">
        <f t="shared" si="139"/>
        <v>1.3183851941070367E-2</v>
      </c>
      <c r="BA652" s="3" t="b">
        <f t="shared" si="142"/>
        <v>1</v>
      </c>
      <c r="BB652" s="3"/>
      <c r="BC652" t="s">
        <v>537</v>
      </c>
    </row>
    <row r="653" spans="1:55">
      <c r="A653">
        <v>681</v>
      </c>
      <c r="B653">
        <v>1</v>
      </c>
      <c r="C653" t="s">
        <v>1873</v>
      </c>
      <c r="D653" t="str">
        <f>HYPERLINK("http://www.uniprot.org/uniprot/DDX51_MOUSE", "DDX51_MOUSE")</f>
        <v>DDX51_MOUSE</v>
      </c>
      <c r="F653">
        <v>29.7</v>
      </c>
      <c r="G653">
        <v>639</v>
      </c>
      <c r="H653">
        <v>70369</v>
      </c>
      <c r="I653" t="s">
        <v>1874</v>
      </c>
      <c r="J653">
        <v>50</v>
      </c>
      <c r="K653">
        <v>50</v>
      </c>
      <c r="L653">
        <v>1</v>
      </c>
      <c r="M653">
        <v>1</v>
      </c>
      <c r="N653">
        <v>6</v>
      </c>
      <c r="O653">
        <v>14</v>
      </c>
      <c r="P653">
        <v>0</v>
      </c>
      <c r="Q653">
        <v>3</v>
      </c>
      <c r="R653">
        <v>10</v>
      </c>
      <c r="S653">
        <v>16</v>
      </c>
      <c r="T653">
        <v>1</v>
      </c>
      <c r="U653">
        <v>6</v>
      </c>
      <c r="V653">
        <v>14</v>
      </c>
      <c r="W653">
        <v>0</v>
      </c>
      <c r="X653">
        <v>3</v>
      </c>
      <c r="Y653">
        <v>10</v>
      </c>
      <c r="Z653">
        <v>16</v>
      </c>
      <c r="AA653">
        <v>1</v>
      </c>
      <c r="AB653">
        <v>6</v>
      </c>
      <c r="AC653">
        <v>14</v>
      </c>
      <c r="AD653">
        <v>0</v>
      </c>
      <c r="AE653">
        <v>3</v>
      </c>
      <c r="AF653">
        <v>10</v>
      </c>
      <c r="AG653">
        <v>16</v>
      </c>
      <c r="AH653" s="3">
        <v>2.2857142857142856</v>
      </c>
      <c r="AI653" s="3">
        <v>3.9898571428571432</v>
      </c>
      <c r="AJ653" s="3">
        <v>10.55457142857143</v>
      </c>
      <c r="AK653" s="3">
        <v>0.7142857142857143</v>
      </c>
      <c r="AL653" s="3">
        <v>5.9285714285714288</v>
      </c>
      <c r="AM653" s="3">
        <v>8</v>
      </c>
      <c r="AN653" s="3">
        <v>9.7365714285714287</v>
      </c>
      <c r="AO653" s="3">
        <f t="shared" si="132"/>
        <v>5.8870816326530626</v>
      </c>
      <c r="AP653" s="3" t="b">
        <f t="shared" si="133"/>
        <v>1</v>
      </c>
      <c r="AQ653" s="3" t="b">
        <f t="shared" si="140"/>
        <v>1</v>
      </c>
      <c r="AR653">
        <f t="shared" si="134"/>
        <v>3</v>
      </c>
      <c r="AS653">
        <f t="shared" si="135"/>
        <v>3</v>
      </c>
      <c r="AT653" s="3" t="b">
        <f t="shared" si="136"/>
        <v>1</v>
      </c>
      <c r="AU653" s="3">
        <f t="shared" si="137"/>
        <v>4.3861071428571439</v>
      </c>
      <c r="AV653" s="3">
        <f t="shared" si="138"/>
        <v>7.8883809523809525</v>
      </c>
      <c r="AW653" s="3">
        <f t="shared" si="131"/>
        <v>-0.84678817097231107</v>
      </c>
      <c r="AX653" s="3">
        <f t="shared" si="130"/>
        <v>-1.0917888970350604</v>
      </c>
      <c r="AY653" s="3" t="b">
        <f t="shared" si="141"/>
        <v>0</v>
      </c>
      <c r="AZ653" s="6">
        <f t="shared" si="139"/>
        <v>0.25411269805953829</v>
      </c>
      <c r="BA653" s="3" t="b">
        <f t="shared" si="142"/>
        <v>0</v>
      </c>
      <c r="BB653" s="3"/>
      <c r="BC653" t="s">
        <v>537</v>
      </c>
    </row>
    <row r="654" spans="1:55">
      <c r="A654">
        <v>1091</v>
      </c>
      <c r="B654">
        <v>1</v>
      </c>
      <c r="C654" t="s">
        <v>2412</v>
      </c>
      <c r="D654" t="str">
        <f>HYPERLINK("http://www.uniprot.org/uniprot/CV028_MOUSE", "CV028_MOUSE")</f>
        <v>CV028_MOUSE</v>
      </c>
      <c r="F654">
        <v>19.600000000000001</v>
      </c>
      <c r="G654">
        <v>505</v>
      </c>
      <c r="H654">
        <v>55250</v>
      </c>
      <c r="I654" t="s">
        <v>2493</v>
      </c>
      <c r="J654">
        <v>41</v>
      </c>
      <c r="K654">
        <v>41</v>
      </c>
      <c r="L654">
        <v>1</v>
      </c>
      <c r="M654">
        <v>3</v>
      </c>
      <c r="N654">
        <v>9</v>
      </c>
      <c r="O654">
        <v>10</v>
      </c>
      <c r="P654">
        <v>1</v>
      </c>
      <c r="Q654">
        <v>2</v>
      </c>
      <c r="R654">
        <v>8</v>
      </c>
      <c r="S654">
        <v>8</v>
      </c>
      <c r="T654">
        <v>3</v>
      </c>
      <c r="U654">
        <v>9</v>
      </c>
      <c r="V654">
        <v>10</v>
      </c>
      <c r="W654">
        <v>1</v>
      </c>
      <c r="X654">
        <v>2</v>
      </c>
      <c r="Y654">
        <v>8</v>
      </c>
      <c r="Z654">
        <v>8</v>
      </c>
      <c r="AA654">
        <v>3</v>
      </c>
      <c r="AB654">
        <v>9</v>
      </c>
      <c r="AC654">
        <v>10</v>
      </c>
      <c r="AD654">
        <v>1</v>
      </c>
      <c r="AE654">
        <v>2</v>
      </c>
      <c r="AF654">
        <v>8</v>
      </c>
      <c r="AG654">
        <v>8</v>
      </c>
      <c r="AH654" s="3">
        <v>6.4285714285714288</v>
      </c>
      <c r="AI654" s="3">
        <v>6.4285714285714288</v>
      </c>
      <c r="AJ654" s="3">
        <v>7.5</v>
      </c>
      <c r="AK654" s="3">
        <v>4.7142857142857144</v>
      </c>
      <c r="AL654" s="3">
        <v>4.7142857142857144</v>
      </c>
      <c r="AM654" s="3">
        <v>6.5494285714285718</v>
      </c>
      <c r="AN654" s="3">
        <v>4.5911428571428567</v>
      </c>
      <c r="AO654" s="3">
        <f t="shared" si="132"/>
        <v>5.8466122448979601</v>
      </c>
      <c r="AP654" s="3" t="b">
        <f t="shared" si="133"/>
        <v>1</v>
      </c>
      <c r="AQ654" s="3" t="b">
        <f t="shared" si="140"/>
        <v>1</v>
      </c>
      <c r="AR654">
        <f t="shared" si="134"/>
        <v>4</v>
      </c>
      <c r="AS654">
        <f t="shared" si="135"/>
        <v>3</v>
      </c>
      <c r="AT654" s="3" t="b">
        <f t="shared" si="136"/>
        <v>1</v>
      </c>
      <c r="AU654" s="3">
        <f t="shared" si="137"/>
        <v>6.2678571428571432</v>
      </c>
      <c r="AV654" s="3">
        <f t="shared" si="138"/>
        <v>5.2849523809523804</v>
      </c>
      <c r="AW654" s="3">
        <f t="shared" si="131"/>
        <v>0.24608182570680429</v>
      </c>
      <c r="AX654" s="3">
        <f t="shared" si="130"/>
        <v>0.67415467684927544</v>
      </c>
      <c r="AY654" s="3" t="b">
        <f t="shared" si="141"/>
        <v>0</v>
      </c>
      <c r="AZ654" s="6">
        <f t="shared" si="139"/>
        <v>0.30652747085725035</v>
      </c>
      <c r="BA654" s="3" t="b">
        <f t="shared" si="142"/>
        <v>0</v>
      </c>
      <c r="BB654" s="3"/>
      <c r="BC654" t="s">
        <v>537</v>
      </c>
    </row>
    <row r="655" spans="1:55">
      <c r="A655">
        <v>337</v>
      </c>
      <c r="B655">
        <v>1</v>
      </c>
      <c r="C655" t="s">
        <v>1112</v>
      </c>
      <c r="D655" t="str">
        <f>HYPERLINK("http://www.uniprot.org/uniprot/AAAS_MOUSE", "AAAS_MOUSE")</f>
        <v>AAAS_MOUSE</v>
      </c>
      <c r="F655">
        <v>28.4</v>
      </c>
      <c r="G655">
        <v>546</v>
      </c>
      <c r="H655">
        <v>59432</v>
      </c>
      <c r="I655" t="s">
        <v>1113</v>
      </c>
      <c r="J655">
        <v>50</v>
      </c>
      <c r="K655">
        <v>50</v>
      </c>
      <c r="L655">
        <v>1</v>
      </c>
      <c r="M655">
        <v>1</v>
      </c>
      <c r="N655">
        <v>11</v>
      </c>
      <c r="O655">
        <v>10</v>
      </c>
      <c r="P655">
        <v>2</v>
      </c>
      <c r="Q655">
        <v>0</v>
      </c>
      <c r="R655">
        <v>8</v>
      </c>
      <c r="S655">
        <v>18</v>
      </c>
      <c r="T655">
        <v>1</v>
      </c>
      <c r="U655">
        <v>11</v>
      </c>
      <c r="V655">
        <v>10</v>
      </c>
      <c r="W655">
        <v>2</v>
      </c>
      <c r="X655">
        <v>0</v>
      </c>
      <c r="Y655">
        <v>8</v>
      </c>
      <c r="Z655">
        <v>18</v>
      </c>
      <c r="AA655">
        <v>1</v>
      </c>
      <c r="AB655">
        <v>11</v>
      </c>
      <c r="AC655">
        <v>10</v>
      </c>
      <c r="AD655">
        <v>2</v>
      </c>
      <c r="AE655">
        <v>0</v>
      </c>
      <c r="AF655">
        <v>8</v>
      </c>
      <c r="AG655">
        <v>18</v>
      </c>
      <c r="AH655" s="3">
        <v>2.168857142857143</v>
      </c>
      <c r="AI655" s="3">
        <v>7.9142857142857137</v>
      </c>
      <c r="AJ655" s="3">
        <v>7.2857142857142856</v>
      </c>
      <c r="AK655" s="3">
        <v>6.0645714285714281</v>
      </c>
      <c r="AL655" s="3">
        <v>0</v>
      </c>
      <c r="AM655" s="3">
        <v>6.2757142857142858</v>
      </c>
      <c r="AN655" s="3">
        <v>11</v>
      </c>
      <c r="AO655" s="3">
        <f t="shared" si="132"/>
        <v>5.8155918367346944</v>
      </c>
      <c r="AP655" s="3" t="b">
        <f t="shared" si="133"/>
        <v>1</v>
      </c>
      <c r="AQ655" s="3" t="b">
        <f t="shared" si="140"/>
        <v>1</v>
      </c>
      <c r="AR655">
        <f t="shared" si="134"/>
        <v>4</v>
      </c>
      <c r="AS655">
        <f t="shared" si="135"/>
        <v>2</v>
      </c>
      <c r="AT655" s="3" t="b">
        <f t="shared" si="136"/>
        <v>1</v>
      </c>
      <c r="AU655" s="3">
        <f t="shared" si="137"/>
        <v>5.8583571428571428</v>
      </c>
      <c r="AV655" s="3">
        <f t="shared" si="138"/>
        <v>5.7585714285714289</v>
      </c>
      <c r="AW655" s="3">
        <f t="shared" si="131"/>
        <v>2.4785190855585598E-2</v>
      </c>
      <c r="AX655" s="3">
        <f t="shared" si="130"/>
        <v>0.36650720315954027</v>
      </c>
      <c r="AY655" s="3" t="b">
        <f t="shared" si="141"/>
        <v>0</v>
      </c>
      <c r="AZ655" s="6">
        <f t="shared" si="139"/>
        <v>0.97533353344860907</v>
      </c>
      <c r="BA655" s="3" t="b">
        <f t="shared" si="142"/>
        <v>0</v>
      </c>
      <c r="BB655" s="3"/>
      <c r="BC655" t="s">
        <v>537</v>
      </c>
    </row>
    <row r="656" spans="1:55">
      <c r="A656">
        <v>842</v>
      </c>
      <c r="B656">
        <v>1</v>
      </c>
      <c r="C656" t="s">
        <v>1612</v>
      </c>
      <c r="D656" t="str">
        <f>HYPERLINK("http://www.uniprot.org/uniprot/P20D1_MOUSE", "P20D1_MOUSE")</f>
        <v>P20D1_MOUSE</v>
      </c>
      <c r="F656">
        <v>30.2</v>
      </c>
      <c r="G656">
        <v>503</v>
      </c>
      <c r="H656">
        <v>55664</v>
      </c>
      <c r="I656" t="s">
        <v>1524</v>
      </c>
      <c r="J656">
        <v>41</v>
      </c>
      <c r="K656">
        <v>41</v>
      </c>
      <c r="L656">
        <v>1</v>
      </c>
      <c r="M656">
        <v>5</v>
      </c>
      <c r="N656">
        <v>18</v>
      </c>
      <c r="O656">
        <v>4</v>
      </c>
      <c r="P656">
        <v>1</v>
      </c>
      <c r="Q656">
        <v>0</v>
      </c>
      <c r="R656">
        <v>5</v>
      </c>
      <c r="S656">
        <v>8</v>
      </c>
      <c r="T656">
        <v>5</v>
      </c>
      <c r="U656">
        <v>18</v>
      </c>
      <c r="V656">
        <v>4</v>
      </c>
      <c r="W656">
        <v>1</v>
      </c>
      <c r="X656">
        <v>0</v>
      </c>
      <c r="Y656">
        <v>5</v>
      </c>
      <c r="Z656">
        <v>8</v>
      </c>
      <c r="AA656">
        <v>5</v>
      </c>
      <c r="AB656">
        <v>18</v>
      </c>
      <c r="AC656">
        <v>4</v>
      </c>
      <c r="AD656">
        <v>1</v>
      </c>
      <c r="AE656">
        <v>0</v>
      </c>
      <c r="AF656">
        <v>5</v>
      </c>
      <c r="AG656">
        <v>8</v>
      </c>
      <c r="AH656" s="3">
        <v>9.7445714285714295</v>
      </c>
      <c r="AI656" s="3">
        <v>14</v>
      </c>
      <c r="AJ656" s="3">
        <v>2.8571428571428572</v>
      </c>
      <c r="AK656" s="3">
        <v>4.2857142857142856</v>
      </c>
      <c r="AL656" s="3">
        <v>0.8571428571428571</v>
      </c>
      <c r="AM656" s="3">
        <v>4.1428571428571432</v>
      </c>
      <c r="AN656" s="3">
        <v>4.5714285714285712</v>
      </c>
      <c r="AO656" s="3">
        <f t="shared" si="132"/>
        <v>5.7798367346938777</v>
      </c>
      <c r="AP656" s="3" t="b">
        <f t="shared" si="133"/>
        <v>1</v>
      </c>
      <c r="AQ656" s="3" t="b">
        <f t="shared" si="140"/>
        <v>1</v>
      </c>
      <c r="AR656">
        <f t="shared" si="134"/>
        <v>4</v>
      </c>
      <c r="AS656">
        <f t="shared" si="135"/>
        <v>2</v>
      </c>
      <c r="AT656" s="3" t="b">
        <f t="shared" si="136"/>
        <v>1</v>
      </c>
      <c r="AU656" s="3">
        <f t="shared" si="137"/>
        <v>7.721857142857143</v>
      </c>
      <c r="AV656" s="3">
        <f t="shared" si="138"/>
        <v>3.1904761904761902</v>
      </c>
      <c r="AW656" s="3">
        <f t="shared" si="131"/>
        <v>1.2751760964689278</v>
      </c>
      <c r="AX656" s="3">
        <f t="shared" ref="AX656:AX719" si="143">(AW656-AVERAGE(AW646:AW666))/STDEV(AW646:AW666)</f>
        <v>2.275222655762398</v>
      </c>
      <c r="AY656" s="3" t="b">
        <f t="shared" si="141"/>
        <v>1</v>
      </c>
      <c r="AZ656" s="6">
        <f t="shared" si="139"/>
        <v>0.21473648350249616</v>
      </c>
      <c r="BA656" s="3" t="b">
        <f t="shared" si="142"/>
        <v>0</v>
      </c>
      <c r="BB656" s="3"/>
      <c r="BC656" t="s">
        <v>537</v>
      </c>
    </row>
    <row r="657" spans="1:55">
      <c r="A657">
        <v>391</v>
      </c>
      <c r="B657">
        <v>1</v>
      </c>
      <c r="C657" t="s">
        <v>976</v>
      </c>
      <c r="D657" t="str">
        <f>HYPERLINK("http://www.uniprot.org/uniprot/RS25_MOUSE", "RS25_MOUSE")</f>
        <v>RS25_MOUSE</v>
      </c>
      <c r="F657">
        <v>22.4</v>
      </c>
      <c r="G657">
        <v>125</v>
      </c>
      <c r="H657">
        <v>13743</v>
      </c>
      <c r="I657" t="s">
        <v>977</v>
      </c>
      <c r="J657">
        <v>30</v>
      </c>
      <c r="K657">
        <v>30</v>
      </c>
      <c r="L657">
        <v>1</v>
      </c>
      <c r="M657">
        <v>10</v>
      </c>
      <c r="N657">
        <v>5</v>
      </c>
      <c r="O657">
        <v>2</v>
      </c>
      <c r="P657">
        <v>3</v>
      </c>
      <c r="Q657">
        <v>5</v>
      </c>
      <c r="R657">
        <v>3</v>
      </c>
      <c r="S657">
        <v>2</v>
      </c>
      <c r="T657">
        <v>10</v>
      </c>
      <c r="U657">
        <v>5</v>
      </c>
      <c r="V657">
        <v>2</v>
      </c>
      <c r="W657">
        <v>3</v>
      </c>
      <c r="X657">
        <v>5</v>
      </c>
      <c r="Y657">
        <v>3</v>
      </c>
      <c r="Z657">
        <v>2</v>
      </c>
      <c r="AA657">
        <v>10</v>
      </c>
      <c r="AB657">
        <v>5</v>
      </c>
      <c r="AC657">
        <v>2</v>
      </c>
      <c r="AD657">
        <v>3</v>
      </c>
      <c r="AE657">
        <v>5</v>
      </c>
      <c r="AF657">
        <v>3</v>
      </c>
      <c r="AG657">
        <v>2</v>
      </c>
      <c r="AH657" s="3">
        <v>16.428571428571427</v>
      </c>
      <c r="AI657" s="3">
        <v>2.8571428571428572</v>
      </c>
      <c r="AJ657" s="3">
        <v>1.1428571428571428</v>
      </c>
      <c r="AK657" s="3">
        <v>8.2491428571428571</v>
      </c>
      <c r="AL657" s="3">
        <v>8.7428571428571438</v>
      </c>
      <c r="AM657" s="3">
        <v>2.1714285714285713</v>
      </c>
      <c r="AN657" s="3">
        <v>0.8571428571428571</v>
      </c>
      <c r="AO657" s="3">
        <f t="shared" si="132"/>
        <v>5.7784489795918361</v>
      </c>
      <c r="AP657" s="3" t="b">
        <f t="shared" si="133"/>
        <v>1</v>
      </c>
      <c r="AQ657" s="3" t="b">
        <f t="shared" si="140"/>
        <v>1</v>
      </c>
      <c r="AR657">
        <f t="shared" si="134"/>
        <v>4</v>
      </c>
      <c r="AS657">
        <f t="shared" si="135"/>
        <v>3</v>
      </c>
      <c r="AT657" s="3" t="b">
        <f t="shared" si="136"/>
        <v>1</v>
      </c>
      <c r="AU657" s="3">
        <f t="shared" si="137"/>
        <v>7.169428571428571</v>
      </c>
      <c r="AV657" s="3">
        <f t="shared" si="138"/>
        <v>3.9238095238095241</v>
      </c>
      <c r="AW657" s="3">
        <f t="shared" si="131"/>
        <v>0.86960312614383295</v>
      </c>
      <c r="AX657" s="3">
        <f t="shared" si="143"/>
        <v>1.6161466038130972</v>
      </c>
      <c r="AY657" s="3" t="b">
        <f t="shared" si="141"/>
        <v>0</v>
      </c>
      <c r="AZ657" s="6">
        <f t="shared" si="139"/>
        <v>0.50761690388258596</v>
      </c>
      <c r="BA657" s="3" t="b">
        <f t="shared" si="142"/>
        <v>0</v>
      </c>
      <c r="BB657" s="3"/>
      <c r="BC657" t="s">
        <v>537</v>
      </c>
    </row>
    <row r="658" spans="1:55">
      <c r="A658">
        <v>1173</v>
      </c>
      <c r="B658">
        <v>1</v>
      </c>
      <c r="C658" t="s">
        <v>2238</v>
      </c>
      <c r="D658" t="str">
        <f>HYPERLINK("http://www.uniprot.org/uniprot/RS19_MOUSE", "RS19_MOUSE")</f>
        <v>RS19_MOUSE</v>
      </c>
      <c r="F658">
        <v>27.6</v>
      </c>
      <c r="G658">
        <v>145</v>
      </c>
      <c r="H658">
        <v>16086</v>
      </c>
      <c r="I658" t="s">
        <v>2239</v>
      </c>
      <c r="J658">
        <v>42</v>
      </c>
      <c r="K658">
        <v>42</v>
      </c>
      <c r="L658">
        <v>1</v>
      </c>
      <c r="M658">
        <v>2</v>
      </c>
      <c r="N658">
        <v>8</v>
      </c>
      <c r="O658">
        <v>12</v>
      </c>
      <c r="P658">
        <v>0</v>
      </c>
      <c r="Q658">
        <v>3</v>
      </c>
      <c r="R658">
        <v>8</v>
      </c>
      <c r="S658">
        <v>9</v>
      </c>
      <c r="T658">
        <v>2</v>
      </c>
      <c r="U658">
        <v>8</v>
      </c>
      <c r="V658">
        <v>12</v>
      </c>
      <c r="W658">
        <v>0</v>
      </c>
      <c r="X658">
        <v>3</v>
      </c>
      <c r="Y658">
        <v>8</v>
      </c>
      <c r="Z658">
        <v>9</v>
      </c>
      <c r="AA658">
        <v>2</v>
      </c>
      <c r="AB658">
        <v>8</v>
      </c>
      <c r="AC658">
        <v>12</v>
      </c>
      <c r="AD658">
        <v>0</v>
      </c>
      <c r="AE658">
        <v>3</v>
      </c>
      <c r="AF658">
        <v>8</v>
      </c>
      <c r="AG658">
        <v>9</v>
      </c>
      <c r="AH658" s="3">
        <v>4.5714285714285712</v>
      </c>
      <c r="AI658" s="3">
        <v>5.8571428571428568</v>
      </c>
      <c r="AJ658" s="3">
        <v>9</v>
      </c>
      <c r="AK658" s="3">
        <v>2.25</v>
      </c>
      <c r="AL658" s="3">
        <v>6.4761428571428565</v>
      </c>
      <c r="AM658" s="3">
        <v>6.6894285714285715</v>
      </c>
      <c r="AN658" s="3">
        <v>5.5549999999999997</v>
      </c>
      <c r="AO658" s="3">
        <f t="shared" si="132"/>
        <v>5.771306122448979</v>
      </c>
      <c r="AP658" s="3" t="b">
        <f t="shared" si="133"/>
        <v>1</v>
      </c>
      <c r="AQ658" s="3" t="b">
        <f t="shared" si="140"/>
        <v>1</v>
      </c>
      <c r="AR658">
        <f t="shared" si="134"/>
        <v>3</v>
      </c>
      <c r="AS658">
        <f t="shared" si="135"/>
        <v>3</v>
      </c>
      <c r="AT658" s="3" t="b">
        <f t="shared" si="136"/>
        <v>1</v>
      </c>
      <c r="AU658" s="3">
        <f t="shared" si="137"/>
        <v>5.4196428571428568</v>
      </c>
      <c r="AV658" s="3">
        <f t="shared" si="138"/>
        <v>6.2401904761904765</v>
      </c>
      <c r="AW658" s="3">
        <f t="shared" si="131"/>
        <v>-0.20339228252748556</v>
      </c>
      <c r="AX658" s="3">
        <f t="shared" si="143"/>
        <v>-0.27129034380800576</v>
      </c>
      <c r="AY658" s="3" t="b">
        <f t="shared" si="141"/>
        <v>0</v>
      </c>
      <c r="AZ658" s="6">
        <f t="shared" si="139"/>
        <v>0.64797506924705051</v>
      </c>
      <c r="BA658" s="3" t="b">
        <f t="shared" si="142"/>
        <v>0</v>
      </c>
      <c r="BB658" s="3"/>
      <c r="BC658" t="s">
        <v>537</v>
      </c>
    </row>
    <row r="659" spans="1:55">
      <c r="A659">
        <v>1369</v>
      </c>
      <c r="B659">
        <v>1</v>
      </c>
      <c r="C659" t="s">
        <v>2746</v>
      </c>
      <c r="D659" t="str">
        <f>HYPERLINK("http://www.uniprot.org/uniprot/ADNP_MOUSE", "ADNP_MOUSE")</f>
        <v>ADNP_MOUSE</v>
      </c>
      <c r="F659">
        <v>17.899999999999999</v>
      </c>
      <c r="G659">
        <v>828</v>
      </c>
      <c r="H659">
        <v>92064</v>
      </c>
      <c r="I659" t="s">
        <v>2747</v>
      </c>
      <c r="J659">
        <v>33</v>
      </c>
      <c r="K659">
        <v>33</v>
      </c>
      <c r="L659">
        <v>1</v>
      </c>
      <c r="M659">
        <v>4</v>
      </c>
      <c r="N659">
        <v>5</v>
      </c>
      <c r="O659">
        <v>6</v>
      </c>
      <c r="P659">
        <v>1</v>
      </c>
      <c r="Q659">
        <v>5</v>
      </c>
      <c r="R659">
        <v>5</v>
      </c>
      <c r="S659">
        <v>7</v>
      </c>
      <c r="T659">
        <v>4</v>
      </c>
      <c r="U659">
        <v>5</v>
      </c>
      <c r="V659">
        <v>6</v>
      </c>
      <c r="W659">
        <v>1</v>
      </c>
      <c r="X659">
        <v>5</v>
      </c>
      <c r="Y659">
        <v>5</v>
      </c>
      <c r="Z659">
        <v>7</v>
      </c>
      <c r="AA659">
        <v>4</v>
      </c>
      <c r="AB659">
        <v>5</v>
      </c>
      <c r="AC659">
        <v>6</v>
      </c>
      <c r="AD659">
        <v>1</v>
      </c>
      <c r="AE659">
        <v>5</v>
      </c>
      <c r="AF659">
        <v>5</v>
      </c>
      <c r="AG659">
        <v>7</v>
      </c>
      <c r="AH659" s="3">
        <v>8.7142857142857135</v>
      </c>
      <c r="AI659" s="3">
        <v>3.2991428571428574</v>
      </c>
      <c r="AJ659" s="3">
        <v>4.5714285714285712</v>
      </c>
      <c r="AK659" s="3">
        <v>5.4285714285714288</v>
      </c>
      <c r="AL659" s="3">
        <v>9.4285714285714288</v>
      </c>
      <c r="AM659" s="3">
        <v>4.2857142857142856</v>
      </c>
      <c r="AN659" s="3">
        <v>4.3304285714285715</v>
      </c>
      <c r="AO659" s="3">
        <f t="shared" si="132"/>
        <v>5.7225918367346935</v>
      </c>
      <c r="AP659" s="3" t="b">
        <f t="shared" si="133"/>
        <v>1</v>
      </c>
      <c r="AQ659" s="3" t="b">
        <f t="shared" si="140"/>
        <v>1</v>
      </c>
      <c r="AR659">
        <f t="shared" si="134"/>
        <v>4</v>
      </c>
      <c r="AS659">
        <f t="shared" si="135"/>
        <v>3</v>
      </c>
      <c r="AT659" s="3" t="b">
        <f t="shared" si="136"/>
        <v>1</v>
      </c>
      <c r="AU659" s="3">
        <f t="shared" si="137"/>
        <v>5.5033571428571424</v>
      </c>
      <c r="AV659" s="3">
        <f t="shared" si="138"/>
        <v>6.014904761904762</v>
      </c>
      <c r="AW659" s="3">
        <f t="shared" si="131"/>
        <v>-0.12822993835212712</v>
      </c>
      <c r="AX659" s="3">
        <f t="shared" si="143"/>
        <v>-0.13687899947059734</v>
      </c>
      <c r="AY659" s="3" t="b">
        <f t="shared" si="141"/>
        <v>0</v>
      </c>
      <c r="AZ659" s="6">
        <f t="shared" si="139"/>
        <v>0.80620396132058481</v>
      </c>
      <c r="BA659" s="3" t="b">
        <f t="shared" si="142"/>
        <v>0</v>
      </c>
      <c r="BB659" s="3"/>
      <c r="BC659" t="s">
        <v>537</v>
      </c>
    </row>
    <row r="660" spans="1:55">
      <c r="A660">
        <v>1207</v>
      </c>
      <c r="B660">
        <v>1</v>
      </c>
      <c r="C660" t="s">
        <v>2305</v>
      </c>
      <c r="D660" t="str">
        <f>HYPERLINK("http://www.uniprot.org/uniprot/EXOS8_MOUSE", "EXOS8_MOUSE")</f>
        <v>EXOS8_MOUSE</v>
      </c>
      <c r="F660">
        <v>45.3</v>
      </c>
      <c r="G660">
        <v>276</v>
      </c>
      <c r="H660">
        <v>29950</v>
      </c>
      <c r="I660" t="s">
        <v>2221</v>
      </c>
      <c r="J660">
        <v>37</v>
      </c>
      <c r="K660">
        <v>37</v>
      </c>
      <c r="L660">
        <v>1</v>
      </c>
      <c r="M660">
        <v>3</v>
      </c>
      <c r="N660">
        <v>7</v>
      </c>
      <c r="O660">
        <v>6</v>
      </c>
      <c r="P660">
        <v>1</v>
      </c>
      <c r="Q660">
        <v>3</v>
      </c>
      <c r="R660">
        <v>11</v>
      </c>
      <c r="S660">
        <v>6</v>
      </c>
      <c r="T660">
        <v>3</v>
      </c>
      <c r="U660">
        <v>7</v>
      </c>
      <c r="V660">
        <v>6</v>
      </c>
      <c r="W660">
        <v>1</v>
      </c>
      <c r="X660">
        <v>3</v>
      </c>
      <c r="Y660">
        <v>11</v>
      </c>
      <c r="Z660">
        <v>6</v>
      </c>
      <c r="AA660">
        <v>3</v>
      </c>
      <c r="AB660">
        <v>7</v>
      </c>
      <c r="AC660">
        <v>6</v>
      </c>
      <c r="AD660">
        <v>1</v>
      </c>
      <c r="AE660">
        <v>3</v>
      </c>
      <c r="AF660">
        <v>11</v>
      </c>
      <c r="AG660">
        <v>6</v>
      </c>
      <c r="AH660" s="3">
        <v>6.4761428571428565</v>
      </c>
      <c r="AI660" s="3">
        <v>4.7142857142857144</v>
      </c>
      <c r="AJ660" s="3">
        <v>4.5714285714285712</v>
      </c>
      <c r="AK660" s="3">
        <v>4.9819999999999993</v>
      </c>
      <c r="AL660" s="3">
        <v>6.5714285714285712</v>
      </c>
      <c r="AM660" s="3">
        <v>9</v>
      </c>
      <c r="AN660" s="3">
        <v>3.7321428571428572</v>
      </c>
      <c r="AO660" s="3">
        <f t="shared" si="132"/>
        <v>5.7210612244897954</v>
      </c>
      <c r="AP660" s="3" t="b">
        <f t="shared" si="133"/>
        <v>1</v>
      </c>
      <c r="AQ660" s="3" t="b">
        <f t="shared" si="140"/>
        <v>1</v>
      </c>
      <c r="AR660">
        <f t="shared" si="134"/>
        <v>4</v>
      </c>
      <c r="AS660">
        <f t="shared" si="135"/>
        <v>3</v>
      </c>
      <c r="AT660" s="3" t="b">
        <f t="shared" si="136"/>
        <v>1</v>
      </c>
      <c r="AU660" s="3">
        <f t="shared" si="137"/>
        <v>5.1859642857142854</v>
      </c>
      <c r="AV660" s="3">
        <f t="shared" si="138"/>
        <v>6.4345238095238093</v>
      </c>
      <c r="AW660" s="3">
        <f t="shared" si="131"/>
        <v>-0.31122111416774978</v>
      </c>
      <c r="AX660" s="3">
        <f t="shared" si="143"/>
        <v>-0.4213109563953466</v>
      </c>
      <c r="AY660" s="3" t="b">
        <f t="shared" si="141"/>
        <v>0</v>
      </c>
      <c r="AZ660" s="6">
        <f t="shared" si="139"/>
        <v>0.40555037586854448</v>
      </c>
      <c r="BA660" s="3" t="b">
        <f t="shared" si="142"/>
        <v>0</v>
      </c>
      <c r="BB660" s="3"/>
      <c r="BC660" t="s">
        <v>537</v>
      </c>
    </row>
    <row r="661" spans="1:55">
      <c r="A661">
        <v>697</v>
      </c>
      <c r="B661">
        <v>1</v>
      </c>
      <c r="C661" t="s">
        <v>1905</v>
      </c>
      <c r="D661" t="str">
        <f>HYPERLINK("http://www.uniprot.org/uniprot/VKORL_MOUSE", "VKORL_MOUSE")</f>
        <v>VKORL_MOUSE</v>
      </c>
      <c r="F661">
        <v>17</v>
      </c>
      <c r="G661">
        <v>176</v>
      </c>
      <c r="H661">
        <v>19780</v>
      </c>
      <c r="I661" t="s">
        <v>1906</v>
      </c>
      <c r="J661">
        <v>48</v>
      </c>
      <c r="K661">
        <v>48</v>
      </c>
      <c r="L661">
        <v>1</v>
      </c>
      <c r="M661">
        <v>0</v>
      </c>
      <c r="N661">
        <v>7</v>
      </c>
      <c r="O661">
        <v>16</v>
      </c>
      <c r="P661">
        <v>1</v>
      </c>
      <c r="Q661">
        <v>1</v>
      </c>
      <c r="R661">
        <v>7</v>
      </c>
      <c r="S661">
        <v>16</v>
      </c>
      <c r="T661">
        <v>0</v>
      </c>
      <c r="U661">
        <v>7</v>
      </c>
      <c r="V661">
        <v>16</v>
      </c>
      <c r="W661">
        <v>1</v>
      </c>
      <c r="X661">
        <v>1</v>
      </c>
      <c r="Y661">
        <v>7</v>
      </c>
      <c r="Z661">
        <v>16</v>
      </c>
      <c r="AA661">
        <v>0</v>
      </c>
      <c r="AB661">
        <v>7</v>
      </c>
      <c r="AC661">
        <v>16</v>
      </c>
      <c r="AD661">
        <v>1</v>
      </c>
      <c r="AE661">
        <v>1</v>
      </c>
      <c r="AF661">
        <v>7</v>
      </c>
      <c r="AG661">
        <v>16</v>
      </c>
      <c r="AH661" s="3">
        <v>0.5714285714285714</v>
      </c>
      <c r="AI661" s="3">
        <v>4.5714285714285712</v>
      </c>
      <c r="AJ661" s="3">
        <v>12.285714285714286</v>
      </c>
      <c r="AK661" s="3">
        <v>4.1428571428571432</v>
      </c>
      <c r="AL661" s="3">
        <v>2.8</v>
      </c>
      <c r="AM661" s="3">
        <v>5.5549999999999997</v>
      </c>
      <c r="AN661" s="3">
        <v>9.7381428571428579</v>
      </c>
      <c r="AO661" s="3">
        <f t="shared" si="132"/>
        <v>5.6663673469387765</v>
      </c>
      <c r="AP661" s="3" t="b">
        <f t="shared" si="133"/>
        <v>1</v>
      </c>
      <c r="AQ661" s="3" t="b">
        <f t="shared" si="140"/>
        <v>1</v>
      </c>
      <c r="AR661">
        <f t="shared" si="134"/>
        <v>3</v>
      </c>
      <c r="AS661">
        <f t="shared" si="135"/>
        <v>3</v>
      </c>
      <c r="AT661" s="3" t="b">
        <f t="shared" si="136"/>
        <v>1</v>
      </c>
      <c r="AU661" s="3">
        <f t="shared" si="137"/>
        <v>5.3928571428571432</v>
      </c>
      <c r="AV661" s="3">
        <f t="shared" si="138"/>
        <v>6.0310476190476194</v>
      </c>
      <c r="AW661" s="3">
        <f t="shared" si="131"/>
        <v>-0.16135880899208657</v>
      </c>
      <c r="AX661" s="3">
        <f t="shared" si="143"/>
        <v>-0.15480520709633469</v>
      </c>
      <c r="AY661" s="3" t="b">
        <f t="shared" si="141"/>
        <v>0</v>
      </c>
      <c r="AZ661" s="6">
        <f t="shared" si="139"/>
        <v>0.8572896769880215</v>
      </c>
      <c r="BA661" s="3" t="b">
        <f t="shared" si="142"/>
        <v>0</v>
      </c>
      <c r="BB661" s="3"/>
      <c r="BC661" t="s">
        <v>537</v>
      </c>
    </row>
    <row r="662" spans="1:55">
      <c r="A662">
        <v>366</v>
      </c>
      <c r="B662">
        <v>1</v>
      </c>
      <c r="C662" t="s">
        <v>1092</v>
      </c>
      <c r="D662" t="str">
        <f>HYPERLINK("http://www.uniprot.org/uniprot/RS15A_MOUSE", "RS15A_MOUSE")</f>
        <v>RS15A_MOUSE</v>
      </c>
      <c r="F662">
        <v>20</v>
      </c>
      <c r="G662">
        <v>130</v>
      </c>
      <c r="H662">
        <v>14841</v>
      </c>
      <c r="I662" t="s">
        <v>1093</v>
      </c>
      <c r="J662">
        <v>42</v>
      </c>
      <c r="K662">
        <v>42</v>
      </c>
      <c r="L662">
        <v>1</v>
      </c>
      <c r="M662">
        <v>2</v>
      </c>
      <c r="N662">
        <v>8</v>
      </c>
      <c r="O662">
        <v>6</v>
      </c>
      <c r="P662">
        <v>2</v>
      </c>
      <c r="Q662">
        <v>3</v>
      </c>
      <c r="R662">
        <v>12</v>
      </c>
      <c r="S662">
        <v>9</v>
      </c>
      <c r="T662">
        <v>2</v>
      </c>
      <c r="U662">
        <v>8</v>
      </c>
      <c r="V662">
        <v>6</v>
      </c>
      <c r="W662">
        <v>2</v>
      </c>
      <c r="X662">
        <v>3</v>
      </c>
      <c r="Y662">
        <v>12</v>
      </c>
      <c r="Z662">
        <v>9</v>
      </c>
      <c r="AA662">
        <v>2</v>
      </c>
      <c r="AB662">
        <v>8</v>
      </c>
      <c r="AC662">
        <v>6</v>
      </c>
      <c r="AD662">
        <v>2</v>
      </c>
      <c r="AE662">
        <v>3</v>
      </c>
      <c r="AF662">
        <v>12</v>
      </c>
      <c r="AG662">
        <v>9</v>
      </c>
      <c r="AH662" s="3">
        <v>3.9167142857142854</v>
      </c>
      <c r="AI662" s="3">
        <v>5.3998571428571429</v>
      </c>
      <c r="AJ662" s="3">
        <v>4.1428571428571432</v>
      </c>
      <c r="AK662" s="3">
        <v>6.1428571428571432</v>
      </c>
      <c r="AL662" s="3">
        <v>5.8571428571428568</v>
      </c>
      <c r="AM662" s="3">
        <v>9.2857142857142865</v>
      </c>
      <c r="AN662" s="3">
        <v>4.8961428571428565</v>
      </c>
      <c r="AO662" s="3">
        <f t="shared" si="132"/>
        <v>5.6630408163265304</v>
      </c>
      <c r="AP662" s="3" t="b">
        <f t="shared" si="133"/>
        <v>1</v>
      </c>
      <c r="AQ662" s="3" t="b">
        <f t="shared" si="140"/>
        <v>1</v>
      </c>
      <c r="AR662">
        <f t="shared" si="134"/>
        <v>4</v>
      </c>
      <c r="AS662">
        <f t="shared" si="135"/>
        <v>3</v>
      </c>
      <c r="AT662" s="3" t="b">
        <f t="shared" si="136"/>
        <v>1</v>
      </c>
      <c r="AU662" s="3">
        <f t="shared" si="137"/>
        <v>4.9005714285714284</v>
      </c>
      <c r="AV662" s="3">
        <f t="shared" si="138"/>
        <v>6.679666666666666</v>
      </c>
      <c r="AW662" s="3">
        <f t="shared" si="131"/>
        <v>-0.44682612639450614</v>
      </c>
      <c r="AX662" s="3">
        <f t="shared" si="143"/>
        <v>-0.57245673292076893</v>
      </c>
      <c r="AY662" s="3" t="b">
        <f t="shared" si="141"/>
        <v>0</v>
      </c>
      <c r="AZ662" s="6">
        <f t="shared" si="139"/>
        <v>0.22241501356150162</v>
      </c>
      <c r="BA662" s="3" t="b">
        <f t="shared" si="142"/>
        <v>0</v>
      </c>
      <c r="BB662" s="3"/>
      <c r="BC662" t="s">
        <v>537</v>
      </c>
    </row>
    <row r="663" spans="1:55">
      <c r="A663">
        <v>38</v>
      </c>
      <c r="B663">
        <v>1</v>
      </c>
      <c r="C663" t="s">
        <v>398</v>
      </c>
      <c r="D663" t="str">
        <f>HYPERLINK("http://www.uniprot.org/uniprot/DHX8_MOUSE", "DHX8_MOUSE")</f>
        <v>DHX8_MOUSE</v>
      </c>
      <c r="F663">
        <v>16.399999999999999</v>
      </c>
      <c r="G663">
        <v>1244</v>
      </c>
      <c r="H663">
        <v>142573</v>
      </c>
      <c r="I663" t="s">
        <v>466</v>
      </c>
      <c r="J663">
        <v>90</v>
      </c>
      <c r="K663">
        <v>43</v>
      </c>
      <c r="L663">
        <v>0.47799999999999998</v>
      </c>
      <c r="M663">
        <v>2</v>
      </c>
      <c r="N663">
        <v>16</v>
      </c>
      <c r="O663">
        <v>19</v>
      </c>
      <c r="P663">
        <v>5</v>
      </c>
      <c r="Q663">
        <v>4</v>
      </c>
      <c r="R663">
        <v>21</v>
      </c>
      <c r="S663">
        <v>23</v>
      </c>
      <c r="T663">
        <v>1</v>
      </c>
      <c r="U663">
        <v>4</v>
      </c>
      <c r="V663">
        <v>12</v>
      </c>
      <c r="W663">
        <v>0</v>
      </c>
      <c r="X663">
        <v>2</v>
      </c>
      <c r="Y663">
        <v>10</v>
      </c>
      <c r="Z663">
        <v>14</v>
      </c>
      <c r="AA663">
        <v>1.0329999999999999</v>
      </c>
      <c r="AB663">
        <v>4.7380000000000004</v>
      </c>
      <c r="AC663">
        <v>13.012</v>
      </c>
      <c r="AD663">
        <v>0</v>
      </c>
      <c r="AE663">
        <v>2.1179999999999999</v>
      </c>
      <c r="AF663">
        <v>11.375</v>
      </c>
      <c r="AG663">
        <v>15.518000000000001</v>
      </c>
      <c r="AH663" s="3">
        <v>3.2904285714285715</v>
      </c>
      <c r="AI663" s="3">
        <v>2.6292857142857144</v>
      </c>
      <c r="AJ663" s="3">
        <v>9.7445714285714295</v>
      </c>
      <c r="AK663" s="3">
        <v>0</v>
      </c>
      <c r="AL663" s="3">
        <v>5.3025714285714276</v>
      </c>
      <c r="AM663" s="3">
        <v>9.1221428571428582</v>
      </c>
      <c r="AN663" s="3">
        <v>9.5188571428571436</v>
      </c>
      <c r="AO663" s="3">
        <f t="shared" si="132"/>
        <v>5.6582653061224493</v>
      </c>
      <c r="AP663" s="3" t="b">
        <f t="shared" si="133"/>
        <v>1</v>
      </c>
      <c r="AQ663" s="3" t="b">
        <f t="shared" si="140"/>
        <v>1</v>
      </c>
      <c r="AR663">
        <f t="shared" si="134"/>
        <v>4</v>
      </c>
      <c r="AS663">
        <f t="shared" si="135"/>
        <v>3</v>
      </c>
      <c r="AT663" s="3" t="b">
        <f t="shared" si="136"/>
        <v>1</v>
      </c>
      <c r="AU663" s="3">
        <f t="shared" si="137"/>
        <v>3.9160714285714286</v>
      </c>
      <c r="AV663" s="3">
        <f t="shared" si="138"/>
        <v>7.9811904761904771</v>
      </c>
      <c r="AW663" s="3">
        <f t="shared" si="131"/>
        <v>-1.0271968754908014</v>
      </c>
      <c r="AX663" s="3">
        <f t="shared" si="143"/>
        <v>-1.5815652539560585</v>
      </c>
      <c r="AY663" s="3" t="b">
        <f t="shared" si="141"/>
        <v>0</v>
      </c>
      <c r="AZ663" s="6">
        <f t="shared" si="139"/>
        <v>0.19164809240799541</v>
      </c>
      <c r="BA663" s="3" t="b">
        <f t="shared" si="142"/>
        <v>0</v>
      </c>
      <c r="BB663" s="3"/>
      <c r="BC663" t="s">
        <v>467</v>
      </c>
    </row>
    <row r="664" spans="1:55">
      <c r="A664">
        <v>1003</v>
      </c>
      <c r="B664">
        <v>1</v>
      </c>
      <c r="C664" t="s">
        <v>1247</v>
      </c>
      <c r="D664" t="str">
        <f>HYPERLINK("http://www.uniprot.org/uniprot/PQBP1_MOUSE", "PQBP1_MOUSE")</f>
        <v>PQBP1_MOUSE</v>
      </c>
      <c r="F664">
        <v>27</v>
      </c>
      <c r="G664">
        <v>263</v>
      </c>
      <c r="H664">
        <v>30598</v>
      </c>
      <c r="I664" t="s">
        <v>1248</v>
      </c>
      <c r="J664">
        <v>45</v>
      </c>
      <c r="K664">
        <v>45</v>
      </c>
      <c r="L664">
        <v>1</v>
      </c>
      <c r="M664">
        <v>0</v>
      </c>
      <c r="N664">
        <v>7</v>
      </c>
      <c r="O664">
        <v>12</v>
      </c>
      <c r="P664">
        <v>1</v>
      </c>
      <c r="Q664">
        <v>2</v>
      </c>
      <c r="R664">
        <v>7</v>
      </c>
      <c r="S664">
        <v>16</v>
      </c>
      <c r="T664">
        <v>0</v>
      </c>
      <c r="U664">
        <v>7</v>
      </c>
      <c r="V664">
        <v>12</v>
      </c>
      <c r="W664">
        <v>1</v>
      </c>
      <c r="X664">
        <v>2</v>
      </c>
      <c r="Y664">
        <v>7</v>
      </c>
      <c r="Z664">
        <v>16</v>
      </c>
      <c r="AA664">
        <v>0</v>
      </c>
      <c r="AB664">
        <v>7</v>
      </c>
      <c r="AC664">
        <v>12</v>
      </c>
      <c r="AD664">
        <v>1</v>
      </c>
      <c r="AE664">
        <v>2</v>
      </c>
      <c r="AF664">
        <v>7</v>
      </c>
      <c r="AG664">
        <v>16</v>
      </c>
      <c r="AH664" s="3">
        <v>1</v>
      </c>
      <c r="AI664" s="3">
        <v>4.5714285714285712</v>
      </c>
      <c r="AJ664" s="3">
        <v>8.9311428571428575</v>
      </c>
      <c r="AK664" s="3">
        <v>4.5714285714285712</v>
      </c>
      <c r="AL664" s="3">
        <v>4.5714285714285712</v>
      </c>
      <c r="AM664" s="3">
        <v>5.8571428571428568</v>
      </c>
      <c r="AN664" s="3">
        <v>10.092000000000001</v>
      </c>
      <c r="AO664" s="3">
        <f t="shared" si="132"/>
        <v>5.656367346938775</v>
      </c>
      <c r="AP664" s="3" t="b">
        <f t="shared" si="133"/>
        <v>1</v>
      </c>
      <c r="AQ664" s="3" t="b">
        <f t="shared" si="140"/>
        <v>1</v>
      </c>
      <c r="AR664">
        <f t="shared" si="134"/>
        <v>3</v>
      </c>
      <c r="AS664">
        <f t="shared" si="135"/>
        <v>3</v>
      </c>
      <c r="AT664" s="3" t="b">
        <f t="shared" si="136"/>
        <v>1</v>
      </c>
      <c r="AU664" s="3">
        <f t="shared" si="137"/>
        <v>4.7684999999999995</v>
      </c>
      <c r="AV664" s="3">
        <f t="shared" si="138"/>
        <v>6.8401904761904762</v>
      </c>
      <c r="AW664" s="3">
        <f t="shared" si="131"/>
        <v>-0.52050098265524791</v>
      </c>
      <c r="AX664" s="3">
        <f t="shared" si="143"/>
        <v>-0.91646378510794624</v>
      </c>
      <c r="AY664" s="3" t="b">
        <f t="shared" si="141"/>
        <v>0</v>
      </c>
      <c r="AZ664" s="6">
        <f t="shared" si="139"/>
        <v>0.42271287834899057</v>
      </c>
      <c r="BA664" s="3" t="b">
        <f t="shared" si="142"/>
        <v>0</v>
      </c>
      <c r="BB664" s="3"/>
      <c r="BC664" t="s">
        <v>537</v>
      </c>
    </row>
    <row r="665" spans="1:55">
      <c r="A665">
        <v>1380</v>
      </c>
      <c r="B665">
        <v>1</v>
      </c>
      <c r="C665" t="s">
        <v>2616</v>
      </c>
      <c r="D665" t="str">
        <f>HYPERLINK("http://www.uniprot.org/uniprot/MBD3_MOUSE", "MBD3_MOUSE")</f>
        <v>MBD3_MOUSE</v>
      </c>
      <c r="F665">
        <v>19.3</v>
      </c>
      <c r="G665">
        <v>285</v>
      </c>
      <c r="H665">
        <v>32169</v>
      </c>
      <c r="I665" t="s">
        <v>2617</v>
      </c>
      <c r="J665">
        <v>40</v>
      </c>
      <c r="K665">
        <v>40</v>
      </c>
      <c r="L665">
        <v>1</v>
      </c>
      <c r="M665">
        <v>0</v>
      </c>
      <c r="N665">
        <v>11</v>
      </c>
      <c r="O665">
        <v>7</v>
      </c>
      <c r="P665">
        <v>1</v>
      </c>
      <c r="Q665">
        <v>2</v>
      </c>
      <c r="R665">
        <v>8</v>
      </c>
      <c r="S665">
        <v>11</v>
      </c>
      <c r="T665">
        <v>0</v>
      </c>
      <c r="U665">
        <v>11</v>
      </c>
      <c r="V665">
        <v>7</v>
      </c>
      <c r="W665">
        <v>1</v>
      </c>
      <c r="X665">
        <v>2</v>
      </c>
      <c r="Y665">
        <v>8</v>
      </c>
      <c r="Z665">
        <v>11</v>
      </c>
      <c r="AA665">
        <v>0</v>
      </c>
      <c r="AB665">
        <v>11</v>
      </c>
      <c r="AC665">
        <v>7</v>
      </c>
      <c r="AD665">
        <v>1</v>
      </c>
      <c r="AE665">
        <v>2</v>
      </c>
      <c r="AF665">
        <v>8</v>
      </c>
      <c r="AG665">
        <v>11</v>
      </c>
      <c r="AH665" s="3">
        <v>1.5714285714285714</v>
      </c>
      <c r="AI665" s="3">
        <v>8.4285714285714288</v>
      </c>
      <c r="AJ665" s="3">
        <v>5.4285714285714288</v>
      </c>
      <c r="AK665" s="3">
        <v>5.4285714285714288</v>
      </c>
      <c r="AL665" s="3">
        <v>5.2</v>
      </c>
      <c r="AM665" s="3">
        <v>6.8571428571428568</v>
      </c>
      <c r="AN665" s="3">
        <v>6.5494285714285718</v>
      </c>
      <c r="AO665" s="3">
        <f t="shared" si="132"/>
        <v>5.6376734693877548</v>
      </c>
      <c r="AP665" s="3" t="b">
        <f t="shared" si="133"/>
        <v>1</v>
      </c>
      <c r="AQ665" s="3" t="b">
        <f t="shared" si="140"/>
        <v>1</v>
      </c>
      <c r="AR665">
        <f t="shared" si="134"/>
        <v>3</v>
      </c>
      <c r="AS665">
        <f t="shared" si="135"/>
        <v>3</v>
      </c>
      <c r="AT665" s="3" t="b">
        <f t="shared" si="136"/>
        <v>1</v>
      </c>
      <c r="AU665" s="3">
        <f t="shared" si="137"/>
        <v>5.2142857142857144</v>
      </c>
      <c r="AV665" s="3">
        <f t="shared" si="138"/>
        <v>6.2021904761904763</v>
      </c>
      <c r="AW665" s="3">
        <f t="shared" si="131"/>
        <v>-0.25030819658308373</v>
      </c>
      <c r="AX665" s="3">
        <f t="shared" si="143"/>
        <v>-0.5128322796491378</v>
      </c>
      <c r="AY665" s="3" t="b">
        <f t="shared" si="141"/>
        <v>0</v>
      </c>
      <c r="AZ665" s="6">
        <f t="shared" si="139"/>
        <v>0.58981241517314742</v>
      </c>
      <c r="BA665" s="3" t="b">
        <f t="shared" si="142"/>
        <v>0</v>
      </c>
      <c r="BB665" s="3"/>
      <c r="BC665" t="s">
        <v>537</v>
      </c>
    </row>
    <row r="666" spans="1:55">
      <c r="A666">
        <v>716</v>
      </c>
      <c r="B666">
        <v>1</v>
      </c>
      <c r="C666" t="s">
        <v>1863</v>
      </c>
      <c r="D666" t="str">
        <f>HYPERLINK("http://www.uniprot.org/uniprot/RPA34_MOUSE", "RPA34_MOUSE")</f>
        <v>RPA34_MOUSE</v>
      </c>
      <c r="F666">
        <v>27.8</v>
      </c>
      <c r="G666">
        <v>399</v>
      </c>
      <c r="H666">
        <v>43083</v>
      </c>
      <c r="I666" t="s">
        <v>1864</v>
      </c>
      <c r="J666">
        <v>35</v>
      </c>
      <c r="K666">
        <v>35</v>
      </c>
      <c r="L666">
        <v>1</v>
      </c>
      <c r="M666">
        <v>5</v>
      </c>
      <c r="N666">
        <v>11</v>
      </c>
      <c r="O666">
        <v>6</v>
      </c>
      <c r="P666">
        <v>1</v>
      </c>
      <c r="Q666">
        <v>5</v>
      </c>
      <c r="R666">
        <v>2</v>
      </c>
      <c r="S666">
        <v>5</v>
      </c>
      <c r="T666">
        <v>5</v>
      </c>
      <c r="U666">
        <v>11</v>
      </c>
      <c r="V666">
        <v>6</v>
      </c>
      <c r="W666">
        <v>1</v>
      </c>
      <c r="X666">
        <v>5</v>
      </c>
      <c r="Y666">
        <v>2</v>
      </c>
      <c r="Z666">
        <v>5</v>
      </c>
      <c r="AA666">
        <v>5</v>
      </c>
      <c r="AB666">
        <v>11</v>
      </c>
      <c r="AC666">
        <v>6</v>
      </c>
      <c r="AD666">
        <v>1</v>
      </c>
      <c r="AE666">
        <v>5</v>
      </c>
      <c r="AF666">
        <v>2</v>
      </c>
      <c r="AG666">
        <v>5</v>
      </c>
      <c r="AH666" s="3">
        <v>9.7142857142857135</v>
      </c>
      <c r="AI666" s="3">
        <v>8</v>
      </c>
      <c r="AJ666" s="3">
        <v>4.2857142857142856</v>
      </c>
      <c r="AK666" s="3">
        <v>4.1428571428571432</v>
      </c>
      <c r="AL666" s="3">
        <v>9</v>
      </c>
      <c r="AM666" s="3">
        <v>1.3571428571428572</v>
      </c>
      <c r="AN666" s="3">
        <v>2.8571428571428572</v>
      </c>
      <c r="AO666" s="3">
        <f t="shared" si="132"/>
        <v>5.6224489795918355</v>
      </c>
      <c r="AP666" s="3" t="b">
        <f t="shared" si="133"/>
        <v>1</v>
      </c>
      <c r="AQ666" s="3" t="b">
        <f t="shared" si="140"/>
        <v>1</v>
      </c>
      <c r="AR666">
        <f t="shared" si="134"/>
        <v>4</v>
      </c>
      <c r="AS666">
        <f t="shared" si="135"/>
        <v>3</v>
      </c>
      <c r="AT666" s="3" t="b">
        <f t="shared" si="136"/>
        <v>1</v>
      </c>
      <c r="AU666" s="3">
        <f t="shared" si="137"/>
        <v>6.5357142857142856</v>
      </c>
      <c r="AV666" s="3">
        <f t="shared" si="138"/>
        <v>4.4047619047619051</v>
      </c>
      <c r="AW666" s="3">
        <f t="shared" si="131"/>
        <v>0.56928087848888642</v>
      </c>
      <c r="AX666" s="3">
        <f t="shared" si="143"/>
        <v>0.70557981266029701</v>
      </c>
      <c r="AY666" s="3" t="b">
        <f t="shared" si="141"/>
        <v>0</v>
      </c>
      <c r="AZ666" s="6">
        <f t="shared" si="139"/>
        <v>0.44181491409893414</v>
      </c>
      <c r="BA666" s="3" t="b">
        <f t="shared" si="142"/>
        <v>0</v>
      </c>
      <c r="BB666" s="3"/>
      <c r="BC666" t="s">
        <v>537</v>
      </c>
    </row>
    <row r="667" spans="1:55">
      <c r="A667">
        <v>821</v>
      </c>
      <c r="B667">
        <v>1</v>
      </c>
      <c r="C667" t="s">
        <v>1653</v>
      </c>
      <c r="D667" t="str">
        <f>HYPERLINK("http://www.uniprot.org/uniprot/CPSF7_MOUSE", "CPSF7_MOUSE")</f>
        <v>CPSF7_MOUSE</v>
      </c>
      <c r="F667">
        <v>15.1</v>
      </c>
      <c r="G667">
        <v>471</v>
      </c>
      <c r="H667">
        <v>52012</v>
      </c>
      <c r="I667" t="s">
        <v>1654</v>
      </c>
      <c r="J667">
        <v>33</v>
      </c>
      <c r="K667">
        <v>33</v>
      </c>
      <c r="L667">
        <v>1</v>
      </c>
      <c r="M667">
        <v>5</v>
      </c>
      <c r="N667">
        <v>3</v>
      </c>
      <c r="O667">
        <v>9</v>
      </c>
      <c r="P667">
        <v>1</v>
      </c>
      <c r="Q667">
        <v>8</v>
      </c>
      <c r="R667">
        <v>3</v>
      </c>
      <c r="S667">
        <v>4</v>
      </c>
      <c r="T667">
        <v>5</v>
      </c>
      <c r="U667">
        <v>3</v>
      </c>
      <c r="V667">
        <v>9</v>
      </c>
      <c r="W667">
        <v>1</v>
      </c>
      <c r="X667">
        <v>8</v>
      </c>
      <c r="Y667">
        <v>3</v>
      </c>
      <c r="Z667">
        <v>4</v>
      </c>
      <c r="AA667">
        <v>5</v>
      </c>
      <c r="AB667">
        <v>3</v>
      </c>
      <c r="AC667">
        <v>9</v>
      </c>
      <c r="AD667">
        <v>1</v>
      </c>
      <c r="AE667">
        <v>8</v>
      </c>
      <c r="AF667">
        <v>3</v>
      </c>
      <c r="AG667">
        <v>4</v>
      </c>
      <c r="AH667" s="3">
        <v>9.7365714285714287</v>
      </c>
      <c r="AI667" s="3">
        <v>1.4285714285714286</v>
      </c>
      <c r="AJ667" s="3">
        <v>6.5494285714285718</v>
      </c>
      <c r="AK667" s="3">
        <v>4.2857142857142856</v>
      </c>
      <c r="AL667" s="3">
        <v>12.69842857142857</v>
      </c>
      <c r="AM667" s="3">
        <v>2.2857142857142856</v>
      </c>
      <c r="AN667" s="3">
        <v>2.3470000000000004</v>
      </c>
      <c r="AO667" s="3">
        <f t="shared" si="132"/>
        <v>5.6187755102040811</v>
      </c>
      <c r="AP667" s="3" t="b">
        <f t="shared" si="133"/>
        <v>1</v>
      </c>
      <c r="AQ667" s="3" t="b">
        <f t="shared" si="140"/>
        <v>1</v>
      </c>
      <c r="AR667">
        <f t="shared" si="134"/>
        <v>4</v>
      </c>
      <c r="AS667">
        <f t="shared" si="135"/>
        <v>3</v>
      </c>
      <c r="AT667" s="3" t="b">
        <f t="shared" si="136"/>
        <v>1</v>
      </c>
      <c r="AU667" s="3">
        <f t="shared" si="137"/>
        <v>5.5000714285714283</v>
      </c>
      <c r="AV667" s="3">
        <f t="shared" si="138"/>
        <v>5.777047619047619</v>
      </c>
      <c r="AW667" s="3">
        <f t="shared" si="131"/>
        <v>-7.0882031758742914E-2</v>
      </c>
      <c r="AX667" s="3">
        <f t="shared" si="143"/>
        <v>-0.18513732690731916</v>
      </c>
      <c r="AY667" s="3" t="b">
        <f t="shared" si="141"/>
        <v>0</v>
      </c>
      <c r="AZ667" s="6">
        <f t="shared" si="139"/>
        <v>0.94109209170112995</v>
      </c>
      <c r="BA667" s="3" t="b">
        <f t="shared" si="142"/>
        <v>0</v>
      </c>
      <c r="BB667" s="3"/>
      <c r="BC667" t="s">
        <v>537</v>
      </c>
    </row>
    <row r="668" spans="1:55">
      <c r="A668">
        <v>78</v>
      </c>
      <c r="B668">
        <v>1</v>
      </c>
      <c r="C668" t="s">
        <v>319</v>
      </c>
      <c r="D668" t="str">
        <f>HYPERLINK("http://www.uniprot.org/uniprot/RL21_MOUSE", "RL21_MOUSE")</f>
        <v>RL21_MOUSE</v>
      </c>
      <c r="F668">
        <v>27.5</v>
      </c>
      <c r="G668">
        <v>160</v>
      </c>
      <c r="H668">
        <v>18563</v>
      </c>
      <c r="I668" t="s">
        <v>320</v>
      </c>
      <c r="J668">
        <v>35</v>
      </c>
      <c r="K668">
        <v>35</v>
      </c>
      <c r="L668">
        <v>1</v>
      </c>
      <c r="M668">
        <v>9</v>
      </c>
      <c r="N668">
        <v>4</v>
      </c>
      <c r="O668">
        <v>6</v>
      </c>
      <c r="P668">
        <v>4</v>
      </c>
      <c r="Q668">
        <v>1</v>
      </c>
      <c r="R668">
        <v>0</v>
      </c>
      <c r="S668">
        <v>11</v>
      </c>
      <c r="T668">
        <v>9</v>
      </c>
      <c r="U668">
        <v>4</v>
      </c>
      <c r="V668">
        <v>6</v>
      </c>
      <c r="W668">
        <v>4</v>
      </c>
      <c r="X668">
        <v>1</v>
      </c>
      <c r="Y668">
        <v>0</v>
      </c>
      <c r="Z668">
        <v>11</v>
      </c>
      <c r="AA668">
        <v>9</v>
      </c>
      <c r="AB668">
        <v>4</v>
      </c>
      <c r="AC668">
        <v>6</v>
      </c>
      <c r="AD668">
        <v>4</v>
      </c>
      <c r="AE668">
        <v>1</v>
      </c>
      <c r="AF668">
        <v>0</v>
      </c>
      <c r="AG668">
        <v>11</v>
      </c>
      <c r="AH668" s="3">
        <v>14.519142857142857</v>
      </c>
      <c r="AI668" s="3">
        <v>2</v>
      </c>
      <c r="AJ668" s="3">
        <v>4.1428571428571432</v>
      </c>
      <c r="AK668" s="3">
        <v>10.103428571428571</v>
      </c>
      <c r="AL668" s="3">
        <v>2.1818571428571429</v>
      </c>
      <c r="AM668" s="3">
        <v>0</v>
      </c>
      <c r="AN668" s="3">
        <v>6.2857142857142856</v>
      </c>
      <c r="AO668" s="3">
        <f t="shared" si="132"/>
        <v>5.6047142857142855</v>
      </c>
      <c r="AP668" s="3" t="b">
        <f t="shared" si="133"/>
        <v>1</v>
      </c>
      <c r="AQ668" s="3" t="b">
        <f t="shared" si="140"/>
        <v>1</v>
      </c>
      <c r="AR668">
        <f t="shared" si="134"/>
        <v>4</v>
      </c>
      <c r="AS668">
        <f t="shared" si="135"/>
        <v>2</v>
      </c>
      <c r="AT668" s="3" t="b">
        <f t="shared" si="136"/>
        <v>1</v>
      </c>
      <c r="AU668" s="3">
        <f t="shared" si="137"/>
        <v>7.691357142857143</v>
      </c>
      <c r="AV668" s="3">
        <f t="shared" si="138"/>
        <v>2.8225238095238097</v>
      </c>
      <c r="AW668" s="3">
        <f t="shared" si="131"/>
        <v>1.4462524337635121</v>
      </c>
      <c r="AX668" s="3">
        <f t="shared" si="143"/>
        <v>2.3276529822583232</v>
      </c>
      <c r="AY668" s="3" t="b">
        <f t="shared" si="141"/>
        <v>1</v>
      </c>
      <c r="AZ668" s="6">
        <f t="shared" si="139"/>
        <v>0.24608785755929613</v>
      </c>
      <c r="BA668" s="3" t="b">
        <f t="shared" si="142"/>
        <v>0</v>
      </c>
      <c r="BB668" s="3"/>
      <c r="BC668" t="s">
        <v>537</v>
      </c>
    </row>
    <row r="669" spans="1:55">
      <c r="A669">
        <v>1033</v>
      </c>
      <c r="B669">
        <v>1</v>
      </c>
      <c r="C669" t="s">
        <v>2625</v>
      </c>
      <c r="D669" t="str">
        <f>HYPERLINK("http://www.uniprot.org/uniprot/PTBP2_MOUSE", "PTBP2_MOUSE")</f>
        <v>PTBP2_MOUSE</v>
      </c>
      <c r="F669">
        <v>29.8</v>
      </c>
      <c r="G669">
        <v>531</v>
      </c>
      <c r="H669">
        <v>57490</v>
      </c>
      <c r="I669" t="s">
        <v>2626</v>
      </c>
      <c r="J669">
        <v>164</v>
      </c>
      <c r="K669">
        <v>46</v>
      </c>
      <c r="L669">
        <v>0.28000000000000003</v>
      </c>
      <c r="M669">
        <v>21</v>
      </c>
      <c r="N669">
        <v>17</v>
      </c>
      <c r="O669">
        <v>27</v>
      </c>
      <c r="P669">
        <v>25</v>
      </c>
      <c r="Q669">
        <v>24</v>
      </c>
      <c r="R669">
        <v>22</v>
      </c>
      <c r="S669">
        <v>28</v>
      </c>
      <c r="T669">
        <v>0</v>
      </c>
      <c r="U669">
        <v>7</v>
      </c>
      <c r="V669">
        <v>12</v>
      </c>
      <c r="W669">
        <v>0</v>
      </c>
      <c r="X669">
        <v>1</v>
      </c>
      <c r="Y669">
        <v>13</v>
      </c>
      <c r="Z669">
        <v>13</v>
      </c>
      <c r="AA669">
        <v>0</v>
      </c>
      <c r="AB669">
        <v>7.266</v>
      </c>
      <c r="AC669">
        <v>12.75</v>
      </c>
      <c r="AD669">
        <v>0</v>
      </c>
      <c r="AE669">
        <v>1.0680000000000001</v>
      </c>
      <c r="AF669">
        <v>13.755000000000001</v>
      </c>
      <c r="AG669">
        <v>13.667999999999999</v>
      </c>
      <c r="AH669" s="3">
        <v>1</v>
      </c>
      <c r="AI669" s="3">
        <v>4.895142857142857</v>
      </c>
      <c r="AJ669" s="3">
        <v>9.1904285714285709</v>
      </c>
      <c r="AK669" s="3">
        <v>1.4285714285714286</v>
      </c>
      <c r="AL669" s="3">
        <v>3.7239999999999998</v>
      </c>
      <c r="AM669" s="3">
        <v>10.822142857142856</v>
      </c>
      <c r="AN669" s="3">
        <v>8.1125714285714281</v>
      </c>
      <c r="AO669" s="3">
        <f t="shared" si="132"/>
        <v>5.5961224489795915</v>
      </c>
      <c r="AP669" s="3" t="b">
        <f t="shared" si="133"/>
        <v>1</v>
      </c>
      <c r="AQ669" s="3" t="b">
        <f t="shared" si="140"/>
        <v>0</v>
      </c>
      <c r="AR669">
        <f t="shared" si="134"/>
        <v>4</v>
      </c>
      <c r="AS669">
        <f t="shared" si="135"/>
        <v>3</v>
      </c>
      <c r="AT669" s="3" t="b">
        <f t="shared" si="136"/>
        <v>1</v>
      </c>
      <c r="AU669" s="3">
        <f t="shared" si="137"/>
        <v>4.1285357142857135</v>
      </c>
      <c r="AV669" s="3">
        <f t="shared" si="138"/>
        <v>7.5529047619047605</v>
      </c>
      <c r="AW669" s="3">
        <f t="shared" si="131"/>
        <v>-0.87140140994344106</v>
      </c>
      <c r="AX669" s="3">
        <f t="shared" si="143"/>
        <v>-1.2491865900079615</v>
      </c>
      <c r="AY669" s="3" t="b">
        <f t="shared" si="141"/>
        <v>0</v>
      </c>
      <c r="AZ669" s="6">
        <f t="shared" si="139"/>
        <v>0.28128238485776652</v>
      </c>
      <c r="BA669" s="3" t="b">
        <f t="shared" si="142"/>
        <v>0</v>
      </c>
      <c r="BB669" s="3"/>
      <c r="BC669" t="s">
        <v>82</v>
      </c>
    </row>
    <row r="670" spans="1:55">
      <c r="A670">
        <v>1301</v>
      </c>
      <c r="B670">
        <v>1</v>
      </c>
      <c r="C670" t="s">
        <v>2832</v>
      </c>
      <c r="D670" t="str">
        <f>HYPERLINK("http://www.uniprot.org/uniprot/MBNL1_MOUSE", "MBNL1_MOUSE")</f>
        <v>MBNL1_MOUSE</v>
      </c>
      <c r="F670">
        <v>17.899999999999999</v>
      </c>
      <c r="G670">
        <v>341</v>
      </c>
      <c r="H670">
        <v>36977</v>
      </c>
      <c r="I670" t="s">
        <v>2833</v>
      </c>
      <c r="J670">
        <v>43</v>
      </c>
      <c r="K670">
        <v>43</v>
      </c>
      <c r="L670">
        <v>1</v>
      </c>
      <c r="M670">
        <v>2</v>
      </c>
      <c r="N670">
        <v>11</v>
      </c>
      <c r="O670">
        <v>9</v>
      </c>
      <c r="P670">
        <v>0</v>
      </c>
      <c r="Q670">
        <v>0</v>
      </c>
      <c r="R670">
        <v>8</v>
      </c>
      <c r="S670">
        <v>13</v>
      </c>
      <c r="T670">
        <v>2</v>
      </c>
      <c r="U670">
        <v>11</v>
      </c>
      <c r="V670">
        <v>9</v>
      </c>
      <c r="W670">
        <v>0</v>
      </c>
      <c r="X670">
        <v>0</v>
      </c>
      <c r="Y670">
        <v>8</v>
      </c>
      <c r="Z670">
        <v>13</v>
      </c>
      <c r="AA670">
        <v>2</v>
      </c>
      <c r="AB670">
        <v>11</v>
      </c>
      <c r="AC670">
        <v>9</v>
      </c>
      <c r="AD670">
        <v>0</v>
      </c>
      <c r="AE670">
        <v>0</v>
      </c>
      <c r="AF670">
        <v>8</v>
      </c>
      <c r="AG670">
        <v>13</v>
      </c>
      <c r="AH670" s="3">
        <v>4.7142857142857144</v>
      </c>
      <c r="AI670" s="3">
        <v>8.3662857142857145</v>
      </c>
      <c r="AJ670" s="3">
        <v>6.9285714285714288</v>
      </c>
      <c r="AK670" s="3">
        <v>2.8</v>
      </c>
      <c r="AL670" s="3">
        <v>1.4387142857142856</v>
      </c>
      <c r="AM670" s="3">
        <v>6.8571428571428568</v>
      </c>
      <c r="AN670" s="3">
        <v>8</v>
      </c>
      <c r="AO670" s="3">
        <f t="shared" si="132"/>
        <v>5.5864285714285717</v>
      </c>
      <c r="AP670" s="3" t="b">
        <f t="shared" si="133"/>
        <v>1</v>
      </c>
      <c r="AQ670" s="3" t="b">
        <f t="shared" si="140"/>
        <v>1</v>
      </c>
      <c r="AR670">
        <f t="shared" si="134"/>
        <v>3</v>
      </c>
      <c r="AS670">
        <f t="shared" si="135"/>
        <v>2</v>
      </c>
      <c r="AT670" s="3" t="b">
        <f t="shared" si="136"/>
        <v>1</v>
      </c>
      <c r="AU670" s="3">
        <f t="shared" si="137"/>
        <v>5.702285714285714</v>
      </c>
      <c r="AV670" s="3">
        <f t="shared" si="138"/>
        <v>5.4319523809523815</v>
      </c>
      <c r="AW670" s="3">
        <f t="shared" si="131"/>
        <v>7.0069495345422436E-2</v>
      </c>
      <c r="AX670" s="3">
        <f t="shared" si="143"/>
        <v>0.19147445269942961</v>
      </c>
      <c r="AY670" s="3" t="b">
        <f t="shared" si="141"/>
        <v>0</v>
      </c>
      <c r="AZ670" s="6">
        <f t="shared" si="139"/>
        <v>0.90817682864195204</v>
      </c>
      <c r="BA670" s="3" t="b">
        <f t="shared" si="142"/>
        <v>0</v>
      </c>
      <c r="BB670" s="3"/>
      <c r="BC670" t="s">
        <v>537</v>
      </c>
    </row>
    <row r="671" spans="1:55">
      <c r="A671">
        <v>1217</v>
      </c>
      <c r="B671">
        <v>1</v>
      </c>
      <c r="C671" t="s">
        <v>2153</v>
      </c>
      <c r="D671" t="str">
        <f>HYPERLINK("http://www.uniprot.org/uniprot/RL7L_MOUSE", "RL7L_MOUSE")</f>
        <v>RL7L_MOUSE</v>
      </c>
      <c r="F671">
        <v>16.7</v>
      </c>
      <c r="G671">
        <v>246</v>
      </c>
      <c r="H671">
        <v>28545</v>
      </c>
      <c r="I671" t="s">
        <v>2154</v>
      </c>
      <c r="J671">
        <v>45</v>
      </c>
      <c r="K671">
        <v>45</v>
      </c>
      <c r="L671">
        <v>1</v>
      </c>
      <c r="M671">
        <v>1</v>
      </c>
      <c r="N671">
        <v>12</v>
      </c>
      <c r="O671">
        <v>9</v>
      </c>
      <c r="P671">
        <v>0</v>
      </c>
      <c r="Q671">
        <v>0</v>
      </c>
      <c r="R671">
        <v>12</v>
      </c>
      <c r="S671">
        <v>11</v>
      </c>
      <c r="T671">
        <v>1</v>
      </c>
      <c r="U671">
        <v>12</v>
      </c>
      <c r="V671">
        <v>9</v>
      </c>
      <c r="W671">
        <v>0</v>
      </c>
      <c r="X671">
        <v>0</v>
      </c>
      <c r="Y671">
        <v>12</v>
      </c>
      <c r="Z671">
        <v>11</v>
      </c>
      <c r="AA671">
        <v>1</v>
      </c>
      <c r="AB671">
        <v>12</v>
      </c>
      <c r="AC671">
        <v>9</v>
      </c>
      <c r="AD671">
        <v>0</v>
      </c>
      <c r="AE671">
        <v>0</v>
      </c>
      <c r="AF671">
        <v>12</v>
      </c>
      <c r="AG671">
        <v>11</v>
      </c>
      <c r="AH671" s="3">
        <v>2.8571428571428572</v>
      </c>
      <c r="AI671" s="3">
        <v>9.2381428571428579</v>
      </c>
      <c r="AJ671" s="3">
        <v>6.8332857142857142</v>
      </c>
      <c r="AK671" s="3">
        <v>2.2857142857142856</v>
      </c>
      <c r="AL671" s="3">
        <v>1.4285714285714286</v>
      </c>
      <c r="AM671" s="3">
        <v>9.7381428571428579</v>
      </c>
      <c r="AN671" s="3">
        <v>6.5194285714285707</v>
      </c>
      <c r="AO671" s="3">
        <f t="shared" si="132"/>
        <v>5.5572040816326531</v>
      </c>
      <c r="AP671" s="3" t="b">
        <f t="shared" si="133"/>
        <v>1</v>
      </c>
      <c r="AQ671" s="3" t="b">
        <f t="shared" si="140"/>
        <v>1</v>
      </c>
      <c r="AR671">
        <f t="shared" si="134"/>
        <v>3</v>
      </c>
      <c r="AS671">
        <f t="shared" si="135"/>
        <v>2</v>
      </c>
      <c r="AT671" s="3" t="b">
        <f t="shared" si="136"/>
        <v>1</v>
      </c>
      <c r="AU671" s="3">
        <f t="shared" si="137"/>
        <v>5.3035714285714288</v>
      </c>
      <c r="AV671" s="3">
        <f t="shared" si="138"/>
        <v>5.8953809523809531</v>
      </c>
      <c r="AW671" s="3">
        <f t="shared" si="131"/>
        <v>-0.15262084268125717</v>
      </c>
      <c r="AX671" s="3">
        <f t="shared" si="143"/>
        <v>-9.5424167042904129E-2</v>
      </c>
      <c r="AY671" s="3" t="b">
        <f t="shared" si="141"/>
        <v>0</v>
      </c>
      <c r="AZ671" s="6">
        <f t="shared" si="139"/>
        <v>0.84189781775243788</v>
      </c>
      <c r="BA671" s="3" t="b">
        <f t="shared" si="142"/>
        <v>0</v>
      </c>
      <c r="BB671" s="3"/>
      <c r="BC671" t="s">
        <v>537</v>
      </c>
    </row>
    <row r="672" spans="1:55">
      <c r="A672">
        <v>649</v>
      </c>
      <c r="B672">
        <v>1</v>
      </c>
      <c r="C672" t="s">
        <v>499</v>
      </c>
      <c r="D672" t="str">
        <f>HYPERLINK("http://www.uniprot.org/uniprot/WAPL_MOUSE", "WAPL_MOUSE")</f>
        <v>WAPL_MOUSE</v>
      </c>
      <c r="F672">
        <v>16.3</v>
      </c>
      <c r="G672">
        <v>1200</v>
      </c>
      <c r="H672">
        <v>134057</v>
      </c>
      <c r="I672" t="s">
        <v>500</v>
      </c>
      <c r="J672">
        <v>38</v>
      </c>
      <c r="K672">
        <v>38</v>
      </c>
      <c r="L672">
        <v>1</v>
      </c>
      <c r="M672">
        <v>5</v>
      </c>
      <c r="N672">
        <v>7</v>
      </c>
      <c r="O672">
        <v>6</v>
      </c>
      <c r="P672">
        <v>1</v>
      </c>
      <c r="Q672">
        <v>3</v>
      </c>
      <c r="R672">
        <v>6</v>
      </c>
      <c r="S672">
        <v>10</v>
      </c>
      <c r="T672">
        <v>5</v>
      </c>
      <c r="U672">
        <v>7</v>
      </c>
      <c r="V672">
        <v>6</v>
      </c>
      <c r="W672">
        <v>1</v>
      </c>
      <c r="X672">
        <v>3</v>
      </c>
      <c r="Y672">
        <v>6</v>
      </c>
      <c r="Z672">
        <v>10</v>
      </c>
      <c r="AA672">
        <v>5</v>
      </c>
      <c r="AB672">
        <v>7</v>
      </c>
      <c r="AC672">
        <v>6</v>
      </c>
      <c r="AD672">
        <v>1</v>
      </c>
      <c r="AE672">
        <v>3</v>
      </c>
      <c r="AF672">
        <v>6</v>
      </c>
      <c r="AG672">
        <v>10</v>
      </c>
      <c r="AH672" s="3">
        <v>9.5188571428571436</v>
      </c>
      <c r="AI672" s="3">
        <v>4.5714285714285712</v>
      </c>
      <c r="AJ672" s="3">
        <v>4.2571428571428571</v>
      </c>
      <c r="AK672" s="3">
        <v>4.1428571428571432</v>
      </c>
      <c r="AL672" s="3">
        <v>5.8571428571428568</v>
      </c>
      <c r="AM672" s="3">
        <v>4.5714285714285712</v>
      </c>
      <c r="AN672" s="3">
        <v>5.8571428571428568</v>
      </c>
      <c r="AO672" s="3">
        <f t="shared" si="132"/>
        <v>5.5394285714285711</v>
      </c>
      <c r="AP672" s="3" t="b">
        <f t="shared" si="133"/>
        <v>1</v>
      </c>
      <c r="AQ672" s="3" t="b">
        <f t="shared" si="140"/>
        <v>1</v>
      </c>
      <c r="AR672">
        <f t="shared" si="134"/>
        <v>4</v>
      </c>
      <c r="AS672">
        <f t="shared" si="135"/>
        <v>3</v>
      </c>
      <c r="AT672" s="3" t="b">
        <f t="shared" si="136"/>
        <v>1</v>
      </c>
      <c r="AU672" s="3">
        <f t="shared" si="137"/>
        <v>5.6225714285714288</v>
      </c>
      <c r="AV672" s="3">
        <f t="shared" si="138"/>
        <v>5.4285714285714279</v>
      </c>
      <c r="AW672" s="3">
        <f t="shared" si="131"/>
        <v>5.0657492583533116E-2</v>
      </c>
      <c r="AX672" s="3">
        <f t="shared" si="143"/>
        <v>0.20798800217597199</v>
      </c>
      <c r="AY672" s="3" t="b">
        <f t="shared" si="141"/>
        <v>0</v>
      </c>
      <c r="AZ672" s="6">
        <f t="shared" si="139"/>
        <v>0.90715550410515222</v>
      </c>
      <c r="BA672" s="3" t="b">
        <f t="shared" si="142"/>
        <v>0</v>
      </c>
      <c r="BB672" s="3"/>
      <c r="BC672" t="s">
        <v>537</v>
      </c>
    </row>
    <row r="673" spans="1:55">
      <c r="A673">
        <v>703</v>
      </c>
      <c r="B673">
        <v>1</v>
      </c>
      <c r="C673" t="s">
        <v>1836</v>
      </c>
      <c r="D673" t="str">
        <f>HYPERLINK("http://www.uniprot.org/uniprot/ZC3H4_MOUSE", "ZC3H4_MOUSE")</f>
        <v>ZC3H4_MOUSE</v>
      </c>
      <c r="F673">
        <v>18</v>
      </c>
      <c r="G673">
        <v>1304</v>
      </c>
      <c r="H673">
        <v>140968</v>
      </c>
      <c r="I673" t="s">
        <v>1837</v>
      </c>
      <c r="J673">
        <v>37</v>
      </c>
      <c r="K673">
        <v>37</v>
      </c>
      <c r="L673">
        <v>1</v>
      </c>
      <c r="M673">
        <v>4</v>
      </c>
      <c r="N673">
        <v>10</v>
      </c>
      <c r="O673">
        <v>5</v>
      </c>
      <c r="P673">
        <v>1</v>
      </c>
      <c r="Q673">
        <v>3</v>
      </c>
      <c r="R673">
        <v>10</v>
      </c>
      <c r="S673">
        <v>4</v>
      </c>
      <c r="T673">
        <v>4</v>
      </c>
      <c r="U673">
        <v>10</v>
      </c>
      <c r="V673">
        <v>5</v>
      </c>
      <c r="W673">
        <v>1</v>
      </c>
      <c r="X673">
        <v>3</v>
      </c>
      <c r="Y673">
        <v>10</v>
      </c>
      <c r="Z673">
        <v>4</v>
      </c>
      <c r="AA673">
        <v>4</v>
      </c>
      <c r="AB673">
        <v>10</v>
      </c>
      <c r="AC673">
        <v>5</v>
      </c>
      <c r="AD673">
        <v>1</v>
      </c>
      <c r="AE673">
        <v>3</v>
      </c>
      <c r="AF673">
        <v>10</v>
      </c>
      <c r="AG673">
        <v>4</v>
      </c>
      <c r="AH673" s="3">
        <v>7.5194285714285707</v>
      </c>
      <c r="AI673" s="3">
        <v>7.1904285714285709</v>
      </c>
      <c r="AJ673" s="3">
        <v>3.6095714285714284</v>
      </c>
      <c r="AK673" s="3">
        <v>4.1428571428571432</v>
      </c>
      <c r="AL673" s="3">
        <v>5.9285714285714288</v>
      </c>
      <c r="AM673" s="3">
        <v>8</v>
      </c>
      <c r="AN673" s="3">
        <v>2.3332857142857142</v>
      </c>
      <c r="AO673" s="3">
        <f t="shared" si="132"/>
        <v>5.5320204081632651</v>
      </c>
      <c r="AP673" s="3" t="b">
        <f t="shared" si="133"/>
        <v>1</v>
      </c>
      <c r="AQ673" s="3" t="b">
        <f t="shared" si="140"/>
        <v>1</v>
      </c>
      <c r="AR673">
        <f t="shared" si="134"/>
        <v>4</v>
      </c>
      <c r="AS673">
        <f t="shared" si="135"/>
        <v>3</v>
      </c>
      <c r="AT673" s="3" t="b">
        <f t="shared" si="136"/>
        <v>1</v>
      </c>
      <c r="AU673" s="3">
        <f t="shared" si="137"/>
        <v>5.6155714285714282</v>
      </c>
      <c r="AV673" s="3">
        <f t="shared" si="138"/>
        <v>5.4206190476190477</v>
      </c>
      <c r="AW673" s="3">
        <f t="shared" si="131"/>
        <v>5.0975215464864457E-2</v>
      </c>
      <c r="AX673" s="3">
        <f t="shared" si="143"/>
        <v>0.14620424427744583</v>
      </c>
      <c r="AY673" s="3" t="b">
        <f t="shared" si="141"/>
        <v>0</v>
      </c>
      <c r="AZ673" s="6">
        <f t="shared" si="139"/>
        <v>0.91935304545561491</v>
      </c>
      <c r="BA673" s="3" t="b">
        <f t="shared" si="142"/>
        <v>0</v>
      </c>
      <c r="BB673" s="3"/>
      <c r="BC673" t="s">
        <v>537</v>
      </c>
    </row>
    <row r="674" spans="1:55">
      <c r="A674">
        <v>1083</v>
      </c>
      <c r="B674">
        <v>1</v>
      </c>
      <c r="C674" t="s">
        <v>2476</v>
      </c>
      <c r="D674" t="str">
        <f>HYPERLINK("http://www.uniprot.org/uniprot/DHRS1_MOUSE", "DHRS1_MOUSE")</f>
        <v>DHRS1_MOUSE</v>
      </c>
      <c r="F674">
        <v>28.8</v>
      </c>
      <c r="G674">
        <v>313</v>
      </c>
      <c r="H674">
        <v>34006</v>
      </c>
      <c r="I674" t="s">
        <v>2397</v>
      </c>
      <c r="J674">
        <v>34</v>
      </c>
      <c r="K674">
        <v>34</v>
      </c>
      <c r="L674">
        <v>1</v>
      </c>
      <c r="M674">
        <v>4</v>
      </c>
      <c r="N674">
        <v>7</v>
      </c>
      <c r="O674">
        <v>7</v>
      </c>
      <c r="P674">
        <v>2</v>
      </c>
      <c r="Q674">
        <v>2</v>
      </c>
      <c r="R674">
        <v>7</v>
      </c>
      <c r="S674">
        <v>5</v>
      </c>
      <c r="T674">
        <v>4</v>
      </c>
      <c r="U674">
        <v>7</v>
      </c>
      <c r="V674">
        <v>7</v>
      </c>
      <c r="W674">
        <v>2</v>
      </c>
      <c r="X674">
        <v>2</v>
      </c>
      <c r="Y674">
        <v>7</v>
      </c>
      <c r="Z674">
        <v>5</v>
      </c>
      <c r="AA674">
        <v>4</v>
      </c>
      <c r="AB674">
        <v>7</v>
      </c>
      <c r="AC674">
        <v>7</v>
      </c>
      <c r="AD674">
        <v>2</v>
      </c>
      <c r="AE674">
        <v>2</v>
      </c>
      <c r="AF674">
        <v>7</v>
      </c>
      <c r="AG674">
        <v>5</v>
      </c>
      <c r="AH674" s="3">
        <v>8</v>
      </c>
      <c r="AI674" s="3">
        <v>4.5911428571428567</v>
      </c>
      <c r="AJ674" s="3">
        <v>5.4081428571428569</v>
      </c>
      <c r="AK674" s="3">
        <v>7.2857142857142856</v>
      </c>
      <c r="AL674" s="3">
        <v>4.7107142857142863</v>
      </c>
      <c r="AM674" s="3">
        <v>5.8571428571428568</v>
      </c>
      <c r="AN674" s="3">
        <v>2.8571428571428572</v>
      </c>
      <c r="AO674" s="3">
        <f t="shared" si="132"/>
        <v>5.5299999999999994</v>
      </c>
      <c r="AP674" s="3" t="b">
        <f t="shared" si="133"/>
        <v>1</v>
      </c>
      <c r="AQ674" s="3" t="b">
        <f t="shared" si="140"/>
        <v>1</v>
      </c>
      <c r="AR674">
        <f t="shared" si="134"/>
        <v>4</v>
      </c>
      <c r="AS674">
        <f t="shared" si="135"/>
        <v>3</v>
      </c>
      <c r="AT674" s="3" t="b">
        <f t="shared" si="136"/>
        <v>1</v>
      </c>
      <c r="AU674" s="3">
        <f t="shared" si="137"/>
        <v>6.3212499999999991</v>
      </c>
      <c r="AV674" s="3">
        <f t="shared" si="138"/>
        <v>4.4750000000000005</v>
      </c>
      <c r="AW674" s="3">
        <f t="shared" si="131"/>
        <v>0.49832219097566488</v>
      </c>
      <c r="AX674" s="3">
        <f t="shared" si="143"/>
        <v>0.72431614654387366</v>
      </c>
      <c r="AY674" s="3" t="b">
        <f t="shared" si="141"/>
        <v>0</v>
      </c>
      <c r="AZ674" s="6">
        <f t="shared" si="139"/>
        <v>0.1817981317750848</v>
      </c>
      <c r="BA674" s="3" t="b">
        <f t="shared" si="142"/>
        <v>0</v>
      </c>
      <c r="BB674" s="3"/>
      <c r="BC674" t="s">
        <v>537</v>
      </c>
    </row>
    <row r="675" spans="1:55">
      <c r="A675">
        <v>248</v>
      </c>
      <c r="B675">
        <v>1</v>
      </c>
      <c r="C675" t="s">
        <v>1277</v>
      </c>
      <c r="D675" t="str">
        <f>HYPERLINK("http://www.uniprot.org/uniprot/DESM_MOUSE", "DESM_MOUSE")</f>
        <v>DESM_MOUSE</v>
      </c>
      <c r="F675">
        <v>21.7</v>
      </c>
      <c r="G675">
        <v>469</v>
      </c>
      <c r="H675">
        <v>53499</v>
      </c>
      <c r="I675" t="s">
        <v>1278</v>
      </c>
      <c r="J675">
        <v>61</v>
      </c>
      <c r="K675">
        <v>26</v>
      </c>
      <c r="L675">
        <v>0.42599999999999999</v>
      </c>
      <c r="M675">
        <v>14</v>
      </c>
      <c r="N675">
        <v>10</v>
      </c>
      <c r="O675">
        <v>10</v>
      </c>
      <c r="P675">
        <v>6</v>
      </c>
      <c r="Q675">
        <v>6</v>
      </c>
      <c r="R675">
        <v>4</v>
      </c>
      <c r="S675">
        <v>11</v>
      </c>
      <c r="T675">
        <v>9</v>
      </c>
      <c r="U675">
        <v>3</v>
      </c>
      <c r="V675">
        <v>5</v>
      </c>
      <c r="W675">
        <v>1</v>
      </c>
      <c r="X675">
        <v>1</v>
      </c>
      <c r="Y675">
        <v>1</v>
      </c>
      <c r="Z675">
        <v>6</v>
      </c>
      <c r="AA675">
        <v>11.045</v>
      </c>
      <c r="AB675">
        <v>3.3730000000000002</v>
      </c>
      <c r="AC675">
        <v>5.5350000000000001</v>
      </c>
      <c r="AD675">
        <v>1.2</v>
      </c>
      <c r="AE675">
        <v>1.2609999999999999</v>
      </c>
      <c r="AF675">
        <v>1.046</v>
      </c>
      <c r="AG675">
        <v>6.4390000000000001</v>
      </c>
      <c r="AH675" s="3">
        <v>18.415571428571429</v>
      </c>
      <c r="AI675" s="3">
        <v>1.9104285714285716</v>
      </c>
      <c r="AJ675" s="3">
        <v>3.9962857142857144</v>
      </c>
      <c r="AK675" s="3">
        <v>5.4955714285714281</v>
      </c>
      <c r="AL675" s="3">
        <v>3.7515714285714283</v>
      </c>
      <c r="AM675" s="3">
        <v>1.0065714285714287</v>
      </c>
      <c r="AN675" s="3">
        <v>3.9962857142857144</v>
      </c>
      <c r="AO675" s="3">
        <f t="shared" si="132"/>
        <v>5.5103265306122449</v>
      </c>
      <c r="AP675" s="3" t="b">
        <f t="shared" si="133"/>
        <v>1</v>
      </c>
      <c r="AQ675" s="3" t="b">
        <f t="shared" si="140"/>
        <v>1</v>
      </c>
      <c r="AR675">
        <f t="shared" si="134"/>
        <v>4</v>
      </c>
      <c r="AS675">
        <f t="shared" si="135"/>
        <v>3</v>
      </c>
      <c r="AT675" s="3" t="b">
        <f t="shared" si="136"/>
        <v>1</v>
      </c>
      <c r="AU675" s="3">
        <f t="shared" si="137"/>
        <v>7.4544642857142858</v>
      </c>
      <c r="AV675" s="3">
        <f t="shared" si="138"/>
        <v>2.9181428571428576</v>
      </c>
      <c r="AW675" s="3">
        <f t="shared" si="131"/>
        <v>1.3530541652547701</v>
      </c>
      <c r="AX675" s="3">
        <f t="shared" si="143"/>
        <v>1.9394759862542446</v>
      </c>
      <c r="AY675" s="3" t="b">
        <f t="shared" si="141"/>
        <v>1</v>
      </c>
      <c r="AZ675" s="6">
        <f t="shared" si="139"/>
        <v>0.35792970596564594</v>
      </c>
      <c r="BA675" s="3" t="b">
        <f t="shared" si="142"/>
        <v>0</v>
      </c>
      <c r="BB675" s="3"/>
      <c r="BC675" t="s">
        <v>29</v>
      </c>
    </row>
    <row r="676" spans="1:55">
      <c r="A676">
        <v>709</v>
      </c>
      <c r="B676">
        <v>1</v>
      </c>
      <c r="C676" t="s">
        <v>1762</v>
      </c>
      <c r="D676" t="str">
        <f>HYPERLINK("http://www.uniprot.org/uniprot/RS9_MOUSE", "RS9_MOUSE")</f>
        <v>RS9_MOUSE</v>
      </c>
      <c r="F676">
        <v>22.7</v>
      </c>
      <c r="G676">
        <v>194</v>
      </c>
      <c r="H676">
        <v>22592</v>
      </c>
      <c r="I676" t="s">
        <v>1763</v>
      </c>
      <c r="J676">
        <v>43</v>
      </c>
      <c r="K676">
        <v>43</v>
      </c>
      <c r="L676">
        <v>1</v>
      </c>
      <c r="M676">
        <v>0</v>
      </c>
      <c r="N676">
        <v>10</v>
      </c>
      <c r="O676">
        <v>12</v>
      </c>
      <c r="P676">
        <v>1</v>
      </c>
      <c r="Q676">
        <v>3</v>
      </c>
      <c r="R676">
        <v>9</v>
      </c>
      <c r="S676">
        <v>8</v>
      </c>
      <c r="T676">
        <v>0</v>
      </c>
      <c r="U676">
        <v>10</v>
      </c>
      <c r="V676">
        <v>12</v>
      </c>
      <c r="W676">
        <v>1</v>
      </c>
      <c r="X676">
        <v>3</v>
      </c>
      <c r="Y676">
        <v>9</v>
      </c>
      <c r="Z676">
        <v>8</v>
      </c>
      <c r="AA676">
        <v>0</v>
      </c>
      <c r="AB676">
        <v>10</v>
      </c>
      <c r="AC676">
        <v>12</v>
      </c>
      <c r="AD676">
        <v>1</v>
      </c>
      <c r="AE676">
        <v>3</v>
      </c>
      <c r="AF676">
        <v>9</v>
      </c>
      <c r="AG676">
        <v>8</v>
      </c>
      <c r="AH676" s="3">
        <v>0.5714285714285714</v>
      </c>
      <c r="AI676" s="3">
        <v>7.2448571428571427</v>
      </c>
      <c r="AJ676" s="3">
        <v>8.7272857142857152</v>
      </c>
      <c r="AK676" s="3">
        <v>4.1428571428571432</v>
      </c>
      <c r="AL676" s="3">
        <v>5.9805714285714293</v>
      </c>
      <c r="AM676" s="3">
        <v>7.2857142857142856</v>
      </c>
      <c r="AN676" s="3">
        <v>4.5714285714285712</v>
      </c>
      <c r="AO676" s="3">
        <f t="shared" si="132"/>
        <v>5.5034489795918367</v>
      </c>
      <c r="AP676" s="3" t="b">
        <f t="shared" si="133"/>
        <v>1</v>
      </c>
      <c r="AQ676" s="3" t="b">
        <f t="shared" si="140"/>
        <v>1</v>
      </c>
      <c r="AR676">
        <f t="shared" si="134"/>
        <v>3</v>
      </c>
      <c r="AS676">
        <f t="shared" si="135"/>
        <v>3</v>
      </c>
      <c r="AT676" s="3" t="b">
        <f t="shared" si="136"/>
        <v>1</v>
      </c>
      <c r="AU676" s="3">
        <f t="shared" si="137"/>
        <v>5.1716071428571428</v>
      </c>
      <c r="AV676" s="3">
        <f t="shared" si="138"/>
        <v>5.9459047619047611</v>
      </c>
      <c r="AW676" s="3">
        <f t="shared" si="131"/>
        <v>-0.20128366907230696</v>
      </c>
      <c r="AX676" s="3">
        <f t="shared" si="143"/>
        <v>-0.39372795876766736</v>
      </c>
      <c r="AY676" s="3" t="b">
        <f t="shared" si="141"/>
        <v>0</v>
      </c>
      <c r="AZ676" s="6">
        <f t="shared" si="139"/>
        <v>0.74320063773617406</v>
      </c>
      <c r="BA676" s="3" t="b">
        <f t="shared" si="142"/>
        <v>0</v>
      </c>
      <c r="BB676" s="3"/>
      <c r="BC676" t="s">
        <v>537</v>
      </c>
    </row>
    <row r="677" spans="1:55">
      <c r="A677">
        <v>809</v>
      </c>
      <c r="B677">
        <v>1</v>
      </c>
      <c r="C677" t="s">
        <v>1540</v>
      </c>
      <c r="D677" t="str">
        <f>HYPERLINK("http://www.uniprot.org/uniprot/TF3C4_MOUSE", "TF3C4_MOUSE")</f>
        <v>TF3C4_MOUSE</v>
      </c>
      <c r="F677">
        <v>14</v>
      </c>
      <c r="G677">
        <v>817</v>
      </c>
      <c r="H677">
        <v>91653</v>
      </c>
      <c r="I677" t="s">
        <v>1541</v>
      </c>
      <c r="J677">
        <v>34</v>
      </c>
      <c r="K677">
        <v>34</v>
      </c>
      <c r="L677">
        <v>1</v>
      </c>
      <c r="M677">
        <v>5</v>
      </c>
      <c r="N677">
        <v>8</v>
      </c>
      <c r="O677">
        <v>3</v>
      </c>
      <c r="P677">
        <v>2</v>
      </c>
      <c r="Q677">
        <v>2</v>
      </c>
      <c r="R677">
        <v>6</v>
      </c>
      <c r="S677">
        <v>8</v>
      </c>
      <c r="T677">
        <v>5</v>
      </c>
      <c r="U677">
        <v>8</v>
      </c>
      <c r="V677">
        <v>3</v>
      </c>
      <c r="W677">
        <v>2</v>
      </c>
      <c r="X677">
        <v>2</v>
      </c>
      <c r="Y677">
        <v>6</v>
      </c>
      <c r="Z677">
        <v>8</v>
      </c>
      <c r="AA677">
        <v>5</v>
      </c>
      <c r="AB677">
        <v>8</v>
      </c>
      <c r="AC677">
        <v>3</v>
      </c>
      <c r="AD677">
        <v>2</v>
      </c>
      <c r="AE677">
        <v>2</v>
      </c>
      <c r="AF677">
        <v>6</v>
      </c>
      <c r="AG677">
        <v>8</v>
      </c>
      <c r="AH677" s="3">
        <v>9.7207142857142852</v>
      </c>
      <c r="AI677" s="3">
        <v>5.6487142857142851</v>
      </c>
      <c r="AJ677" s="3">
        <v>2.2355714285714288</v>
      </c>
      <c r="AK677" s="3">
        <v>6.8332857142857142</v>
      </c>
      <c r="AL677" s="3">
        <v>4.5714285714285712</v>
      </c>
      <c r="AM677" s="3">
        <v>4.7107142857142863</v>
      </c>
      <c r="AN677" s="3">
        <v>4.5714285714285712</v>
      </c>
      <c r="AO677" s="3">
        <f t="shared" si="132"/>
        <v>5.4702653061224495</v>
      </c>
      <c r="AP677" s="3" t="b">
        <f t="shared" si="133"/>
        <v>1</v>
      </c>
      <c r="AQ677" s="3" t="b">
        <f t="shared" si="140"/>
        <v>1</v>
      </c>
      <c r="AR677">
        <f t="shared" si="134"/>
        <v>4</v>
      </c>
      <c r="AS677">
        <f t="shared" si="135"/>
        <v>3</v>
      </c>
      <c r="AT677" s="3" t="b">
        <f t="shared" si="136"/>
        <v>1</v>
      </c>
      <c r="AU677" s="3">
        <f t="shared" si="137"/>
        <v>6.1095714285714289</v>
      </c>
      <c r="AV677" s="3">
        <f t="shared" si="138"/>
        <v>4.6178571428571429</v>
      </c>
      <c r="AW677" s="3">
        <f t="shared" si="131"/>
        <v>0.40384763921469113</v>
      </c>
      <c r="AX677" s="3">
        <f t="shared" si="143"/>
        <v>0.525189325744159</v>
      </c>
      <c r="AY677" s="3" t="b">
        <f t="shared" si="141"/>
        <v>0</v>
      </c>
      <c r="AZ677" s="6">
        <f t="shared" si="139"/>
        <v>0.45273887900250365</v>
      </c>
      <c r="BA677" s="3" t="b">
        <f t="shared" si="142"/>
        <v>0</v>
      </c>
      <c r="BB677" s="3"/>
      <c r="BC677" t="s">
        <v>537</v>
      </c>
    </row>
    <row r="678" spans="1:55">
      <c r="A678">
        <v>239</v>
      </c>
      <c r="B678">
        <v>1</v>
      </c>
      <c r="C678" t="s">
        <v>45</v>
      </c>
      <c r="D678" t="str">
        <f>HYPERLINK("http://www.uniprot.org/uniprot/CEBPB_MOUSE", "CEBPB_MOUSE")</f>
        <v>CEBPB_MOUSE</v>
      </c>
      <c r="F678">
        <v>35.5</v>
      </c>
      <c r="G678">
        <v>296</v>
      </c>
      <c r="H678">
        <v>31447</v>
      </c>
      <c r="I678" t="s">
        <v>1347</v>
      </c>
      <c r="J678">
        <v>31</v>
      </c>
      <c r="K678">
        <v>31</v>
      </c>
      <c r="L678">
        <v>1</v>
      </c>
      <c r="M678">
        <v>7</v>
      </c>
      <c r="N678">
        <v>5</v>
      </c>
      <c r="O678">
        <v>5</v>
      </c>
      <c r="P678">
        <v>2</v>
      </c>
      <c r="Q678">
        <v>6</v>
      </c>
      <c r="R678">
        <v>4</v>
      </c>
      <c r="S678">
        <v>2</v>
      </c>
      <c r="T678">
        <v>7</v>
      </c>
      <c r="U678">
        <v>5</v>
      </c>
      <c r="V678">
        <v>5</v>
      </c>
      <c r="W678">
        <v>2</v>
      </c>
      <c r="X678">
        <v>6</v>
      </c>
      <c r="Y678">
        <v>4</v>
      </c>
      <c r="Z678">
        <v>2</v>
      </c>
      <c r="AA678">
        <v>7</v>
      </c>
      <c r="AB678">
        <v>5</v>
      </c>
      <c r="AC678">
        <v>5</v>
      </c>
      <c r="AD678">
        <v>2</v>
      </c>
      <c r="AE678">
        <v>6</v>
      </c>
      <c r="AF678">
        <v>4</v>
      </c>
      <c r="AG678">
        <v>2</v>
      </c>
      <c r="AH678" s="3">
        <v>12.285714285714286</v>
      </c>
      <c r="AI678" s="3">
        <v>2.8571428571428572</v>
      </c>
      <c r="AJ678" s="3">
        <v>3.2857142857142856</v>
      </c>
      <c r="AK678" s="3">
        <v>5.9285714285714288</v>
      </c>
      <c r="AL678" s="3">
        <v>9.7142857142857135</v>
      </c>
      <c r="AM678" s="3">
        <v>2.8571428571428572</v>
      </c>
      <c r="AN678" s="3">
        <v>0.8571428571428571</v>
      </c>
      <c r="AO678" s="3">
        <f t="shared" si="132"/>
        <v>5.3979591836734695</v>
      </c>
      <c r="AP678" s="3" t="b">
        <f t="shared" si="133"/>
        <v>1</v>
      </c>
      <c r="AQ678" s="3" t="b">
        <f t="shared" si="140"/>
        <v>1</v>
      </c>
      <c r="AR678">
        <f t="shared" si="134"/>
        <v>4</v>
      </c>
      <c r="AS678">
        <f t="shared" si="135"/>
        <v>3</v>
      </c>
      <c r="AT678" s="3" t="b">
        <f t="shared" si="136"/>
        <v>1</v>
      </c>
      <c r="AU678" s="3">
        <f t="shared" si="137"/>
        <v>6.0892857142857153</v>
      </c>
      <c r="AV678" s="3">
        <f t="shared" si="138"/>
        <v>4.4761904761904763</v>
      </c>
      <c r="AW678" s="3">
        <f t="shared" si="131"/>
        <v>0.44400157806769153</v>
      </c>
      <c r="AX678" s="3">
        <f t="shared" si="143"/>
        <v>0.55193985735866236</v>
      </c>
      <c r="AY678" s="3" t="b">
        <f t="shared" si="141"/>
        <v>0</v>
      </c>
      <c r="AZ678" s="6">
        <f t="shared" si="139"/>
        <v>0.65644899083897634</v>
      </c>
      <c r="BA678" s="3" t="b">
        <f t="shared" si="142"/>
        <v>0</v>
      </c>
      <c r="BB678" s="3"/>
      <c r="BC678" t="s">
        <v>537</v>
      </c>
    </row>
    <row r="679" spans="1:55">
      <c r="A679">
        <v>259</v>
      </c>
      <c r="B679">
        <v>1</v>
      </c>
      <c r="C679" t="s">
        <v>1393</v>
      </c>
      <c r="D679" t="str">
        <f>HYPERLINK("http://www.uniprot.org/uniprot/FOXA2_MOUSE", "FOXA2_MOUSE")</f>
        <v>FOXA2_MOUSE</v>
      </c>
      <c r="F679">
        <v>10.7</v>
      </c>
      <c r="G679">
        <v>459</v>
      </c>
      <c r="H679">
        <v>48475</v>
      </c>
      <c r="I679" t="s">
        <v>1394</v>
      </c>
      <c r="J679">
        <v>48</v>
      </c>
      <c r="K679">
        <v>48</v>
      </c>
      <c r="L679">
        <v>1</v>
      </c>
      <c r="M679">
        <v>1</v>
      </c>
      <c r="N679">
        <v>8</v>
      </c>
      <c r="O679">
        <v>8</v>
      </c>
      <c r="P679">
        <v>0</v>
      </c>
      <c r="Q679">
        <v>2</v>
      </c>
      <c r="R679">
        <v>16</v>
      </c>
      <c r="S679">
        <v>13</v>
      </c>
      <c r="T679">
        <v>1</v>
      </c>
      <c r="U679">
        <v>8</v>
      </c>
      <c r="V679">
        <v>8</v>
      </c>
      <c r="W679">
        <v>0</v>
      </c>
      <c r="X679">
        <v>2</v>
      </c>
      <c r="Y679">
        <v>16</v>
      </c>
      <c r="Z679">
        <v>13</v>
      </c>
      <c r="AA679">
        <v>1</v>
      </c>
      <c r="AB679">
        <v>8</v>
      </c>
      <c r="AC679">
        <v>8</v>
      </c>
      <c r="AD679">
        <v>0</v>
      </c>
      <c r="AE679">
        <v>2</v>
      </c>
      <c r="AF679">
        <v>16</v>
      </c>
      <c r="AG679">
        <v>13</v>
      </c>
      <c r="AH679" s="3">
        <v>1.9795714285714285</v>
      </c>
      <c r="AI679" s="3">
        <v>5.3025714285714276</v>
      </c>
      <c r="AJ679" s="3">
        <v>5.8571428571428568</v>
      </c>
      <c r="AK679" s="3">
        <v>0</v>
      </c>
      <c r="AL679" s="3">
        <v>4.1428571428571432</v>
      </c>
      <c r="AM679" s="3">
        <v>12.857142857142858</v>
      </c>
      <c r="AN679" s="3">
        <v>7.5194285714285707</v>
      </c>
      <c r="AO679" s="3">
        <f t="shared" si="132"/>
        <v>5.3798163265306114</v>
      </c>
      <c r="AP679" s="3" t="b">
        <f t="shared" si="133"/>
        <v>1</v>
      </c>
      <c r="AQ679" s="3" t="b">
        <f t="shared" si="140"/>
        <v>1</v>
      </c>
      <c r="AR679">
        <f t="shared" si="134"/>
        <v>3</v>
      </c>
      <c r="AS679">
        <f t="shared" si="135"/>
        <v>3</v>
      </c>
      <c r="AT679" s="3" t="b">
        <f t="shared" si="136"/>
        <v>1</v>
      </c>
      <c r="AU679" s="3">
        <f t="shared" si="137"/>
        <v>3.2848214285714281</v>
      </c>
      <c r="AV679" s="3">
        <f t="shared" si="138"/>
        <v>8.1731428571428566</v>
      </c>
      <c r="AW679" s="3">
        <f t="shared" si="131"/>
        <v>-1.3150760073572481</v>
      </c>
      <c r="AX679" s="3">
        <f t="shared" si="143"/>
        <v>-2.0672299500514884</v>
      </c>
      <c r="AY679" s="3" t="b">
        <f t="shared" si="141"/>
        <v>1</v>
      </c>
      <c r="AZ679" s="6">
        <f t="shared" si="139"/>
        <v>0.1283068244895649</v>
      </c>
      <c r="BA679" s="3" t="b">
        <f t="shared" si="142"/>
        <v>0</v>
      </c>
      <c r="BB679" s="3"/>
      <c r="BC679" t="s">
        <v>537</v>
      </c>
    </row>
    <row r="680" spans="1:55">
      <c r="A680">
        <v>754</v>
      </c>
      <c r="B680">
        <v>1</v>
      </c>
      <c r="C680" t="s">
        <v>1684</v>
      </c>
      <c r="D680" t="str">
        <f>HYPERLINK("http://www.uniprot.org/uniprot/DDX10_MOUSE", "DDX10_MOUSE")</f>
        <v>DDX10_MOUSE</v>
      </c>
      <c r="F680">
        <v>14.9</v>
      </c>
      <c r="G680">
        <v>875</v>
      </c>
      <c r="H680">
        <v>100740</v>
      </c>
      <c r="I680" t="s">
        <v>1772</v>
      </c>
      <c r="J680">
        <v>39</v>
      </c>
      <c r="K680">
        <v>39</v>
      </c>
      <c r="L680">
        <v>1</v>
      </c>
      <c r="M680">
        <v>4</v>
      </c>
      <c r="N680">
        <v>5</v>
      </c>
      <c r="O680">
        <v>6</v>
      </c>
      <c r="P680">
        <v>0</v>
      </c>
      <c r="Q680">
        <v>6</v>
      </c>
      <c r="R680">
        <v>6</v>
      </c>
      <c r="S680">
        <v>12</v>
      </c>
      <c r="T680">
        <v>4</v>
      </c>
      <c r="U680">
        <v>5</v>
      </c>
      <c r="V680">
        <v>6</v>
      </c>
      <c r="W680">
        <v>0</v>
      </c>
      <c r="X680">
        <v>6</v>
      </c>
      <c r="Y680">
        <v>6</v>
      </c>
      <c r="Z680">
        <v>12</v>
      </c>
      <c r="AA680">
        <v>4</v>
      </c>
      <c r="AB680">
        <v>5</v>
      </c>
      <c r="AC680">
        <v>6</v>
      </c>
      <c r="AD680">
        <v>0</v>
      </c>
      <c r="AE680">
        <v>6</v>
      </c>
      <c r="AF680">
        <v>6</v>
      </c>
      <c r="AG680">
        <v>12</v>
      </c>
      <c r="AH680" s="3">
        <v>7.5714285714285712</v>
      </c>
      <c r="AI680" s="3">
        <v>2.8571428571428572</v>
      </c>
      <c r="AJ680" s="3">
        <v>4.2857142857142856</v>
      </c>
      <c r="AK680" s="3">
        <v>0.8571428571428571</v>
      </c>
      <c r="AL680" s="3">
        <v>10.092000000000001</v>
      </c>
      <c r="AM680" s="3">
        <v>4.6019999999999994</v>
      </c>
      <c r="AN680" s="3">
        <v>7.2857142857142856</v>
      </c>
      <c r="AO680" s="3">
        <f t="shared" si="132"/>
        <v>5.3644489795918373</v>
      </c>
      <c r="AP680" s="3" t="b">
        <f t="shared" si="133"/>
        <v>1</v>
      </c>
      <c r="AQ680" s="3" t="b">
        <f t="shared" si="140"/>
        <v>1</v>
      </c>
      <c r="AR680">
        <f t="shared" si="134"/>
        <v>3</v>
      </c>
      <c r="AS680">
        <f t="shared" si="135"/>
        <v>3</v>
      </c>
      <c r="AT680" s="3" t="b">
        <f t="shared" si="136"/>
        <v>1</v>
      </c>
      <c r="AU680" s="3">
        <f t="shared" si="137"/>
        <v>3.8928571428571432</v>
      </c>
      <c r="AV680" s="3">
        <f t="shared" si="138"/>
        <v>7.3265714285714276</v>
      </c>
      <c r="AW680" s="3">
        <f t="shared" si="131"/>
        <v>-0.9123088242644104</v>
      </c>
      <c r="AX680" s="3">
        <f t="shared" si="143"/>
        <v>-1.3995265406935071</v>
      </c>
      <c r="AY680" s="3" t="b">
        <f t="shared" si="141"/>
        <v>0</v>
      </c>
      <c r="AZ680" s="6">
        <f t="shared" si="139"/>
        <v>0.16857750436363586</v>
      </c>
      <c r="BA680" s="3" t="b">
        <f t="shared" si="142"/>
        <v>0</v>
      </c>
      <c r="BB680" s="3"/>
      <c r="BC680" t="s">
        <v>537</v>
      </c>
    </row>
    <row r="681" spans="1:55">
      <c r="A681">
        <v>523</v>
      </c>
      <c r="B681">
        <v>1</v>
      </c>
      <c r="C681" t="s">
        <v>821</v>
      </c>
      <c r="D681" t="str">
        <f>HYPERLINK("http://www.uniprot.org/uniprot/RREB1_MOUSE", "RREB1_MOUSE")</f>
        <v>RREB1_MOUSE</v>
      </c>
      <c r="F681">
        <v>11.1</v>
      </c>
      <c r="G681">
        <v>1700</v>
      </c>
      <c r="H681">
        <v>184155</v>
      </c>
      <c r="I681" t="s">
        <v>822</v>
      </c>
      <c r="J681">
        <v>40</v>
      </c>
      <c r="K681">
        <v>40</v>
      </c>
      <c r="L681">
        <v>1</v>
      </c>
      <c r="M681">
        <v>4</v>
      </c>
      <c r="N681">
        <v>6</v>
      </c>
      <c r="O681">
        <v>7</v>
      </c>
      <c r="P681">
        <v>0</v>
      </c>
      <c r="Q681">
        <v>4</v>
      </c>
      <c r="R681">
        <v>11</v>
      </c>
      <c r="S681">
        <v>8</v>
      </c>
      <c r="T681">
        <v>4</v>
      </c>
      <c r="U681">
        <v>6</v>
      </c>
      <c r="V681">
        <v>7</v>
      </c>
      <c r="W681">
        <v>0</v>
      </c>
      <c r="X681">
        <v>4</v>
      </c>
      <c r="Y681">
        <v>11</v>
      </c>
      <c r="Z681">
        <v>8</v>
      </c>
      <c r="AA681">
        <v>4</v>
      </c>
      <c r="AB681">
        <v>6</v>
      </c>
      <c r="AC681">
        <v>7</v>
      </c>
      <c r="AD681">
        <v>0</v>
      </c>
      <c r="AE681">
        <v>4</v>
      </c>
      <c r="AF681">
        <v>11</v>
      </c>
      <c r="AG681">
        <v>8</v>
      </c>
      <c r="AH681" s="3">
        <v>7.2857142857142856</v>
      </c>
      <c r="AI681" s="3">
        <v>3.8571428571428572</v>
      </c>
      <c r="AJ681" s="3">
        <v>5.1718571428571432</v>
      </c>
      <c r="AK681" s="3">
        <v>0.42857142857142855</v>
      </c>
      <c r="AL681" s="3">
        <v>7.2857142857142856</v>
      </c>
      <c r="AM681" s="3">
        <v>8.9311428571428575</v>
      </c>
      <c r="AN681" s="3">
        <v>4.5714285714285712</v>
      </c>
      <c r="AO681" s="3">
        <f t="shared" si="132"/>
        <v>5.361653061224489</v>
      </c>
      <c r="AP681" s="3" t="b">
        <f t="shared" si="133"/>
        <v>1</v>
      </c>
      <c r="AQ681" s="3" t="b">
        <f t="shared" si="140"/>
        <v>1</v>
      </c>
      <c r="AR681">
        <f t="shared" si="134"/>
        <v>3</v>
      </c>
      <c r="AS681">
        <f t="shared" si="135"/>
        <v>3</v>
      </c>
      <c r="AT681" s="3" t="b">
        <f t="shared" si="136"/>
        <v>1</v>
      </c>
      <c r="AU681" s="3">
        <f t="shared" si="137"/>
        <v>4.1858214285714279</v>
      </c>
      <c r="AV681" s="3">
        <f t="shared" si="138"/>
        <v>6.9294285714285708</v>
      </c>
      <c r="AW681" s="3">
        <f t="shared" si="131"/>
        <v>-0.72722562076899544</v>
      </c>
      <c r="AX681" s="3">
        <f t="shared" si="143"/>
        <v>-1.1854662975565395</v>
      </c>
      <c r="AY681" s="3" t="b">
        <f t="shared" si="141"/>
        <v>0</v>
      </c>
      <c r="AZ681" s="6">
        <f t="shared" si="139"/>
        <v>0.22972539785046553</v>
      </c>
      <c r="BA681" s="3" t="b">
        <f t="shared" si="142"/>
        <v>0</v>
      </c>
      <c r="BB681" s="3"/>
      <c r="BC681" t="s">
        <v>537</v>
      </c>
    </row>
    <row r="682" spans="1:55">
      <c r="A682">
        <v>1190</v>
      </c>
      <c r="B682">
        <v>1</v>
      </c>
      <c r="C682" t="s">
        <v>2188</v>
      </c>
      <c r="D682" t="str">
        <f>HYPERLINK("http://www.uniprot.org/uniprot/RRP7A_MOUSE", "RRP7A_MOUSE")</f>
        <v>RRP7A_MOUSE</v>
      </c>
      <c r="F682">
        <v>32.5</v>
      </c>
      <c r="G682">
        <v>280</v>
      </c>
      <c r="H682">
        <v>32400</v>
      </c>
      <c r="I682" t="s">
        <v>2189</v>
      </c>
      <c r="J682">
        <v>43</v>
      </c>
      <c r="K682">
        <v>43</v>
      </c>
      <c r="L682">
        <v>1</v>
      </c>
      <c r="M682">
        <v>2</v>
      </c>
      <c r="N682">
        <v>7</v>
      </c>
      <c r="O682">
        <v>9</v>
      </c>
      <c r="P682">
        <v>0</v>
      </c>
      <c r="Q682">
        <v>0</v>
      </c>
      <c r="R682">
        <v>11</v>
      </c>
      <c r="S682">
        <v>14</v>
      </c>
      <c r="T682">
        <v>2</v>
      </c>
      <c r="U682">
        <v>7</v>
      </c>
      <c r="V682">
        <v>9</v>
      </c>
      <c r="W682">
        <v>0</v>
      </c>
      <c r="X682">
        <v>0</v>
      </c>
      <c r="Y682">
        <v>11</v>
      </c>
      <c r="Z682">
        <v>14</v>
      </c>
      <c r="AA682">
        <v>2</v>
      </c>
      <c r="AB682">
        <v>7</v>
      </c>
      <c r="AC682">
        <v>9</v>
      </c>
      <c r="AD682">
        <v>0</v>
      </c>
      <c r="AE682">
        <v>0</v>
      </c>
      <c r="AF682">
        <v>11</v>
      </c>
      <c r="AG682">
        <v>14</v>
      </c>
      <c r="AH682" s="3">
        <v>4.5714285714285712</v>
      </c>
      <c r="AI682" s="3">
        <v>4.7107142857142863</v>
      </c>
      <c r="AJ682" s="3">
        <v>6.8</v>
      </c>
      <c r="AK682" s="3">
        <v>2.2857142857142856</v>
      </c>
      <c r="AL682" s="3">
        <v>1.3659999999999999</v>
      </c>
      <c r="AM682" s="3">
        <v>9</v>
      </c>
      <c r="AN682" s="3">
        <v>8.7857142857142865</v>
      </c>
      <c r="AO682" s="3">
        <f t="shared" si="132"/>
        <v>5.3599387755102041</v>
      </c>
      <c r="AP682" s="3" t="b">
        <f t="shared" si="133"/>
        <v>1</v>
      </c>
      <c r="AQ682" s="3" t="b">
        <f t="shared" si="140"/>
        <v>1</v>
      </c>
      <c r="AR682">
        <f t="shared" si="134"/>
        <v>3</v>
      </c>
      <c r="AS682">
        <f t="shared" si="135"/>
        <v>2</v>
      </c>
      <c r="AT682" s="3" t="b">
        <f t="shared" si="136"/>
        <v>1</v>
      </c>
      <c r="AU682" s="3">
        <f t="shared" si="137"/>
        <v>4.5919642857142859</v>
      </c>
      <c r="AV682" s="3">
        <f t="shared" si="138"/>
        <v>6.3839047619047617</v>
      </c>
      <c r="AW682" s="3">
        <f t="shared" si="131"/>
        <v>-0.47532770750981779</v>
      </c>
      <c r="AX682" s="3">
        <f t="shared" si="143"/>
        <v>-0.83481272519074412</v>
      </c>
      <c r="AY682" s="3" t="b">
        <f t="shared" si="141"/>
        <v>0</v>
      </c>
      <c r="AZ682" s="6">
        <f t="shared" si="139"/>
        <v>0.48305086590418178</v>
      </c>
      <c r="BA682" s="3" t="b">
        <f t="shared" si="142"/>
        <v>0</v>
      </c>
      <c r="BB682" s="3"/>
      <c r="BC682" t="s">
        <v>537</v>
      </c>
    </row>
    <row r="683" spans="1:55">
      <c r="A683">
        <v>1131</v>
      </c>
      <c r="B683">
        <v>1</v>
      </c>
      <c r="C683" t="s">
        <v>2321</v>
      </c>
      <c r="D683" t="str">
        <f>HYPERLINK("http://www.uniprot.org/uniprot/NSA2_MOUSE", "NSA2_MOUSE")</f>
        <v>NSA2_MOUSE</v>
      </c>
      <c r="F683">
        <v>21.9</v>
      </c>
      <c r="G683">
        <v>260</v>
      </c>
      <c r="H683">
        <v>30037</v>
      </c>
      <c r="I683" t="s">
        <v>2322</v>
      </c>
      <c r="J683">
        <v>34</v>
      </c>
      <c r="K683">
        <v>34</v>
      </c>
      <c r="L683">
        <v>1</v>
      </c>
      <c r="M683">
        <v>0</v>
      </c>
      <c r="N683">
        <v>8</v>
      </c>
      <c r="O683">
        <v>4</v>
      </c>
      <c r="P683">
        <v>6</v>
      </c>
      <c r="Q683">
        <v>0</v>
      </c>
      <c r="R683">
        <v>9</v>
      </c>
      <c r="S683">
        <v>7</v>
      </c>
      <c r="T683">
        <v>0</v>
      </c>
      <c r="U683">
        <v>8</v>
      </c>
      <c r="V683">
        <v>4</v>
      </c>
      <c r="W683">
        <v>6</v>
      </c>
      <c r="X683">
        <v>0</v>
      </c>
      <c r="Y683">
        <v>9</v>
      </c>
      <c r="Z683">
        <v>7</v>
      </c>
      <c r="AA683">
        <v>0</v>
      </c>
      <c r="AB683">
        <v>8</v>
      </c>
      <c r="AC683">
        <v>4</v>
      </c>
      <c r="AD683">
        <v>6</v>
      </c>
      <c r="AE683">
        <v>0</v>
      </c>
      <c r="AF683">
        <v>9</v>
      </c>
      <c r="AG683">
        <v>7</v>
      </c>
      <c r="AH683" s="3">
        <v>1.1428571428571428</v>
      </c>
      <c r="AI683" s="3">
        <v>5.8571428571428568</v>
      </c>
      <c r="AJ683" s="3">
        <v>2.8571428571428572</v>
      </c>
      <c r="AK683" s="3">
        <v>14.22342857142857</v>
      </c>
      <c r="AL683" s="3">
        <v>1.1904285714285714</v>
      </c>
      <c r="AM683" s="3">
        <v>7.5</v>
      </c>
      <c r="AN683" s="3">
        <v>4.2857142857142856</v>
      </c>
      <c r="AO683" s="3">
        <f t="shared" si="132"/>
        <v>5.293816326530612</v>
      </c>
      <c r="AP683" s="3" t="b">
        <f t="shared" si="133"/>
        <v>1</v>
      </c>
      <c r="AQ683" s="3" t="b">
        <f t="shared" si="140"/>
        <v>1</v>
      </c>
      <c r="AR683">
        <f t="shared" si="134"/>
        <v>3</v>
      </c>
      <c r="AS683">
        <f t="shared" si="135"/>
        <v>2</v>
      </c>
      <c r="AT683" s="3" t="b">
        <f t="shared" si="136"/>
        <v>1</v>
      </c>
      <c r="AU683" s="3">
        <f t="shared" si="137"/>
        <v>6.020142857142857</v>
      </c>
      <c r="AV683" s="3">
        <f t="shared" si="138"/>
        <v>4.3253809523809528</v>
      </c>
      <c r="AW683" s="3">
        <f t="shared" si="131"/>
        <v>0.47697052048055616</v>
      </c>
      <c r="AX683" s="3">
        <f t="shared" si="143"/>
        <v>0.34670901239843821</v>
      </c>
      <c r="AY683" s="3" t="b">
        <f t="shared" si="141"/>
        <v>0</v>
      </c>
      <c r="AZ683" s="6">
        <f t="shared" si="139"/>
        <v>0.6708550590910225</v>
      </c>
      <c r="BA683" s="3" t="b">
        <f t="shared" si="142"/>
        <v>0</v>
      </c>
      <c r="BB683" s="3"/>
      <c r="BC683" t="s">
        <v>537</v>
      </c>
    </row>
    <row r="684" spans="1:55">
      <c r="A684">
        <v>853</v>
      </c>
      <c r="B684">
        <v>1</v>
      </c>
      <c r="C684" t="s">
        <v>1458</v>
      </c>
      <c r="D684" t="str">
        <f>HYPERLINK("http://www.uniprot.org/uniprot/RBM4_MOUSE", "RBM4_MOUSE")</f>
        <v>RBM4_MOUSE</v>
      </c>
      <c r="F684">
        <v>36.799999999999997</v>
      </c>
      <c r="G684">
        <v>361</v>
      </c>
      <c r="H684">
        <v>40047</v>
      </c>
      <c r="I684" t="s">
        <v>1459</v>
      </c>
      <c r="J684">
        <v>64</v>
      </c>
      <c r="K684">
        <v>10</v>
      </c>
      <c r="L684">
        <v>0.156</v>
      </c>
      <c r="M684">
        <v>3</v>
      </c>
      <c r="N684">
        <v>18</v>
      </c>
      <c r="O684">
        <v>10</v>
      </c>
      <c r="P684">
        <v>1</v>
      </c>
      <c r="Q684">
        <v>5</v>
      </c>
      <c r="R684">
        <v>12</v>
      </c>
      <c r="S684">
        <v>15</v>
      </c>
      <c r="T684">
        <v>0</v>
      </c>
      <c r="U684">
        <v>5</v>
      </c>
      <c r="V684">
        <v>1</v>
      </c>
      <c r="W684">
        <v>0</v>
      </c>
      <c r="X684">
        <v>2</v>
      </c>
      <c r="Y684">
        <v>0</v>
      </c>
      <c r="Z684">
        <v>2</v>
      </c>
      <c r="AA684">
        <v>0</v>
      </c>
      <c r="AB684">
        <v>15.833</v>
      </c>
      <c r="AC684">
        <v>10</v>
      </c>
      <c r="AD684">
        <v>0</v>
      </c>
      <c r="AE684">
        <v>5</v>
      </c>
      <c r="AF684">
        <v>0</v>
      </c>
      <c r="AG684">
        <v>10.667</v>
      </c>
      <c r="AH684" s="3">
        <v>0.8571428571428571</v>
      </c>
      <c r="AI684" s="3">
        <v>12.261857142857142</v>
      </c>
      <c r="AJ684" s="3">
        <v>7.3161428571428573</v>
      </c>
      <c r="AK684" s="3">
        <v>1.1428571428571428</v>
      </c>
      <c r="AL684" s="3">
        <v>9.1449999999999996</v>
      </c>
      <c r="AM684" s="3">
        <v>0</v>
      </c>
      <c r="AN684" s="3">
        <v>6.238142857142857</v>
      </c>
      <c r="AO684" s="3">
        <f t="shared" si="132"/>
        <v>5.2801632653061219</v>
      </c>
      <c r="AP684" s="3" t="b">
        <f t="shared" si="133"/>
        <v>1</v>
      </c>
      <c r="AQ684" s="3" t="b">
        <f t="shared" si="140"/>
        <v>0</v>
      </c>
      <c r="AR684">
        <f t="shared" si="134"/>
        <v>4</v>
      </c>
      <c r="AS684">
        <f t="shared" si="135"/>
        <v>3</v>
      </c>
      <c r="AT684" s="3" t="b">
        <f t="shared" si="136"/>
        <v>1</v>
      </c>
      <c r="AU684" s="3">
        <f t="shared" si="137"/>
        <v>5.3944999999999999</v>
      </c>
      <c r="AV684" s="3">
        <f t="shared" si="138"/>
        <v>5.1277142857142861</v>
      </c>
      <c r="AW684" s="3">
        <f t="shared" si="131"/>
        <v>7.3173369062127847E-2</v>
      </c>
      <c r="AX684" s="3">
        <f t="shared" si="143"/>
        <v>-0.12468526092036546</v>
      </c>
      <c r="AY684" s="3" t="b">
        <f t="shared" si="141"/>
        <v>0</v>
      </c>
      <c r="AZ684" s="6">
        <f t="shared" si="139"/>
        <v>0.94866283597294143</v>
      </c>
      <c r="BA684" s="3" t="b">
        <f t="shared" si="142"/>
        <v>0</v>
      </c>
      <c r="BB684" s="3"/>
      <c r="BC684" t="s">
        <v>1460</v>
      </c>
    </row>
    <row r="685" spans="1:55">
      <c r="A685">
        <v>412</v>
      </c>
      <c r="B685">
        <v>1</v>
      </c>
      <c r="C685" t="s">
        <v>1018</v>
      </c>
      <c r="D685" t="str">
        <f>HYPERLINK("http://www.uniprot.org/uniprot/DYL1_MOUSE", "DYL1_MOUSE")</f>
        <v>DYL1_MOUSE</v>
      </c>
      <c r="F685">
        <v>49.4</v>
      </c>
      <c r="G685">
        <v>89</v>
      </c>
      <c r="H685">
        <v>10367</v>
      </c>
      <c r="I685" t="s">
        <v>934</v>
      </c>
      <c r="J685">
        <v>47</v>
      </c>
      <c r="K685">
        <v>25</v>
      </c>
      <c r="L685">
        <v>0.53200000000000003</v>
      </c>
      <c r="M685">
        <v>6</v>
      </c>
      <c r="N685">
        <v>6</v>
      </c>
      <c r="O685">
        <v>6</v>
      </c>
      <c r="P685">
        <v>4</v>
      </c>
      <c r="Q685">
        <v>4</v>
      </c>
      <c r="R685">
        <v>7</v>
      </c>
      <c r="S685">
        <v>14</v>
      </c>
      <c r="T685">
        <v>6</v>
      </c>
      <c r="U685">
        <v>3</v>
      </c>
      <c r="V685">
        <v>2</v>
      </c>
      <c r="W685">
        <v>2</v>
      </c>
      <c r="X685">
        <v>4</v>
      </c>
      <c r="Y685">
        <v>4</v>
      </c>
      <c r="Z685">
        <v>4</v>
      </c>
      <c r="AA685">
        <v>6</v>
      </c>
      <c r="AB685">
        <v>3.5630000000000002</v>
      </c>
      <c r="AC685">
        <v>2.5</v>
      </c>
      <c r="AD685">
        <v>2.2000000000000002</v>
      </c>
      <c r="AE685">
        <v>4</v>
      </c>
      <c r="AF685">
        <v>4.6319999999999997</v>
      </c>
      <c r="AG685">
        <v>6.1050000000000004</v>
      </c>
      <c r="AH685" s="3">
        <v>10.954285714285716</v>
      </c>
      <c r="AI685" s="3">
        <v>1.9375714285714287</v>
      </c>
      <c r="AJ685" s="3">
        <v>1.5</v>
      </c>
      <c r="AK685" s="3">
        <v>7.7035714285714283</v>
      </c>
      <c r="AL685" s="3">
        <v>7.2857142857142856</v>
      </c>
      <c r="AM685" s="3">
        <v>3.6617142857142855</v>
      </c>
      <c r="AN685" s="3">
        <v>3.8721428571428573</v>
      </c>
      <c r="AO685" s="3">
        <f t="shared" si="132"/>
        <v>5.2735714285714286</v>
      </c>
      <c r="AP685" s="3" t="b">
        <f t="shared" si="133"/>
        <v>1</v>
      </c>
      <c r="AQ685" s="3" t="b">
        <f t="shared" si="140"/>
        <v>1</v>
      </c>
      <c r="AR685">
        <f t="shared" si="134"/>
        <v>4</v>
      </c>
      <c r="AS685">
        <f t="shared" si="135"/>
        <v>3</v>
      </c>
      <c r="AT685" s="3" t="b">
        <f t="shared" si="136"/>
        <v>1</v>
      </c>
      <c r="AU685" s="3">
        <f t="shared" si="137"/>
        <v>5.5238571428571435</v>
      </c>
      <c r="AV685" s="3">
        <f t="shared" si="138"/>
        <v>4.9398571428571429</v>
      </c>
      <c r="AW685" s="3">
        <f t="shared" si="131"/>
        <v>0.16120668861908732</v>
      </c>
      <c r="AX685" s="3">
        <f t="shared" si="143"/>
        <v>1.7973384081326784E-2</v>
      </c>
      <c r="AY685" s="3" t="b">
        <f t="shared" si="141"/>
        <v>0</v>
      </c>
      <c r="AZ685" s="6">
        <f t="shared" si="139"/>
        <v>0.84780188814730351</v>
      </c>
      <c r="BA685" s="3" t="b">
        <f t="shared" si="142"/>
        <v>0</v>
      </c>
      <c r="BB685" s="3"/>
      <c r="BC685" t="s">
        <v>935</v>
      </c>
    </row>
    <row r="686" spans="1:55">
      <c r="A686">
        <v>937</v>
      </c>
      <c r="B686">
        <v>1</v>
      </c>
      <c r="C686" t="s">
        <v>2821</v>
      </c>
      <c r="D686" t="str">
        <f>HYPERLINK("http://www.uniprot.org/uniprot/ZN830_MOUSE", "ZN830_MOUSE")</f>
        <v>ZN830_MOUSE</v>
      </c>
      <c r="F686">
        <v>32.5</v>
      </c>
      <c r="G686">
        <v>363</v>
      </c>
      <c r="H686">
        <v>40659</v>
      </c>
      <c r="I686" t="s">
        <v>2822</v>
      </c>
      <c r="J686">
        <v>27</v>
      </c>
      <c r="K686">
        <v>27</v>
      </c>
      <c r="L686">
        <v>1</v>
      </c>
      <c r="M686">
        <v>7</v>
      </c>
      <c r="N686">
        <v>4</v>
      </c>
      <c r="O686">
        <v>3</v>
      </c>
      <c r="P686">
        <v>2</v>
      </c>
      <c r="Q686">
        <v>3</v>
      </c>
      <c r="R686">
        <v>5</v>
      </c>
      <c r="S686">
        <v>3</v>
      </c>
      <c r="T686">
        <v>7</v>
      </c>
      <c r="U686">
        <v>4</v>
      </c>
      <c r="V686">
        <v>3</v>
      </c>
      <c r="W686">
        <v>2</v>
      </c>
      <c r="X686">
        <v>3</v>
      </c>
      <c r="Y686">
        <v>5</v>
      </c>
      <c r="Z686">
        <v>3</v>
      </c>
      <c r="AA686">
        <v>7</v>
      </c>
      <c r="AB686">
        <v>4</v>
      </c>
      <c r="AC686">
        <v>3</v>
      </c>
      <c r="AD686">
        <v>2</v>
      </c>
      <c r="AE686">
        <v>3</v>
      </c>
      <c r="AF686">
        <v>5</v>
      </c>
      <c r="AG686">
        <v>3</v>
      </c>
      <c r="AH686" s="3">
        <v>12.855</v>
      </c>
      <c r="AI686" s="3">
        <v>2.2857142857142856</v>
      </c>
      <c r="AJ686" s="3">
        <v>2.2857142857142856</v>
      </c>
      <c r="AK686" s="3">
        <v>7.25</v>
      </c>
      <c r="AL686" s="3">
        <v>6.238142857142857</v>
      </c>
      <c r="AM686" s="3">
        <v>4.1428571428571432</v>
      </c>
      <c r="AN686" s="3">
        <v>1.7358571428571428</v>
      </c>
      <c r="AO686" s="3">
        <f t="shared" si="132"/>
        <v>5.2561836734693879</v>
      </c>
      <c r="AP686" s="3" t="b">
        <f t="shared" si="133"/>
        <v>1</v>
      </c>
      <c r="AQ686" s="3" t="b">
        <f t="shared" si="140"/>
        <v>1</v>
      </c>
      <c r="AR686">
        <f t="shared" si="134"/>
        <v>4</v>
      </c>
      <c r="AS686">
        <f t="shared" si="135"/>
        <v>3</v>
      </c>
      <c r="AT686" s="3" t="b">
        <f t="shared" si="136"/>
        <v>1</v>
      </c>
      <c r="AU686" s="3">
        <f t="shared" si="137"/>
        <v>6.1691071428571425</v>
      </c>
      <c r="AV686" s="3">
        <f t="shared" si="138"/>
        <v>4.0389523809523808</v>
      </c>
      <c r="AW686" s="3">
        <f t="shared" si="131"/>
        <v>0.61108056586149262</v>
      </c>
      <c r="AX686" s="3">
        <f t="shared" si="143"/>
        <v>0.68052730681835827</v>
      </c>
      <c r="AY686" s="3" t="b">
        <f t="shared" si="141"/>
        <v>0</v>
      </c>
      <c r="AZ686" s="6">
        <f t="shared" si="139"/>
        <v>0.53150685113046614</v>
      </c>
      <c r="BA686" s="3" t="b">
        <f t="shared" si="142"/>
        <v>0</v>
      </c>
      <c r="BB686" s="3"/>
      <c r="BC686" t="s">
        <v>537</v>
      </c>
    </row>
    <row r="687" spans="1:55">
      <c r="A687">
        <v>270</v>
      </c>
      <c r="B687">
        <v>1</v>
      </c>
      <c r="C687" t="s">
        <v>1236</v>
      </c>
      <c r="D687" t="str">
        <f>HYPERLINK("http://www.uniprot.org/uniprot/NR2F6_MOUSE", "NR2F6_MOUSE")</f>
        <v>NR2F6_MOUSE</v>
      </c>
      <c r="F687">
        <v>34.6</v>
      </c>
      <c r="G687">
        <v>390</v>
      </c>
      <c r="H687">
        <v>41983</v>
      </c>
      <c r="I687" t="s">
        <v>1237</v>
      </c>
      <c r="J687">
        <v>43</v>
      </c>
      <c r="K687">
        <v>42</v>
      </c>
      <c r="L687">
        <v>0.97699999999999998</v>
      </c>
      <c r="M687">
        <v>2</v>
      </c>
      <c r="N687">
        <v>7</v>
      </c>
      <c r="O687">
        <v>10</v>
      </c>
      <c r="P687">
        <v>2</v>
      </c>
      <c r="Q687">
        <v>1</v>
      </c>
      <c r="R687">
        <v>4</v>
      </c>
      <c r="S687">
        <v>17</v>
      </c>
      <c r="T687">
        <v>2</v>
      </c>
      <c r="U687">
        <v>7</v>
      </c>
      <c r="V687">
        <v>10</v>
      </c>
      <c r="W687">
        <v>2</v>
      </c>
      <c r="X687">
        <v>1</v>
      </c>
      <c r="Y687">
        <v>4</v>
      </c>
      <c r="Z687">
        <v>16</v>
      </c>
      <c r="AA687">
        <v>2</v>
      </c>
      <c r="AB687">
        <v>7</v>
      </c>
      <c r="AC687">
        <v>10</v>
      </c>
      <c r="AD687">
        <v>2</v>
      </c>
      <c r="AE687">
        <v>1</v>
      </c>
      <c r="AF687">
        <v>4</v>
      </c>
      <c r="AG687">
        <v>16.727</v>
      </c>
      <c r="AH687" s="3">
        <v>3.7618571428571426</v>
      </c>
      <c r="AI687" s="3">
        <v>4.2857142857142856</v>
      </c>
      <c r="AJ687" s="3">
        <v>7.2857142857142856</v>
      </c>
      <c r="AK687" s="3">
        <v>6</v>
      </c>
      <c r="AL687" s="3">
        <v>2.2857142857142856</v>
      </c>
      <c r="AM687" s="3">
        <v>2.8571428571428572</v>
      </c>
      <c r="AN687" s="3">
        <v>10.246714285714287</v>
      </c>
      <c r="AO687" s="3">
        <f t="shared" si="132"/>
        <v>5.2461224489795919</v>
      </c>
      <c r="AP687" s="3" t="b">
        <f t="shared" si="133"/>
        <v>1</v>
      </c>
      <c r="AQ687" s="3" t="b">
        <f t="shared" si="140"/>
        <v>1</v>
      </c>
      <c r="AR687">
        <f t="shared" si="134"/>
        <v>4</v>
      </c>
      <c r="AS687">
        <f t="shared" si="135"/>
        <v>3</v>
      </c>
      <c r="AT687" s="3" t="b">
        <f t="shared" si="136"/>
        <v>1</v>
      </c>
      <c r="AU687" s="3">
        <f t="shared" si="137"/>
        <v>5.3333214285714288</v>
      </c>
      <c r="AV687" s="3">
        <f t="shared" si="138"/>
        <v>5.1298571428571433</v>
      </c>
      <c r="AW687" s="3">
        <f t="shared" si="131"/>
        <v>5.611562900138703E-2</v>
      </c>
      <c r="AX687" s="3">
        <f t="shared" si="143"/>
        <v>-6.048287651999068E-2</v>
      </c>
      <c r="AY687" s="3" t="b">
        <f t="shared" si="141"/>
        <v>0</v>
      </c>
      <c r="AZ687" s="6">
        <f t="shared" si="139"/>
        <v>0.93431278541404839</v>
      </c>
      <c r="BA687" s="3" t="b">
        <f t="shared" si="142"/>
        <v>0</v>
      </c>
      <c r="BB687" s="3"/>
      <c r="BC687" t="s">
        <v>1235</v>
      </c>
    </row>
    <row r="688" spans="1:55">
      <c r="A688">
        <v>351</v>
      </c>
      <c r="B688">
        <v>1</v>
      </c>
      <c r="C688" t="s">
        <v>1141</v>
      </c>
      <c r="D688" t="str">
        <f>HYPERLINK("http://www.uniprot.org/uniprot/RL26_MOUSE", "RL26_MOUSE")</f>
        <v>RL26_MOUSE</v>
      </c>
      <c r="F688">
        <v>22.8</v>
      </c>
      <c r="G688">
        <v>145</v>
      </c>
      <c r="H688">
        <v>17259</v>
      </c>
      <c r="I688" t="s">
        <v>1142</v>
      </c>
      <c r="J688">
        <v>43</v>
      </c>
      <c r="K688">
        <v>43</v>
      </c>
      <c r="L688">
        <v>1</v>
      </c>
      <c r="M688">
        <v>0</v>
      </c>
      <c r="N688">
        <v>13</v>
      </c>
      <c r="O688">
        <v>10</v>
      </c>
      <c r="P688">
        <v>2</v>
      </c>
      <c r="Q688">
        <v>1</v>
      </c>
      <c r="R688">
        <v>7</v>
      </c>
      <c r="S688">
        <v>10</v>
      </c>
      <c r="T688">
        <v>0</v>
      </c>
      <c r="U688">
        <v>13</v>
      </c>
      <c r="V688">
        <v>10</v>
      </c>
      <c r="W688">
        <v>2</v>
      </c>
      <c r="X688">
        <v>1</v>
      </c>
      <c r="Y688">
        <v>7</v>
      </c>
      <c r="Z688">
        <v>10</v>
      </c>
      <c r="AA688">
        <v>0</v>
      </c>
      <c r="AB688">
        <v>13</v>
      </c>
      <c r="AC688">
        <v>10</v>
      </c>
      <c r="AD688">
        <v>2</v>
      </c>
      <c r="AE688">
        <v>1</v>
      </c>
      <c r="AF688">
        <v>7</v>
      </c>
      <c r="AG688">
        <v>10</v>
      </c>
      <c r="AH688" s="3">
        <v>0</v>
      </c>
      <c r="AI688" s="3">
        <v>9.7142857142857135</v>
      </c>
      <c r="AJ688" s="3">
        <v>7.2857142857142856</v>
      </c>
      <c r="AK688" s="3">
        <v>6.1428571428571432</v>
      </c>
      <c r="AL688" s="3">
        <v>2.2857142857142856</v>
      </c>
      <c r="AM688" s="3">
        <v>5.3998571428571429</v>
      </c>
      <c r="AN688" s="3">
        <v>5.8571428571428568</v>
      </c>
      <c r="AO688" s="3">
        <f t="shared" si="132"/>
        <v>5.2407959183673469</v>
      </c>
      <c r="AP688" s="3" t="b">
        <f t="shared" si="133"/>
        <v>1</v>
      </c>
      <c r="AQ688" s="3" t="b">
        <f t="shared" si="140"/>
        <v>1</v>
      </c>
      <c r="AR688">
        <f t="shared" si="134"/>
        <v>3</v>
      </c>
      <c r="AS688">
        <f t="shared" si="135"/>
        <v>3</v>
      </c>
      <c r="AT688" s="3" t="b">
        <f t="shared" si="136"/>
        <v>1</v>
      </c>
      <c r="AU688" s="3">
        <f t="shared" si="137"/>
        <v>5.7857142857142856</v>
      </c>
      <c r="AV688" s="3">
        <f t="shared" si="138"/>
        <v>4.5142380952380954</v>
      </c>
      <c r="AW688" s="3">
        <f t="shared" si="131"/>
        <v>0.35801256797726905</v>
      </c>
      <c r="AX688" s="3">
        <f t="shared" si="143"/>
        <v>8.8022960920194696E-2</v>
      </c>
      <c r="AY688" s="3" t="b">
        <f t="shared" si="141"/>
        <v>0</v>
      </c>
      <c r="AZ688" s="6">
        <f t="shared" si="139"/>
        <v>0.64798793870981952</v>
      </c>
      <c r="BA688" s="3" t="b">
        <f t="shared" si="142"/>
        <v>0</v>
      </c>
      <c r="BB688" s="3"/>
      <c r="BC688" t="s">
        <v>537</v>
      </c>
    </row>
    <row r="689" spans="1:55">
      <c r="A689">
        <v>1095</v>
      </c>
      <c r="B689">
        <v>1</v>
      </c>
      <c r="C689" t="s">
        <v>2500</v>
      </c>
      <c r="D689" t="str">
        <f>HYPERLINK("http://www.uniprot.org/uniprot/DPY30_MOUSE", "DPY30_MOUSE")</f>
        <v>DPY30_MOUSE</v>
      </c>
      <c r="F689">
        <v>29.3</v>
      </c>
      <c r="G689">
        <v>99</v>
      </c>
      <c r="H689">
        <v>11214</v>
      </c>
      <c r="I689" t="s">
        <v>2501</v>
      </c>
      <c r="J689">
        <v>29</v>
      </c>
      <c r="K689">
        <v>29</v>
      </c>
      <c r="L689">
        <v>1</v>
      </c>
      <c r="M689">
        <v>4</v>
      </c>
      <c r="N689">
        <v>5</v>
      </c>
      <c r="O689">
        <v>5</v>
      </c>
      <c r="P689">
        <v>5</v>
      </c>
      <c r="Q689">
        <v>1</v>
      </c>
      <c r="R689">
        <v>4</v>
      </c>
      <c r="S689">
        <v>5</v>
      </c>
      <c r="T689">
        <v>4</v>
      </c>
      <c r="U689">
        <v>5</v>
      </c>
      <c r="V689">
        <v>5</v>
      </c>
      <c r="W689">
        <v>5</v>
      </c>
      <c r="X689">
        <v>1</v>
      </c>
      <c r="Y689">
        <v>4</v>
      </c>
      <c r="Z689">
        <v>5</v>
      </c>
      <c r="AA689">
        <v>4</v>
      </c>
      <c r="AB689">
        <v>5</v>
      </c>
      <c r="AC689">
        <v>5</v>
      </c>
      <c r="AD689">
        <v>5</v>
      </c>
      <c r="AE689">
        <v>1</v>
      </c>
      <c r="AF689">
        <v>4</v>
      </c>
      <c r="AG689">
        <v>5</v>
      </c>
      <c r="AH689" s="3">
        <v>8</v>
      </c>
      <c r="AI689" s="3">
        <v>3.1435714285714282</v>
      </c>
      <c r="AJ689" s="3">
        <v>3.7321428571428572</v>
      </c>
      <c r="AK689" s="3">
        <v>12.857142857142858</v>
      </c>
      <c r="AL689" s="3">
        <v>2.8571428571428572</v>
      </c>
      <c r="AM689" s="3">
        <v>3.1435714285714282</v>
      </c>
      <c r="AN689" s="3">
        <v>2.8571428571428572</v>
      </c>
      <c r="AO689" s="3">
        <f t="shared" si="132"/>
        <v>5.2272448979591832</v>
      </c>
      <c r="AP689" s="3" t="b">
        <f t="shared" si="133"/>
        <v>1</v>
      </c>
      <c r="AQ689" s="3" t="b">
        <f t="shared" si="140"/>
        <v>1</v>
      </c>
      <c r="AR689">
        <f t="shared" si="134"/>
        <v>4</v>
      </c>
      <c r="AS689">
        <f t="shared" si="135"/>
        <v>3</v>
      </c>
      <c r="AT689" s="3" t="b">
        <f t="shared" si="136"/>
        <v>1</v>
      </c>
      <c r="AU689" s="3">
        <f t="shared" si="137"/>
        <v>6.9332142857142856</v>
      </c>
      <c r="AV689" s="3">
        <f t="shared" si="138"/>
        <v>2.9526190476190473</v>
      </c>
      <c r="AW689" s="3">
        <f t="shared" si="131"/>
        <v>1.2315291214791915</v>
      </c>
      <c r="AX689" s="3">
        <f t="shared" si="143"/>
        <v>0.82071225552070015</v>
      </c>
      <c r="AY689" s="3" t="b">
        <f t="shared" si="141"/>
        <v>0</v>
      </c>
      <c r="AZ689" s="6">
        <f t="shared" si="139"/>
        <v>0.19554407843620153</v>
      </c>
      <c r="BA689" s="3" t="b">
        <f t="shared" si="142"/>
        <v>0</v>
      </c>
      <c r="BB689" s="3"/>
      <c r="BC689" t="s">
        <v>537</v>
      </c>
    </row>
    <row r="690" spans="1:55">
      <c r="A690">
        <v>568</v>
      </c>
      <c r="B690">
        <v>1</v>
      </c>
      <c r="C690" t="s">
        <v>744</v>
      </c>
      <c r="D690" t="str">
        <f>HYPERLINK("http://www.uniprot.org/uniprot/NR1H4_MOUSE", "NR1H4_MOUSE")</f>
        <v>NR1H4_MOUSE</v>
      </c>
      <c r="F690">
        <v>21.9</v>
      </c>
      <c r="G690">
        <v>488</v>
      </c>
      <c r="H690">
        <v>56037</v>
      </c>
      <c r="I690" t="s">
        <v>745</v>
      </c>
      <c r="J690">
        <v>30</v>
      </c>
      <c r="K690">
        <v>30</v>
      </c>
      <c r="L690">
        <v>1</v>
      </c>
      <c r="M690">
        <v>5</v>
      </c>
      <c r="N690">
        <v>9</v>
      </c>
      <c r="O690">
        <v>6</v>
      </c>
      <c r="P690">
        <v>5</v>
      </c>
      <c r="Q690">
        <v>1</v>
      </c>
      <c r="R690">
        <v>2</v>
      </c>
      <c r="S690">
        <v>2</v>
      </c>
      <c r="T690">
        <v>5</v>
      </c>
      <c r="U690">
        <v>9</v>
      </c>
      <c r="V690">
        <v>6</v>
      </c>
      <c r="W690">
        <v>5</v>
      </c>
      <c r="X690">
        <v>1</v>
      </c>
      <c r="Y690">
        <v>2</v>
      </c>
      <c r="Z690">
        <v>2</v>
      </c>
      <c r="AA690">
        <v>5</v>
      </c>
      <c r="AB690">
        <v>9</v>
      </c>
      <c r="AC690">
        <v>6</v>
      </c>
      <c r="AD690">
        <v>5</v>
      </c>
      <c r="AE690">
        <v>1</v>
      </c>
      <c r="AF690">
        <v>2</v>
      </c>
      <c r="AG690">
        <v>2</v>
      </c>
      <c r="AH690" s="3">
        <v>9.4285714285714288</v>
      </c>
      <c r="AI690" s="3">
        <v>6.0714285714285712</v>
      </c>
      <c r="AJ690" s="3">
        <v>4.2244285714285708</v>
      </c>
      <c r="AK690" s="3">
        <v>12.285714285714286</v>
      </c>
      <c r="AL690" s="3">
        <v>2.4117142857142855</v>
      </c>
      <c r="AM690" s="3">
        <v>1.2857142857142858</v>
      </c>
      <c r="AN690" s="3">
        <v>0.86457142857142855</v>
      </c>
      <c r="AO690" s="3">
        <f t="shared" si="132"/>
        <v>5.2245918367346942</v>
      </c>
      <c r="AP690" s="3" t="b">
        <f t="shared" si="133"/>
        <v>1</v>
      </c>
      <c r="AQ690" s="3" t="b">
        <f t="shared" si="140"/>
        <v>1</v>
      </c>
      <c r="AR690">
        <f t="shared" si="134"/>
        <v>4</v>
      </c>
      <c r="AS690">
        <f t="shared" si="135"/>
        <v>3</v>
      </c>
      <c r="AT690" s="3" t="b">
        <f t="shared" si="136"/>
        <v>1</v>
      </c>
      <c r="AU690" s="3">
        <f t="shared" si="137"/>
        <v>8.002535714285715</v>
      </c>
      <c r="AV690" s="3">
        <f t="shared" si="138"/>
        <v>1.5206666666666668</v>
      </c>
      <c r="AW690" s="3">
        <f t="shared" si="131"/>
        <v>2.3957532644183965</v>
      </c>
      <c r="AX690" s="3">
        <f t="shared" si="143"/>
        <v>1.8928465614022145</v>
      </c>
      <c r="AY690" s="3" t="b">
        <f t="shared" si="141"/>
        <v>1</v>
      </c>
      <c r="AZ690" s="6">
        <f t="shared" si="139"/>
        <v>2.9643960991300951E-2</v>
      </c>
      <c r="BA690" s="3" t="b">
        <f t="shared" si="142"/>
        <v>1</v>
      </c>
      <c r="BB690" s="3" t="b">
        <v>1</v>
      </c>
      <c r="BC690" t="s">
        <v>537</v>
      </c>
    </row>
    <row r="691" spans="1:55">
      <c r="A691">
        <v>1157</v>
      </c>
      <c r="B691">
        <v>1</v>
      </c>
      <c r="C691" t="s">
        <v>2374</v>
      </c>
      <c r="D691" t="str">
        <f>HYPERLINK("http://www.uniprot.org/uniprot/TECR_MOUSE", "TECR_MOUSE")</f>
        <v>TECR_MOUSE</v>
      </c>
      <c r="F691">
        <v>11.7</v>
      </c>
      <c r="G691">
        <v>308</v>
      </c>
      <c r="H691">
        <v>36091</v>
      </c>
      <c r="I691" t="s">
        <v>2375</v>
      </c>
      <c r="J691">
        <v>40</v>
      </c>
      <c r="K691">
        <v>40</v>
      </c>
      <c r="L691">
        <v>1</v>
      </c>
      <c r="M691">
        <v>0</v>
      </c>
      <c r="N691">
        <v>7</v>
      </c>
      <c r="O691">
        <v>13</v>
      </c>
      <c r="P691">
        <v>2</v>
      </c>
      <c r="Q691">
        <v>0</v>
      </c>
      <c r="R691">
        <v>5</v>
      </c>
      <c r="S691">
        <v>13</v>
      </c>
      <c r="T691">
        <v>0</v>
      </c>
      <c r="U691">
        <v>7</v>
      </c>
      <c r="V691">
        <v>13</v>
      </c>
      <c r="W691">
        <v>2</v>
      </c>
      <c r="X691">
        <v>0</v>
      </c>
      <c r="Y691">
        <v>5</v>
      </c>
      <c r="Z691">
        <v>13</v>
      </c>
      <c r="AA691">
        <v>0</v>
      </c>
      <c r="AB691">
        <v>7</v>
      </c>
      <c r="AC691">
        <v>13</v>
      </c>
      <c r="AD691">
        <v>2</v>
      </c>
      <c r="AE691">
        <v>0</v>
      </c>
      <c r="AF691">
        <v>5</v>
      </c>
      <c r="AG691">
        <v>13</v>
      </c>
      <c r="AH691" s="3">
        <v>1.1428571428571428</v>
      </c>
      <c r="AI691" s="3">
        <v>4.6667142857142858</v>
      </c>
      <c r="AJ691" s="3">
        <v>9.7207142857142852</v>
      </c>
      <c r="AK691" s="3">
        <v>7.3161428571428573</v>
      </c>
      <c r="AL691" s="3">
        <v>1.2857142857142858</v>
      </c>
      <c r="AM691" s="3">
        <v>4.25</v>
      </c>
      <c r="AN691" s="3">
        <v>8</v>
      </c>
      <c r="AO691" s="3">
        <f t="shared" si="132"/>
        <v>5.1974489795918357</v>
      </c>
      <c r="AP691" s="3" t="b">
        <f t="shared" si="133"/>
        <v>1</v>
      </c>
      <c r="AQ691" s="3" t="b">
        <f t="shared" si="140"/>
        <v>1</v>
      </c>
      <c r="AR691">
        <f t="shared" si="134"/>
        <v>3</v>
      </c>
      <c r="AS691">
        <f t="shared" si="135"/>
        <v>2</v>
      </c>
      <c r="AT691" s="3" t="b">
        <f t="shared" si="136"/>
        <v>1</v>
      </c>
      <c r="AU691" s="3">
        <f t="shared" si="137"/>
        <v>5.7116071428571429</v>
      </c>
      <c r="AV691" s="3">
        <f t="shared" si="138"/>
        <v>4.5119047619047619</v>
      </c>
      <c r="AW691" s="3">
        <f t="shared" si="131"/>
        <v>0.34016013558825076</v>
      </c>
      <c r="AX691" s="3">
        <f t="shared" si="143"/>
        <v>-4.1548599985813991E-2</v>
      </c>
      <c r="AY691" s="3" t="b">
        <f t="shared" si="141"/>
        <v>0</v>
      </c>
      <c r="AZ691" s="6">
        <f t="shared" si="139"/>
        <v>0.67720992054336437</v>
      </c>
      <c r="BA691" s="3" t="b">
        <f t="shared" si="142"/>
        <v>0</v>
      </c>
      <c r="BB691" s="3"/>
      <c r="BC691" t="s">
        <v>537</v>
      </c>
    </row>
    <row r="692" spans="1:55">
      <c r="A692">
        <v>893</v>
      </c>
      <c r="B692">
        <v>1</v>
      </c>
      <c r="C692" t="s">
        <v>1368</v>
      </c>
      <c r="D692" t="str">
        <f>HYPERLINK("http://www.uniprot.org/uniprot/ACSL5_MOUSE", "ACSL5_MOUSE")</f>
        <v>ACSL5_MOUSE</v>
      </c>
      <c r="F692">
        <v>21.1</v>
      </c>
      <c r="G692">
        <v>683</v>
      </c>
      <c r="H692">
        <v>76207</v>
      </c>
      <c r="I692" t="s">
        <v>1369</v>
      </c>
      <c r="J692">
        <v>92</v>
      </c>
      <c r="K692">
        <v>23</v>
      </c>
      <c r="L692">
        <v>0.25</v>
      </c>
      <c r="M692">
        <v>7</v>
      </c>
      <c r="N692">
        <v>17</v>
      </c>
      <c r="O692">
        <v>16</v>
      </c>
      <c r="P692">
        <v>7</v>
      </c>
      <c r="Q692">
        <v>13</v>
      </c>
      <c r="R692">
        <v>13</v>
      </c>
      <c r="S692">
        <v>19</v>
      </c>
      <c r="T692">
        <v>2</v>
      </c>
      <c r="U692">
        <v>8</v>
      </c>
      <c r="V692">
        <v>1</v>
      </c>
      <c r="W692">
        <v>0</v>
      </c>
      <c r="X692">
        <v>3</v>
      </c>
      <c r="Y692">
        <v>3</v>
      </c>
      <c r="Z692">
        <v>6</v>
      </c>
      <c r="AA692">
        <v>4.5</v>
      </c>
      <c r="AB692">
        <v>9.8460000000000001</v>
      </c>
      <c r="AC692">
        <v>1.246</v>
      </c>
      <c r="AD692">
        <v>0</v>
      </c>
      <c r="AE692">
        <v>6.3330000000000002</v>
      </c>
      <c r="AF692">
        <v>4.1109999999999998</v>
      </c>
      <c r="AG692">
        <v>8.4380000000000006</v>
      </c>
      <c r="AH692" s="3">
        <v>8.7857142857142865</v>
      </c>
      <c r="AI692" s="3">
        <v>6.5494285714285718</v>
      </c>
      <c r="AJ692" s="3">
        <v>0.89228571428571435</v>
      </c>
      <c r="AK692" s="3">
        <v>1.1428571428571428</v>
      </c>
      <c r="AL692" s="3">
        <v>10.637857142857143</v>
      </c>
      <c r="AM692" s="3">
        <v>3.5337142857142858</v>
      </c>
      <c r="AN692" s="3">
        <v>4.7768571428571436</v>
      </c>
      <c r="AO692" s="3">
        <f t="shared" si="132"/>
        <v>5.1883877551020419</v>
      </c>
      <c r="AP692" s="3" t="b">
        <f t="shared" si="133"/>
        <v>1</v>
      </c>
      <c r="AQ692" s="3" t="b">
        <f t="shared" si="140"/>
        <v>0</v>
      </c>
      <c r="AR692">
        <f t="shared" si="134"/>
        <v>4</v>
      </c>
      <c r="AS692">
        <f t="shared" si="135"/>
        <v>3</v>
      </c>
      <c r="AT692" s="3" t="b">
        <f t="shared" si="136"/>
        <v>1</v>
      </c>
      <c r="AU692" s="3">
        <f t="shared" si="137"/>
        <v>4.3425714285714294</v>
      </c>
      <c r="AV692" s="3">
        <f t="shared" si="138"/>
        <v>6.3161428571428573</v>
      </c>
      <c r="AW692" s="3">
        <f t="shared" si="131"/>
        <v>-0.54049422290036342</v>
      </c>
      <c r="AX692" s="3">
        <f t="shared" si="143"/>
        <v>-0.95582902903606948</v>
      </c>
      <c r="AY692" s="3" t="b">
        <f t="shared" si="141"/>
        <v>0</v>
      </c>
      <c r="AZ692" s="6">
        <f t="shared" si="139"/>
        <v>0.5356152369618794</v>
      </c>
      <c r="BA692" s="3" t="b">
        <f t="shared" si="142"/>
        <v>0</v>
      </c>
      <c r="BB692" s="3"/>
      <c r="BC692" t="s">
        <v>1232</v>
      </c>
    </row>
    <row r="693" spans="1:55">
      <c r="A693">
        <v>220</v>
      </c>
      <c r="B693">
        <v>1</v>
      </c>
      <c r="C693" t="s">
        <v>54</v>
      </c>
      <c r="D693" t="str">
        <f>HYPERLINK("http://www.uniprot.org/uniprot/TCEA3_MOUSE", "TCEA3_MOUSE")</f>
        <v>TCEA3_MOUSE</v>
      </c>
      <c r="F693">
        <v>17.600000000000001</v>
      </c>
      <c r="G693">
        <v>347</v>
      </c>
      <c r="H693">
        <v>38851</v>
      </c>
      <c r="I693" t="s">
        <v>0</v>
      </c>
      <c r="J693">
        <v>30</v>
      </c>
      <c r="K693">
        <v>30</v>
      </c>
      <c r="L693">
        <v>1</v>
      </c>
      <c r="M693">
        <v>3</v>
      </c>
      <c r="N693">
        <v>2</v>
      </c>
      <c r="O693">
        <v>4</v>
      </c>
      <c r="P693">
        <v>4</v>
      </c>
      <c r="Q693">
        <v>7</v>
      </c>
      <c r="R693">
        <v>4</v>
      </c>
      <c r="S693">
        <v>6</v>
      </c>
      <c r="T693">
        <v>3</v>
      </c>
      <c r="U693">
        <v>2</v>
      </c>
      <c r="V693">
        <v>4</v>
      </c>
      <c r="W693">
        <v>4</v>
      </c>
      <c r="X693">
        <v>7</v>
      </c>
      <c r="Y693">
        <v>4</v>
      </c>
      <c r="Z693">
        <v>6</v>
      </c>
      <c r="AA693">
        <v>3</v>
      </c>
      <c r="AB693">
        <v>2</v>
      </c>
      <c r="AC693">
        <v>4</v>
      </c>
      <c r="AD693">
        <v>4</v>
      </c>
      <c r="AE693">
        <v>7</v>
      </c>
      <c r="AF693">
        <v>4</v>
      </c>
      <c r="AG693">
        <v>6</v>
      </c>
      <c r="AH693" s="3">
        <v>5.4285714285714288</v>
      </c>
      <c r="AI693" s="3">
        <v>0.76042857142857145</v>
      </c>
      <c r="AJ693" s="3">
        <v>2.5649999999999999</v>
      </c>
      <c r="AK693" s="3">
        <v>10.285714285714286</v>
      </c>
      <c r="AL693" s="3">
        <v>10.857142857142858</v>
      </c>
      <c r="AM693" s="3">
        <v>2.8571428571428572</v>
      </c>
      <c r="AN693" s="3">
        <v>3.2857142857142856</v>
      </c>
      <c r="AO693" s="3">
        <f t="shared" si="132"/>
        <v>5.1485306122448975</v>
      </c>
      <c r="AP693" s="3" t="b">
        <f t="shared" si="133"/>
        <v>1</v>
      </c>
      <c r="AQ693" s="3" t="b">
        <f t="shared" si="140"/>
        <v>1</v>
      </c>
      <c r="AR693">
        <f t="shared" si="134"/>
        <v>4</v>
      </c>
      <c r="AS693">
        <f t="shared" si="135"/>
        <v>3</v>
      </c>
      <c r="AT693" s="3" t="b">
        <f t="shared" si="136"/>
        <v>1</v>
      </c>
      <c r="AU693" s="3">
        <f t="shared" si="137"/>
        <v>4.7599285714285715</v>
      </c>
      <c r="AV693" s="3">
        <f t="shared" si="138"/>
        <v>5.666666666666667</v>
      </c>
      <c r="AW693" s="3">
        <f t="shared" si="131"/>
        <v>-0.25156041624364667</v>
      </c>
      <c r="AX693" s="3">
        <f t="shared" si="143"/>
        <v>-0.70805221492319792</v>
      </c>
      <c r="AY693" s="3" t="b">
        <f t="shared" si="141"/>
        <v>0</v>
      </c>
      <c r="AZ693" s="6">
        <f t="shared" si="139"/>
        <v>0.79336059486429278</v>
      </c>
      <c r="BA693" s="3" t="b">
        <f t="shared" si="142"/>
        <v>0</v>
      </c>
      <c r="BB693" s="3"/>
      <c r="BC693" t="s">
        <v>537</v>
      </c>
    </row>
    <row r="694" spans="1:55">
      <c r="A694">
        <v>849</v>
      </c>
      <c r="B694">
        <v>1</v>
      </c>
      <c r="C694" t="s">
        <v>1537</v>
      </c>
      <c r="D694" t="str">
        <f>HYPERLINK("http://www.uniprot.org/uniprot/RBM34_MOUSE", "RBM34_MOUSE")</f>
        <v>RBM34_MOUSE</v>
      </c>
      <c r="F694">
        <v>33.299999999999997</v>
      </c>
      <c r="G694">
        <v>375</v>
      </c>
      <c r="H694">
        <v>41327</v>
      </c>
      <c r="I694" t="s">
        <v>1538</v>
      </c>
      <c r="J694">
        <v>33</v>
      </c>
      <c r="K694">
        <v>33</v>
      </c>
      <c r="L694">
        <v>1</v>
      </c>
      <c r="M694">
        <v>8</v>
      </c>
      <c r="N694">
        <v>3</v>
      </c>
      <c r="O694">
        <v>3</v>
      </c>
      <c r="P694">
        <v>0</v>
      </c>
      <c r="Q694">
        <v>3</v>
      </c>
      <c r="R694">
        <v>8</v>
      </c>
      <c r="S694">
        <v>8</v>
      </c>
      <c r="T694">
        <v>8</v>
      </c>
      <c r="U694">
        <v>3</v>
      </c>
      <c r="V694">
        <v>3</v>
      </c>
      <c r="W694">
        <v>0</v>
      </c>
      <c r="X694">
        <v>3</v>
      </c>
      <c r="Y694">
        <v>8</v>
      </c>
      <c r="Z694">
        <v>8</v>
      </c>
      <c r="AA694">
        <v>8</v>
      </c>
      <c r="AB694">
        <v>3</v>
      </c>
      <c r="AC694">
        <v>3</v>
      </c>
      <c r="AD694">
        <v>0</v>
      </c>
      <c r="AE694">
        <v>3</v>
      </c>
      <c r="AF694">
        <v>8</v>
      </c>
      <c r="AG694">
        <v>8</v>
      </c>
      <c r="AH694" s="3">
        <v>14</v>
      </c>
      <c r="AI694" s="3">
        <v>1.4285714285714286</v>
      </c>
      <c r="AJ694" s="3">
        <v>2.25</v>
      </c>
      <c r="AK694" s="3">
        <v>1.1285714285714286</v>
      </c>
      <c r="AL694" s="3">
        <v>6.072571428571429</v>
      </c>
      <c r="AM694" s="3">
        <v>6.4285714285714288</v>
      </c>
      <c r="AN694" s="3">
        <v>4.5714285714285712</v>
      </c>
      <c r="AO694" s="3">
        <f t="shared" si="132"/>
        <v>5.1256734693877553</v>
      </c>
      <c r="AP694" s="3" t="b">
        <f t="shared" si="133"/>
        <v>1</v>
      </c>
      <c r="AQ694" s="3" t="b">
        <f t="shared" si="140"/>
        <v>1</v>
      </c>
      <c r="AR694">
        <f t="shared" si="134"/>
        <v>3</v>
      </c>
      <c r="AS694">
        <f t="shared" si="135"/>
        <v>3</v>
      </c>
      <c r="AT694" s="3" t="b">
        <f t="shared" si="136"/>
        <v>1</v>
      </c>
      <c r="AU694" s="3">
        <f t="shared" si="137"/>
        <v>4.7017857142857151</v>
      </c>
      <c r="AV694" s="3">
        <f t="shared" si="138"/>
        <v>5.6908571428571433</v>
      </c>
      <c r="AW694" s="3">
        <f t="shared" si="131"/>
        <v>-0.27543717496295006</v>
      </c>
      <c r="AX694" s="3">
        <f t="shared" si="143"/>
        <v>-0.73988338517837471</v>
      </c>
      <c r="AY694" s="3" t="b">
        <f t="shared" si="141"/>
        <v>0</v>
      </c>
      <c r="AZ694" s="6">
        <f t="shared" si="139"/>
        <v>0.8003555127401063</v>
      </c>
      <c r="BA694" s="3" t="b">
        <f t="shared" si="142"/>
        <v>0</v>
      </c>
      <c r="BB694" s="3"/>
      <c r="BC694" t="s">
        <v>537</v>
      </c>
    </row>
    <row r="695" spans="1:55">
      <c r="A695">
        <v>791</v>
      </c>
      <c r="B695">
        <v>1</v>
      </c>
      <c r="C695" t="s">
        <v>1588</v>
      </c>
      <c r="D695" t="str">
        <f>HYPERLINK("http://www.uniprot.org/uniprot/CARF_MOUSE", "CARF_MOUSE")</f>
        <v>CARF_MOUSE</v>
      </c>
      <c r="F695">
        <v>27.7</v>
      </c>
      <c r="G695">
        <v>563</v>
      </c>
      <c r="H695">
        <v>59746</v>
      </c>
      <c r="I695" t="s">
        <v>1589</v>
      </c>
      <c r="J695">
        <v>30</v>
      </c>
      <c r="K695">
        <v>30</v>
      </c>
      <c r="L695">
        <v>1</v>
      </c>
      <c r="M695">
        <v>5</v>
      </c>
      <c r="N695">
        <v>5</v>
      </c>
      <c r="O695">
        <v>4</v>
      </c>
      <c r="P695">
        <v>1</v>
      </c>
      <c r="Q695">
        <v>7</v>
      </c>
      <c r="R695">
        <v>2</v>
      </c>
      <c r="S695">
        <v>6</v>
      </c>
      <c r="T695">
        <v>5</v>
      </c>
      <c r="U695">
        <v>5</v>
      </c>
      <c r="V695">
        <v>4</v>
      </c>
      <c r="W695">
        <v>1</v>
      </c>
      <c r="X695">
        <v>7</v>
      </c>
      <c r="Y695">
        <v>2</v>
      </c>
      <c r="Z695">
        <v>6</v>
      </c>
      <c r="AA695">
        <v>5</v>
      </c>
      <c r="AB695">
        <v>5</v>
      </c>
      <c r="AC695">
        <v>4</v>
      </c>
      <c r="AD695">
        <v>1</v>
      </c>
      <c r="AE695">
        <v>7</v>
      </c>
      <c r="AF695">
        <v>2</v>
      </c>
      <c r="AG695">
        <v>6</v>
      </c>
      <c r="AH695" s="3">
        <v>9.7142857142857135</v>
      </c>
      <c r="AI695" s="3">
        <v>2.8571428571428572</v>
      </c>
      <c r="AJ695" s="3">
        <v>2.8571428571428572</v>
      </c>
      <c r="AK695" s="3">
        <v>4.25</v>
      </c>
      <c r="AL695" s="3">
        <v>11.275571428571428</v>
      </c>
      <c r="AM695" s="3">
        <v>1.4285714285714286</v>
      </c>
      <c r="AN695" s="3">
        <v>3.4805714285714289</v>
      </c>
      <c r="AO695" s="3">
        <f t="shared" si="132"/>
        <v>5.1233265306122453</v>
      </c>
      <c r="AP695" s="3" t="b">
        <f t="shared" si="133"/>
        <v>1</v>
      </c>
      <c r="AQ695" s="3" t="b">
        <f t="shared" si="140"/>
        <v>1</v>
      </c>
      <c r="AR695">
        <f t="shared" si="134"/>
        <v>4</v>
      </c>
      <c r="AS695">
        <f t="shared" si="135"/>
        <v>3</v>
      </c>
      <c r="AT695" s="3" t="b">
        <f t="shared" si="136"/>
        <v>1</v>
      </c>
      <c r="AU695" s="3">
        <f t="shared" si="137"/>
        <v>4.9196428571428577</v>
      </c>
      <c r="AV695" s="3">
        <f t="shared" si="138"/>
        <v>5.3949047619047619</v>
      </c>
      <c r="AW695" s="3">
        <f t="shared" si="131"/>
        <v>-0.13304390503653618</v>
      </c>
      <c r="AX695" s="3">
        <f t="shared" si="143"/>
        <v>-0.54982993871738894</v>
      </c>
      <c r="AY695" s="3" t="b">
        <f t="shared" si="141"/>
        <v>0</v>
      </c>
      <c r="AZ695" s="6">
        <f t="shared" si="139"/>
        <v>0.88654689697959022</v>
      </c>
      <c r="BA695" s="3" t="b">
        <f t="shared" si="142"/>
        <v>0</v>
      </c>
      <c r="BB695" s="3"/>
      <c r="BC695" t="s">
        <v>537</v>
      </c>
    </row>
    <row r="696" spans="1:55">
      <c r="A696">
        <v>1206</v>
      </c>
      <c r="B696">
        <v>1</v>
      </c>
      <c r="C696" t="s">
        <v>2303</v>
      </c>
      <c r="D696" t="str">
        <f>HYPERLINK("http://www.uniprot.org/uniprot/CS043_MOUSE", "CS043_MOUSE")</f>
        <v>CS043_MOUSE</v>
      </c>
      <c r="F696">
        <v>21.4</v>
      </c>
      <c r="G696">
        <v>173</v>
      </c>
      <c r="H696">
        <v>18378</v>
      </c>
      <c r="I696" t="s">
        <v>2304</v>
      </c>
      <c r="J696">
        <v>28</v>
      </c>
      <c r="K696">
        <v>28</v>
      </c>
      <c r="L696">
        <v>1</v>
      </c>
      <c r="M696">
        <v>4</v>
      </c>
      <c r="N696">
        <v>5</v>
      </c>
      <c r="O696">
        <v>5</v>
      </c>
      <c r="P696">
        <v>1</v>
      </c>
      <c r="Q696">
        <v>5</v>
      </c>
      <c r="R696">
        <v>5</v>
      </c>
      <c r="S696">
        <v>3</v>
      </c>
      <c r="T696">
        <v>4</v>
      </c>
      <c r="U696">
        <v>5</v>
      </c>
      <c r="V696">
        <v>5</v>
      </c>
      <c r="W696">
        <v>1</v>
      </c>
      <c r="X696">
        <v>5</v>
      </c>
      <c r="Y696">
        <v>5</v>
      </c>
      <c r="Z696">
        <v>3</v>
      </c>
      <c r="AA696">
        <v>4</v>
      </c>
      <c r="AB696">
        <v>5</v>
      </c>
      <c r="AC696">
        <v>5</v>
      </c>
      <c r="AD696">
        <v>1</v>
      </c>
      <c r="AE696">
        <v>5</v>
      </c>
      <c r="AF696">
        <v>5</v>
      </c>
      <c r="AG696">
        <v>3</v>
      </c>
      <c r="AH696" s="3">
        <v>8.2491428571428571</v>
      </c>
      <c r="AI696" s="3">
        <v>3.2857142857142856</v>
      </c>
      <c r="AJ696" s="3">
        <v>3.7618571428571426</v>
      </c>
      <c r="AK696" s="3">
        <v>4.8961428571428565</v>
      </c>
      <c r="AL696" s="3">
        <v>9.2857142857142865</v>
      </c>
      <c r="AM696" s="3">
        <v>4.2857142857142856</v>
      </c>
      <c r="AN696" s="3">
        <v>1.9375714285714287</v>
      </c>
      <c r="AO696" s="3">
        <f t="shared" si="132"/>
        <v>5.1002653061224494</v>
      </c>
      <c r="AP696" s="3" t="b">
        <f t="shared" si="133"/>
        <v>1</v>
      </c>
      <c r="AQ696" s="3" t="b">
        <f t="shared" si="140"/>
        <v>1</v>
      </c>
      <c r="AR696">
        <f t="shared" si="134"/>
        <v>4</v>
      </c>
      <c r="AS696">
        <f t="shared" si="135"/>
        <v>3</v>
      </c>
      <c r="AT696" s="3" t="b">
        <f t="shared" si="136"/>
        <v>1</v>
      </c>
      <c r="AU696" s="3">
        <f t="shared" si="137"/>
        <v>5.0482142857142849</v>
      </c>
      <c r="AV696" s="3">
        <f t="shared" si="138"/>
        <v>5.1696666666666671</v>
      </c>
      <c r="AW696" s="3">
        <f t="shared" si="131"/>
        <v>-3.4298109566868386E-2</v>
      </c>
      <c r="AX696" s="3">
        <f t="shared" si="143"/>
        <v>-0.43315161368324184</v>
      </c>
      <c r="AY696" s="3" t="b">
        <f t="shared" si="141"/>
        <v>0</v>
      </c>
      <c r="AZ696" s="6">
        <f t="shared" si="139"/>
        <v>0.95895112452868136</v>
      </c>
      <c r="BA696" s="3" t="b">
        <f t="shared" si="142"/>
        <v>0</v>
      </c>
      <c r="BB696" s="3"/>
      <c r="BC696" t="s">
        <v>537</v>
      </c>
    </row>
    <row r="697" spans="1:55">
      <c r="A697">
        <v>206</v>
      </c>
      <c r="B697">
        <v>1</v>
      </c>
      <c r="C697" t="s">
        <v>21</v>
      </c>
      <c r="D697" t="str">
        <f>HYPERLINK("http://www.uniprot.org/uniprot/RL13A_MOUSE", "RL13A_MOUSE")</f>
        <v>RL13A_MOUSE</v>
      </c>
      <c r="F697">
        <v>23.2</v>
      </c>
      <c r="G697">
        <v>203</v>
      </c>
      <c r="H697">
        <v>23465</v>
      </c>
      <c r="I697" t="s">
        <v>22</v>
      </c>
      <c r="J697">
        <v>34</v>
      </c>
      <c r="K697">
        <v>34</v>
      </c>
      <c r="L697">
        <v>1</v>
      </c>
      <c r="M697">
        <v>3</v>
      </c>
      <c r="N697">
        <v>8</v>
      </c>
      <c r="O697">
        <v>5</v>
      </c>
      <c r="P697">
        <v>3</v>
      </c>
      <c r="Q697">
        <v>3</v>
      </c>
      <c r="R697">
        <v>7</v>
      </c>
      <c r="S697">
        <v>5</v>
      </c>
      <c r="T697">
        <v>3</v>
      </c>
      <c r="U697">
        <v>8</v>
      </c>
      <c r="V697">
        <v>5</v>
      </c>
      <c r="W697">
        <v>3</v>
      </c>
      <c r="X697">
        <v>3</v>
      </c>
      <c r="Y697">
        <v>7</v>
      </c>
      <c r="Z697">
        <v>5</v>
      </c>
      <c r="AA697">
        <v>3</v>
      </c>
      <c r="AB697">
        <v>8</v>
      </c>
      <c r="AC697">
        <v>5</v>
      </c>
      <c r="AD697">
        <v>3</v>
      </c>
      <c r="AE697">
        <v>3</v>
      </c>
      <c r="AF697">
        <v>7</v>
      </c>
      <c r="AG697">
        <v>5</v>
      </c>
      <c r="AH697" s="3">
        <v>5.4047142857142854</v>
      </c>
      <c r="AI697" s="3">
        <v>5.2939999999999996</v>
      </c>
      <c r="AJ697" s="3">
        <v>3.2857142857142856</v>
      </c>
      <c r="AK697" s="3">
        <v>8</v>
      </c>
      <c r="AL697" s="3">
        <v>5.4285714285714288</v>
      </c>
      <c r="AM697" s="3">
        <v>5.2939999999999996</v>
      </c>
      <c r="AN697" s="3">
        <v>2.8571428571428572</v>
      </c>
      <c r="AO697" s="3">
        <f t="shared" si="132"/>
        <v>5.0805918367346923</v>
      </c>
      <c r="AP697" s="3" t="b">
        <f t="shared" si="133"/>
        <v>1</v>
      </c>
      <c r="AQ697" s="3" t="b">
        <f t="shared" si="140"/>
        <v>1</v>
      </c>
      <c r="AR697">
        <f t="shared" si="134"/>
        <v>4</v>
      </c>
      <c r="AS697">
        <f t="shared" si="135"/>
        <v>3</v>
      </c>
      <c r="AT697" s="3" t="b">
        <f t="shared" si="136"/>
        <v>1</v>
      </c>
      <c r="AU697" s="3">
        <f t="shared" si="137"/>
        <v>5.4961071428571424</v>
      </c>
      <c r="AV697" s="3">
        <f t="shared" si="138"/>
        <v>4.5265714285714287</v>
      </c>
      <c r="AW697" s="3">
        <f t="shared" si="131"/>
        <v>0.27999140871229328</v>
      </c>
      <c r="AX697" s="3">
        <f t="shared" si="143"/>
        <v>-0.12385687473573501</v>
      </c>
      <c r="AY697" s="3" t="b">
        <f t="shared" si="141"/>
        <v>0</v>
      </c>
      <c r="AZ697" s="6">
        <f t="shared" si="139"/>
        <v>0.50181565409446061</v>
      </c>
      <c r="BA697" s="3" t="b">
        <f t="shared" si="142"/>
        <v>0</v>
      </c>
      <c r="BB697" s="3"/>
      <c r="BC697" t="s">
        <v>537</v>
      </c>
    </row>
    <row r="698" spans="1:55">
      <c r="A698">
        <v>1310</v>
      </c>
      <c r="B698">
        <v>1</v>
      </c>
      <c r="C698" t="s">
        <v>2773</v>
      </c>
      <c r="D698" t="str">
        <f>HYPERLINK("http://www.uniprot.org/uniprot/CP341_MOUSE", "CP341_MOUSE")</f>
        <v>CP341_MOUSE</v>
      </c>
      <c r="F698">
        <v>31.2</v>
      </c>
      <c r="G698">
        <v>504</v>
      </c>
      <c r="H698">
        <v>57961</v>
      </c>
      <c r="I698" t="s">
        <v>2774</v>
      </c>
      <c r="J698">
        <v>106</v>
      </c>
      <c r="K698">
        <v>14</v>
      </c>
      <c r="L698">
        <v>0.13200000000000001</v>
      </c>
      <c r="M698">
        <v>11</v>
      </c>
      <c r="N698">
        <v>29</v>
      </c>
      <c r="O698">
        <v>27</v>
      </c>
      <c r="P698">
        <v>8</v>
      </c>
      <c r="Q698">
        <v>9</v>
      </c>
      <c r="R698">
        <v>10</v>
      </c>
      <c r="S698">
        <v>12</v>
      </c>
      <c r="T698">
        <v>5</v>
      </c>
      <c r="U698">
        <v>7</v>
      </c>
      <c r="V698">
        <v>0</v>
      </c>
      <c r="W698">
        <v>2</v>
      </c>
      <c r="X698">
        <v>0</v>
      </c>
      <c r="Y698">
        <v>0</v>
      </c>
      <c r="Z698">
        <v>0</v>
      </c>
      <c r="AA698">
        <v>7.19</v>
      </c>
      <c r="AB698">
        <v>13.25</v>
      </c>
      <c r="AC698">
        <v>0</v>
      </c>
      <c r="AD698">
        <v>3.2</v>
      </c>
      <c r="AE698">
        <v>0</v>
      </c>
      <c r="AF698">
        <v>0</v>
      </c>
      <c r="AG698">
        <v>0</v>
      </c>
      <c r="AH698" s="3">
        <v>13.272</v>
      </c>
      <c r="AI698" s="3">
        <v>10.321428571428571</v>
      </c>
      <c r="AJ698" s="3">
        <v>0.2857142857142857</v>
      </c>
      <c r="AK698" s="3">
        <v>9.7445714285714295</v>
      </c>
      <c r="AL698" s="3">
        <v>1.5</v>
      </c>
      <c r="AM698" s="3">
        <v>0.42857142857142855</v>
      </c>
      <c r="AN698" s="3">
        <v>0</v>
      </c>
      <c r="AO698" s="3">
        <f t="shared" si="132"/>
        <v>5.0788979591836734</v>
      </c>
      <c r="AP698" s="3" t="b">
        <f t="shared" si="133"/>
        <v>1</v>
      </c>
      <c r="AQ698" s="3" t="b">
        <f t="shared" si="140"/>
        <v>0</v>
      </c>
      <c r="AR698">
        <f t="shared" si="134"/>
        <v>4</v>
      </c>
      <c r="AS698">
        <f t="shared" si="135"/>
        <v>3</v>
      </c>
      <c r="AT698" s="3" t="b">
        <f t="shared" si="136"/>
        <v>1</v>
      </c>
      <c r="AU698" s="3">
        <f t="shared" si="137"/>
        <v>8.4059285714285714</v>
      </c>
      <c r="AV698" s="3">
        <f t="shared" si="138"/>
        <v>0.6428571428571429</v>
      </c>
      <c r="AW698" s="3">
        <f t="shared" si="131"/>
        <v>3.7088371179945905</v>
      </c>
      <c r="AX698" s="3">
        <f t="shared" si="143"/>
        <v>3.1795369327024821</v>
      </c>
      <c r="AY698" s="3" t="b">
        <f t="shared" si="141"/>
        <v>1</v>
      </c>
      <c r="AZ698" s="6">
        <f t="shared" si="139"/>
        <v>6.8360622430394272E-2</v>
      </c>
      <c r="BA698" s="3" t="b">
        <f t="shared" si="142"/>
        <v>1</v>
      </c>
      <c r="BB698" s="3"/>
      <c r="BC698" t="s">
        <v>572</v>
      </c>
    </row>
    <row r="699" spans="1:55">
      <c r="A699">
        <v>968</v>
      </c>
      <c r="B699">
        <v>1</v>
      </c>
      <c r="C699" t="s">
        <v>2644</v>
      </c>
      <c r="D699" t="str">
        <f>HYPERLINK("http://www.uniprot.org/uniprot/CES3_MOUSE", "CES3_MOUSE")</f>
        <v>CES3_MOUSE</v>
      </c>
      <c r="F699">
        <v>15.2</v>
      </c>
      <c r="G699">
        <v>565</v>
      </c>
      <c r="H699">
        <v>61789</v>
      </c>
      <c r="I699" t="s">
        <v>2645</v>
      </c>
      <c r="J699">
        <v>31</v>
      </c>
      <c r="K699">
        <v>31</v>
      </c>
      <c r="L699">
        <v>1</v>
      </c>
      <c r="M699">
        <v>7</v>
      </c>
      <c r="N699">
        <v>7</v>
      </c>
      <c r="O699">
        <v>7</v>
      </c>
      <c r="P699">
        <v>1</v>
      </c>
      <c r="Q699">
        <v>1</v>
      </c>
      <c r="R699">
        <v>4</v>
      </c>
      <c r="S699">
        <v>4</v>
      </c>
      <c r="T699">
        <v>7</v>
      </c>
      <c r="U699">
        <v>7</v>
      </c>
      <c r="V699">
        <v>7</v>
      </c>
      <c r="W699">
        <v>1</v>
      </c>
      <c r="X699">
        <v>1</v>
      </c>
      <c r="Y699">
        <v>4</v>
      </c>
      <c r="Z699">
        <v>4</v>
      </c>
      <c r="AA699">
        <v>7</v>
      </c>
      <c r="AB699">
        <v>7</v>
      </c>
      <c r="AC699">
        <v>7</v>
      </c>
      <c r="AD699">
        <v>1</v>
      </c>
      <c r="AE699">
        <v>1</v>
      </c>
      <c r="AF699">
        <v>4</v>
      </c>
      <c r="AG699">
        <v>4</v>
      </c>
      <c r="AH699" s="3">
        <v>12.857142857142858</v>
      </c>
      <c r="AI699" s="3">
        <v>4.5714285714285712</v>
      </c>
      <c r="AJ699" s="3">
        <v>5.3714285714285719</v>
      </c>
      <c r="AK699" s="3">
        <v>4.5714285714285712</v>
      </c>
      <c r="AL699" s="3">
        <v>2.8571428571428572</v>
      </c>
      <c r="AM699" s="3">
        <v>2.8571428571428572</v>
      </c>
      <c r="AN699" s="3">
        <v>2.4117142857142855</v>
      </c>
      <c r="AO699" s="3">
        <f t="shared" si="132"/>
        <v>5.0710612244897959</v>
      </c>
      <c r="AP699" s="3" t="b">
        <f t="shared" si="133"/>
        <v>1</v>
      </c>
      <c r="AQ699" s="3" t="b">
        <f t="shared" si="140"/>
        <v>1</v>
      </c>
      <c r="AR699">
        <f t="shared" si="134"/>
        <v>4</v>
      </c>
      <c r="AS699">
        <f t="shared" si="135"/>
        <v>3</v>
      </c>
      <c r="AT699" s="3" t="b">
        <f t="shared" si="136"/>
        <v>1</v>
      </c>
      <c r="AU699" s="3">
        <f t="shared" si="137"/>
        <v>6.8428571428571434</v>
      </c>
      <c r="AV699" s="3">
        <f t="shared" si="138"/>
        <v>2.7086666666666663</v>
      </c>
      <c r="AW699" s="3">
        <f t="shared" si="131"/>
        <v>1.3370159649433695</v>
      </c>
      <c r="AX699" s="3">
        <f t="shared" si="143"/>
        <v>0.92243413523396478</v>
      </c>
      <c r="AY699" s="3" t="b">
        <f t="shared" si="141"/>
        <v>0</v>
      </c>
      <c r="AZ699" s="6">
        <f t="shared" si="139"/>
        <v>0.14366232098155093</v>
      </c>
      <c r="BA699" s="3" t="b">
        <f t="shared" si="142"/>
        <v>0</v>
      </c>
      <c r="BB699" s="3"/>
      <c r="BC699" t="s">
        <v>537</v>
      </c>
    </row>
    <row r="700" spans="1:55">
      <c r="A700">
        <v>267</v>
      </c>
      <c r="B700">
        <v>1</v>
      </c>
      <c r="C700" t="s">
        <v>1317</v>
      </c>
      <c r="D700" t="str">
        <f>HYPERLINK("http://www.uniprot.org/uniprot/TFAM_MOUSE", "TFAM_MOUSE")</f>
        <v>TFAM_MOUSE</v>
      </c>
      <c r="F700">
        <v>28.8</v>
      </c>
      <c r="G700">
        <v>243</v>
      </c>
      <c r="H700">
        <v>27989</v>
      </c>
      <c r="I700" t="s">
        <v>1318</v>
      </c>
      <c r="J700">
        <v>50</v>
      </c>
      <c r="K700">
        <v>50</v>
      </c>
      <c r="L700">
        <v>1</v>
      </c>
      <c r="M700">
        <v>0</v>
      </c>
      <c r="N700">
        <v>13</v>
      </c>
      <c r="O700">
        <v>11</v>
      </c>
      <c r="P700">
        <v>0</v>
      </c>
      <c r="Q700">
        <v>0</v>
      </c>
      <c r="R700">
        <v>10</v>
      </c>
      <c r="S700">
        <v>16</v>
      </c>
      <c r="T700">
        <v>0</v>
      </c>
      <c r="U700">
        <v>13</v>
      </c>
      <c r="V700">
        <v>11</v>
      </c>
      <c r="W700">
        <v>0</v>
      </c>
      <c r="X700">
        <v>0</v>
      </c>
      <c r="Y700">
        <v>10</v>
      </c>
      <c r="Z700">
        <v>16</v>
      </c>
      <c r="AA700">
        <v>0</v>
      </c>
      <c r="AB700">
        <v>13</v>
      </c>
      <c r="AC700">
        <v>11</v>
      </c>
      <c r="AD700">
        <v>0</v>
      </c>
      <c r="AE700">
        <v>0</v>
      </c>
      <c r="AF700">
        <v>10</v>
      </c>
      <c r="AG700">
        <v>16</v>
      </c>
      <c r="AH700" s="3">
        <v>0</v>
      </c>
      <c r="AI700" s="3">
        <v>9.7142857142857135</v>
      </c>
      <c r="AJ700" s="3">
        <v>7.9142857142857137</v>
      </c>
      <c r="AK700" s="3">
        <v>0</v>
      </c>
      <c r="AL700" s="3">
        <v>0</v>
      </c>
      <c r="AM700" s="3">
        <v>7.9428571428571431</v>
      </c>
      <c r="AN700" s="3">
        <v>9.7142857142857135</v>
      </c>
      <c r="AO700" s="3">
        <f t="shared" si="132"/>
        <v>5.0408163265306118</v>
      </c>
      <c r="AP700" s="3" t="b">
        <f t="shared" si="133"/>
        <v>1</v>
      </c>
      <c r="AQ700" s="3" t="b">
        <f t="shared" si="140"/>
        <v>1</v>
      </c>
      <c r="AR700">
        <f t="shared" si="134"/>
        <v>2</v>
      </c>
      <c r="AS700">
        <f t="shared" si="135"/>
        <v>2</v>
      </c>
      <c r="AT700" s="3" t="b">
        <f t="shared" si="136"/>
        <v>1</v>
      </c>
      <c r="AU700" s="3">
        <f t="shared" si="137"/>
        <v>4.4071428571428566</v>
      </c>
      <c r="AV700" s="3">
        <f t="shared" si="138"/>
        <v>5.8857142857142861</v>
      </c>
      <c r="AW700" s="3">
        <f t="shared" si="131"/>
        <v>-0.41737384803380084</v>
      </c>
      <c r="AX700" s="3">
        <f t="shared" si="143"/>
        <v>-0.7004083449035875</v>
      </c>
      <c r="AY700" s="3" t="b">
        <f t="shared" si="141"/>
        <v>0</v>
      </c>
      <c r="AZ700" s="6">
        <f t="shared" si="139"/>
        <v>0.72263749046030745</v>
      </c>
      <c r="BA700" s="3" t="b">
        <f t="shared" si="142"/>
        <v>0</v>
      </c>
      <c r="BB700" s="3"/>
      <c r="BC700" t="s">
        <v>537</v>
      </c>
    </row>
    <row r="701" spans="1:55">
      <c r="A701">
        <v>563</v>
      </c>
      <c r="B701">
        <v>1</v>
      </c>
      <c r="C701" t="s">
        <v>734</v>
      </c>
      <c r="D701" t="str">
        <f>HYPERLINK("http://www.uniprot.org/uniprot/LEO1_MOUSE", "LEO1_MOUSE")</f>
        <v>LEO1_MOUSE</v>
      </c>
      <c r="F701">
        <v>8.1999999999999993</v>
      </c>
      <c r="G701">
        <v>667</v>
      </c>
      <c r="H701">
        <v>75642</v>
      </c>
      <c r="I701" t="s">
        <v>735</v>
      </c>
      <c r="J701">
        <v>35</v>
      </c>
      <c r="K701">
        <v>35</v>
      </c>
      <c r="L701">
        <v>1</v>
      </c>
      <c r="M701">
        <v>2</v>
      </c>
      <c r="N701">
        <v>9</v>
      </c>
      <c r="O701">
        <v>4</v>
      </c>
      <c r="P701">
        <v>2</v>
      </c>
      <c r="Q701">
        <v>3</v>
      </c>
      <c r="R701">
        <v>6</v>
      </c>
      <c r="S701">
        <v>9</v>
      </c>
      <c r="T701">
        <v>2</v>
      </c>
      <c r="U701">
        <v>9</v>
      </c>
      <c r="V701">
        <v>4</v>
      </c>
      <c r="W701">
        <v>2</v>
      </c>
      <c r="X701">
        <v>3</v>
      </c>
      <c r="Y701">
        <v>6</v>
      </c>
      <c r="Z701">
        <v>9</v>
      </c>
      <c r="AA701">
        <v>2</v>
      </c>
      <c r="AB701">
        <v>9</v>
      </c>
      <c r="AC701">
        <v>4</v>
      </c>
      <c r="AD701">
        <v>2</v>
      </c>
      <c r="AE701">
        <v>3</v>
      </c>
      <c r="AF701">
        <v>6</v>
      </c>
      <c r="AG701">
        <v>9</v>
      </c>
      <c r="AH701" s="3">
        <v>4.0520000000000005</v>
      </c>
      <c r="AI701" s="3">
        <v>6.0645714285714281</v>
      </c>
      <c r="AJ701" s="3">
        <v>2.8571428571428572</v>
      </c>
      <c r="AK701" s="3">
        <v>6.4285714285714288</v>
      </c>
      <c r="AL701" s="3">
        <v>5.8571428571428568</v>
      </c>
      <c r="AM701" s="3">
        <v>4.5714285714285712</v>
      </c>
      <c r="AN701" s="3">
        <v>5.3354285714285714</v>
      </c>
      <c r="AO701" s="3">
        <f t="shared" si="132"/>
        <v>5.0237551020408171</v>
      </c>
      <c r="AP701" s="3" t="b">
        <f t="shared" si="133"/>
        <v>1</v>
      </c>
      <c r="AQ701" s="3" t="b">
        <f t="shared" si="140"/>
        <v>1</v>
      </c>
      <c r="AR701">
        <f t="shared" si="134"/>
        <v>4</v>
      </c>
      <c r="AS701">
        <f t="shared" si="135"/>
        <v>3</v>
      </c>
      <c r="AT701" s="3" t="b">
        <f t="shared" si="136"/>
        <v>1</v>
      </c>
      <c r="AU701" s="3">
        <f t="shared" si="137"/>
        <v>4.8505714285714294</v>
      </c>
      <c r="AV701" s="3">
        <f t="shared" si="138"/>
        <v>5.2546666666666662</v>
      </c>
      <c r="AW701" s="3">
        <f t="shared" si="131"/>
        <v>-0.11544453267035752</v>
      </c>
      <c r="AX701" s="3">
        <f t="shared" si="143"/>
        <v>-0.30635196814680654</v>
      </c>
      <c r="AY701" s="3" t="b">
        <f t="shared" si="141"/>
        <v>0</v>
      </c>
      <c r="AZ701" s="6">
        <f t="shared" si="139"/>
        <v>0.71562830948874923</v>
      </c>
      <c r="BA701" s="3" t="b">
        <f t="shared" si="142"/>
        <v>0</v>
      </c>
      <c r="BB701" s="3"/>
      <c r="BC701" t="s">
        <v>537</v>
      </c>
    </row>
    <row r="702" spans="1:55">
      <c r="A702">
        <v>103</v>
      </c>
      <c r="B702">
        <v>1</v>
      </c>
      <c r="C702" t="s">
        <v>292</v>
      </c>
      <c r="D702" t="str">
        <f>HYPERLINK("http://www.uniprot.org/uniprot/OST48_MOUSE", "OST48_MOUSE")</f>
        <v>OST48_MOUSE</v>
      </c>
      <c r="F702">
        <v>15.2</v>
      </c>
      <c r="G702">
        <v>441</v>
      </c>
      <c r="H702">
        <v>49015</v>
      </c>
      <c r="I702" t="s">
        <v>293</v>
      </c>
      <c r="J702">
        <v>43</v>
      </c>
      <c r="K702">
        <v>43</v>
      </c>
      <c r="L702">
        <v>1</v>
      </c>
      <c r="M702">
        <v>0</v>
      </c>
      <c r="N702">
        <v>13</v>
      </c>
      <c r="O702">
        <v>9</v>
      </c>
      <c r="P702">
        <v>2</v>
      </c>
      <c r="Q702">
        <v>0</v>
      </c>
      <c r="R702">
        <v>9</v>
      </c>
      <c r="S702">
        <v>10</v>
      </c>
      <c r="T702">
        <v>0</v>
      </c>
      <c r="U702">
        <v>13</v>
      </c>
      <c r="V702">
        <v>9</v>
      </c>
      <c r="W702">
        <v>2</v>
      </c>
      <c r="X702">
        <v>0</v>
      </c>
      <c r="Y702">
        <v>9</v>
      </c>
      <c r="Z702">
        <v>10</v>
      </c>
      <c r="AA702">
        <v>0</v>
      </c>
      <c r="AB702">
        <v>13</v>
      </c>
      <c r="AC702">
        <v>9</v>
      </c>
      <c r="AD702">
        <v>2</v>
      </c>
      <c r="AE702">
        <v>0</v>
      </c>
      <c r="AF702">
        <v>9</v>
      </c>
      <c r="AG702">
        <v>10</v>
      </c>
      <c r="AH702" s="3">
        <v>0</v>
      </c>
      <c r="AI702" s="3">
        <v>9.5188571428571436</v>
      </c>
      <c r="AJ702" s="3">
        <v>6.4285714285714288</v>
      </c>
      <c r="AK702" s="3">
        <v>5.8571428571428568</v>
      </c>
      <c r="AL702" s="3">
        <v>0</v>
      </c>
      <c r="AM702" s="3">
        <v>7.2448571428571427</v>
      </c>
      <c r="AN702" s="3">
        <v>5.8571428571428568</v>
      </c>
      <c r="AO702" s="3">
        <f t="shared" si="132"/>
        <v>4.986653061224489</v>
      </c>
      <c r="AP702" s="3" t="b">
        <f t="shared" si="133"/>
        <v>1</v>
      </c>
      <c r="AQ702" s="3" t="b">
        <f t="shared" si="140"/>
        <v>1</v>
      </c>
      <c r="AR702">
        <f t="shared" si="134"/>
        <v>3</v>
      </c>
      <c r="AS702">
        <f t="shared" si="135"/>
        <v>2</v>
      </c>
      <c r="AT702" s="3" t="b">
        <f t="shared" si="136"/>
        <v>1</v>
      </c>
      <c r="AU702" s="3">
        <f t="shared" si="137"/>
        <v>5.4511428571428571</v>
      </c>
      <c r="AV702" s="3">
        <f t="shared" si="138"/>
        <v>4.3673333333333337</v>
      </c>
      <c r="AW702" s="3">
        <f t="shared" si="131"/>
        <v>0.31980608134214261</v>
      </c>
      <c r="AX702" s="3">
        <f t="shared" si="143"/>
        <v>0.20709079004219219</v>
      </c>
      <c r="AY702" s="3" t="b">
        <f t="shared" si="141"/>
        <v>0</v>
      </c>
      <c r="AZ702" s="6">
        <f t="shared" si="139"/>
        <v>0.73235111357204929</v>
      </c>
      <c r="BA702" s="3" t="b">
        <f t="shared" si="142"/>
        <v>0</v>
      </c>
      <c r="BB702" s="3"/>
      <c r="BC702" t="s">
        <v>537</v>
      </c>
    </row>
    <row r="703" spans="1:55">
      <c r="A703">
        <v>287</v>
      </c>
      <c r="B703">
        <v>1</v>
      </c>
      <c r="C703" t="s">
        <v>698</v>
      </c>
      <c r="D703" t="str">
        <f>HYPERLINK("http://www.uniprot.org/uniprot/RL36_MOUSE", "RL36_MOUSE")</f>
        <v>RL36_MOUSE</v>
      </c>
      <c r="F703">
        <v>21.9</v>
      </c>
      <c r="G703">
        <v>105</v>
      </c>
      <c r="H703">
        <v>12217</v>
      </c>
      <c r="I703" t="s">
        <v>699</v>
      </c>
      <c r="J703">
        <v>34</v>
      </c>
      <c r="K703">
        <v>34</v>
      </c>
      <c r="L703">
        <v>1</v>
      </c>
      <c r="M703">
        <v>4</v>
      </c>
      <c r="N703">
        <v>7</v>
      </c>
      <c r="O703">
        <v>4</v>
      </c>
      <c r="P703">
        <v>2</v>
      </c>
      <c r="Q703">
        <v>2</v>
      </c>
      <c r="R703">
        <v>9</v>
      </c>
      <c r="S703">
        <v>6</v>
      </c>
      <c r="T703">
        <v>4</v>
      </c>
      <c r="U703">
        <v>7</v>
      </c>
      <c r="V703">
        <v>4</v>
      </c>
      <c r="W703">
        <v>2</v>
      </c>
      <c r="X703">
        <v>2</v>
      </c>
      <c r="Y703">
        <v>9</v>
      </c>
      <c r="Z703">
        <v>6</v>
      </c>
      <c r="AA703">
        <v>4</v>
      </c>
      <c r="AB703">
        <v>7</v>
      </c>
      <c r="AC703">
        <v>4</v>
      </c>
      <c r="AD703">
        <v>2</v>
      </c>
      <c r="AE703">
        <v>2</v>
      </c>
      <c r="AF703">
        <v>9</v>
      </c>
      <c r="AG703">
        <v>6</v>
      </c>
      <c r="AH703" s="3">
        <v>7.2857142857142856</v>
      </c>
      <c r="AI703" s="3">
        <v>4.2857142857142856</v>
      </c>
      <c r="AJ703" s="3">
        <v>2.5748571428571432</v>
      </c>
      <c r="AK703" s="3">
        <v>6</v>
      </c>
      <c r="AL703" s="3">
        <v>4.1428571428571432</v>
      </c>
      <c r="AM703" s="3">
        <v>7.2857142857142856</v>
      </c>
      <c r="AN703" s="3">
        <v>3.2857142857142856</v>
      </c>
      <c r="AO703" s="3">
        <f t="shared" si="132"/>
        <v>4.9800816326530608</v>
      </c>
      <c r="AP703" s="3" t="b">
        <f t="shared" si="133"/>
        <v>1</v>
      </c>
      <c r="AQ703" s="3" t="b">
        <f t="shared" si="140"/>
        <v>1</v>
      </c>
      <c r="AR703">
        <f t="shared" si="134"/>
        <v>4</v>
      </c>
      <c r="AS703">
        <f t="shared" si="135"/>
        <v>3</v>
      </c>
      <c r="AT703" s="3" t="b">
        <f t="shared" si="136"/>
        <v>1</v>
      </c>
      <c r="AU703" s="3">
        <f t="shared" si="137"/>
        <v>5.0365714285714285</v>
      </c>
      <c r="AV703" s="3">
        <f t="shared" si="138"/>
        <v>4.9047619047619051</v>
      </c>
      <c r="AW703" s="3">
        <f t="shared" si="131"/>
        <v>3.8258870153286585E-2</v>
      </c>
      <c r="AX703" s="3">
        <f t="shared" si="143"/>
        <v>-0.18575163894919128</v>
      </c>
      <c r="AY703" s="3" t="b">
        <f t="shared" si="141"/>
        <v>0</v>
      </c>
      <c r="AZ703" s="6">
        <f t="shared" si="139"/>
        <v>0.93687457748370628</v>
      </c>
      <c r="BA703" s="3" t="b">
        <f t="shared" si="142"/>
        <v>0</v>
      </c>
      <c r="BB703" s="3"/>
      <c r="BC703" t="s">
        <v>537</v>
      </c>
    </row>
    <row r="704" spans="1:55">
      <c r="A704">
        <v>1066</v>
      </c>
      <c r="B704">
        <v>1</v>
      </c>
      <c r="C704" t="s">
        <v>2440</v>
      </c>
      <c r="D704" t="str">
        <f>HYPERLINK("http://www.uniprot.org/uniprot/MED1_MOUSE", "MED1_MOUSE")</f>
        <v>MED1_MOUSE</v>
      </c>
      <c r="F704">
        <v>6.3</v>
      </c>
      <c r="G704">
        <v>1575</v>
      </c>
      <c r="H704">
        <v>167142</v>
      </c>
      <c r="I704" t="s">
        <v>2441</v>
      </c>
      <c r="J704">
        <v>30</v>
      </c>
      <c r="K704">
        <v>30</v>
      </c>
      <c r="L704">
        <v>1</v>
      </c>
      <c r="M704">
        <v>6</v>
      </c>
      <c r="N704">
        <v>7</v>
      </c>
      <c r="O704">
        <v>4</v>
      </c>
      <c r="P704">
        <v>1</v>
      </c>
      <c r="Q704">
        <v>2</v>
      </c>
      <c r="R704">
        <v>3</v>
      </c>
      <c r="S704">
        <v>7</v>
      </c>
      <c r="T704">
        <v>6</v>
      </c>
      <c r="U704">
        <v>7</v>
      </c>
      <c r="V704">
        <v>4</v>
      </c>
      <c r="W704">
        <v>1</v>
      </c>
      <c r="X704">
        <v>2</v>
      </c>
      <c r="Y704">
        <v>3</v>
      </c>
      <c r="Z704">
        <v>7</v>
      </c>
      <c r="AA704">
        <v>6</v>
      </c>
      <c r="AB704">
        <v>7</v>
      </c>
      <c r="AC704">
        <v>4</v>
      </c>
      <c r="AD704">
        <v>1</v>
      </c>
      <c r="AE704">
        <v>2</v>
      </c>
      <c r="AF704">
        <v>3</v>
      </c>
      <c r="AG704">
        <v>7</v>
      </c>
      <c r="AH704" s="3">
        <v>11.571428571428571</v>
      </c>
      <c r="AI704" s="3">
        <v>4.5892857142857144</v>
      </c>
      <c r="AJ704" s="3">
        <v>2.8571428571428572</v>
      </c>
      <c r="AK704" s="3">
        <v>4.6019999999999994</v>
      </c>
      <c r="AL704" s="3">
        <v>4.6019999999999994</v>
      </c>
      <c r="AM704" s="3">
        <v>2.3470000000000004</v>
      </c>
      <c r="AN704" s="3">
        <v>4.2571428571428571</v>
      </c>
      <c r="AO704" s="3">
        <f t="shared" si="132"/>
        <v>4.9751428571428571</v>
      </c>
      <c r="AP704" s="3" t="b">
        <f t="shared" si="133"/>
        <v>1</v>
      </c>
      <c r="AQ704" s="3" t="b">
        <f t="shared" si="140"/>
        <v>1</v>
      </c>
      <c r="AR704">
        <f t="shared" si="134"/>
        <v>4</v>
      </c>
      <c r="AS704">
        <f t="shared" si="135"/>
        <v>3</v>
      </c>
      <c r="AT704" s="3" t="b">
        <f t="shared" si="136"/>
        <v>1</v>
      </c>
      <c r="AU704" s="3">
        <f t="shared" si="137"/>
        <v>5.9049642857142857</v>
      </c>
      <c r="AV704" s="3">
        <f t="shared" si="138"/>
        <v>3.7353809523809525</v>
      </c>
      <c r="AW704" s="3">
        <f t="shared" si="131"/>
        <v>0.66067295037042661</v>
      </c>
      <c r="AX704" s="3">
        <f t="shared" si="143"/>
        <v>0.4363886767306745</v>
      </c>
      <c r="AY704" s="3" t="b">
        <f t="shared" si="141"/>
        <v>0</v>
      </c>
      <c r="AZ704" s="6">
        <f t="shared" si="139"/>
        <v>0.40028341629382597</v>
      </c>
      <c r="BA704" s="3" t="b">
        <f t="shared" si="142"/>
        <v>0</v>
      </c>
      <c r="BB704" s="3"/>
      <c r="BC704" t="s">
        <v>537</v>
      </c>
    </row>
    <row r="705" spans="1:55">
      <c r="A705">
        <v>1176</v>
      </c>
      <c r="B705">
        <v>1</v>
      </c>
      <c r="C705" t="s">
        <v>2244</v>
      </c>
      <c r="D705" t="str">
        <f>HYPERLINK("http://www.uniprot.org/uniprot/DIMT1_MOUSE", "DIMT1_MOUSE")</f>
        <v>DIMT1_MOUSE</v>
      </c>
      <c r="F705">
        <v>16</v>
      </c>
      <c r="G705">
        <v>313</v>
      </c>
      <c r="H705">
        <v>35275</v>
      </c>
      <c r="I705" t="s">
        <v>2328</v>
      </c>
      <c r="J705">
        <v>24</v>
      </c>
      <c r="K705">
        <v>24</v>
      </c>
      <c r="L705">
        <v>1</v>
      </c>
      <c r="M705">
        <v>2</v>
      </c>
      <c r="N705">
        <v>1</v>
      </c>
      <c r="O705">
        <v>2</v>
      </c>
      <c r="P705">
        <v>3</v>
      </c>
      <c r="Q705">
        <v>8</v>
      </c>
      <c r="R705">
        <v>4</v>
      </c>
      <c r="S705">
        <v>4</v>
      </c>
      <c r="T705">
        <v>2</v>
      </c>
      <c r="U705">
        <v>1</v>
      </c>
      <c r="V705">
        <v>2</v>
      </c>
      <c r="W705">
        <v>3</v>
      </c>
      <c r="X705">
        <v>8</v>
      </c>
      <c r="Y705">
        <v>4</v>
      </c>
      <c r="Z705">
        <v>4</v>
      </c>
      <c r="AA705">
        <v>2</v>
      </c>
      <c r="AB705">
        <v>1</v>
      </c>
      <c r="AC705">
        <v>2</v>
      </c>
      <c r="AD705">
        <v>3</v>
      </c>
      <c r="AE705">
        <v>8</v>
      </c>
      <c r="AF705">
        <v>4</v>
      </c>
      <c r="AG705">
        <v>4</v>
      </c>
      <c r="AH705" s="3">
        <v>4.5714285714285712</v>
      </c>
      <c r="AI705" s="3">
        <v>0.5714285714285714</v>
      </c>
      <c r="AJ705" s="3">
        <v>1.4285714285714286</v>
      </c>
      <c r="AK705" s="3">
        <v>9.4107142857142865</v>
      </c>
      <c r="AL705" s="3">
        <v>12.857142857142858</v>
      </c>
      <c r="AM705" s="3">
        <v>3.2857142857142856</v>
      </c>
      <c r="AN705" s="3">
        <v>2.5649999999999999</v>
      </c>
      <c r="AO705" s="3">
        <f t="shared" si="132"/>
        <v>4.9557142857142855</v>
      </c>
      <c r="AP705" s="3" t="b">
        <f t="shared" si="133"/>
        <v>1</v>
      </c>
      <c r="AQ705" s="3" t="b">
        <f t="shared" si="140"/>
        <v>1</v>
      </c>
      <c r="AR705">
        <f t="shared" si="134"/>
        <v>4</v>
      </c>
      <c r="AS705">
        <f t="shared" si="135"/>
        <v>3</v>
      </c>
      <c r="AT705" s="3" t="b">
        <f t="shared" si="136"/>
        <v>1</v>
      </c>
      <c r="AU705" s="3">
        <f t="shared" si="137"/>
        <v>3.9955357142857144</v>
      </c>
      <c r="AV705" s="3">
        <f t="shared" si="138"/>
        <v>6.2359523809523809</v>
      </c>
      <c r="AW705" s="3">
        <f t="shared" ref="AW705:AW768" si="144">LOG(AU705/AV705,2)</f>
        <v>-0.64222096126013173</v>
      </c>
      <c r="AX705" s="3">
        <f t="shared" si="143"/>
        <v>-0.9549178071242439</v>
      </c>
      <c r="AY705" s="3" t="b">
        <f t="shared" si="141"/>
        <v>0</v>
      </c>
      <c r="AZ705" s="6">
        <f t="shared" si="139"/>
        <v>0.5658534140553797</v>
      </c>
      <c r="BA705" s="3" t="b">
        <f t="shared" si="142"/>
        <v>0</v>
      </c>
      <c r="BB705" s="3"/>
      <c r="BC705" t="s">
        <v>537</v>
      </c>
    </row>
    <row r="706" spans="1:55">
      <c r="A706">
        <v>813</v>
      </c>
      <c r="B706">
        <v>1</v>
      </c>
      <c r="C706" t="s">
        <v>1548</v>
      </c>
      <c r="D706" t="str">
        <f>HYPERLINK("http://www.uniprot.org/uniprot/RBM9_MOUSE", "RBM9_MOUSE")</f>
        <v>RBM9_MOUSE</v>
      </c>
      <c r="F706">
        <v>23.2</v>
      </c>
      <c r="G706">
        <v>449</v>
      </c>
      <c r="H706">
        <v>47331</v>
      </c>
      <c r="I706" t="s">
        <v>1549</v>
      </c>
      <c r="J706">
        <v>39</v>
      </c>
      <c r="K706">
        <v>39</v>
      </c>
      <c r="L706">
        <v>1</v>
      </c>
      <c r="M706">
        <v>2</v>
      </c>
      <c r="N706">
        <v>10</v>
      </c>
      <c r="O706">
        <v>8</v>
      </c>
      <c r="P706">
        <v>0</v>
      </c>
      <c r="Q706">
        <v>2</v>
      </c>
      <c r="R706">
        <v>5</v>
      </c>
      <c r="S706">
        <v>12</v>
      </c>
      <c r="T706">
        <v>2</v>
      </c>
      <c r="U706">
        <v>10</v>
      </c>
      <c r="V706">
        <v>8</v>
      </c>
      <c r="W706">
        <v>0</v>
      </c>
      <c r="X706">
        <v>2</v>
      </c>
      <c r="Y706">
        <v>5</v>
      </c>
      <c r="Z706">
        <v>12</v>
      </c>
      <c r="AA706">
        <v>2</v>
      </c>
      <c r="AB706">
        <v>10</v>
      </c>
      <c r="AC706">
        <v>8</v>
      </c>
      <c r="AD706">
        <v>0</v>
      </c>
      <c r="AE706">
        <v>2</v>
      </c>
      <c r="AF706">
        <v>5</v>
      </c>
      <c r="AG706">
        <v>12</v>
      </c>
      <c r="AH706" s="3">
        <v>4.1428571428571432</v>
      </c>
      <c r="AI706" s="3">
        <v>7.2857142857142856</v>
      </c>
      <c r="AJ706" s="3">
        <v>5.9805714285714293</v>
      </c>
      <c r="AK706" s="3">
        <v>1</v>
      </c>
      <c r="AL706" s="3">
        <v>4.5714285714285712</v>
      </c>
      <c r="AM706" s="3">
        <v>4.1428571428571432</v>
      </c>
      <c r="AN706" s="3">
        <v>7.2857142857142856</v>
      </c>
      <c r="AO706" s="3">
        <f t="shared" si="132"/>
        <v>4.915591836734694</v>
      </c>
      <c r="AP706" s="3" t="b">
        <f t="shared" si="133"/>
        <v>1</v>
      </c>
      <c r="AQ706" s="3" t="b">
        <f t="shared" si="140"/>
        <v>1</v>
      </c>
      <c r="AR706">
        <f t="shared" si="134"/>
        <v>3</v>
      </c>
      <c r="AS706">
        <f t="shared" si="135"/>
        <v>3</v>
      </c>
      <c r="AT706" s="3" t="b">
        <f t="shared" si="136"/>
        <v>1</v>
      </c>
      <c r="AU706" s="3">
        <f t="shared" si="137"/>
        <v>4.6022857142857143</v>
      </c>
      <c r="AV706" s="3">
        <f t="shared" si="138"/>
        <v>5.333333333333333</v>
      </c>
      <c r="AW706" s="3">
        <f t="shared" si="144"/>
        <v>-0.21268694905278082</v>
      </c>
      <c r="AX706" s="3">
        <f t="shared" si="143"/>
        <v>-0.49332535785146664</v>
      </c>
      <c r="AY706" s="3" t="b">
        <f t="shared" si="141"/>
        <v>0</v>
      </c>
      <c r="AZ706" s="6">
        <f t="shared" si="139"/>
        <v>0.70306854698153587</v>
      </c>
      <c r="BA706" s="3" t="b">
        <f t="shared" si="142"/>
        <v>0</v>
      </c>
      <c r="BB706" s="3"/>
      <c r="BC706" t="s">
        <v>537</v>
      </c>
    </row>
    <row r="707" spans="1:55">
      <c r="A707">
        <v>1366</v>
      </c>
      <c r="B707">
        <v>1</v>
      </c>
      <c r="C707" t="s">
        <v>2740</v>
      </c>
      <c r="D707" t="str">
        <f>HYPERLINK("http://www.uniprot.org/uniprot/CELF2_MOUSE", "CELF2_MOUSE")</f>
        <v>CELF2_MOUSE</v>
      </c>
      <c r="F707">
        <v>14.8</v>
      </c>
      <c r="G707">
        <v>508</v>
      </c>
      <c r="H707">
        <v>54272</v>
      </c>
      <c r="I707" t="s">
        <v>2741</v>
      </c>
      <c r="J707">
        <v>77</v>
      </c>
      <c r="K707">
        <v>27</v>
      </c>
      <c r="L707">
        <v>0.35099999999999998</v>
      </c>
      <c r="M707">
        <v>2</v>
      </c>
      <c r="N707">
        <v>22</v>
      </c>
      <c r="O707">
        <v>14</v>
      </c>
      <c r="P707">
        <v>1</v>
      </c>
      <c r="Q707">
        <v>12</v>
      </c>
      <c r="R707">
        <v>9</v>
      </c>
      <c r="S707">
        <v>17</v>
      </c>
      <c r="T707">
        <v>0</v>
      </c>
      <c r="U707">
        <v>12</v>
      </c>
      <c r="V707">
        <v>4</v>
      </c>
      <c r="W707">
        <v>1</v>
      </c>
      <c r="X707">
        <v>1</v>
      </c>
      <c r="Y707">
        <v>2</v>
      </c>
      <c r="Z707">
        <v>7</v>
      </c>
      <c r="AA707">
        <v>0</v>
      </c>
      <c r="AB707">
        <v>14.553000000000001</v>
      </c>
      <c r="AC707">
        <v>5.0810000000000004</v>
      </c>
      <c r="AD707">
        <v>1</v>
      </c>
      <c r="AE707">
        <v>2.8330000000000002</v>
      </c>
      <c r="AF707">
        <v>2.4380000000000002</v>
      </c>
      <c r="AG707">
        <v>8.4890000000000008</v>
      </c>
      <c r="AH707" s="3">
        <v>1.5714285714285714</v>
      </c>
      <c r="AI707" s="3">
        <v>11.221857142857143</v>
      </c>
      <c r="AJ707" s="3">
        <v>3.9044285714285714</v>
      </c>
      <c r="AK707" s="3">
        <v>5.4285714285714288</v>
      </c>
      <c r="AL707" s="3">
        <v>5.4047142857142854</v>
      </c>
      <c r="AM707" s="3">
        <v>1.7768571428571429</v>
      </c>
      <c r="AN707" s="3">
        <v>4.7841428571428581</v>
      </c>
      <c r="AO707" s="3">
        <f t="shared" si="132"/>
        <v>4.8702857142857141</v>
      </c>
      <c r="AP707" s="3" t="b">
        <f t="shared" si="133"/>
        <v>1</v>
      </c>
      <c r="AQ707" s="3" t="b">
        <f t="shared" si="140"/>
        <v>1</v>
      </c>
      <c r="AR707">
        <f t="shared" si="134"/>
        <v>4</v>
      </c>
      <c r="AS707">
        <f t="shared" si="135"/>
        <v>3</v>
      </c>
      <c r="AT707" s="3" t="b">
        <f t="shared" si="136"/>
        <v>1</v>
      </c>
      <c r="AU707" s="3">
        <f t="shared" si="137"/>
        <v>5.5315714285714286</v>
      </c>
      <c r="AV707" s="3">
        <f t="shared" si="138"/>
        <v>3.9885714285714289</v>
      </c>
      <c r="AW707" s="3">
        <f t="shared" si="144"/>
        <v>0.47181727026978121</v>
      </c>
      <c r="AX707" s="3">
        <f t="shared" si="143"/>
        <v>0.14877909447362475</v>
      </c>
      <c r="AY707" s="3" t="b">
        <f t="shared" si="141"/>
        <v>0</v>
      </c>
      <c r="AZ707" s="6">
        <f t="shared" si="139"/>
        <v>0.57967004319563531</v>
      </c>
      <c r="BA707" s="3" t="b">
        <f t="shared" si="142"/>
        <v>0</v>
      </c>
      <c r="BB707" s="3"/>
      <c r="BC707" t="s">
        <v>1352</v>
      </c>
    </row>
    <row r="708" spans="1:55">
      <c r="A708">
        <v>1358</v>
      </c>
      <c r="B708">
        <v>1</v>
      </c>
      <c r="C708" t="s">
        <v>1913</v>
      </c>
      <c r="D708" t="str">
        <f>HYPERLINK("http://www.uniprot.org/uniprot/DECR2_MOUSE", "DECR2_MOUSE")</f>
        <v>DECR2_MOUSE</v>
      </c>
      <c r="F708">
        <v>22.9</v>
      </c>
      <c r="G708">
        <v>292</v>
      </c>
      <c r="H708">
        <v>31301</v>
      </c>
      <c r="I708" t="s">
        <v>1914</v>
      </c>
      <c r="J708">
        <v>34</v>
      </c>
      <c r="K708">
        <v>34</v>
      </c>
      <c r="L708">
        <v>1</v>
      </c>
      <c r="M708">
        <v>1</v>
      </c>
      <c r="N708">
        <v>5</v>
      </c>
      <c r="O708">
        <v>12</v>
      </c>
      <c r="P708">
        <v>0</v>
      </c>
      <c r="Q708">
        <v>2</v>
      </c>
      <c r="R708">
        <v>9</v>
      </c>
      <c r="S708">
        <v>5</v>
      </c>
      <c r="T708">
        <v>1</v>
      </c>
      <c r="U708">
        <v>5</v>
      </c>
      <c r="V708">
        <v>12</v>
      </c>
      <c r="W708">
        <v>0</v>
      </c>
      <c r="X708">
        <v>2</v>
      </c>
      <c r="Y708">
        <v>9</v>
      </c>
      <c r="Z708">
        <v>5</v>
      </c>
      <c r="AA708">
        <v>1</v>
      </c>
      <c r="AB708">
        <v>5</v>
      </c>
      <c r="AC708">
        <v>12</v>
      </c>
      <c r="AD708">
        <v>0</v>
      </c>
      <c r="AE708">
        <v>2</v>
      </c>
      <c r="AF708">
        <v>9</v>
      </c>
      <c r="AG708">
        <v>5</v>
      </c>
      <c r="AH708" s="3">
        <v>3.2857142857142856</v>
      </c>
      <c r="AI708" s="3">
        <v>3.2924285714285717</v>
      </c>
      <c r="AJ708" s="3">
        <v>9</v>
      </c>
      <c r="AK708" s="3">
        <v>2.8571428571428572</v>
      </c>
      <c r="AL708" s="3">
        <v>5.1718571428571432</v>
      </c>
      <c r="AM708" s="3">
        <v>7.5714285714285712</v>
      </c>
      <c r="AN708" s="3">
        <v>2.8571428571428572</v>
      </c>
      <c r="AO708" s="3">
        <f t="shared" si="132"/>
        <v>4.8622448979591839</v>
      </c>
      <c r="AP708" s="3" t="b">
        <f t="shared" si="133"/>
        <v>1</v>
      </c>
      <c r="AQ708" s="3" t="b">
        <f t="shared" si="140"/>
        <v>1</v>
      </c>
      <c r="AR708">
        <f t="shared" si="134"/>
        <v>3</v>
      </c>
      <c r="AS708">
        <f t="shared" si="135"/>
        <v>3</v>
      </c>
      <c r="AT708" s="3" t="b">
        <f t="shared" si="136"/>
        <v>1</v>
      </c>
      <c r="AU708" s="3">
        <f t="shared" si="137"/>
        <v>4.6088214285714288</v>
      </c>
      <c r="AV708" s="3">
        <f t="shared" si="138"/>
        <v>5.2001428571428576</v>
      </c>
      <c r="AW708" s="3">
        <f t="shared" si="144"/>
        <v>-0.17415338647750334</v>
      </c>
      <c r="AX708" s="3">
        <f t="shared" si="143"/>
        <v>-0.33096998566089192</v>
      </c>
      <c r="AY708" s="3" t="b">
        <f t="shared" si="141"/>
        <v>0</v>
      </c>
      <c r="AZ708" s="6">
        <f t="shared" si="139"/>
        <v>0.78720903677962517</v>
      </c>
      <c r="BA708" s="3" t="b">
        <f t="shared" si="142"/>
        <v>0</v>
      </c>
      <c r="BB708" s="3"/>
      <c r="BC708" t="s">
        <v>537</v>
      </c>
    </row>
    <row r="709" spans="1:55">
      <c r="A709">
        <v>388</v>
      </c>
      <c r="B709">
        <v>1</v>
      </c>
      <c r="C709" t="s">
        <v>1054</v>
      </c>
      <c r="D709" t="str">
        <f>HYPERLINK("http://www.uniprot.org/uniprot/RAB1A_MOUSE", "RAB1A_MOUSE")</f>
        <v>RAB1A_MOUSE</v>
      </c>
      <c r="F709">
        <v>32.700000000000003</v>
      </c>
      <c r="G709">
        <v>205</v>
      </c>
      <c r="H709">
        <v>22679</v>
      </c>
      <c r="I709" t="s">
        <v>1055</v>
      </c>
      <c r="J709">
        <v>51</v>
      </c>
      <c r="K709">
        <v>15</v>
      </c>
      <c r="L709">
        <v>0.29399999999999998</v>
      </c>
      <c r="M709">
        <v>5</v>
      </c>
      <c r="N709">
        <v>10</v>
      </c>
      <c r="O709">
        <v>10</v>
      </c>
      <c r="P709">
        <v>2</v>
      </c>
      <c r="Q709">
        <v>3</v>
      </c>
      <c r="R709">
        <v>15</v>
      </c>
      <c r="S709">
        <v>6</v>
      </c>
      <c r="T709">
        <v>1</v>
      </c>
      <c r="U709">
        <v>2</v>
      </c>
      <c r="V709">
        <v>4</v>
      </c>
      <c r="W709">
        <v>0</v>
      </c>
      <c r="X709">
        <v>1</v>
      </c>
      <c r="Y709">
        <v>6</v>
      </c>
      <c r="Z709">
        <v>1</v>
      </c>
      <c r="AA709">
        <v>5</v>
      </c>
      <c r="AB709">
        <v>4.6669999999999998</v>
      </c>
      <c r="AC709">
        <v>8</v>
      </c>
      <c r="AD709">
        <v>0</v>
      </c>
      <c r="AE709">
        <v>3</v>
      </c>
      <c r="AF709">
        <v>11.4</v>
      </c>
      <c r="AG709">
        <v>2.25</v>
      </c>
      <c r="AH709" s="3">
        <v>9.2285714285714278</v>
      </c>
      <c r="AI709" s="3">
        <v>2.6157142857142857</v>
      </c>
      <c r="AJ709" s="3">
        <v>5.8571428571428568</v>
      </c>
      <c r="AK709" s="3">
        <v>0</v>
      </c>
      <c r="AL709" s="3">
        <v>5.8571428571428568</v>
      </c>
      <c r="AM709" s="3">
        <v>9.1449999999999996</v>
      </c>
      <c r="AN709" s="3">
        <v>1.3214285714285714</v>
      </c>
      <c r="AO709" s="3">
        <f t="shared" ref="AO709:AO772" si="145">AVERAGE(AH709:AN709)</f>
        <v>4.8607142857142858</v>
      </c>
      <c r="AP709" s="3" t="b">
        <f t="shared" ref="AP709:AP772" si="146">IF(AO709&gt;=$AO$1,TRUE,FALSE)</f>
        <v>1</v>
      </c>
      <c r="AQ709" s="3" t="b">
        <f t="shared" si="140"/>
        <v>0</v>
      </c>
      <c r="AR709">
        <f t="shared" ref="AR709:AR772" si="147">COUNTIF(M709:P709,"&gt;0")</f>
        <v>4</v>
      </c>
      <c r="AS709">
        <f t="shared" ref="AS709:AS772" si="148">COUNTIF(Q709:S709,"&gt;0")</f>
        <v>3</v>
      </c>
      <c r="AT709" s="3" t="b">
        <f t="shared" ref="AT709:AT772" si="149">IF(OR(AR709&gt;=$AR$1,AS709&gt;=$AS$1),TRUE,FALSE)</f>
        <v>1</v>
      </c>
      <c r="AU709" s="3">
        <f t="shared" ref="AU709:AU772" si="150">AVERAGE(AH709:AK709)</f>
        <v>4.425357142857143</v>
      </c>
      <c r="AV709" s="3">
        <f t="shared" ref="AV709:AV772" si="151">AVERAGE(AL709:AN709)</f>
        <v>5.441190476190477</v>
      </c>
      <c r="AW709" s="3">
        <f t="shared" si="144"/>
        <v>-0.29812844198730148</v>
      </c>
      <c r="AX709" s="3">
        <f t="shared" si="143"/>
        <v>-0.44874584595926509</v>
      </c>
      <c r="AY709" s="3" t="b">
        <f t="shared" si="141"/>
        <v>0</v>
      </c>
      <c r="AZ709" s="6">
        <f t="shared" ref="AZ709:AZ772" si="152">TTEST(AH709:AK709,AL709:AN709,2,2)</f>
        <v>0.75126490219782693</v>
      </c>
      <c r="BA709" s="3" t="b">
        <f t="shared" si="142"/>
        <v>0</v>
      </c>
      <c r="BB709" s="3"/>
      <c r="BC709" t="s">
        <v>521</v>
      </c>
    </row>
    <row r="710" spans="1:55">
      <c r="A710">
        <v>338</v>
      </c>
      <c r="B710">
        <v>1</v>
      </c>
      <c r="C710" t="s">
        <v>1114</v>
      </c>
      <c r="D710" t="str">
        <f>HYPERLINK("http://www.uniprot.org/uniprot/NUP43_MOUSE", "NUP43_MOUSE")</f>
        <v>NUP43_MOUSE</v>
      </c>
      <c r="F710">
        <v>17.100000000000001</v>
      </c>
      <c r="G710">
        <v>380</v>
      </c>
      <c r="H710">
        <v>42016</v>
      </c>
      <c r="I710" t="s">
        <v>1115</v>
      </c>
      <c r="J710">
        <v>36</v>
      </c>
      <c r="K710">
        <v>36</v>
      </c>
      <c r="L710">
        <v>1</v>
      </c>
      <c r="M710">
        <v>2</v>
      </c>
      <c r="N710">
        <v>10</v>
      </c>
      <c r="O710">
        <v>4</v>
      </c>
      <c r="P710">
        <v>2</v>
      </c>
      <c r="Q710">
        <v>2</v>
      </c>
      <c r="R710">
        <v>7</v>
      </c>
      <c r="S710">
        <v>9</v>
      </c>
      <c r="T710">
        <v>2</v>
      </c>
      <c r="U710">
        <v>10</v>
      </c>
      <c r="V710">
        <v>4</v>
      </c>
      <c r="W710">
        <v>2</v>
      </c>
      <c r="X710">
        <v>2</v>
      </c>
      <c r="Y710">
        <v>7</v>
      </c>
      <c r="Z710">
        <v>9</v>
      </c>
      <c r="AA710">
        <v>2</v>
      </c>
      <c r="AB710">
        <v>10</v>
      </c>
      <c r="AC710">
        <v>4</v>
      </c>
      <c r="AD710">
        <v>2</v>
      </c>
      <c r="AE710">
        <v>2</v>
      </c>
      <c r="AF710">
        <v>7</v>
      </c>
      <c r="AG710">
        <v>9</v>
      </c>
      <c r="AH710" s="3">
        <v>3.8571428571428572</v>
      </c>
      <c r="AI710" s="3">
        <v>6.8332857142857142</v>
      </c>
      <c r="AJ710" s="3">
        <v>2.6097142857142859</v>
      </c>
      <c r="AK710" s="3">
        <v>6.0714285714285712</v>
      </c>
      <c r="AL710" s="3">
        <v>4.1428571428571432</v>
      </c>
      <c r="AM710" s="3">
        <v>5.3527142857142858</v>
      </c>
      <c r="AN710" s="3">
        <v>4.895142857142857</v>
      </c>
      <c r="AO710" s="3">
        <f t="shared" si="145"/>
        <v>4.8231836734693871</v>
      </c>
      <c r="AP710" s="3" t="b">
        <f t="shared" si="146"/>
        <v>1</v>
      </c>
      <c r="AQ710" s="3" t="b">
        <f t="shared" ref="AQ710:AQ773" si="153">IF(L710&gt;=$AQ$1,TRUE,FALSE)</f>
        <v>1</v>
      </c>
      <c r="AR710">
        <f t="shared" si="147"/>
        <v>4</v>
      </c>
      <c r="AS710">
        <f t="shared" si="148"/>
        <v>3</v>
      </c>
      <c r="AT710" s="3" t="b">
        <f t="shared" si="149"/>
        <v>1</v>
      </c>
      <c r="AU710" s="3">
        <f t="shared" si="150"/>
        <v>4.8428928571428571</v>
      </c>
      <c r="AV710" s="3">
        <f t="shared" si="151"/>
        <v>4.796904761904762</v>
      </c>
      <c r="AW710" s="3">
        <f t="shared" si="144"/>
        <v>1.3765289044398514E-2</v>
      </c>
      <c r="AX710" s="3">
        <f t="shared" si="143"/>
        <v>-1.0395318677544067E-2</v>
      </c>
      <c r="AY710" s="3" t="b">
        <f t="shared" ref="AY710:AY773" si="154">IF(OR(AX710&lt;=$AX$1,AX710&gt;=$AX$2),TRUE,FALSE)</f>
        <v>0</v>
      </c>
      <c r="AZ710" s="6">
        <f t="shared" si="152"/>
        <v>0.97071451829918187</v>
      </c>
      <c r="BA710" s="3" t="b">
        <f t="shared" ref="BA710:BA773" si="155">IF(AZ710&lt;=$AZ$1,TRUE,FALSE)</f>
        <v>0</v>
      </c>
      <c r="BB710" s="3"/>
      <c r="BC710" t="s">
        <v>537</v>
      </c>
    </row>
    <row r="711" spans="1:55">
      <c r="A711">
        <v>872</v>
      </c>
      <c r="B711">
        <v>1</v>
      </c>
      <c r="C711" t="s">
        <v>1413</v>
      </c>
      <c r="D711" t="str">
        <f>HYPERLINK("http://www.uniprot.org/uniprot/OGT1_MOUSE", "OGT1_MOUSE")</f>
        <v>OGT1_MOUSE</v>
      </c>
      <c r="F711">
        <v>19.100000000000001</v>
      </c>
      <c r="G711">
        <v>1046</v>
      </c>
      <c r="H711">
        <v>116953</v>
      </c>
      <c r="I711" t="s">
        <v>1414</v>
      </c>
      <c r="J711">
        <v>43</v>
      </c>
      <c r="K711">
        <v>43</v>
      </c>
      <c r="L711">
        <v>1</v>
      </c>
      <c r="M711">
        <v>0</v>
      </c>
      <c r="N711">
        <v>12</v>
      </c>
      <c r="O711">
        <v>7</v>
      </c>
      <c r="P711">
        <v>0</v>
      </c>
      <c r="Q711">
        <v>0</v>
      </c>
      <c r="R711">
        <v>9</v>
      </c>
      <c r="S711">
        <v>15</v>
      </c>
      <c r="T711">
        <v>0</v>
      </c>
      <c r="U711">
        <v>12</v>
      </c>
      <c r="V711">
        <v>7</v>
      </c>
      <c r="W711">
        <v>0</v>
      </c>
      <c r="X711">
        <v>0</v>
      </c>
      <c r="Y711">
        <v>9</v>
      </c>
      <c r="Z711">
        <v>15</v>
      </c>
      <c r="AA711">
        <v>0</v>
      </c>
      <c r="AB711">
        <v>12</v>
      </c>
      <c r="AC711">
        <v>7</v>
      </c>
      <c r="AD711">
        <v>0</v>
      </c>
      <c r="AE711">
        <v>0</v>
      </c>
      <c r="AF711">
        <v>9</v>
      </c>
      <c r="AG711">
        <v>15</v>
      </c>
      <c r="AH711" s="3">
        <v>0.8571428571428571</v>
      </c>
      <c r="AI711" s="3">
        <v>9.0134285714285713</v>
      </c>
      <c r="AJ711" s="3">
        <v>5.3025714285714276</v>
      </c>
      <c r="AK711" s="3">
        <v>1.1428571428571428</v>
      </c>
      <c r="AL711" s="3">
        <v>0.8571428571428571</v>
      </c>
      <c r="AM711" s="3">
        <v>7.2857142857142856</v>
      </c>
      <c r="AN711" s="3">
        <v>9.2285714285714278</v>
      </c>
      <c r="AO711" s="3">
        <f t="shared" si="145"/>
        <v>4.812489795918367</v>
      </c>
      <c r="AP711" s="3" t="b">
        <f t="shared" si="146"/>
        <v>1</v>
      </c>
      <c r="AQ711" s="3" t="b">
        <f t="shared" si="153"/>
        <v>1</v>
      </c>
      <c r="AR711">
        <f t="shared" si="147"/>
        <v>2</v>
      </c>
      <c r="AS711">
        <f t="shared" si="148"/>
        <v>2</v>
      </c>
      <c r="AT711" s="3" t="b">
        <f t="shared" si="149"/>
        <v>1</v>
      </c>
      <c r="AU711" s="3">
        <f t="shared" si="150"/>
        <v>4.0789999999999997</v>
      </c>
      <c r="AV711" s="3">
        <f t="shared" si="151"/>
        <v>5.7904761904761903</v>
      </c>
      <c r="AW711" s="3">
        <f t="shared" si="144"/>
        <v>-0.50546648864702681</v>
      </c>
      <c r="AX711" s="3">
        <f t="shared" si="143"/>
        <v>-0.57602424882053604</v>
      </c>
      <c r="AY711" s="3" t="b">
        <f t="shared" si="154"/>
        <v>0</v>
      </c>
      <c r="AZ711" s="6">
        <f t="shared" si="152"/>
        <v>0.60649555474486694</v>
      </c>
      <c r="BA711" s="3" t="b">
        <f t="shared" si="155"/>
        <v>0</v>
      </c>
      <c r="BB711" s="3"/>
      <c r="BC711" t="s">
        <v>537</v>
      </c>
    </row>
    <row r="712" spans="1:55">
      <c r="A712">
        <v>800</v>
      </c>
      <c r="B712">
        <v>1</v>
      </c>
      <c r="C712" t="s">
        <v>1694</v>
      </c>
      <c r="D712" t="str">
        <f>HYPERLINK("http://www.uniprot.org/uniprot/RCC2_MOUSE", "RCC2_MOUSE")</f>
        <v>RCC2_MOUSE</v>
      </c>
      <c r="F712">
        <v>13.7</v>
      </c>
      <c r="G712">
        <v>520</v>
      </c>
      <c r="H712">
        <v>55984</v>
      </c>
      <c r="I712" t="s">
        <v>1695</v>
      </c>
      <c r="J712">
        <v>37</v>
      </c>
      <c r="K712">
        <v>37</v>
      </c>
      <c r="L712">
        <v>1</v>
      </c>
      <c r="M712">
        <v>1</v>
      </c>
      <c r="N712">
        <v>7</v>
      </c>
      <c r="O712">
        <v>6</v>
      </c>
      <c r="P712">
        <v>1</v>
      </c>
      <c r="Q712">
        <v>2</v>
      </c>
      <c r="R712">
        <v>7</v>
      </c>
      <c r="S712">
        <v>13</v>
      </c>
      <c r="T712">
        <v>1</v>
      </c>
      <c r="U712">
        <v>7</v>
      </c>
      <c r="V712">
        <v>6</v>
      </c>
      <c r="W712">
        <v>1</v>
      </c>
      <c r="X712">
        <v>2</v>
      </c>
      <c r="Y712">
        <v>7</v>
      </c>
      <c r="Z712">
        <v>13</v>
      </c>
      <c r="AA712">
        <v>1</v>
      </c>
      <c r="AB712">
        <v>7</v>
      </c>
      <c r="AC712">
        <v>6</v>
      </c>
      <c r="AD712">
        <v>1</v>
      </c>
      <c r="AE712">
        <v>2</v>
      </c>
      <c r="AF712">
        <v>7</v>
      </c>
      <c r="AG712">
        <v>13</v>
      </c>
      <c r="AH712" s="3">
        <v>2.4285714285714284</v>
      </c>
      <c r="AI712" s="3">
        <v>4.5714285714285712</v>
      </c>
      <c r="AJ712" s="3">
        <v>4.2857142857142856</v>
      </c>
      <c r="AK712" s="3">
        <v>4.2652857142857146</v>
      </c>
      <c r="AL712" s="3">
        <v>4.4714285714285715</v>
      </c>
      <c r="AM712" s="3">
        <v>5.7042857142857146</v>
      </c>
      <c r="AN712" s="3">
        <v>7.8980000000000006</v>
      </c>
      <c r="AO712" s="3">
        <f t="shared" si="145"/>
        <v>4.8035306122448977</v>
      </c>
      <c r="AP712" s="3" t="b">
        <f t="shared" si="146"/>
        <v>1</v>
      </c>
      <c r="AQ712" s="3" t="b">
        <f t="shared" si="153"/>
        <v>1</v>
      </c>
      <c r="AR712">
        <f t="shared" si="147"/>
        <v>4</v>
      </c>
      <c r="AS712">
        <f t="shared" si="148"/>
        <v>3</v>
      </c>
      <c r="AT712" s="3" t="b">
        <f t="shared" si="149"/>
        <v>1</v>
      </c>
      <c r="AU712" s="3">
        <f t="shared" si="150"/>
        <v>3.8877499999999996</v>
      </c>
      <c r="AV712" s="3">
        <f t="shared" si="151"/>
        <v>6.024571428571428</v>
      </c>
      <c r="AW712" s="3">
        <f t="shared" si="144"/>
        <v>-0.63192316556238126</v>
      </c>
      <c r="AX712" s="3">
        <f t="shared" si="143"/>
        <v>-0.69613145673181531</v>
      </c>
      <c r="AY712" s="3" t="b">
        <f t="shared" si="154"/>
        <v>0</v>
      </c>
      <c r="AZ712" s="6">
        <f t="shared" si="152"/>
        <v>9.0392506477016799E-2</v>
      </c>
      <c r="BA712" s="3" t="b">
        <f t="shared" si="155"/>
        <v>1</v>
      </c>
      <c r="BB712" s="3"/>
      <c r="BC712" t="s">
        <v>537</v>
      </c>
    </row>
    <row r="713" spans="1:55">
      <c r="A713">
        <v>398</v>
      </c>
      <c r="B713">
        <v>1</v>
      </c>
      <c r="C713" t="s">
        <v>1072</v>
      </c>
      <c r="D713" t="str">
        <f>HYPERLINK("http://www.uniprot.org/uniprot/RS3_MOUSE", "RS3_MOUSE")</f>
        <v>RS3_MOUSE</v>
      </c>
      <c r="F713">
        <v>29.2</v>
      </c>
      <c r="G713">
        <v>243</v>
      </c>
      <c r="H713">
        <v>26675</v>
      </c>
      <c r="I713" t="s">
        <v>1073</v>
      </c>
      <c r="J713">
        <v>30</v>
      </c>
      <c r="K713">
        <v>30</v>
      </c>
      <c r="L713">
        <v>1</v>
      </c>
      <c r="M713">
        <v>5</v>
      </c>
      <c r="N713">
        <v>8</v>
      </c>
      <c r="O713">
        <v>5</v>
      </c>
      <c r="P713">
        <v>3</v>
      </c>
      <c r="Q713">
        <v>1</v>
      </c>
      <c r="R713">
        <v>1</v>
      </c>
      <c r="S713">
        <v>7</v>
      </c>
      <c r="T713">
        <v>5</v>
      </c>
      <c r="U713">
        <v>8</v>
      </c>
      <c r="V713">
        <v>5</v>
      </c>
      <c r="W713">
        <v>3</v>
      </c>
      <c r="X713">
        <v>1</v>
      </c>
      <c r="Y713">
        <v>1</v>
      </c>
      <c r="Z713">
        <v>7</v>
      </c>
      <c r="AA713">
        <v>5</v>
      </c>
      <c r="AB713">
        <v>8</v>
      </c>
      <c r="AC713">
        <v>5</v>
      </c>
      <c r="AD713">
        <v>3</v>
      </c>
      <c r="AE713">
        <v>1</v>
      </c>
      <c r="AF713">
        <v>1</v>
      </c>
      <c r="AG713">
        <v>7</v>
      </c>
      <c r="AH713" s="3">
        <v>9.241142857142858</v>
      </c>
      <c r="AI713" s="3">
        <v>5.4081428571428569</v>
      </c>
      <c r="AJ713" s="3">
        <v>3.3277142857142858</v>
      </c>
      <c r="AK713" s="3">
        <v>8.4285714285714288</v>
      </c>
      <c r="AL713" s="3">
        <v>2.2857142857142856</v>
      </c>
      <c r="AM713" s="3">
        <v>0.6667142857142857</v>
      </c>
      <c r="AN713" s="3">
        <v>4.1428571428571432</v>
      </c>
      <c r="AO713" s="3">
        <f t="shared" si="145"/>
        <v>4.7858367346938779</v>
      </c>
      <c r="AP713" s="3" t="b">
        <f t="shared" si="146"/>
        <v>1</v>
      </c>
      <c r="AQ713" s="3" t="b">
        <f t="shared" si="153"/>
        <v>1</v>
      </c>
      <c r="AR713">
        <f t="shared" si="147"/>
        <v>4</v>
      </c>
      <c r="AS713">
        <f t="shared" si="148"/>
        <v>3</v>
      </c>
      <c r="AT713" s="3" t="b">
        <f t="shared" si="149"/>
        <v>1</v>
      </c>
      <c r="AU713" s="3">
        <f t="shared" si="150"/>
        <v>6.6013928571428568</v>
      </c>
      <c r="AV713" s="3">
        <f t="shared" si="151"/>
        <v>2.3650952380952384</v>
      </c>
      <c r="AW713" s="3">
        <f t="shared" si="144"/>
        <v>1.4808721777643545</v>
      </c>
      <c r="AX713" s="3">
        <f t="shared" si="143"/>
        <v>1.6704917894285971</v>
      </c>
      <c r="AY713" s="3" t="b">
        <f t="shared" si="154"/>
        <v>1</v>
      </c>
      <c r="AZ713" s="6">
        <f t="shared" si="152"/>
        <v>6.7777256803026029E-2</v>
      </c>
      <c r="BA713" s="3" t="b">
        <f t="shared" si="155"/>
        <v>1</v>
      </c>
      <c r="BB713" s="3" t="b">
        <v>1</v>
      </c>
      <c r="BC713" t="s">
        <v>537</v>
      </c>
    </row>
    <row r="714" spans="1:55">
      <c r="A714">
        <v>314</v>
      </c>
      <c r="B714">
        <v>1</v>
      </c>
      <c r="C714" t="s">
        <v>591</v>
      </c>
      <c r="D714" t="str">
        <f>HYPERLINK("http://www.uniprot.org/uniprot/CEBPA_MOUSE", "CEBPA_MOUSE")</f>
        <v>CEBPA_MOUSE</v>
      </c>
      <c r="F714">
        <v>6.1</v>
      </c>
      <c r="G714">
        <v>359</v>
      </c>
      <c r="H714">
        <v>37431</v>
      </c>
      <c r="I714" t="s">
        <v>592</v>
      </c>
      <c r="J714">
        <v>26</v>
      </c>
      <c r="K714">
        <v>26</v>
      </c>
      <c r="L714">
        <v>1</v>
      </c>
      <c r="M714">
        <v>3</v>
      </c>
      <c r="N714">
        <v>3</v>
      </c>
      <c r="O714">
        <v>2</v>
      </c>
      <c r="P714">
        <v>5</v>
      </c>
      <c r="Q714">
        <v>5</v>
      </c>
      <c r="R714">
        <v>4</v>
      </c>
      <c r="S714">
        <v>4</v>
      </c>
      <c r="T714">
        <v>3</v>
      </c>
      <c r="U714">
        <v>3</v>
      </c>
      <c r="V714">
        <v>2</v>
      </c>
      <c r="W714">
        <v>5</v>
      </c>
      <c r="X714">
        <v>5</v>
      </c>
      <c r="Y714">
        <v>4</v>
      </c>
      <c r="Z714">
        <v>4</v>
      </c>
      <c r="AA714">
        <v>3</v>
      </c>
      <c r="AB714">
        <v>3</v>
      </c>
      <c r="AC714">
        <v>2</v>
      </c>
      <c r="AD714">
        <v>5</v>
      </c>
      <c r="AE714">
        <v>5</v>
      </c>
      <c r="AF714">
        <v>4</v>
      </c>
      <c r="AG714">
        <v>4</v>
      </c>
      <c r="AH714" s="3">
        <v>5.4322857142857135</v>
      </c>
      <c r="AI714" s="3">
        <v>1.4285714285714286</v>
      </c>
      <c r="AJ714" s="3">
        <v>1.1428571428571428</v>
      </c>
      <c r="AK714" s="3">
        <v>11.571428571428571</v>
      </c>
      <c r="AL714" s="3">
        <v>8.6694285714285719</v>
      </c>
      <c r="AM714" s="3">
        <v>2.8571428571428572</v>
      </c>
      <c r="AN714" s="3">
        <v>2.2857142857142856</v>
      </c>
      <c r="AO714" s="3">
        <f t="shared" si="145"/>
        <v>4.7696326530612243</v>
      </c>
      <c r="AP714" s="3" t="b">
        <f t="shared" si="146"/>
        <v>1</v>
      </c>
      <c r="AQ714" s="3" t="b">
        <f t="shared" si="153"/>
        <v>1</v>
      </c>
      <c r="AR714">
        <f t="shared" si="147"/>
        <v>4</v>
      </c>
      <c r="AS714">
        <f t="shared" si="148"/>
        <v>3</v>
      </c>
      <c r="AT714" s="3" t="b">
        <f t="shared" si="149"/>
        <v>1</v>
      </c>
      <c r="AU714" s="3">
        <f t="shared" si="150"/>
        <v>4.8937857142857144</v>
      </c>
      <c r="AV714" s="3">
        <f t="shared" si="151"/>
        <v>4.6040952380952378</v>
      </c>
      <c r="AW714" s="3">
        <f t="shared" si="144"/>
        <v>8.8033254391559054E-2</v>
      </c>
      <c r="AX714" s="3">
        <f t="shared" si="143"/>
        <v>-3.9733017964549415E-2</v>
      </c>
      <c r="AY714" s="3" t="b">
        <f t="shared" si="154"/>
        <v>0</v>
      </c>
      <c r="AZ714" s="6">
        <f t="shared" si="152"/>
        <v>0.93434949811857271</v>
      </c>
      <c r="BA714" s="3" t="b">
        <f t="shared" si="155"/>
        <v>0</v>
      </c>
      <c r="BB714" s="3"/>
      <c r="BC714" t="s">
        <v>537</v>
      </c>
    </row>
    <row r="715" spans="1:55">
      <c r="A715">
        <v>751</v>
      </c>
      <c r="B715">
        <v>1</v>
      </c>
      <c r="C715" t="s">
        <v>1678</v>
      </c>
      <c r="D715" t="str">
        <f>HYPERLINK("http://www.uniprot.org/uniprot/ACD11_MOUSE", "ACD11_MOUSE")</f>
        <v>ACD11_MOUSE</v>
      </c>
      <c r="F715">
        <v>15.1</v>
      </c>
      <c r="G715">
        <v>779</v>
      </c>
      <c r="H715">
        <v>87367</v>
      </c>
      <c r="I715" t="s">
        <v>1679</v>
      </c>
      <c r="J715">
        <v>32</v>
      </c>
      <c r="K715">
        <v>32</v>
      </c>
      <c r="L715">
        <v>1</v>
      </c>
      <c r="M715">
        <v>1</v>
      </c>
      <c r="N715">
        <v>14</v>
      </c>
      <c r="O715">
        <v>8</v>
      </c>
      <c r="P715">
        <v>1</v>
      </c>
      <c r="Q715">
        <v>4</v>
      </c>
      <c r="R715">
        <v>3</v>
      </c>
      <c r="S715">
        <v>1</v>
      </c>
      <c r="T715">
        <v>1</v>
      </c>
      <c r="U715">
        <v>14</v>
      </c>
      <c r="V715">
        <v>8</v>
      </c>
      <c r="W715">
        <v>1</v>
      </c>
      <c r="X715">
        <v>4</v>
      </c>
      <c r="Y715">
        <v>3</v>
      </c>
      <c r="Z715">
        <v>1</v>
      </c>
      <c r="AA715">
        <v>1</v>
      </c>
      <c r="AB715">
        <v>14</v>
      </c>
      <c r="AC715">
        <v>8</v>
      </c>
      <c r="AD715">
        <v>1</v>
      </c>
      <c r="AE715">
        <v>4</v>
      </c>
      <c r="AF715">
        <v>3</v>
      </c>
      <c r="AG715">
        <v>1</v>
      </c>
      <c r="AH715" s="3">
        <v>2.3571428571428572</v>
      </c>
      <c r="AI715" s="3">
        <v>10.822142857142856</v>
      </c>
      <c r="AJ715" s="3">
        <v>5.8571428571428568</v>
      </c>
      <c r="AK715" s="3">
        <v>4.1428571428571432</v>
      </c>
      <c r="AL715" s="3">
        <v>7.4408571428571424</v>
      </c>
      <c r="AM715" s="3">
        <v>2.2857142857142856</v>
      </c>
      <c r="AN715" s="3">
        <v>0.42857142857142855</v>
      </c>
      <c r="AO715" s="3">
        <f t="shared" si="145"/>
        <v>4.7620612244897957</v>
      </c>
      <c r="AP715" s="3" t="b">
        <f t="shared" si="146"/>
        <v>1</v>
      </c>
      <c r="AQ715" s="3" t="b">
        <f t="shared" si="153"/>
        <v>1</v>
      </c>
      <c r="AR715">
        <f t="shared" si="147"/>
        <v>4</v>
      </c>
      <c r="AS715">
        <f t="shared" si="148"/>
        <v>3</v>
      </c>
      <c r="AT715" s="3" t="b">
        <f t="shared" si="149"/>
        <v>1</v>
      </c>
      <c r="AU715" s="3">
        <f t="shared" si="150"/>
        <v>5.7948214285714279</v>
      </c>
      <c r="AV715" s="3">
        <f t="shared" si="151"/>
        <v>3.3850476190476191</v>
      </c>
      <c r="AW715" s="3">
        <f t="shared" si="144"/>
        <v>0.77558807526290596</v>
      </c>
      <c r="AX715" s="3">
        <f t="shared" si="143"/>
        <v>0.58863491557147463</v>
      </c>
      <c r="AY715" s="3" t="b">
        <f t="shared" si="154"/>
        <v>0</v>
      </c>
      <c r="AZ715" s="6">
        <f t="shared" si="152"/>
        <v>0.42560636806577934</v>
      </c>
      <c r="BA715" s="3" t="b">
        <f t="shared" si="155"/>
        <v>0</v>
      </c>
      <c r="BB715" s="3"/>
      <c r="BC715" t="s">
        <v>537</v>
      </c>
    </row>
    <row r="716" spans="1:55">
      <c r="A716">
        <v>798</v>
      </c>
      <c r="B716">
        <v>1</v>
      </c>
      <c r="C716" t="s">
        <v>1690</v>
      </c>
      <c r="D716" t="str">
        <f>HYPERLINK("http://www.uniprot.org/uniprot/NOL11_MOUSE", "NOL11_MOUSE")</f>
        <v>NOL11_MOUSE</v>
      </c>
      <c r="F716">
        <v>11.8</v>
      </c>
      <c r="G716">
        <v>723</v>
      </c>
      <c r="H716">
        <v>80819</v>
      </c>
      <c r="I716" t="s">
        <v>1691</v>
      </c>
      <c r="J716">
        <v>37</v>
      </c>
      <c r="K716">
        <v>37</v>
      </c>
      <c r="L716">
        <v>1</v>
      </c>
      <c r="M716">
        <v>0</v>
      </c>
      <c r="N716">
        <v>8</v>
      </c>
      <c r="O716">
        <v>8</v>
      </c>
      <c r="P716">
        <v>1</v>
      </c>
      <c r="Q716">
        <v>2</v>
      </c>
      <c r="R716">
        <v>8</v>
      </c>
      <c r="S716">
        <v>10</v>
      </c>
      <c r="T716">
        <v>0</v>
      </c>
      <c r="U716">
        <v>8</v>
      </c>
      <c r="V716">
        <v>8</v>
      </c>
      <c r="W716">
        <v>1</v>
      </c>
      <c r="X716">
        <v>2</v>
      </c>
      <c r="Y716">
        <v>8</v>
      </c>
      <c r="Z716">
        <v>10</v>
      </c>
      <c r="AA716">
        <v>0</v>
      </c>
      <c r="AB716">
        <v>8</v>
      </c>
      <c r="AC716">
        <v>8</v>
      </c>
      <c r="AD716">
        <v>1</v>
      </c>
      <c r="AE716">
        <v>2</v>
      </c>
      <c r="AF716">
        <v>8</v>
      </c>
      <c r="AG716">
        <v>10</v>
      </c>
      <c r="AH716" s="3">
        <v>0.7142857142857143</v>
      </c>
      <c r="AI716" s="3">
        <v>5.5708571428571432</v>
      </c>
      <c r="AJ716" s="3">
        <v>5.9285714285714288</v>
      </c>
      <c r="AK716" s="3">
        <v>4.2571428571428571</v>
      </c>
      <c r="AL716" s="3">
        <v>4.468285714285714</v>
      </c>
      <c r="AM716" s="3">
        <v>6.4285714285714288</v>
      </c>
      <c r="AN716" s="3">
        <v>5.9047142857142854</v>
      </c>
      <c r="AO716" s="3">
        <f t="shared" si="145"/>
        <v>4.7532040816326528</v>
      </c>
      <c r="AP716" s="3" t="b">
        <f t="shared" si="146"/>
        <v>1</v>
      </c>
      <c r="AQ716" s="3" t="b">
        <f t="shared" si="153"/>
        <v>1</v>
      </c>
      <c r="AR716">
        <f t="shared" si="147"/>
        <v>3</v>
      </c>
      <c r="AS716">
        <f t="shared" si="148"/>
        <v>3</v>
      </c>
      <c r="AT716" s="3" t="b">
        <f t="shared" si="149"/>
        <v>1</v>
      </c>
      <c r="AU716" s="3">
        <f t="shared" si="150"/>
        <v>4.1177142857142854</v>
      </c>
      <c r="AV716" s="3">
        <f t="shared" si="151"/>
        <v>5.6005238095238097</v>
      </c>
      <c r="AW716" s="3">
        <f t="shared" si="144"/>
        <v>-0.44371803711699703</v>
      </c>
      <c r="AX716" s="3">
        <f t="shared" si="143"/>
        <v>-0.55550950232669838</v>
      </c>
      <c r="AY716" s="3" t="b">
        <f t="shared" si="154"/>
        <v>0</v>
      </c>
      <c r="AZ716" s="6">
        <f t="shared" si="152"/>
        <v>0.36562346658310613</v>
      </c>
      <c r="BA716" s="3" t="b">
        <f t="shared" si="155"/>
        <v>0</v>
      </c>
      <c r="BB716" s="3"/>
      <c r="BC716" t="s">
        <v>537</v>
      </c>
    </row>
    <row r="717" spans="1:55">
      <c r="A717">
        <v>514</v>
      </c>
      <c r="B717">
        <v>1</v>
      </c>
      <c r="C717" t="s">
        <v>801</v>
      </c>
      <c r="D717" t="str">
        <f>HYPERLINK("http://www.uniprot.org/uniprot/I20L2_MOUSE", "I20L2_MOUSE")</f>
        <v>I20L2_MOUSE</v>
      </c>
      <c r="F717">
        <v>17.100000000000001</v>
      </c>
      <c r="G717">
        <v>368</v>
      </c>
      <c r="H717">
        <v>41021</v>
      </c>
      <c r="I717" t="s">
        <v>715</v>
      </c>
      <c r="J717">
        <v>26</v>
      </c>
      <c r="K717">
        <v>26</v>
      </c>
      <c r="L717">
        <v>1</v>
      </c>
      <c r="M717">
        <v>4</v>
      </c>
      <c r="N717">
        <v>4</v>
      </c>
      <c r="O717">
        <v>4</v>
      </c>
      <c r="P717">
        <v>5</v>
      </c>
      <c r="Q717">
        <v>2</v>
      </c>
      <c r="R717">
        <v>3</v>
      </c>
      <c r="S717">
        <v>4</v>
      </c>
      <c r="T717">
        <v>4</v>
      </c>
      <c r="U717">
        <v>4</v>
      </c>
      <c r="V717">
        <v>4</v>
      </c>
      <c r="W717">
        <v>5</v>
      </c>
      <c r="X717">
        <v>2</v>
      </c>
      <c r="Y717">
        <v>3</v>
      </c>
      <c r="Z717">
        <v>4</v>
      </c>
      <c r="AA717">
        <v>4</v>
      </c>
      <c r="AB717">
        <v>4</v>
      </c>
      <c r="AC717">
        <v>4</v>
      </c>
      <c r="AD717">
        <v>5</v>
      </c>
      <c r="AE717">
        <v>2</v>
      </c>
      <c r="AF717">
        <v>3</v>
      </c>
      <c r="AG717">
        <v>4</v>
      </c>
      <c r="AH717" s="3">
        <v>7.2857142857142856</v>
      </c>
      <c r="AI717" s="3">
        <v>2.2857142857142856</v>
      </c>
      <c r="AJ717" s="3">
        <v>2.8571428571428572</v>
      </c>
      <c r="AK717" s="3">
        <v>11.970142857142857</v>
      </c>
      <c r="AL717" s="3">
        <v>4.1428571428571432</v>
      </c>
      <c r="AM717" s="3">
        <v>2.2857142857142856</v>
      </c>
      <c r="AN717" s="3">
        <v>2.2857142857142856</v>
      </c>
      <c r="AO717" s="3">
        <f t="shared" si="145"/>
        <v>4.730428571428571</v>
      </c>
      <c r="AP717" s="3" t="b">
        <f t="shared" si="146"/>
        <v>1</v>
      </c>
      <c r="AQ717" s="3" t="b">
        <f t="shared" si="153"/>
        <v>1</v>
      </c>
      <c r="AR717">
        <f t="shared" si="147"/>
        <v>4</v>
      </c>
      <c r="AS717">
        <f t="shared" si="148"/>
        <v>3</v>
      </c>
      <c r="AT717" s="3" t="b">
        <f t="shared" si="149"/>
        <v>1</v>
      </c>
      <c r="AU717" s="3">
        <f t="shared" si="150"/>
        <v>6.0996785714285711</v>
      </c>
      <c r="AV717" s="3">
        <f t="shared" si="151"/>
        <v>2.9047619047619051</v>
      </c>
      <c r="AW717" s="3">
        <f t="shared" si="144"/>
        <v>1.0703133056579608</v>
      </c>
      <c r="AX717" s="3">
        <f t="shared" si="143"/>
        <v>0.8541430106972222</v>
      </c>
      <c r="AY717" s="3" t="b">
        <f t="shared" si="154"/>
        <v>0</v>
      </c>
      <c r="AZ717" s="6">
        <f t="shared" si="152"/>
        <v>0.29241347155201936</v>
      </c>
      <c r="BA717" s="3" t="b">
        <f t="shared" si="155"/>
        <v>0</v>
      </c>
      <c r="BB717" s="3"/>
      <c r="BC717" t="s">
        <v>537</v>
      </c>
    </row>
    <row r="718" spans="1:55">
      <c r="A718">
        <v>205</v>
      </c>
      <c r="B718">
        <v>1</v>
      </c>
      <c r="C718" t="s">
        <v>19</v>
      </c>
      <c r="D718" t="str">
        <f>HYPERLINK("http://www.uniprot.org/uniprot/GSTP1_MOUSE", "GSTP1_MOUSE")</f>
        <v>GSTP1_MOUSE</v>
      </c>
      <c r="F718">
        <v>20.5</v>
      </c>
      <c r="G718">
        <v>210</v>
      </c>
      <c r="H718">
        <v>23610</v>
      </c>
      <c r="I718" t="s">
        <v>20</v>
      </c>
      <c r="J718">
        <v>40</v>
      </c>
      <c r="K718">
        <v>40</v>
      </c>
      <c r="L718">
        <v>1</v>
      </c>
      <c r="M718">
        <v>0</v>
      </c>
      <c r="N718">
        <v>0</v>
      </c>
      <c r="O718">
        <v>10</v>
      </c>
      <c r="P718">
        <v>0</v>
      </c>
      <c r="Q718">
        <v>6</v>
      </c>
      <c r="R718">
        <v>12</v>
      </c>
      <c r="S718">
        <v>12</v>
      </c>
      <c r="T718">
        <v>0</v>
      </c>
      <c r="U718">
        <v>0</v>
      </c>
      <c r="V718">
        <v>10</v>
      </c>
      <c r="W718">
        <v>0</v>
      </c>
      <c r="X718">
        <v>6</v>
      </c>
      <c r="Y718">
        <v>12</v>
      </c>
      <c r="Z718">
        <v>12</v>
      </c>
      <c r="AA718">
        <v>0</v>
      </c>
      <c r="AB718">
        <v>0</v>
      </c>
      <c r="AC718">
        <v>10</v>
      </c>
      <c r="AD718">
        <v>0</v>
      </c>
      <c r="AE718">
        <v>6</v>
      </c>
      <c r="AF718">
        <v>12</v>
      </c>
      <c r="AG718">
        <v>12</v>
      </c>
      <c r="AH718" s="3">
        <v>0</v>
      </c>
      <c r="AI718" s="3">
        <v>0</v>
      </c>
      <c r="AJ718" s="3">
        <v>7.25</v>
      </c>
      <c r="AK718" s="3">
        <v>0</v>
      </c>
      <c r="AL718" s="3">
        <v>9.7142857142857135</v>
      </c>
      <c r="AM718" s="3">
        <v>9.2857142857142865</v>
      </c>
      <c r="AN718" s="3">
        <v>6.8332857142857142</v>
      </c>
      <c r="AO718" s="3">
        <f t="shared" si="145"/>
        <v>4.7261836734693876</v>
      </c>
      <c r="AP718" s="3" t="b">
        <f t="shared" si="146"/>
        <v>1</v>
      </c>
      <c r="AQ718" s="3" t="b">
        <f t="shared" si="153"/>
        <v>1</v>
      </c>
      <c r="AR718">
        <f t="shared" si="147"/>
        <v>1</v>
      </c>
      <c r="AS718">
        <f t="shared" si="148"/>
        <v>3</v>
      </c>
      <c r="AT718" s="3" t="b">
        <f t="shared" si="149"/>
        <v>1</v>
      </c>
      <c r="AU718" s="3">
        <f t="shared" si="150"/>
        <v>1.8125</v>
      </c>
      <c r="AV718" s="3">
        <f t="shared" si="151"/>
        <v>8.6110952380952384</v>
      </c>
      <c r="AW718" s="3">
        <f t="shared" si="144"/>
        <v>-2.2482157493562047</v>
      </c>
      <c r="AX718" s="3">
        <f t="shared" si="143"/>
        <v>-2.2395466060616034</v>
      </c>
      <c r="AY718" s="3" t="b">
        <f t="shared" si="154"/>
        <v>1</v>
      </c>
      <c r="AZ718" s="6">
        <f t="shared" si="152"/>
        <v>3.0376181388873397E-2</v>
      </c>
      <c r="BA718" s="3" t="b">
        <f t="shared" si="155"/>
        <v>1</v>
      </c>
      <c r="BB718" s="3" t="b">
        <v>1</v>
      </c>
      <c r="BC718" t="s">
        <v>537</v>
      </c>
    </row>
    <row r="719" spans="1:55">
      <c r="A719">
        <v>311</v>
      </c>
      <c r="B719">
        <v>1</v>
      </c>
      <c r="C719" t="s">
        <v>585</v>
      </c>
      <c r="D719" t="str">
        <f>HYPERLINK("http://www.uniprot.org/uniprot/ST1A1_MOUSE", "ST1A1_MOUSE")</f>
        <v>ST1A1_MOUSE</v>
      </c>
      <c r="F719">
        <v>10</v>
      </c>
      <c r="G719">
        <v>291</v>
      </c>
      <c r="H719">
        <v>33975</v>
      </c>
      <c r="I719" t="s">
        <v>586</v>
      </c>
      <c r="J719">
        <v>32</v>
      </c>
      <c r="K719">
        <v>32</v>
      </c>
      <c r="L719">
        <v>1</v>
      </c>
      <c r="M719">
        <v>0</v>
      </c>
      <c r="N719">
        <v>8</v>
      </c>
      <c r="O719">
        <v>0</v>
      </c>
      <c r="P719">
        <v>10</v>
      </c>
      <c r="Q719">
        <v>0</v>
      </c>
      <c r="R719">
        <v>1</v>
      </c>
      <c r="S719">
        <v>13</v>
      </c>
      <c r="T719">
        <v>0</v>
      </c>
      <c r="U719">
        <v>8</v>
      </c>
      <c r="V719">
        <v>0</v>
      </c>
      <c r="W719">
        <v>10</v>
      </c>
      <c r="X719">
        <v>0</v>
      </c>
      <c r="Y719">
        <v>1</v>
      </c>
      <c r="Z719">
        <v>13</v>
      </c>
      <c r="AA719">
        <v>0</v>
      </c>
      <c r="AB719">
        <v>8</v>
      </c>
      <c r="AC719">
        <v>0</v>
      </c>
      <c r="AD719">
        <v>10</v>
      </c>
      <c r="AE719">
        <v>0</v>
      </c>
      <c r="AF719">
        <v>1</v>
      </c>
      <c r="AG719">
        <v>13</v>
      </c>
      <c r="AH719" s="3">
        <v>0</v>
      </c>
      <c r="AI719" s="3">
        <v>5.3354285714285714</v>
      </c>
      <c r="AJ719" s="3">
        <v>0</v>
      </c>
      <c r="AK719" s="3">
        <v>19.285714285714285</v>
      </c>
      <c r="AL719" s="3">
        <v>0</v>
      </c>
      <c r="AM719" s="3">
        <v>0.6428571428571429</v>
      </c>
      <c r="AN719" s="3">
        <v>7.6044285714285715</v>
      </c>
      <c r="AO719" s="3">
        <f t="shared" si="145"/>
        <v>4.6954897959183679</v>
      </c>
      <c r="AP719" s="3" t="b">
        <f t="shared" si="146"/>
        <v>1</v>
      </c>
      <c r="AQ719" s="3" t="b">
        <f t="shared" si="153"/>
        <v>1</v>
      </c>
      <c r="AR719">
        <f t="shared" si="147"/>
        <v>2</v>
      </c>
      <c r="AS719">
        <f t="shared" si="148"/>
        <v>2</v>
      </c>
      <c r="AT719" s="3" t="b">
        <f t="shared" si="149"/>
        <v>1</v>
      </c>
      <c r="AU719" s="3">
        <f t="shared" si="150"/>
        <v>6.1552857142857142</v>
      </c>
      <c r="AV719" s="3">
        <f t="shared" si="151"/>
        <v>2.7490952380952383</v>
      </c>
      <c r="AW719" s="3">
        <f t="shared" si="144"/>
        <v>1.1628689372435028</v>
      </c>
      <c r="AX719" s="3">
        <f t="shared" si="143"/>
        <v>0.79274415323414404</v>
      </c>
      <c r="AY719" s="3" t="b">
        <f t="shared" si="154"/>
        <v>0</v>
      </c>
      <c r="AZ719" s="6">
        <f t="shared" si="152"/>
        <v>0.58003337438463065</v>
      </c>
      <c r="BA719" s="3" t="b">
        <f t="shared" si="155"/>
        <v>0</v>
      </c>
      <c r="BB719" s="3"/>
      <c r="BC719" t="s">
        <v>537</v>
      </c>
    </row>
    <row r="720" spans="1:55">
      <c r="A720">
        <v>1225</v>
      </c>
      <c r="B720">
        <v>1</v>
      </c>
      <c r="C720" t="s">
        <v>2256</v>
      </c>
      <c r="D720" t="str">
        <f>HYPERLINK("http://www.uniprot.org/uniprot/ATPO_MOUSE", "ATPO_MOUSE")</f>
        <v>ATPO_MOUSE</v>
      </c>
      <c r="F720">
        <v>24.9</v>
      </c>
      <c r="G720">
        <v>213</v>
      </c>
      <c r="H720">
        <v>23365</v>
      </c>
      <c r="I720" t="s">
        <v>2257</v>
      </c>
      <c r="J720">
        <v>26</v>
      </c>
      <c r="K720">
        <v>26</v>
      </c>
      <c r="L720">
        <v>1</v>
      </c>
      <c r="M720">
        <v>7</v>
      </c>
      <c r="N720">
        <v>3</v>
      </c>
      <c r="O720">
        <v>3</v>
      </c>
      <c r="P720">
        <v>0</v>
      </c>
      <c r="Q720">
        <v>3</v>
      </c>
      <c r="R720">
        <v>4</v>
      </c>
      <c r="S720">
        <v>6</v>
      </c>
      <c r="T720">
        <v>7</v>
      </c>
      <c r="U720">
        <v>3</v>
      </c>
      <c r="V720">
        <v>3</v>
      </c>
      <c r="W720">
        <v>0</v>
      </c>
      <c r="X720">
        <v>3</v>
      </c>
      <c r="Y720">
        <v>4</v>
      </c>
      <c r="Z720">
        <v>6</v>
      </c>
      <c r="AA720">
        <v>7</v>
      </c>
      <c r="AB720">
        <v>3</v>
      </c>
      <c r="AC720">
        <v>3</v>
      </c>
      <c r="AD720">
        <v>0</v>
      </c>
      <c r="AE720">
        <v>3</v>
      </c>
      <c r="AF720">
        <v>4</v>
      </c>
      <c r="AG720">
        <v>6</v>
      </c>
      <c r="AH720" s="3">
        <v>12.857142857142858</v>
      </c>
      <c r="AI720" s="3">
        <v>1.7292857142857143</v>
      </c>
      <c r="AJ720" s="3">
        <v>2.2857142857142856</v>
      </c>
      <c r="AK720" s="3">
        <v>2.2857142857142856</v>
      </c>
      <c r="AL720" s="3">
        <v>6.6520000000000001</v>
      </c>
      <c r="AM720" s="3">
        <v>3.2924285714285717</v>
      </c>
      <c r="AN720" s="3">
        <v>3.7381428571428574</v>
      </c>
      <c r="AO720" s="3">
        <f t="shared" si="145"/>
        <v>4.6914897959183675</v>
      </c>
      <c r="AP720" s="3" t="b">
        <f t="shared" si="146"/>
        <v>1</v>
      </c>
      <c r="AQ720" s="3" t="b">
        <f t="shared" si="153"/>
        <v>1</v>
      </c>
      <c r="AR720">
        <f t="shared" si="147"/>
        <v>3</v>
      </c>
      <c r="AS720">
        <f t="shared" si="148"/>
        <v>3</v>
      </c>
      <c r="AT720" s="3" t="b">
        <f t="shared" si="149"/>
        <v>1</v>
      </c>
      <c r="AU720" s="3">
        <f t="shared" si="150"/>
        <v>4.7894642857142857</v>
      </c>
      <c r="AV720" s="3">
        <f t="shared" si="151"/>
        <v>4.5608571428571434</v>
      </c>
      <c r="AW720" s="3">
        <f t="shared" si="144"/>
        <v>7.0559313533685566E-2</v>
      </c>
      <c r="AX720" s="3">
        <f t="shared" ref="AX720:AX783" si="156">(AW720-AVERAGE(AW710:AW730))/STDEV(AW710:AW730)</f>
        <v>-0.18520342429568895</v>
      </c>
      <c r="AY720" s="3" t="b">
        <f t="shared" si="154"/>
        <v>0</v>
      </c>
      <c r="AZ720" s="6">
        <f t="shared" si="152"/>
        <v>0.94754159398758353</v>
      </c>
      <c r="BA720" s="3" t="b">
        <f t="shared" si="155"/>
        <v>0</v>
      </c>
      <c r="BB720" s="3"/>
      <c r="BC720" t="s">
        <v>537</v>
      </c>
    </row>
    <row r="721" spans="1:55">
      <c r="A721">
        <v>1292</v>
      </c>
      <c r="B721">
        <v>1</v>
      </c>
      <c r="C721" t="s">
        <v>2841</v>
      </c>
      <c r="D721" t="str">
        <f>HYPERLINK("http://www.uniprot.org/uniprot/CCD86_MOUSE", "CCD86_MOUSE")</f>
        <v>CCD86_MOUSE</v>
      </c>
      <c r="F721">
        <v>16.399999999999999</v>
      </c>
      <c r="G721">
        <v>426</v>
      </c>
      <c r="H721">
        <v>46488</v>
      </c>
      <c r="I721" t="s">
        <v>2842</v>
      </c>
      <c r="J721">
        <v>31</v>
      </c>
      <c r="K721">
        <v>31</v>
      </c>
      <c r="L721">
        <v>1</v>
      </c>
      <c r="M721">
        <v>1</v>
      </c>
      <c r="N721">
        <v>5</v>
      </c>
      <c r="O721">
        <v>4</v>
      </c>
      <c r="P721">
        <v>0</v>
      </c>
      <c r="Q721">
        <v>5</v>
      </c>
      <c r="R721">
        <v>9</v>
      </c>
      <c r="S721">
        <v>7</v>
      </c>
      <c r="T721">
        <v>1</v>
      </c>
      <c r="U721">
        <v>5</v>
      </c>
      <c r="V721">
        <v>4</v>
      </c>
      <c r="W721">
        <v>0</v>
      </c>
      <c r="X721">
        <v>5</v>
      </c>
      <c r="Y721">
        <v>9</v>
      </c>
      <c r="Z721">
        <v>7</v>
      </c>
      <c r="AA721">
        <v>1</v>
      </c>
      <c r="AB721">
        <v>5</v>
      </c>
      <c r="AC721">
        <v>4</v>
      </c>
      <c r="AD721">
        <v>0</v>
      </c>
      <c r="AE721">
        <v>5</v>
      </c>
      <c r="AF721">
        <v>9</v>
      </c>
      <c r="AG721">
        <v>7</v>
      </c>
      <c r="AH721" s="3">
        <v>2.8571428571428572</v>
      </c>
      <c r="AI721" s="3">
        <v>3.2857142857142856</v>
      </c>
      <c r="AJ721" s="3">
        <v>2.8571428571428572</v>
      </c>
      <c r="AK721" s="3">
        <v>2.5714285714285716</v>
      </c>
      <c r="AL721" s="3">
        <v>9.4047142857142862</v>
      </c>
      <c r="AM721" s="3">
        <v>7.5549999999999997</v>
      </c>
      <c r="AN721" s="3">
        <v>4.3025714285714285</v>
      </c>
      <c r="AO721" s="3">
        <f t="shared" si="145"/>
        <v>4.6905306122448982</v>
      </c>
      <c r="AP721" s="3" t="b">
        <f t="shared" si="146"/>
        <v>1</v>
      </c>
      <c r="AQ721" s="3" t="b">
        <f t="shared" si="153"/>
        <v>1</v>
      </c>
      <c r="AR721">
        <f t="shared" si="147"/>
        <v>3</v>
      </c>
      <c r="AS721">
        <f t="shared" si="148"/>
        <v>3</v>
      </c>
      <c r="AT721" s="3" t="b">
        <f t="shared" si="149"/>
        <v>1</v>
      </c>
      <c r="AU721" s="3">
        <f t="shared" si="150"/>
        <v>2.8928571428571428</v>
      </c>
      <c r="AV721" s="3">
        <f t="shared" si="151"/>
        <v>7.0874285714285712</v>
      </c>
      <c r="AW721" s="3">
        <f t="shared" si="144"/>
        <v>-1.2927672095220182</v>
      </c>
      <c r="AX721" s="3">
        <f t="shared" si="156"/>
        <v>-1.4008299578553518</v>
      </c>
      <c r="AY721" s="3" t="b">
        <f t="shared" si="154"/>
        <v>0</v>
      </c>
      <c r="AZ721" s="6">
        <f t="shared" si="152"/>
        <v>2.0790233968496077E-2</v>
      </c>
      <c r="BA721" s="3" t="b">
        <f t="shared" si="155"/>
        <v>1</v>
      </c>
      <c r="BB721" s="3"/>
      <c r="BC721" t="s">
        <v>537</v>
      </c>
    </row>
    <row r="722" spans="1:55">
      <c r="A722">
        <v>1275</v>
      </c>
      <c r="B722">
        <v>1</v>
      </c>
      <c r="C722" t="s">
        <v>2094</v>
      </c>
      <c r="D722" t="str">
        <f>HYPERLINK("http://www.uniprot.org/uniprot/AN32B_MOUSE", "AN32B_MOUSE")</f>
        <v>AN32B_MOUSE</v>
      </c>
      <c r="F722">
        <v>12.1</v>
      </c>
      <c r="G722">
        <v>272</v>
      </c>
      <c r="H722">
        <v>31080</v>
      </c>
      <c r="I722" t="s">
        <v>2095</v>
      </c>
      <c r="J722">
        <v>35</v>
      </c>
      <c r="K722">
        <v>28</v>
      </c>
      <c r="L722">
        <v>0.8</v>
      </c>
      <c r="M722">
        <v>0</v>
      </c>
      <c r="N722">
        <v>5</v>
      </c>
      <c r="O722">
        <v>8</v>
      </c>
      <c r="P722">
        <v>1</v>
      </c>
      <c r="Q722">
        <v>1</v>
      </c>
      <c r="R722">
        <v>7</v>
      </c>
      <c r="S722">
        <v>13</v>
      </c>
      <c r="T722">
        <v>0</v>
      </c>
      <c r="U722">
        <v>3</v>
      </c>
      <c r="V722">
        <v>7</v>
      </c>
      <c r="W722">
        <v>1</v>
      </c>
      <c r="X722">
        <v>1</v>
      </c>
      <c r="Y722">
        <v>4</v>
      </c>
      <c r="Z722">
        <v>12</v>
      </c>
      <c r="AA722">
        <v>0</v>
      </c>
      <c r="AB722">
        <v>4.5</v>
      </c>
      <c r="AC722">
        <v>8</v>
      </c>
      <c r="AD722">
        <v>1</v>
      </c>
      <c r="AE722">
        <v>1</v>
      </c>
      <c r="AF722">
        <v>7</v>
      </c>
      <c r="AG722">
        <v>12.856999999999999</v>
      </c>
      <c r="AH722" s="3">
        <v>1.4285714285714286</v>
      </c>
      <c r="AI722" s="3">
        <v>2.5748571428571432</v>
      </c>
      <c r="AJ722" s="3">
        <v>6.238142857142857</v>
      </c>
      <c r="AK722" s="3">
        <v>5.3025714285714276</v>
      </c>
      <c r="AL722" s="3">
        <v>3.4259999999999997</v>
      </c>
      <c r="AM722" s="3">
        <v>6</v>
      </c>
      <c r="AN722" s="3">
        <v>7.4795714285714281</v>
      </c>
      <c r="AO722" s="3">
        <f t="shared" si="145"/>
        <v>4.635673469387755</v>
      </c>
      <c r="AP722" s="3" t="b">
        <f t="shared" si="146"/>
        <v>1</v>
      </c>
      <c r="AQ722" s="3" t="b">
        <f t="shared" si="153"/>
        <v>1</v>
      </c>
      <c r="AR722">
        <f t="shared" si="147"/>
        <v>3</v>
      </c>
      <c r="AS722">
        <f t="shared" si="148"/>
        <v>3</v>
      </c>
      <c r="AT722" s="3" t="b">
        <f t="shared" si="149"/>
        <v>1</v>
      </c>
      <c r="AU722" s="3">
        <f t="shared" si="150"/>
        <v>3.8860357142857143</v>
      </c>
      <c r="AV722" s="3">
        <f t="shared" si="151"/>
        <v>5.6351904761904761</v>
      </c>
      <c r="AW722" s="3">
        <f t="shared" si="144"/>
        <v>-0.53616521609065448</v>
      </c>
      <c r="AX722" s="3">
        <f t="shared" si="156"/>
        <v>-0.76679674206728243</v>
      </c>
      <c r="AY722" s="3" t="b">
        <f t="shared" si="154"/>
        <v>0</v>
      </c>
      <c r="AZ722" s="6">
        <f t="shared" si="152"/>
        <v>0.34111350149895964</v>
      </c>
      <c r="BA722" s="3" t="b">
        <f t="shared" si="155"/>
        <v>0</v>
      </c>
      <c r="BB722" s="3"/>
      <c r="BC722" t="s">
        <v>347</v>
      </c>
    </row>
    <row r="723" spans="1:55">
      <c r="A723">
        <v>1351</v>
      </c>
      <c r="B723">
        <v>1</v>
      </c>
      <c r="C723" t="s">
        <v>1988</v>
      </c>
      <c r="D723" t="str">
        <f>HYPERLINK("http://www.uniprot.org/uniprot/SKP1_MOUSE", "SKP1_MOUSE")</f>
        <v>SKP1_MOUSE</v>
      </c>
      <c r="F723">
        <v>42.9</v>
      </c>
      <c r="G723">
        <v>163</v>
      </c>
      <c r="H723">
        <v>18673</v>
      </c>
      <c r="I723" t="s">
        <v>1989</v>
      </c>
      <c r="J723">
        <v>23</v>
      </c>
      <c r="K723">
        <v>23</v>
      </c>
      <c r="L723">
        <v>1</v>
      </c>
      <c r="M723">
        <v>6</v>
      </c>
      <c r="N723">
        <v>5</v>
      </c>
      <c r="O723">
        <v>4</v>
      </c>
      <c r="P723">
        <v>1</v>
      </c>
      <c r="Q723">
        <v>1</v>
      </c>
      <c r="R723">
        <v>0</v>
      </c>
      <c r="S723">
        <v>6</v>
      </c>
      <c r="T723">
        <v>6</v>
      </c>
      <c r="U723">
        <v>5</v>
      </c>
      <c r="V723">
        <v>4</v>
      </c>
      <c r="W723">
        <v>1</v>
      </c>
      <c r="X723">
        <v>1</v>
      </c>
      <c r="Y723">
        <v>0</v>
      </c>
      <c r="Z723">
        <v>6</v>
      </c>
      <c r="AA723">
        <v>6</v>
      </c>
      <c r="AB723">
        <v>5</v>
      </c>
      <c r="AC723">
        <v>4</v>
      </c>
      <c r="AD723">
        <v>1</v>
      </c>
      <c r="AE723">
        <v>1</v>
      </c>
      <c r="AF723">
        <v>0</v>
      </c>
      <c r="AG723">
        <v>6</v>
      </c>
      <c r="AH723" s="3">
        <v>11.916</v>
      </c>
      <c r="AI723" s="3">
        <v>3.2904285714285715</v>
      </c>
      <c r="AJ723" s="3">
        <v>3</v>
      </c>
      <c r="AK723" s="3">
        <v>5.4081428571428569</v>
      </c>
      <c r="AL723" s="3">
        <v>3.7122857142857142</v>
      </c>
      <c r="AM723" s="3">
        <v>0.42857142857142855</v>
      </c>
      <c r="AN723" s="3">
        <v>3.8571428571428572</v>
      </c>
      <c r="AO723" s="3">
        <f t="shared" si="145"/>
        <v>4.5160816326530604</v>
      </c>
      <c r="AP723" s="3" t="b">
        <f t="shared" si="146"/>
        <v>1</v>
      </c>
      <c r="AQ723" s="3" t="b">
        <f t="shared" si="153"/>
        <v>1</v>
      </c>
      <c r="AR723">
        <f t="shared" si="147"/>
        <v>4</v>
      </c>
      <c r="AS723">
        <f t="shared" si="148"/>
        <v>2</v>
      </c>
      <c r="AT723" s="3" t="b">
        <f t="shared" si="149"/>
        <v>1</v>
      </c>
      <c r="AU723" s="3">
        <f t="shared" si="150"/>
        <v>5.9036428571428567</v>
      </c>
      <c r="AV723" s="3">
        <f t="shared" si="151"/>
        <v>2.6659999999999999</v>
      </c>
      <c r="AW723" s="3">
        <f t="shared" si="144"/>
        <v>1.1469286672902521</v>
      </c>
      <c r="AX723" s="3">
        <f t="shared" si="156"/>
        <v>0.73247575329583337</v>
      </c>
      <c r="AY723" s="3" t="b">
        <f t="shared" si="154"/>
        <v>0</v>
      </c>
      <c r="AZ723" s="6">
        <f t="shared" si="152"/>
        <v>0.27264429644757138</v>
      </c>
      <c r="BA723" s="3" t="b">
        <f t="shared" si="155"/>
        <v>0</v>
      </c>
      <c r="BB723" s="3"/>
      <c r="BC723" t="s">
        <v>537</v>
      </c>
    </row>
    <row r="724" spans="1:55">
      <c r="A724">
        <v>1290</v>
      </c>
      <c r="B724">
        <v>1</v>
      </c>
      <c r="C724" t="s">
        <v>2837</v>
      </c>
      <c r="D724" t="str">
        <f>HYPERLINK("http://www.uniprot.org/uniprot/CMLO1_MOUSE", "CMLO1_MOUSE")</f>
        <v>CMLO1_MOUSE</v>
      </c>
      <c r="F724">
        <v>8.1</v>
      </c>
      <c r="G724">
        <v>222</v>
      </c>
      <c r="H724">
        <v>25015</v>
      </c>
      <c r="I724" t="s">
        <v>2838</v>
      </c>
      <c r="J724">
        <v>23</v>
      </c>
      <c r="K724">
        <v>23</v>
      </c>
      <c r="L724">
        <v>1</v>
      </c>
      <c r="M724">
        <v>6</v>
      </c>
      <c r="N724">
        <v>4</v>
      </c>
      <c r="O724">
        <v>9</v>
      </c>
      <c r="P724">
        <v>2</v>
      </c>
      <c r="Q724">
        <v>0</v>
      </c>
      <c r="R724">
        <v>1</v>
      </c>
      <c r="S724">
        <v>1</v>
      </c>
      <c r="T724">
        <v>6</v>
      </c>
      <c r="U724">
        <v>4</v>
      </c>
      <c r="V724">
        <v>9</v>
      </c>
      <c r="W724">
        <v>2</v>
      </c>
      <c r="X724">
        <v>0</v>
      </c>
      <c r="Y724">
        <v>1</v>
      </c>
      <c r="Z724">
        <v>1</v>
      </c>
      <c r="AA724">
        <v>6</v>
      </c>
      <c r="AB724">
        <v>4</v>
      </c>
      <c r="AC724">
        <v>9</v>
      </c>
      <c r="AD724">
        <v>2</v>
      </c>
      <c r="AE724">
        <v>0</v>
      </c>
      <c r="AF724">
        <v>1</v>
      </c>
      <c r="AG724">
        <v>1</v>
      </c>
      <c r="AH724" s="3">
        <v>11.571428571428571</v>
      </c>
      <c r="AI724" s="3">
        <v>2.4285714285714284</v>
      </c>
      <c r="AJ724" s="3">
        <v>6.8571428571428568</v>
      </c>
      <c r="AK724" s="3">
        <v>7.5194285714285707</v>
      </c>
      <c r="AL724" s="3">
        <v>1.4285714285714286</v>
      </c>
      <c r="AM724" s="3">
        <v>0.93342857142857139</v>
      </c>
      <c r="AN724" s="3">
        <v>0.7142857142857143</v>
      </c>
      <c r="AO724" s="3">
        <f t="shared" si="145"/>
        <v>4.4932653061224483</v>
      </c>
      <c r="AP724" s="3" t="b">
        <f t="shared" si="146"/>
        <v>1</v>
      </c>
      <c r="AQ724" s="3" t="b">
        <f t="shared" si="153"/>
        <v>1</v>
      </c>
      <c r="AR724">
        <f t="shared" si="147"/>
        <v>4</v>
      </c>
      <c r="AS724">
        <f t="shared" si="148"/>
        <v>2</v>
      </c>
      <c r="AT724" s="3" t="b">
        <f t="shared" si="149"/>
        <v>1</v>
      </c>
      <c r="AU724" s="3">
        <f t="shared" si="150"/>
        <v>7.0941428571428569</v>
      </c>
      <c r="AV724" s="3">
        <f t="shared" si="151"/>
        <v>1.0254285714285716</v>
      </c>
      <c r="AW724" s="3">
        <f t="shared" si="144"/>
        <v>2.7904013815049353</v>
      </c>
      <c r="AX724" s="3">
        <f t="shared" si="156"/>
        <v>2.3080808702870286</v>
      </c>
      <c r="AY724" s="3" t="b">
        <f t="shared" si="154"/>
        <v>1</v>
      </c>
      <c r="AZ724" s="6">
        <f t="shared" si="152"/>
        <v>4.1219878566549559E-2</v>
      </c>
      <c r="BA724" s="3" t="b">
        <f t="shared" si="155"/>
        <v>1</v>
      </c>
      <c r="BB724" s="3" t="b">
        <v>1</v>
      </c>
      <c r="BC724" t="s">
        <v>537</v>
      </c>
    </row>
    <row r="725" spans="1:55">
      <c r="A725">
        <v>1338</v>
      </c>
      <c r="B725">
        <v>1</v>
      </c>
      <c r="C725" t="s">
        <v>1958</v>
      </c>
      <c r="D725" t="str">
        <f>HYPERLINK("http://www.uniprot.org/uniprot/AKP8L_MOUSE", "AKP8L_MOUSE")</f>
        <v>AKP8L_MOUSE</v>
      </c>
      <c r="F725">
        <v>16.5</v>
      </c>
      <c r="G725">
        <v>642</v>
      </c>
      <c r="H725">
        <v>71455</v>
      </c>
      <c r="I725" t="s">
        <v>1959</v>
      </c>
      <c r="J725">
        <v>24</v>
      </c>
      <c r="K725">
        <v>24</v>
      </c>
      <c r="L725">
        <v>1</v>
      </c>
      <c r="M725">
        <v>4</v>
      </c>
      <c r="N725">
        <v>6</v>
      </c>
      <c r="O725">
        <v>5</v>
      </c>
      <c r="P725">
        <v>1</v>
      </c>
      <c r="Q725">
        <v>2</v>
      </c>
      <c r="R725">
        <v>0</v>
      </c>
      <c r="S725">
        <v>6</v>
      </c>
      <c r="T725">
        <v>4</v>
      </c>
      <c r="U725">
        <v>6</v>
      </c>
      <c r="V725">
        <v>5</v>
      </c>
      <c r="W725">
        <v>1</v>
      </c>
      <c r="X725">
        <v>2</v>
      </c>
      <c r="Y725">
        <v>0</v>
      </c>
      <c r="Z725">
        <v>6</v>
      </c>
      <c r="AA725">
        <v>4</v>
      </c>
      <c r="AB725">
        <v>6</v>
      </c>
      <c r="AC725">
        <v>5</v>
      </c>
      <c r="AD725">
        <v>1</v>
      </c>
      <c r="AE725">
        <v>2</v>
      </c>
      <c r="AF725">
        <v>0</v>
      </c>
      <c r="AG725">
        <v>6</v>
      </c>
      <c r="AH725" s="3">
        <v>8.6694285714285719</v>
      </c>
      <c r="AI725" s="3">
        <v>4.1428571428571432</v>
      </c>
      <c r="AJ725" s="3">
        <v>3.8839999999999999</v>
      </c>
      <c r="AK725" s="3">
        <v>5.4047142857142854</v>
      </c>
      <c r="AL725" s="3">
        <v>5.0238571428571435</v>
      </c>
      <c r="AM725" s="3">
        <v>0.42857142857142855</v>
      </c>
      <c r="AN725" s="3">
        <v>3.8095714285714286</v>
      </c>
      <c r="AO725" s="3">
        <f t="shared" si="145"/>
        <v>4.480428571428571</v>
      </c>
      <c r="AP725" s="3" t="b">
        <f t="shared" si="146"/>
        <v>1</v>
      </c>
      <c r="AQ725" s="3" t="b">
        <f t="shared" si="153"/>
        <v>1</v>
      </c>
      <c r="AR725">
        <f t="shared" si="147"/>
        <v>4</v>
      </c>
      <c r="AS725">
        <f t="shared" si="148"/>
        <v>2</v>
      </c>
      <c r="AT725" s="3" t="b">
        <f t="shared" si="149"/>
        <v>1</v>
      </c>
      <c r="AU725" s="3">
        <f t="shared" si="150"/>
        <v>5.5252499999999998</v>
      </c>
      <c r="AV725" s="3">
        <f t="shared" si="151"/>
        <v>3.0873333333333335</v>
      </c>
      <c r="AW725" s="3">
        <f t="shared" si="144"/>
        <v>0.83967848702532544</v>
      </c>
      <c r="AX725" s="3">
        <f t="shared" si="156"/>
        <v>0.55576937141455707</v>
      </c>
      <c r="AY725" s="3" t="b">
        <f t="shared" si="154"/>
        <v>0</v>
      </c>
      <c r="AZ725" s="6">
        <f t="shared" si="152"/>
        <v>0.21929624961766578</v>
      </c>
      <c r="BA725" s="3" t="b">
        <f t="shared" si="155"/>
        <v>0</v>
      </c>
      <c r="BB725" s="3"/>
      <c r="BC725" t="s">
        <v>537</v>
      </c>
    </row>
    <row r="726" spans="1:55">
      <c r="A726">
        <v>531</v>
      </c>
      <c r="B726">
        <v>1</v>
      </c>
      <c r="C726" t="s">
        <v>750</v>
      </c>
      <c r="D726" t="str">
        <f>HYPERLINK("http://www.uniprot.org/uniprot/TEX10_MOUSE", "TEX10_MOUSE")</f>
        <v>TEX10_MOUSE</v>
      </c>
      <c r="F726">
        <v>15</v>
      </c>
      <c r="G726">
        <v>928</v>
      </c>
      <c r="H726">
        <v>105210</v>
      </c>
      <c r="I726" t="s">
        <v>751</v>
      </c>
      <c r="J726">
        <v>36</v>
      </c>
      <c r="K726">
        <v>36</v>
      </c>
      <c r="L726">
        <v>1</v>
      </c>
      <c r="M726">
        <v>3</v>
      </c>
      <c r="N726">
        <v>8</v>
      </c>
      <c r="O726">
        <v>6</v>
      </c>
      <c r="P726">
        <v>0</v>
      </c>
      <c r="Q726">
        <v>2</v>
      </c>
      <c r="R726">
        <v>5</v>
      </c>
      <c r="S726">
        <v>12</v>
      </c>
      <c r="T726">
        <v>3</v>
      </c>
      <c r="U726">
        <v>8</v>
      </c>
      <c r="V726">
        <v>6</v>
      </c>
      <c r="W726">
        <v>0</v>
      </c>
      <c r="X726">
        <v>2</v>
      </c>
      <c r="Y726">
        <v>5</v>
      </c>
      <c r="Z726">
        <v>12</v>
      </c>
      <c r="AA726">
        <v>3</v>
      </c>
      <c r="AB726">
        <v>8</v>
      </c>
      <c r="AC726">
        <v>6</v>
      </c>
      <c r="AD726">
        <v>0</v>
      </c>
      <c r="AE726">
        <v>2</v>
      </c>
      <c r="AF726">
        <v>5</v>
      </c>
      <c r="AG726">
        <v>12</v>
      </c>
      <c r="AH726" s="3">
        <v>5.8571428571428568</v>
      </c>
      <c r="AI726" s="3">
        <v>5.4285714285714288</v>
      </c>
      <c r="AJ726" s="3">
        <v>4.2041428571428572</v>
      </c>
      <c r="AK726" s="3">
        <v>0.42857142857142855</v>
      </c>
      <c r="AL726" s="3">
        <v>4.2041428571428572</v>
      </c>
      <c r="AM726" s="3">
        <v>3.9898571428571432</v>
      </c>
      <c r="AN726" s="3">
        <v>7.25</v>
      </c>
      <c r="AO726" s="3">
        <f t="shared" si="145"/>
        <v>4.4803469387755097</v>
      </c>
      <c r="AP726" s="3" t="b">
        <f t="shared" si="146"/>
        <v>1</v>
      </c>
      <c r="AQ726" s="3" t="b">
        <f t="shared" si="153"/>
        <v>1</v>
      </c>
      <c r="AR726">
        <f t="shared" si="147"/>
        <v>3</v>
      </c>
      <c r="AS726">
        <f t="shared" si="148"/>
        <v>3</v>
      </c>
      <c r="AT726" s="3" t="b">
        <f t="shared" si="149"/>
        <v>1</v>
      </c>
      <c r="AU726" s="3">
        <f t="shared" si="150"/>
        <v>3.9796071428571427</v>
      </c>
      <c r="AV726" s="3">
        <f t="shared" si="151"/>
        <v>5.1480000000000006</v>
      </c>
      <c r="AW726" s="3">
        <f t="shared" si="144"/>
        <v>-0.37138603510780299</v>
      </c>
      <c r="AX726" s="3">
        <f t="shared" si="156"/>
        <v>-0.42109877038385057</v>
      </c>
      <c r="AY726" s="3" t="b">
        <f t="shared" si="154"/>
        <v>0</v>
      </c>
      <c r="AZ726" s="6">
        <f t="shared" si="152"/>
        <v>0.52378642661100927</v>
      </c>
      <c r="BA726" s="3" t="b">
        <f t="shared" si="155"/>
        <v>0</v>
      </c>
      <c r="BB726" s="3"/>
      <c r="BC726" t="s">
        <v>537</v>
      </c>
    </row>
    <row r="727" spans="1:55">
      <c r="A727">
        <v>303</v>
      </c>
      <c r="B727">
        <v>1</v>
      </c>
      <c r="C727" t="s">
        <v>570</v>
      </c>
      <c r="D727" t="str">
        <f>HYPERLINK("http://www.uniprot.org/uniprot/XPC_MOUSE", "XPC_MOUSE")</f>
        <v>XPC_MOUSE</v>
      </c>
      <c r="F727">
        <v>16.100000000000001</v>
      </c>
      <c r="G727">
        <v>930</v>
      </c>
      <c r="H727">
        <v>104523</v>
      </c>
      <c r="I727" t="s">
        <v>651</v>
      </c>
      <c r="J727">
        <v>44</v>
      </c>
      <c r="K727">
        <v>44</v>
      </c>
      <c r="L727">
        <v>1</v>
      </c>
      <c r="M727">
        <v>0</v>
      </c>
      <c r="N727">
        <v>10</v>
      </c>
      <c r="O727">
        <v>14</v>
      </c>
      <c r="P727">
        <v>0</v>
      </c>
      <c r="Q727">
        <v>1</v>
      </c>
      <c r="R727">
        <v>5</v>
      </c>
      <c r="S727">
        <v>14</v>
      </c>
      <c r="T727">
        <v>0</v>
      </c>
      <c r="U727">
        <v>10</v>
      </c>
      <c r="V727">
        <v>14</v>
      </c>
      <c r="W727">
        <v>0</v>
      </c>
      <c r="X727">
        <v>1</v>
      </c>
      <c r="Y727">
        <v>5</v>
      </c>
      <c r="Z727">
        <v>14</v>
      </c>
      <c r="AA727">
        <v>0</v>
      </c>
      <c r="AB727">
        <v>10</v>
      </c>
      <c r="AC727">
        <v>14</v>
      </c>
      <c r="AD727">
        <v>0</v>
      </c>
      <c r="AE727">
        <v>1</v>
      </c>
      <c r="AF727">
        <v>5</v>
      </c>
      <c r="AG727">
        <v>14</v>
      </c>
      <c r="AH727" s="3">
        <v>0</v>
      </c>
      <c r="AI727" s="3">
        <v>6.8</v>
      </c>
      <c r="AJ727" s="3">
        <v>10.246714285714287</v>
      </c>
      <c r="AK727" s="3">
        <v>0</v>
      </c>
      <c r="AL727" s="3">
        <v>2.2857142857142856</v>
      </c>
      <c r="AM727" s="3">
        <v>3.7381428571428574</v>
      </c>
      <c r="AN727" s="3">
        <v>8.2491428571428571</v>
      </c>
      <c r="AO727" s="3">
        <f t="shared" si="145"/>
        <v>4.474244897959184</v>
      </c>
      <c r="AP727" s="3" t="b">
        <f t="shared" si="146"/>
        <v>1</v>
      </c>
      <c r="AQ727" s="3" t="b">
        <f t="shared" si="153"/>
        <v>1</v>
      </c>
      <c r="AR727">
        <f t="shared" si="147"/>
        <v>2</v>
      </c>
      <c r="AS727">
        <f t="shared" si="148"/>
        <v>3</v>
      </c>
      <c r="AT727" s="3" t="b">
        <f t="shared" si="149"/>
        <v>1</v>
      </c>
      <c r="AU727" s="3">
        <f t="shared" si="150"/>
        <v>4.2616785714285719</v>
      </c>
      <c r="AV727" s="3">
        <f t="shared" si="151"/>
        <v>4.7576666666666663</v>
      </c>
      <c r="AW727" s="3">
        <f t="shared" si="144"/>
        <v>-0.15883241185125702</v>
      </c>
      <c r="AX727" s="3">
        <f t="shared" si="156"/>
        <v>-0.29012898451280028</v>
      </c>
      <c r="AY727" s="3" t="b">
        <f t="shared" si="154"/>
        <v>0</v>
      </c>
      <c r="AZ727" s="6">
        <f t="shared" si="152"/>
        <v>0.88907133208835509</v>
      </c>
      <c r="BA727" s="3" t="b">
        <f t="shared" si="155"/>
        <v>0</v>
      </c>
      <c r="BB727" s="3"/>
      <c r="BC727" t="s">
        <v>537</v>
      </c>
    </row>
    <row r="728" spans="1:55">
      <c r="A728">
        <v>318</v>
      </c>
      <c r="B728">
        <v>1</v>
      </c>
      <c r="C728" t="s">
        <v>515</v>
      </c>
      <c r="D728" t="str">
        <f>HYPERLINK("http://www.uniprot.org/uniprot/RD23B_MOUSE", "RD23B_MOUSE")</f>
        <v>RD23B_MOUSE</v>
      </c>
      <c r="F728">
        <v>17.100000000000001</v>
      </c>
      <c r="G728">
        <v>416</v>
      </c>
      <c r="H728">
        <v>43518</v>
      </c>
      <c r="I728" t="s">
        <v>516</v>
      </c>
      <c r="J728">
        <v>27</v>
      </c>
      <c r="K728">
        <v>27</v>
      </c>
      <c r="L728">
        <v>1</v>
      </c>
      <c r="M728">
        <v>1</v>
      </c>
      <c r="N728">
        <v>8</v>
      </c>
      <c r="O728">
        <v>3</v>
      </c>
      <c r="P728">
        <v>4</v>
      </c>
      <c r="Q728">
        <v>4</v>
      </c>
      <c r="R728">
        <v>3</v>
      </c>
      <c r="S728">
        <v>4</v>
      </c>
      <c r="T728">
        <v>1</v>
      </c>
      <c r="U728">
        <v>8</v>
      </c>
      <c r="V728">
        <v>3</v>
      </c>
      <c r="W728">
        <v>4</v>
      </c>
      <c r="X728">
        <v>4</v>
      </c>
      <c r="Y728">
        <v>3</v>
      </c>
      <c r="Z728">
        <v>4</v>
      </c>
      <c r="AA728">
        <v>1</v>
      </c>
      <c r="AB728">
        <v>8</v>
      </c>
      <c r="AC728">
        <v>3</v>
      </c>
      <c r="AD728">
        <v>4</v>
      </c>
      <c r="AE728">
        <v>4</v>
      </c>
      <c r="AF728">
        <v>3</v>
      </c>
      <c r="AG728">
        <v>4</v>
      </c>
      <c r="AH728" s="3">
        <v>2.1428571428571428</v>
      </c>
      <c r="AI728" s="3">
        <v>5.3527142857142858</v>
      </c>
      <c r="AJ728" s="3">
        <v>1.7768571428571429</v>
      </c>
      <c r="AK728" s="3">
        <v>10.428571428571429</v>
      </c>
      <c r="AL728" s="3">
        <v>7.2857142857142856</v>
      </c>
      <c r="AM728" s="3">
        <v>2</v>
      </c>
      <c r="AN728" s="3">
        <v>2.2857142857142856</v>
      </c>
      <c r="AO728" s="3">
        <f t="shared" si="145"/>
        <v>4.4674897959183673</v>
      </c>
      <c r="AP728" s="3" t="b">
        <f t="shared" si="146"/>
        <v>1</v>
      </c>
      <c r="AQ728" s="3" t="b">
        <f t="shared" si="153"/>
        <v>1</v>
      </c>
      <c r="AR728">
        <f t="shared" si="147"/>
        <v>4</v>
      </c>
      <c r="AS728">
        <f t="shared" si="148"/>
        <v>3</v>
      </c>
      <c r="AT728" s="3" t="b">
        <f t="shared" si="149"/>
        <v>1</v>
      </c>
      <c r="AU728" s="3">
        <f t="shared" si="150"/>
        <v>4.9252500000000001</v>
      </c>
      <c r="AV728" s="3">
        <f t="shared" si="151"/>
        <v>3.8571428571428563</v>
      </c>
      <c r="AW728" s="3">
        <f t="shared" si="144"/>
        <v>0.3526643758553073</v>
      </c>
      <c r="AX728" s="3">
        <f t="shared" si="156"/>
        <v>0.10741041382356904</v>
      </c>
      <c r="AY728" s="3" t="b">
        <f t="shared" si="154"/>
        <v>0</v>
      </c>
      <c r="AZ728" s="6">
        <f t="shared" si="152"/>
        <v>0.71571355826943561</v>
      </c>
      <c r="BA728" s="3" t="b">
        <f t="shared" si="155"/>
        <v>0</v>
      </c>
      <c r="BB728" s="3"/>
      <c r="BC728" t="s">
        <v>537</v>
      </c>
    </row>
    <row r="729" spans="1:55">
      <c r="A729">
        <v>116</v>
      </c>
      <c r="B729">
        <v>1</v>
      </c>
      <c r="C729" t="s">
        <v>230</v>
      </c>
      <c r="D729" t="str">
        <f>HYPERLINK("http://www.uniprot.org/uniprot/AT2A2_MOUSE", "AT2A2_MOUSE")</f>
        <v>AT2A2_MOUSE</v>
      </c>
      <c r="F729">
        <v>12</v>
      </c>
      <c r="G729">
        <v>1044</v>
      </c>
      <c r="H729">
        <v>114859</v>
      </c>
      <c r="I729" t="s">
        <v>322</v>
      </c>
      <c r="J729">
        <v>27</v>
      </c>
      <c r="K729">
        <v>27</v>
      </c>
      <c r="L729">
        <v>1</v>
      </c>
      <c r="M729">
        <v>6</v>
      </c>
      <c r="N729">
        <v>8</v>
      </c>
      <c r="O729">
        <v>7</v>
      </c>
      <c r="P729">
        <v>2</v>
      </c>
      <c r="Q729">
        <v>2</v>
      </c>
      <c r="R729">
        <v>1</v>
      </c>
      <c r="S729">
        <v>1</v>
      </c>
      <c r="T729">
        <v>6</v>
      </c>
      <c r="U729">
        <v>8</v>
      </c>
      <c r="V729">
        <v>7</v>
      </c>
      <c r="W729">
        <v>2</v>
      </c>
      <c r="X729">
        <v>2</v>
      </c>
      <c r="Y729">
        <v>1</v>
      </c>
      <c r="Z729">
        <v>1</v>
      </c>
      <c r="AA729">
        <v>6</v>
      </c>
      <c r="AB729">
        <v>8</v>
      </c>
      <c r="AC729">
        <v>7</v>
      </c>
      <c r="AD729">
        <v>2</v>
      </c>
      <c r="AE729">
        <v>2</v>
      </c>
      <c r="AF729">
        <v>1</v>
      </c>
      <c r="AG729">
        <v>1</v>
      </c>
      <c r="AH729" s="3">
        <v>10.702857142857143</v>
      </c>
      <c r="AI729" s="3">
        <v>5.2</v>
      </c>
      <c r="AJ729" s="3">
        <v>4.7142857142857144</v>
      </c>
      <c r="AK729" s="3">
        <v>5.8571428571428568</v>
      </c>
      <c r="AL729" s="3">
        <v>3.9167142857142854</v>
      </c>
      <c r="AM729" s="3">
        <v>0.5714285714285714</v>
      </c>
      <c r="AN729" s="3">
        <v>0.2857142857142857</v>
      </c>
      <c r="AO729" s="3">
        <f t="shared" si="145"/>
        <v>4.4640204081632655</v>
      </c>
      <c r="AP729" s="3" t="b">
        <f t="shared" si="146"/>
        <v>1</v>
      </c>
      <c r="AQ729" s="3" t="b">
        <f t="shared" si="153"/>
        <v>1</v>
      </c>
      <c r="AR729">
        <f t="shared" si="147"/>
        <v>4</v>
      </c>
      <c r="AS729">
        <f t="shared" si="148"/>
        <v>3</v>
      </c>
      <c r="AT729" s="3" t="b">
        <f t="shared" si="149"/>
        <v>1</v>
      </c>
      <c r="AU729" s="3">
        <f t="shared" si="150"/>
        <v>6.6185714285714292</v>
      </c>
      <c r="AV729" s="3">
        <f t="shared" si="151"/>
        <v>1.5912857142857142</v>
      </c>
      <c r="AW729" s="3">
        <f t="shared" si="144"/>
        <v>2.0563269613447375</v>
      </c>
      <c r="AX729" s="3">
        <f t="shared" si="156"/>
        <v>1.5521390453902348</v>
      </c>
      <c r="AY729" s="3" t="b">
        <f t="shared" si="154"/>
        <v>0</v>
      </c>
      <c r="AZ729" s="6">
        <f t="shared" si="152"/>
        <v>4.5905230046188752E-2</v>
      </c>
      <c r="BA729" s="3" t="b">
        <f t="shared" si="155"/>
        <v>1</v>
      </c>
      <c r="BB729" s="3"/>
      <c r="BC729" t="s">
        <v>537</v>
      </c>
    </row>
    <row r="730" spans="1:55">
      <c r="A730">
        <v>41</v>
      </c>
      <c r="B730">
        <v>1</v>
      </c>
      <c r="C730" t="s">
        <v>473</v>
      </c>
      <c r="D730" t="str">
        <f>HYPERLINK("http://www.uniprot.org/uniprot/TM201_MOUSE", "TM201_MOUSE")</f>
        <v>TM201_MOUSE</v>
      </c>
      <c r="F730">
        <v>8.9</v>
      </c>
      <c r="G730">
        <v>664</v>
      </c>
      <c r="H730">
        <v>72501</v>
      </c>
      <c r="I730" t="s">
        <v>474</v>
      </c>
      <c r="J730">
        <v>43</v>
      </c>
      <c r="K730">
        <v>43</v>
      </c>
      <c r="L730">
        <v>1</v>
      </c>
      <c r="M730">
        <v>2</v>
      </c>
      <c r="N730">
        <v>11</v>
      </c>
      <c r="O730">
        <v>11</v>
      </c>
      <c r="P730">
        <v>0</v>
      </c>
      <c r="Q730">
        <v>0</v>
      </c>
      <c r="R730">
        <v>7</v>
      </c>
      <c r="S730">
        <v>12</v>
      </c>
      <c r="T730">
        <v>2</v>
      </c>
      <c r="U730">
        <v>11</v>
      </c>
      <c r="V730">
        <v>11</v>
      </c>
      <c r="W730">
        <v>0</v>
      </c>
      <c r="X730">
        <v>0</v>
      </c>
      <c r="Y730">
        <v>7</v>
      </c>
      <c r="Z730">
        <v>12</v>
      </c>
      <c r="AA730">
        <v>2</v>
      </c>
      <c r="AB730">
        <v>11</v>
      </c>
      <c r="AC730">
        <v>11</v>
      </c>
      <c r="AD730">
        <v>0</v>
      </c>
      <c r="AE730">
        <v>0</v>
      </c>
      <c r="AF730">
        <v>7</v>
      </c>
      <c r="AG730">
        <v>12</v>
      </c>
      <c r="AH730" s="3">
        <v>3.4805714285714289</v>
      </c>
      <c r="AI730" s="3">
        <v>7.5714285714285712</v>
      </c>
      <c r="AJ730" s="3">
        <v>7.8980000000000006</v>
      </c>
      <c r="AK730" s="3">
        <v>0</v>
      </c>
      <c r="AL730" s="3">
        <v>0</v>
      </c>
      <c r="AM730" s="3">
        <v>5.1718571428571432</v>
      </c>
      <c r="AN730" s="3">
        <v>6.8</v>
      </c>
      <c r="AO730" s="3">
        <f t="shared" si="145"/>
        <v>4.4174081632653062</v>
      </c>
      <c r="AP730" s="3" t="b">
        <f t="shared" si="146"/>
        <v>1</v>
      </c>
      <c r="AQ730" s="3" t="b">
        <f t="shared" si="153"/>
        <v>1</v>
      </c>
      <c r="AR730">
        <f t="shared" si="147"/>
        <v>3</v>
      </c>
      <c r="AS730">
        <f t="shared" si="148"/>
        <v>2</v>
      </c>
      <c r="AT730" s="3" t="b">
        <f t="shared" si="149"/>
        <v>1</v>
      </c>
      <c r="AU730" s="3">
        <f t="shared" si="150"/>
        <v>4.7374999999999998</v>
      </c>
      <c r="AV730" s="3">
        <f t="shared" si="151"/>
        <v>3.9906190476190475</v>
      </c>
      <c r="AW730" s="3">
        <f t="shared" si="144"/>
        <v>0.24751338038113493</v>
      </c>
      <c r="AX730" s="3">
        <f t="shared" si="156"/>
        <v>-4.8228895669683552E-2</v>
      </c>
      <c r="AY730" s="3" t="b">
        <f t="shared" si="154"/>
        <v>0</v>
      </c>
      <c r="AZ730" s="6">
        <f t="shared" si="152"/>
        <v>0.80040027016913284</v>
      </c>
      <c r="BA730" s="3" t="b">
        <f t="shared" si="155"/>
        <v>0</v>
      </c>
      <c r="BB730" s="3"/>
      <c r="BC730" t="s">
        <v>537</v>
      </c>
    </row>
    <row r="731" spans="1:55">
      <c r="A731">
        <v>61</v>
      </c>
      <c r="B731">
        <v>1</v>
      </c>
      <c r="C731" t="s">
        <v>432</v>
      </c>
      <c r="D731" t="str">
        <f>HYPERLINK("http://www.uniprot.org/uniprot/SC22B_MOUSE", "SC22B_MOUSE")</f>
        <v>SC22B_MOUSE</v>
      </c>
      <c r="F731">
        <v>25.1</v>
      </c>
      <c r="G731">
        <v>215</v>
      </c>
      <c r="H731">
        <v>24742</v>
      </c>
      <c r="I731" t="s">
        <v>433</v>
      </c>
      <c r="J731">
        <v>29</v>
      </c>
      <c r="K731">
        <v>29</v>
      </c>
      <c r="L731">
        <v>1</v>
      </c>
      <c r="M731">
        <v>4</v>
      </c>
      <c r="N731">
        <v>4</v>
      </c>
      <c r="O731">
        <v>7</v>
      </c>
      <c r="P731">
        <v>2</v>
      </c>
      <c r="Q731">
        <v>3</v>
      </c>
      <c r="R731">
        <v>4</v>
      </c>
      <c r="S731">
        <v>5</v>
      </c>
      <c r="T731">
        <v>4</v>
      </c>
      <c r="U731">
        <v>4</v>
      </c>
      <c r="V731">
        <v>7</v>
      </c>
      <c r="W731">
        <v>2</v>
      </c>
      <c r="X731">
        <v>3</v>
      </c>
      <c r="Y731">
        <v>4</v>
      </c>
      <c r="Z731">
        <v>5</v>
      </c>
      <c r="AA731">
        <v>4</v>
      </c>
      <c r="AB731">
        <v>4</v>
      </c>
      <c r="AC731">
        <v>7</v>
      </c>
      <c r="AD731">
        <v>2</v>
      </c>
      <c r="AE731">
        <v>3</v>
      </c>
      <c r="AF731">
        <v>4</v>
      </c>
      <c r="AG731">
        <v>5</v>
      </c>
      <c r="AH731" s="3">
        <v>6.8571428571428568</v>
      </c>
      <c r="AI731" s="3">
        <v>2</v>
      </c>
      <c r="AJ731" s="3">
        <v>4.7142857142857144</v>
      </c>
      <c r="AK731" s="3">
        <v>5.8571428571428568</v>
      </c>
      <c r="AL731" s="3">
        <v>5.4285714285714288</v>
      </c>
      <c r="AM731" s="3">
        <v>2.8571428571428572</v>
      </c>
      <c r="AN731" s="3">
        <v>2.8571428571428572</v>
      </c>
      <c r="AO731" s="3">
        <f t="shared" si="145"/>
        <v>4.3673469387755111</v>
      </c>
      <c r="AP731" s="3" t="b">
        <f t="shared" si="146"/>
        <v>1</v>
      </c>
      <c r="AQ731" s="3" t="b">
        <f t="shared" si="153"/>
        <v>1</v>
      </c>
      <c r="AR731">
        <f t="shared" si="147"/>
        <v>4</v>
      </c>
      <c r="AS731">
        <f t="shared" si="148"/>
        <v>3</v>
      </c>
      <c r="AT731" s="3" t="b">
        <f t="shared" si="149"/>
        <v>1</v>
      </c>
      <c r="AU731" s="3">
        <f t="shared" si="150"/>
        <v>4.8571428571428577</v>
      </c>
      <c r="AV731" s="3">
        <f t="shared" si="151"/>
        <v>3.7142857142857149</v>
      </c>
      <c r="AW731" s="3">
        <f t="shared" si="144"/>
        <v>0.3870231231092473</v>
      </c>
      <c r="AX731" s="3">
        <f t="shared" si="156"/>
        <v>0.12533157922676258</v>
      </c>
      <c r="AY731" s="3" t="b">
        <f t="shared" si="154"/>
        <v>0</v>
      </c>
      <c r="AZ731" s="6">
        <f t="shared" si="152"/>
        <v>0.46120915555537145</v>
      </c>
      <c r="BA731" s="3" t="b">
        <f t="shared" si="155"/>
        <v>0</v>
      </c>
      <c r="BB731" s="3"/>
      <c r="BC731" t="s">
        <v>537</v>
      </c>
    </row>
    <row r="732" spans="1:55">
      <c r="A732">
        <v>660</v>
      </c>
      <c r="B732">
        <v>1</v>
      </c>
      <c r="C732" t="s">
        <v>450</v>
      </c>
      <c r="D732" t="str">
        <f>HYPERLINK("http://www.uniprot.org/uniprot/RBM16_MOUSE", "RBM16_MOUSE")</f>
        <v>RBM16_MOUSE</v>
      </c>
      <c r="F732">
        <v>11.4</v>
      </c>
      <c r="G732">
        <v>1268</v>
      </c>
      <c r="H732">
        <v>139573</v>
      </c>
      <c r="I732" t="s">
        <v>1916</v>
      </c>
      <c r="J732">
        <v>40</v>
      </c>
      <c r="K732">
        <v>40</v>
      </c>
      <c r="L732">
        <v>1</v>
      </c>
      <c r="M732">
        <v>0</v>
      </c>
      <c r="N732">
        <v>14</v>
      </c>
      <c r="O732">
        <v>8</v>
      </c>
      <c r="P732">
        <v>0</v>
      </c>
      <c r="Q732">
        <v>0</v>
      </c>
      <c r="R732">
        <v>8</v>
      </c>
      <c r="S732">
        <v>10</v>
      </c>
      <c r="T732">
        <v>0</v>
      </c>
      <c r="U732">
        <v>14</v>
      </c>
      <c r="V732">
        <v>8</v>
      </c>
      <c r="W732">
        <v>0</v>
      </c>
      <c r="X732">
        <v>0</v>
      </c>
      <c r="Y732">
        <v>8</v>
      </c>
      <c r="Z732">
        <v>10</v>
      </c>
      <c r="AA732">
        <v>0</v>
      </c>
      <c r="AB732">
        <v>14</v>
      </c>
      <c r="AC732">
        <v>8</v>
      </c>
      <c r="AD732">
        <v>0</v>
      </c>
      <c r="AE732">
        <v>0</v>
      </c>
      <c r="AF732">
        <v>8</v>
      </c>
      <c r="AG732">
        <v>10</v>
      </c>
      <c r="AH732" s="3">
        <v>0.42857142857142855</v>
      </c>
      <c r="AI732" s="3">
        <v>10.637857142857143</v>
      </c>
      <c r="AJ732" s="3">
        <v>5.8571428571428568</v>
      </c>
      <c r="AK732" s="3">
        <v>0.7142857142857143</v>
      </c>
      <c r="AL732" s="3">
        <v>0.5714285714285714</v>
      </c>
      <c r="AM732" s="3">
        <v>6.4285714285714288</v>
      </c>
      <c r="AN732" s="3">
        <v>5.8571428571428568</v>
      </c>
      <c r="AO732" s="3">
        <f t="shared" si="145"/>
        <v>4.3564285714285713</v>
      </c>
      <c r="AP732" s="3" t="b">
        <f t="shared" si="146"/>
        <v>1</v>
      </c>
      <c r="AQ732" s="3" t="b">
        <f t="shared" si="153"/>
        <v>1</v>
      </c>
      <c r="AR732">
        <f t="shared" si="147"/>
        <v>2</v>
      </c>
      <c r="AS732">
        <f t="shared" si="148"/>
        <v>2</v>
      </c>
      <c r="AT732" s="3" t="b">
        <f t="shared" si="149"/>
        <v>1</v>
      </c>
      <c r="AU732" s="3">
        <f t="shared" si="150"/>
        <v>4.4094642857142858</v>
      </c>
      <c r="AV732" s="3">
        <f t="shared" si="151"/>
        <v>4.2857142857142856</v>
      </c>
      <c r="AW732" s="3">
        <f t="shared" si="144"/>
        <v>4.106771708668757E-2</v>
      </c>
      <c r="AX732" s="3">
        <f t="shared" si="156"/>
        <v>-0.27662713211088419</v>
      </c>
      <c r="AY732" s="3" t="b">
        <f t="shared" si="154"/>
        <v>0</v>
      </c>
      <c r="AZ732" s="6">
        <f t="shared" si="152"/>
        <v>0.97121276814775059</v>
      </c>
      <c r="BA732" s="3" t="b">
        <f t="shared" si="155"/>
        <v>0</v>
      </c>
      <c r="BB732" s="3"/>
      <c r="BC732" t="s">
        <v>537</v>
      </c>
    </row>
    <row r="733" spans="1:55">
      <c r="A733">
        <v>1170</v>
      </c>
      <c r="B733">
        <v>1</v>
      </c>
      <c r="C733" t="s">
        <v>2232</v>
      </c>
      <c r="D733" t="str">
        <f>HYPERLINK("http://www.uniprot.org/uniprot/UTP11_MOUSE", "UTP11_MOUSE")</f>
        <v>UTP11_MOUSE</v>
      </c>
      <c r="F733">
        <v>21.7</v>
      </c>
      <c r="G733">
        <v>253</v>
      </c>
      <c r="H733">
        <v>30552</v>
      </c>
      <c r="I733" t="s">
        <v>2233</v>
      </c>
      <c r="J733">
        <v>30</v>
      </c>
      <c r="K733">
        <v>30</v>
      </c>
      <c r="L733">
        <v>1</v>
      </c>
      <c r="M733">
        <v>1</v>
      </c>
      <c r="N733">
        <v>6</v>
      </c>
      <c r="O733">
        <v>6</v>
      </c>
      <c r="P733">
        <v>0</v>
      </c>
      <c r="Q733">
        <v>3</v>
      </c>
      <c r="R733">
        <v>7</v>
      </c>
      <c r="S733">
        <v>7</v>
      </c>
      <c r="T733">
        <v>1</v>
      </c>
      <c r="U733">
        <v>6</v>
      </c>
      <c r="V733">
        <v>6</v>
      </c>
      <c r="W733">
        <v>0</v>
      </c>
      <c r="X733">
        <v>3</v>
      </c>
      <c r="Y733">
        <v>7</v>
      </c>
      <c r="Z733">
        <v>7</v>
      </c>
      <c r="AA733">
        <v>1</v>
      </c>
      <c r="AB733">
        <v>6</v>
      </c>
      <c r="AC733">
        <v>6</v>
      </c>
      <c r="AD733">
        <v>0</v>
      </c>
      <c r="AE733">
        <v>3</v>
      </c>
      <c r="AF733">
        <v>7</v>
      </c>
      <c r="AG733">
        <v>7</v>
      </c>
      <c r="AH733" s="3">
        <v>2.8571428571428572</v>
      </c>
      <c r="AI733" s="3">
        <v>4.1428571428571432</v>
      </c>
      <c r="AJ733" s="3">
        <v>4.5714285714285712</v>
      </c>
      <c r="AK733" s="3">
        <v>2.2358571428571428</v>
      </c>
      <c r="AL733" s="3">
        <v>6.46</v>
      </c>
      <c r="AM733" s="3">
        <v>5.9285714285714288</v>
      </c>
      <c r="AN733" s="3">
        <v>4.2857142857142856</v>
      </c>
      <c r="AO733" s="3">
        <f t="shared" si="145"/>
        <v>4.3545102040816328</v>
      </c>
      <c r="AP733" s="3" t="b">
        <f t="shared" si="146"/>
        <v>1</v>
      </c>
      <c r="AQ733" s="3" t="b">
        <f t="shared" si="153"/>
        <v>1</v>
      </c>
      <c r="AR733">
        <f t="shared" si="147"/>
        <v>3</v>
      </c>
      <c r="AS733">
        <f t="shared" si="148"/>
        <v>3</v>
      </c>
      <c r="AT733" s="3" t="b">
        <f t="shared" si="149"/>
        <v>1</v>
      </c>
      <c r="AU733" s="3">
        <f t="shared" si="150"/>
        <v>3.4518214285714284</v>
      </c>
      <c r="AV733" s="3">
        <f t="shared" si="151"/>
        <v>5.5580952380952375</v>
      </c>
      <c r="AW733" s="3">
        <f t="shared" si="144"/>
        <v>-0.68723272317027895</v>
      </c>
      <c r="AX733" s="3">
        <f t="shared" si="156"/>
        <v>-1.0323841300933403</v>
      </c>
      <c r="AY733" s="3" t="b">
        <f t="shared" si="154"/>
        <v>0</v>
      </c>
      <c r="AZ733" s="6">
        <f t="shared" si="152"/>
        <v>5.5157551795582016E-2</v>
      </c>
      <c r="BA733" s="3" t="b">
        <f t="shared" si="155"/>
        <v>1</v>
      </c>
      <c r="BB733" s="3"/>
      <c r="BC733" t="s">
        <v>537</v>
      </c>
    </row>
    <row r="734" spans="1:55">
      <c r="A734">
        <v>831</v>
      </c>
      <c r="B734">
        <v>1</v>
      </c>
      <c r="C734" t="s">
        <v>1499</v>
      </c>
      <c r="D734" t="str">
        <f>HYPERLINK("http://www.uniprot.org/uniprot/RBBP5_MOUSE", "RBBP5_MOUSE")</f>
        <v>RBBP5_MOUSE</v>
      </c>
      <c r="F734">
        <v>16.5</v>
      </c>
      <c r="G734">
        <v>538</v>
      </c>
      <c r="H734">
        <v>59099</v>
      </c>
      <c r="I734" t="s">
        <v>1500</v>
      </c>
      <c r="J734">
        <v>38</v>
      </c>
      <c r="K734">
        <v>38</v>
      </c>
      <c r="L734">
        <v>1</v>
      </c>
      <c r="M734">
        <v>0</v>
      </c>
      <c r="N734">
        <v>12</v>
      </c>
      <c r="O734">
        <v>4</v>
      </c>
      <c r="P734">
        <v>0</v>
      </c>
      <c r="Q734">
        <v>1</v>
      </c>
      <c r="R734">
        <v>5</v>
      </c>
      <c r="S734">
        <v>16</v>
      </c>
      <c r="T734">
        <v>0</v>
      </c>
      <c r="U734">
        <v>12</v>
      </c>
      <c r="V734">
        <v>4</v>
      </c>
      <c r="W734">
        <v>0</v>
      </c>
      <c r="X734">
        <v>1</v>
      </c>
      <c r="Y734">
        <v>5</v>
      </c>
      <c r="Z734">
        <v>16</v>
      </c>
      <c r="AA734">
        <v>0</v>
      </c>
      <c r="AB734">
        <v>12</v>
      </c>
      <c r="AC734">
        <v>4</v>
      </c>
      <c r="AD734">
        <v>0</v>
      </c>
      <c r="AE734">
        <v>1</v>
      </c>
      <c r="AF734">
        <v>5</v>
      </c>
      <c r="AG734">
        <v>16</v>
      </c>
      <c r="AH734" s="3">
        <v>0.76042857142857145</v>
      </c>
      <c r="AI734" s="3">
        <v>9</v>
      </c>
      <c r="AJ734" s="3">
        <v>2.8571428571428572</v>
      </c>
      <c r="AK734" s="3">
        <v>1.0185714285714285</v>
      </c>
      <c r="AL734" s="3">
        <v>2.8571428571428572</v>
      </c>
      <c r="AM734" s="3">
        <v>4.1428571428571432</v>
      </c>
      <c r="AN734" s="3">
        <v>9.799142857142856</v>
      </c>
      <c r="AO734" s="3">
        <f t="shared" si="145"/>
        <v>4.3478979591836735</v>
      </c>
      <c r="AP734" s="3" t="b">
        <f t="shared" si="146"/>
        <v>1</v>
      </c>
      <c r="AQ734" s="3" t="b">
        <f t="shared" si="153"/>
        <v>1</v>
      </c>
      <c r="AR734">
        <f t="shared" si="147"/>
        <v>2</v>
      </c>
      <c r="AS734">
        <f t="shared" si="148"/>
        <v>3</v>
      </c>
      <c r="AT734" s="3" t="b">
        <f t="shared" si="149"/>
        <v>1</v>
      </c>
      <c r="AU734" s="3">
        <f t="shared" si="150"/>
        <v>3.4090357142857144</v>
      </c>
      <c r="AV734" s="3">
        <f t="shared" si="151"/>
        <v>5.5997142857142848</v>
      </c>
      <c r="AW734" s="3">
        <f t="shared" si="144"/>
        <v>-0.71598950465282563</v>
      </c>
      <c r="AX734" s="3">
        <f t="shared" si="156"/>
        <v>-0.96105064535998719</v>
      </c>
      <c r="AY734" s="3" t="b">
        <f t="shared" si="154"/>
        <v>0</v>
      </c>
      <c r="AZ734" s="6">
        <f t="shared" si="152"/>
        <v>0.4825663946026939</v>
      </c>
      <c r="BA734" s="3" t="b">
        <f t="shared" si="155"/>
        <v>0</v>
      </c>
      <c r="BB734" s="3"/>
      <c r="BC734" t="s">
        <v>537</v>
      </c>
    </row>
    <row r="735" spans="1:55">
      <c r="A735">
        <v>1314</v>
      </c>
      <c r="B735">
        <v>1</v>
      </c>
      <c r="C735" t="s">
        <v>2857</v>
      </c>
      <c r="D735" t="str">
        <f>HYPERLINK("http://www.uniprot.org/uniprot/CCNT1_MOUSE", "CCNT1_MOUSE")</f>
        <v>CCNT1_MOUSE</v>
      </c>
      <c r="F735">
        <v>18.399999999999999</v>
      </c>
      <c r="G735">
        <v>724</v>
      </c>
      <c r="H735">
        <v>80567</v>
      </c>
      <c r="I735" t="s">
        <v>2858</v>
      </c>
      <c r="J735">
        <v>34</v>
      </c>
      <c r="K735">
        <v>34</v>
      </c>
      <c r="L735">
        <v>1</v>
      </c>
      <c r="M735">
        <v>0</v>
      </c>
      <c r="N735">
        <v>7</v>
      </c>
      <c r="O735">
        <v>12</v>
      </c>
      <c r="P735">
        <v>0</v>
      </c>
      <c r="Q735">
        <v>0</v>
      </c>
      <c r="R735">
        <v>7</v>
      </c>
      <c r="S735">
        <v>8</v>
      </c>
      <c r="T735">
        <v>0</v>
      </c>
      <c r="U735">
        <v>7</v>
      </c>
      <c r="V735">
        <v>12</v>
      </c>
      <c r="W735">
        <v>0</v>
      </c>
      <c r="X735">
        <v>0</v>
      </c>
      <c r="Y735">
        <v>7</v>
      </c>
      <c r="Z735">
        <v>8</v>
      </c>
      <c r="AA735">
        <v>0</v>
      </c>
      <c r="AB735">
        <v>7</v>
      </c>
      <c r="AC735">
        <v>12</v>
      </c>
      <c r="AD735">
        <v>0</v>
      </c>
      <c r="AE735">
        <v>0</v>
      </c>
      <c r="AF735">
        <v>7</v>
      </c>
      <c r="AG735">
        <v>8</v>
      </c>
      <c r="AH735" s="3">
        <v>1.4285714285714286</v>
      </c>
      <c r="AI735" s="3">
        <v>4.7768571428571436</v>
      </c>
      <c r="AJ735" s="3">
        <v>9</v>
      </c>
      <c r="AK735" s="3">
        <v>2.8571428571428572</v>
      </c>
      <c r="AL735" s="3">
        <v>1.5714285714285714</v>
      </c>
      <c r="AM735" s="3">
        <v>6</v>
      </c>
      <c r="AN735" s="3">
        <v>4.7142857142857144</v>
      </c>
      <c r="AO735" s="3">
        <f t="shared" si="145"/>
        <v>4.3354693877551025</v>
      </c>
      <c r="AP735" s="3" t="b">
        <f t="shared" si="146"/>
        <v>1</v>
      </c>
      <c r="AQ735" s="3" t="b">
        <f t="shared" si="153"/>
        <v>1</v>
      </c>
      <c r="AR735">
        <f t="shared" si="147"/>
        <v>2</v>
      </c>
      <c r="AS735">
        <f t="shared" si="148"/>
        <v>2</v>
      </c>
      <c r="AT735" s="3" t="b">
        <f t="shared" si="149"/>
        <v>1</v>
      </c>
      <c r="AU735" s="3">
        <f t="shared" si="150"/>
        <v>4.5156428571428577</v>
      </c>
      <c r="AV735" s="3">
        <f t="shared" si="151"/>
        <v>4.0952380952380949</v>
      </c>
      <c r="AW735" s="3">
        <f t="shared" si="144"/>
        <v>0.1409840557367614</v>
      </c>
      <c r="AX735" s="3">
        <f t="shared" si="156"/>
        <v>4.2643663889583849E-2</v>
      </c>
      <c r="AY735" s="3" t="b">
        <f t="shared" si="154"/>
        <v>0</v>
      </c>
      <c r="AZ735" s="6">
        <f t="shared" si="152"/>
        <v>0.85823123037048799</v>
      </c>
      <c r="BA735" s="3" t="b">
        <f t="shared" si="155"/>
        <v>0</v>
      </c>
      <c r="BB735" s="3"/>
      <c r="BC735" t="s">
        <v>537</v>
      </c>
    </row>
    <row r="736" spans="1:55">
      <c r="A736">
        <v>753</v>
      </c>
      <c r="B736">
        <v>1</v>
      </c>
      <c r="C736" t="s">
        <v>1682</v>
      </c>
      <c r="D736" t="str">
        <f>HYPERLINK("http://www.uniprot.org/uniprot/NUCKS_MOUSE", "NUCKS_MOUSE")</f>
        <v>NUCKS_MOUSE</v>
      </c>
      <c r="F736">
        <v>28.2</v>
      </c>
      <c r="G736">
        <v>234</v>
      </c>
      <c r="H736">
        <v>26314</v>
      </c>
      <c r="I736" t="s">
        <v>1683</v>
      </c>
      <c r="J736">
        <v>26</v>
      </c>
      <c r="K736">
        <v>26</v>
      </c>
      <c r="L736">
        <v>1</v>
      </c>
      <c r="M736">
        <v>0</v>
      </c>
      <c r="N736">
        <v>2</v>
      </c>
      <c r="O736">
        <v>3</v>
      </c>
      <c r="P736">
        <v>2</v>
      </c>
      <c r="Q736">
        <v>8</v>
      </c>
      <c r="R736">
        <v>6</v>
      </c>
      <c r="S736">
        <v>5</v>
      </c>
      <c r="T736">
        <v>0</v>
      </c>
      <c r="U736">
        <v>2</v>
      </c>
      <c r="V736">
        <v>3</v>
      </c>
      <c r="W736">
        <v>2</v>
      </c>
      <c r="X736">
        <v>8</v>
      </c>
      <c r="Y736">
        <v>6</v>
      </c>
      <c r="Z736">
        <v>5</v>
      </c>
      <c r="AA736">
        <v>0</v>
      </c>
      <c r="AB736">
        <v>2</v>
      </c>
      <c r="AC736">
        <v>3</v>
      </c>
      <c r="AD736">
        <v>2</v>
      </c>
      <c r="AE736">
        <v>8</v>
      </c>
      <c r="AF736">
        <v>6</v>
      </c>
      <c r="AG736">
        <v>5</v>
      </c>
      <c r="AH736" s="3">
        <v>0.5714285714285714</v>
      </c>
      <c r="AI736" s="3">
        <v>0.85914285714285721</v>
      </c>
      <c r="AJ736" s="3">
        <v>2.168857142857143</v>
      </c>
      <c r="AK736" s="3">
        <v>6.5494285714285718</v>
      </c>
      <c r="AL736" s="3">
        <v>12.553571428571429</v>
      </c>
      <c r="AM736" s="3">
        <v>4.5911428571428567</v>
      </c>
      <c r="AN736" s="3">
        <v>2.8571428571428572</v>
      </c>
      <c r="AO736" s="3">
        <f t="shared" si="145"/>
        <v>4.3072448979591833</v>
      </c>
      <c r="AP736" s="3" t="b">
        <f t="shared" si="146"/>
        <v>1</v>
      </c>
      <c r="AQ736" s="3" t="b">
        <f t="shared" si="153"/>
        <v>1</v>
      </c>
      <c r="AR736">
        <f t="shared" si="147"/>
        <v>3</v>
      </c>
      <c r="AS736">
        <f t="shared" si="148"/>
        <v>3</v>
      </c>
      <c r="AT736" s="3" t="b">
        <f t="shared" si="149"/>
        <v>1</v>
      </c>
      <c r="AU736" s="3">
        <f t="shared" si="150"/>
        <v>2.5372142857142856</v>
      </c>
      <c r="AV736" s="3">
        <f t="shared" si="151"/>
        <v>6.6672857142857147</v>
      </c>
      <c r="AW736" s="3">
        <f t="shared" si="144"/>
        <v>-1.393854182125833</v>
      </c>
      <c r="AX736" s="3">
        <f t="shared" si="156"/>
        <v>-1.534253030653872</v>
      </c>
      <c r="AY736" s="3" t="b">
        <f t="shared" si="154"/>
        <v>0</v>
      </c>
      <c r="AZ736" s="6">
        <f t="shared" si="152"/>
        <v>0.22510610909051693</v>
      </c>
      <c r="BA736" s="3" t="b">
        <f t="shared" si="155"/>
        <v>0</v>
      </c>
      <c r="BB736" s="3"/>
      <c r="BC736" t="s">
        <v>537</v>
      </c>
    </row>
    <row r="737" spans="1:55">
      <c r="A737">
        <v>1272</v>
      </c>
      <c r="B737">
        <v>1</v>
      </c>
      <c r="C737" t="s">
        <v>2088</v>
      </c>
      <c r="D737" t="str">
        <f>HYPERLINK("http://www.uniprot.org/uniprot/ZNF22_MOUSE", "ZNF22_MOUSE")</f>
        <v>ZNF22_MOUSE</v>
      </c>
      <c r="F737">
        <v>17.3</v>
      </c>
      <c r="G737">
        <v>237</v>
      </c>
      <c r="H737">
        <v>27295</v>
      </c>
      <c r="I737" t="s">
        <v>2089</v>
      </c>
      <c r="J737">
        <v>32</v>
      </c>
      <c r="K737">
        <v>32</v>
      </c>
      <c r="L737">
        <v>1</v>
      </c>
      <c r="M737">
        <v>0</v>
      </c>
      <c r="N737">
        <v>14</v>
      </c>
      <c r="O737">
        <v>8</v>
      </c>
      <c r="P737">
        <v>0</v>
      </c>
      <c r="Q737">
        <v>0</v>
      </c>
      <c r="R737">
        <v>6</v>
      </c>
      <c r="S737">
        <v>4</v>
      </c>
      <c r="T737">
        <v>0</v>
      </c>
      <c r="U737">
        <v>14</v>
      </c>
      <c r="V737">
        <v>8</v>
      </c>
      <c r="W737">
        <v>0</v>
      </c>
      <c r="X737">
        <v>0</v>
      </c>
      <c r="Y737">
        <v>6</v>
      </c>
      <c r="Z737">
        <v>4</v>
      </c>
      <c r="AA737">
        <v>0</v>
      </c>
      <c r="AB737">
        <v>14</v>
      </c>
      <c r="AC737">
        <v>8</v>
      </c>
      <c r="AD737">
        <v>0</v>
      </c>
      <c r="AE737">
        <v>0</v>
      </c>
      <c r="AF737">
        <v>6</v>
      </c>
      <c r="AG737">
        <v>4</v>
      </c>
      <c r="AH737" s="3">
        <v>1.4285714285714286</v>
      </c>
      <c r="AI737" s="3">
        <v>11.142857142857142</v>
      </c>
      <c r="AJ737" s="3">
        <v>6.2142857142857144</v>
      </c>
      <c r="AK737" s="3">
        <v>2.4325714285714284</v>
      </c>
      <c r="AL737" s="3">
        <v>1.4285714285714286</v>
      </c>
      <c r="AM737" s="3">
        <v>4.7958571428571428</v>
      </c>
      <c r="AN737" s="3">
        <v>2.6157142857142857</v>
      </c>
      <c r="AO737" s="3">
        <f t="shared" si="145"/>
        <v>4.2940612244897958</v>
      </c>
      <c r="AP737" s="3" t="b">
        <f t="shared" si="146"/>
        <v>1</v>
      </c>
      <c r="AQ737" s="3" t="b">
        <f t="shared" si="153"/>
        <v>1</v>
      </c>
      <c r="AR737">
        <f t="shared" si="147"/>
        <v>2</v>
      </c>
      <c r="AS737">
        <f t="shared" si="148"/>
        <v>2</v>
      </c>
      <c r="AT737" s="3" t="b">
        <f t="shared" si="149"/>
        <v>1</v>
      </c>
      <c r="AU737" s="3">
        <f t="shared" si="150"/>
        <v>5.3045714285714283</v>
      </c>
      <c r="AV737" s="3">
        <f t="shared" si="151"/>
        <v>2.9467142857142861</v>
      </c>
      <c r="AW737" s="3">
        <f t="shared" si="144"/>
        <v>0.84812901330179657</v>
      </c>
      <c r="AX737" s="3">
        <f t="shared" si="156"/>
        <v>0.83012779506327328</v>
      </c>
      <c r="AY737" s="3" t="b">
        <f t="shared" si="154"/>
        <v>0</v>
      </c>
      <c r="AZ737" s="6">
        <f t="shared" si="152"/>
        <v>0.42770237727529714</v>
      </c>
      <c r="BA737" s="3" t="b">
        <f t="shared" si="155"/>
        <v>0</v>
      </c>
      <c r="BB737" s="3"/>
      <c r="BC737" t="s">
        <v>537</v>
      </c>
    </row>
    <row r="738" spans="1:55">
      <c r="A738">
        <v>1203</v>
      </c>
      <c r="B738">
        <v>1</v>
      </c>
      <c r="C738" t="s">
        <v>2297</v>
      </c>
      <c r="D738" t="str">
        <f>HYPERLINK("http://www.uniprot.org/uniprot/RRFM_MOUSE", "RRFM_MOUSE")</f>
        <v>RRFM_MOUSE</v>
      </c>
      <c r="F738">
        <v>39.299999999999997</v>
      </c>
      <c r="G738">
        <v>262</v>
      </c>
      <c r="H738">
        <v>29052</v>
      </c>
      <c r="I738" t="s">
        <v>2298</v>
      </c>
      <c r="J738">
        <v>24</v>
      </c>
      <c r="K738">
        <v>24</v>
      </c>
      <c r="L738">
        <v>1</v>
      </c>
      <c r="M738">
        <v>0</v>
      </c>
      <c r="N738">
        <v>5</v>
      </c>
      <c r="O738">
        <v>7</v>
      </c>
      <c r="P738">
        <v>7</v>
      </c>
      <c r="Q738">
        <v>0</v>
      </c>
      <c r="R738">
        <v>2</v>
      </c>
      <c r="S738">
        <v>3</v>
      </c>
      <c r="T738">
        <v>0</v>
      </c>
      <c r="U738">
        <v>5</v>
      </c>
      <c r="V738">
        <v>7</v>
      </c>
      <c r="W738">
        <v>7</v>
      </c>
      <c r="X738">
        <v>0</v>
      </c>
      <c r="Y738">
        <v>2</v>
      </c>
      <c r="Z738">
        <v>3</v>
      </c>
      <c r="AA738">
        <v>0</v>
      </c>
      <c r="AB738">
        <v>5</v>
      </c>
      <c r="AC738">
        <v>7</v>
      </c>
      <c r="AD738">
        <v>7</v>
      </c>
      <c r="AE738">
        <v>0</v>
      </c>
      <c r="AF738">
        <v>2</v>
      </c>
      <c r="AG738">
        <v>3</v>
      </c>
      <c r="AH738" s="3">
        <v>1.2857142857142858</v>
      </c>
      <c r="AI738" s="3">
        <v>3.2668571428571433</v>
      </c>
      <c r="AJ738" s="3">
        <v>5.4285714285714288</v>
      </c>
      <c r="AK738" s="3">
        <v>15.285714285714286</v>
      </c>
      <c r="AL738" s="3">
        <v>1.4285714285714286</v>
      </c>
      <c r="AM738" s="3">
        <v>1.4387142857142856</v>
      </c>
      <c r="AN738" s="3">
        <v>1.9115714285714287</v>
      </c>
      <c r="AO738" s="3">
        <f t="shared" si="145"/>
        <v>4.2922448979591836</v>
      </c>
      <c r="AP738" s="3" t="b">
        <f t="shared" si="146"/>
        <v>1</v>
      </c>
      <c r="AQ738" s="3" t="b">
        <f t="shared" si="153"/>
        <v>1</v>
      </c>
      <c r="AR738">
        <f t="shared" si="147"/>
        <v>3</v>
      </c>
      <c r="AS738">
        <f t="shared" si="148"/>
        <v>2</v>
      </c>
      <c r="AT738" s="3" t="b">
        <f t="shared" si="149"/>
        <v>1</v>
      </c>
      <c r="AU738" s="3">
        <f t="shared" si="150"/>
        <v>6.3167142857142862</v>
      </c>
      <c r="AV738" s="3">
        <f t="shared" si="151"/>
        <v>1.5929523809523809</v>
      </c>
      <c r="AW738" s="3">
        <f t="shared" si="144"/>
        <v>1.9874711782837895</v>
      </c>
      <c r="AX738" s="3">
        <f t="shared" si="156"/>
        <v>1.9673981166437002</v>
      </c>
      <c r="AY738" s="3" t="b">
        <f t="shared" si="154"/>
        <v>1</v>
      </c>
      <c r="AZ738" s="6">
        <f t="shared" si="152"/>
        <v>0.255393797166869</v>
      </c>
      <c r="BA738" s="3" t="b">
        <f t="shared" si="155"/>
        <v>0</v>
      </c>
      <c r="BB738" s="3"/>
      <c r="BC738" t="s">
        <v>537</v>
      </c>
    </row>
    <row r="739" spans="1:55">
      <c r="A739">
        <v>929</v>
      </c>
      <c r="B739">
        <v>1</v>
      </c>
      <c r="C739" t="s">
        <v>2732</v>
      </c>
      <c r="D739" t="str">
        <f>HYPERLINK("http://www.uniprot.org/uniprot/ILKAP_MOUSE", "ILKAP_MOUSE")</f>
        <v>ILKAP_MOUSE</v>
      </c>
      <c r="F739">
        <v>17.600000000000001</v>
      </c>
      <c r="G739">
        <v>392</v>
      </c>
      <c r="H739">
        <v>42775</v>
      </c>
      <c r="I739" t="s">
        <v>2733</v>
      </c>
      <c r="J739">
        <v>31</v>
      </c>
      <c r="K739">
        <v>31</v>
      </c>
      <c r="L739">
        <v>1</v>
      </c>
      <c r="M739">
        <v>1</v>
      </c>
      <c r="N739">
        <v>9</v>
      </c>
      <c r="O739">
        <v>7</v>
      </c>
      <c r="P739">
        <v>2</v>
      </c>
      <c r="Q739">
        <v>0</v>
      </c>
      <c r="R739">
        <v>4</v>
      </c>
      <c r="S739">
        <v>8</v>
      </c>
      <c r="T739">
        <v>1</v>
      </c>
      <c r="U739">
        <v>9</v>
      </c>
      <c r="V739">
        <v>7</v>
      </c>
      <c r="W739">
        <v>2</v>
      </c>
      <c r="X739">
        <v>0</v>
      </c>
      <c r="Y739">
        <v>4</v>
      </c>
      <c r="Z739">
        <v>8</v>
      </c>
      <c r="AA739">
        <v>1</v>
      </c>
      <c r="AB739">
        <v>9</v>
      </c>
      <c r="AC739">
        <v>7</v>
      </c>
      <c r="AD739">
        <v>2</v>
      </c>
      <c r="AE739">
        <v>0</v>
      </c>
      <c r="AF739">
        <v>4</v>
      </c>
      <c r="AG739">
        <v>8</v>
      </c>
      <c r="AH739" s="3">
        <v>2.8</v>
      </c>
      <c r="AI739" s="3">
        <v>6.2757142857142858</v>
      </c>
      <c r="AJ739" s="3">
        <v>5.3527142857142858</v>
      </c>
      <c r="AK739" s="3">
        <v>7.2448571428571427</v>
      </c>
      <c r="AL739" s="3">
        <v>0.8571428571428571</v>
      </c>
      <c r="AM739" s="3">
        <v>2.8571428571428572</v>
      </c>
      <c r="AN739" s="3">
        <v>4.5714285714285712</v>
      </c>
      <c r="AO739" s="3">
        <f t="shared" si="145"/>
        <v>4.2798571428571437</v>
      </c>
      <c r="AP739" s="3" t="b">
        <f t="shared" si="146"/>
        <v>1</v>
      </c>
      <c r="AQ739" s="3" t="b">
        <f t="shared" si="153"/>
        <v>1</v>
      </c>
      <c r="AR739">
        <f t="shared" si="147"/>
        <v>4</v>
      </c>
      <c r="AS739">
        <f t="shared" si="148"/>
        <v>2</v>
      </c>
      <c r="AT739" s="3" t="b">
        <f t="shared" si="149"/>
        <v>1</v>
      </c>
      <c r="AU739" s="3">
        <f t="shared" si="150"/>
        <v>5.4183214285714287</v>
      </c>
      <c r="AV739" s="3">
        <f t="shared" si="151"/>
        <v>2.7619047619047614</v>
      </c>
      <c r="AW739" s="3">
        <f t="shared" si="144"/>
        <v>0.97218240805916756</v>
      </c>
      <c r="AX739" s="3">
        <f t="shared" si="156"/>
        <v>0.8576202578936305</v>
      </c>
      <c r="AY739" s="3" t="b">
        <f t="shared" si="154"/>
        <v>0</v>
      </c>
      <c r="AZ739" s="6">
        <f t="shared" si="152"/>
        <v>0.12496146818942767</v>
      </c>
      <c r="BA739" s="3" t="b">
        <f t="shared" si="155"/>
        <v>0</v>
      </c>
      <c r="BB739" s="3"/>
      <c r="BC739" t="s">
        <v>537</v>
      </c>
    </row>
    <row r="740" spans="1:55">
      <c r="A740">
        <v>1222</v>
      </c>
      <c r="B740">
        <v>1</v>
      </c>
      <c r="C740" t="s">
        <v>2250</v>
      </c>
      <c r="D740" t="str">
        <f>HYPERLINK("http://www.uniprot.org/uniprot/EXOS1_MOUSE", "EXOS1_MOUSE")</f>
        <v>EXOS1_MOUSE</v>
      </c>
      <c r="F740">
        <v>35.9</v>
      </c>
      <c r="G740">
        <v>195</v>
      </c>
      <c r="H740">
        <v>21425</v>
      </c>
      <c r="I740" t="s">
        <v>2251</v>
      </c>
      <c r="J740">
        <v>20</v>
      </c>
      <c r="K740">
        <v>20</v>
      </c>
      <c r="L740">
        <v>1</v>
      </c>
      <c r="M740">
        <v>5</v>
      </c>
      <c r="N740">
        <v>0</v>
      </c>
      <c r="O740">
        <v>3</v>
      </c>
      <c r="P740">
        <v>0</v>
      </c>
      <c r="Q740">
        <v>7</v>
      </c>
      <c r="R740">
        <v>2</v>
      </c>
      <c r="S740">
        <v>3</v>
      </c>
      <c r="T740">
        <v>5</v>
      </c>
      <c r="U740">
        <v>0</v>
      </c>
      <c r="V740">
        <v>3</v>
      </c>
      <c r="W740">
        <v>0</v>
      </c>
      <c r="X740">
        <v>7</v>
      </c>
      <c r="Y740">
        <v>2</v>
      </c>
      <c r="Z740">
        <v>3</v>
      </c>
      <c r="AA740">
        <v>5</v>
      </c>
      <c r="AB740">
        <v>0</v>
      </c>
      <c r="AC740">
        <v>3</v>
      </c>
      <c r="AD740">
        <v>0</v>
      </c>
      <c r="AE740">
        <v>7</v>
      </c>
      <c r="AF740">
        <v>2</v>
      </c>
      <c r="AG740">
        <v>3</v>
      </c>
      <c r="AH740" s="3">
        <v>10.285714285714286</v>
      </c>
      <c r="AI740" s="3">
        <v>0</v>
      </c>
      <c r="AJ740" s="3">
        <v>2.2857142857142856</v>
      </c>
      <c r="AK740" s="3">
        <v>2.2857142857142856</v>
      </c>
      <c r="AL740" s="3">
        <v>11.571428571428571</v>
      </c>
      <c r="AM740" s="3">
        <v>1.5</v>
      </c>
      <c r="AN740" s="3">
        <v>1.9642857142857142</v>
      </c>
      <c r="AO740" s="3">
        <f t="shared" si="145"/>
        <v>4.2704081632653068</v>
      </c>
      <c r="AP740" s="3" t="b">
        <f t="shared" si="146"/>
        <v>1</v>
      </c>
      <c r="AQ740" s="3" t="b">
        <f t="shared" si="153"/>
        <v>1</v>
      </c>
      <c r="AR740">
        <f t="shared" si="147"/>
        <v>2</v>
      </c>
      <c r="AS740">
        <f t="shared" si="148"/>
        <v>3</v>
      </c>
      <c r="AT740" s="3" t="b">
        <f t="shared" si="149"/>
        <v>1</v>
      </c>
      <c r="AU740" s="3">
        <f t="shared" si="150"/>
        <v>3.7142857142857144</v>
      </c>
      <c r="AV740" s="3">
        <f t="shared" si="151"/>
        <v>5.0119047619047619</v>
      </c>
      <c r="AW740" s="3">
        <f t="shared" si="144"/>
        <v>-0.43227420420414769</v>
      </c>
      <c r="AX740" s="3">
        <f t="shared" si="156"/>
        <v>-0.57506200004665287</v>
      </c>
      <c r="AY740" s="3" t="b">
        <f t="shared" si="154"/>
        <v>0</v>
      </c>
      <c r="AZ740" s="6">
        <f t="shared" si="152"/>
        <v>0.74850007339703617</v>
      </c>
      <c r="BA740" s="3" t="b">
        <f t="shared" si="155"/>
        <v>0</v>
      </c>
      <c r="BB740" s="3"/>
      <c r="BC740" t="s">
        <v>537</v>
      </c>
    </row>
    <row r="741" spans="1:55">
      <c r="A741">
        <v>939</v>
      </c>
      <c r="B741">
        <v>1</v>
      </c>
      <c r="C741" t="s">
        <v>2750</v>
      </c>
      <c r="D741" t="str">
        <f>HYPERLINK("http://www.uniprot.org/uniprot/TDIF2_MOUSE", "TDIF2_MOUSE")</f>
        <v>TDIF2_MOUSE</v>
      </c>
      <c r="F741">
        <v>17</v>
      </c>
      <c r="G741">
        <v>758</v>
      </c>
      <c r="H741">
        <v>84278</v>
      </c>
      <c r="I741" t="s">
        <v>2751</v>
      </c>
      <c r="J741">
        <v>29</v>
      </c>
      <c r="K741">
        <v>29</v>
      </c>
      <c r="L741">
        <v>1</v>
      </c>
      <c r="M741">
        <v>1</v>
      </c>
      <c r="N741">
        <v>3</v>
      </c>
      <c r="O741">
        <v>4</v>
      </c>
      <c r="P741">
        <v>1</v>
      </c>
      <c r="Q741">
        <v>3</v>
      </c>
      <c r="R741">
        <v>7</v>
      </c>
      <c r="S741">
        <v>10</v>
      </c>
      <c r="T741">
        <v>1</v>
      </c>
      <c r="U741">
        <v>3</v>
      </c>
      <c r="V741">
        <v>4</v>
      </c>
      <c r="W741">
        <v>1</v>
      </c>
      <c r="X741">
        <v>3</v>
      </c>
      <c r="Y741">
        <v>7</v>
      </c>
      <c r="Z741">
        <v>10</v>
      </c>
      <c r="AA741">
        <v>1</v>
      </c>
      <c r="AB741">
        <v>3</v>
      </c>
      <c r="AC741">
        <v>4</v>
      </c>
      <c r="AD741">
        <v>1</v>
      </c>
      <c r="AE741">
        <v>3</v>
      </c>
      <c r="AF741">
        <v>7</v>
      </c>
      <c r="AG741">
        <v>10</v>
      </c>
      <c r="AH741" s="3">
        <v>2.8571428571428572</v>
      </c>
      <c r="AI741" s="3">
        <v>1.4285714285714286</v>
      </c>
      <c r="AJ741" s="3">
        <v>2.8571428571428572</v>
      </c>
      <c r="AK741" s="3">
        <v>4.5714285714285712</v>
      </c>
      <c r="AL741" s="3">
        <v>6.2757142857142858</v>
      </c>
      <c r="AM741" s="3">
        <v>5.8571428571428568</v>
      </c>
      <c r="AN741" s="3">
        <v>5.9285714285714288</v>
      </c>
      <c r="AO741" s="3">
        <f t="shared" si="145"/>
        <v>4.2536734693877554</v>
      </c>
      <c r="AP741" s="3" t="b">
        <f t="shared" si="146"/>
        <v>1</v>
      </c>
      <c r="AQ741" s="3" t="b">
        <f t="shared" si="153"/>
        <v>1</v>
      </c>
      <c r="AR741">
        <f t="shared" si="147"/>
        <v>4</v>
      </c>
      <c r="AS741">
        <f t="shared" si="148"/>
        <v>3</v>
      </c>
      <c r="AT741" s="3" t="b">
        <f t="shared" si="149"/>
        <v>1</v>
      </c>
      <c r="AU741" s="3">
        <f t="shared" si="150"/>
        <v>2.9285714285714284</v>
      </c>
      <c r="AV741" s="3">
        <f t="shared" si="151"/>
        <v>6.0204761904761908</v>
      </c>
      <c r="AW741" s="3">
        <f t="shared" si="144"/>
        <v>-1.0396805191202971</v>
      </c>
      <c r="AX741" s="3">
        <f t="shared" si="156"/>
        <v>-1.110975002022941</v>
      </c>
      <c r="AY741" s="3" t="b">
        <f t="shared" si="154"/>
        <v>0</v>
      </c>
      <c r="AZ741" s="6">
        <f t="shared" si="152"/>
        <v>1.0076853050119008E-2</v>
      </c>
      <c r="BA741" s="3" t="b">
        <f t="shared" si="155"/>
        <v>1</v>
      </c>
      <c r="BB741" s="3"/>
      <c r="BC741" t="s">
        <v>537</v>
      </c>
    </row>
    <row r="742" spans="1:55">
      <c r="A742">
        <v>44</v>
      </c>
      <c r="B742">
        <v>1</v>
      </c>
      <c r="C742" t="s">
        <v>409</v>
      </c>
      <c r="D742" t="str">
        <f>HYPERLINK("http://www.uniprot.org/uniprot/MA7D3_MOUSE", "MA7D3_MOUSE")</f>
        <v>MA7D3_MOUSE</v>
      </c>
      <c r="F742">
        <v>2.2999999999999998</v>
      </c>
      <c r="G742">
        <v>876</v>
      </c>
      <c r="H742">
        <v>98231</v>
      </c>
      <c r="I742" t="s">
        <v>410</v>
      </c>
      <c r="J742">
        <v>20</v>
      </c>
      <c r="K742">
        <v>20</v>
      </c>
      <c r="L742">
        <v>1</v>
      </c>
      <c r="M742">
        <v>8</v>
      </c>
      <c r="N742">
        <v>0</v>
      </c>
      <c r="O742">
        <v>1</v>
      </c>
      <c r="P742">
        <v>2</v>
      </c>
      <c r="Q742">
        <v>3</v>
      </c>
      <c r="R742">
        <v>6</v>
      </c>
      <c r="S742">
        <v>0</v>
      </c>
      <c r="T742">
        <v>8</v>
      </c>
      <c r="U742">
        <v>0</v>
      </c>
      <c r="V742">
        <v>1</v>
      </c>
      <c r="W742">
        <v>2</v>
      </c>
      <c r="X742">
        <v>3</v>
      </c>
      <c r="Y742">
        <v>6</v>
      </c>
      <c r="Z742">
        <v>0</v>
      </c>
      <c r="AA742">
        <v>8</v>
      </c>
      <c r="AB742">
        <v>0</v>
      </c>
      <c r="AC742">
        <v>1</v>
      </c>
      <c r="AD742">
        <v>2</v>
      </c>
      <c r="AE742">
        <v>3</v>
      </c>
      <c r="AF742">
        <v>6</v>
      </c>
      <c r="AG742">
        <v>0</v>
      </c>
      <c r="AH742" s="3">
        <v>13.430142857142856</v>
      </c>
      <c r="AI742" s="3">
        <v>0</v>
      </c>
      <c r="AJ742" s="3">
        <v>0.42857142857142855</v>
      </c>
      <c r="AK742" s="3">
        <v>5.8571428571428568</v>
      </c>
      <c r="AL742" s="3">
        <v>5.4285714285714288</v>
      </c>
      <c r="AM742" s="3">
        <v>4.5714285714285712</v>
      </c>
      <c r="AN742" s="3">
        <v>0</v>
      </c>
      <c r="AO742" s="3">
        <f t="shared" si="145"/>
        <v>4.2451224489795916</v>
      </c>
      <c r="AP742" s="3" t="b">
        <f t="shared" si="146"/>
        <v>1</v>
      </c>
      <c r="AQ742" s="3" t="b">
        <f t="shared" si="153"/>
        <v>1</v>
      </c>
      <c r="AR742">
        <f t="shared" si="147"/>
        <v>3</v>
      </c>
      <c r="AS742">
        <f t="shared" si="148"/>
        <v>2</v>
      </c>
      <c r="AT742" s="3" t="b">
        <f t="shared" si="149"/>
        <v>1</v>
      </c>
      <c r="AU742" s="3">
        <f t="shared" si="150"/>
        <v>4.9289642857142857</v>
      </c>
      <c r="AV742" s="3">
        <f t="shared" si="151"/>
        <v>3.3333333333333335</v>
      </c>
      <c r="AW742" s="3">
        <f t="shared" si="144"/>
        <v>0.56431893340216688</v>
      </c>
      <c r="AX742" s="3">
        <f t="shared" si="156"/>
        <v>0.40222220354552585</v>
      </c>
      <c r="AY742" s="3" t="b">
        <f t="shared" si="154"/>
        <v>0</v>
      </c>
      <c r="AZ742" s="6">
        <f t="shared" si="152"/>
        <v>0.70395545066251675</v>
      </c>
      <c r="BA742" s="3" t="b">
        <f t="shared" si="155"/>
        <v>0</v>
      </c>
      <c r="BB742" s="3"/>
      <c r="BC742" t="s">
        <v>537</v>
      </c>
    </row>
    <row r="743" spans="1:55">
      <c r="A743">
        <v>487</v>
      </c>
      <c r="B743">
        <v>1</v>
      </c>
      <c r="C743" t="s">
        <v>917</v>
      </c>
      <c r="D743" t="str">
        <f>HYPERLINK("http://www.uniprot.org/uniprot/PPA5_MOUSE", "PPA5_MOUSE")</f>
        <v>PPA5_MOUSE</v>
      </c>
      <c r="F743">
        <v>12.2</v>
      </c>
      <c r="G743">
        <v>327</v>
      </c>
      <c r="H743">
        <v>36808</v>
      </c>
      <c r="I743" t="s">
        <v>918</v>
      </c>
      <c r="J743">
        <v>41</v>
      </c>
      <c r="K743">
        <v>41</v>
      </c>
      <c r="L743">
        <v>1</v>
      </c>
      <c r="M743">
        <v>0</v>
      </c>
      <c r="N743">
        <v>5</v>
      </c>
      <c r="O743">
        <v>21</v>
      </c>
      <c r="P743">
        <v>0</v>
      </c>
      <c r="Q743">
        <v>0</v>
      </c>
      <c r="R743">
        <v>1</v>
      </c>
      <c r="S743">
        <v>14</v>
      </c>
      <c r="T743">
        <v>0</v>
      </c>
      <c r="U743">
        <v>5</v>
      </c>
      <c r="V743">
        <v>21</v>
      </c>
      <c r="W743">
        <v>0</v>
      </c>
      <c r="X743">
        <v>0</v>
      </c>
      <c r="Y743">
        <v>1</v>
      </c>
      <c r="Z743">
        <v>14</v>
      </c>
      <c r="AA743">
        <v>0</v>
      </c>
      <c r="AB743">
        <v>5</v>
      </c>
      <c r="AC743">
        <v>21</v>
      </c>
      <c r="AD743">
        <v>0</v>
      </c>
      <c r="AE743">
        <v>0</v>
      </c>
      <c r="AF743">
        <v>1</v>
      </c>
      <c r="AG743">
        <v>14</v>
      </c>
      <c r="AH743" s="3">
        <v>0.14285714285714285</v>
      </c>
      <c r="AI743" s="3">
        <v>2.8571428571428572</v>
      </c>
      <c r="AJ743" s="3">
        <v>16.849857142857143</v>
      </c>
      <c r="AK743" s="3">
        <v>0.2857142857142857</v>
      </c>
      <c r="AL743" s="3">
        <v>0.2857142857142857</v>
      </c>
      <c r="AM743" s="3">
        <v>0.7142857142857143</v>
      </c>
      <c r="AN743" s="3">
        <v>8.4285714285714288</v>
      </c>
      <c r="AO743" s="3">
        <f t="shared" si="145"/>
        <v>4.2234489795918364</v>
      </c>
      <c r="AP743" s="3" t="b">
        <f t="shared" si="146"/>
        <v>1</v>
      </c>
      <c r="AQ743" s="3" t="b">
        <f t="shared" si="153"/>
        <v>1</v>
      </c>
      <c r="AR743">
        <f t="shared" si="147"/>
        <v>2</v>
      </c>
      <c r="AS743">
        <f t="shared" si="148"/>
        <v>2</v>
      </c>
      <c r="AT743" s="3" t="b">
        <f t="shared" si="149"/>
        <v>1</v>
      </c>
      <c r="AU743" s="3">
        <f t="shared" si="150"/>
        <v>5.0338928571428569</v>
      </c>
      <c r="AV743" s="3">
        <f t="shared" si="151"/>
        <v>3.1428571428571428</v>
      </c>
      <c r="AW743" s="3">
        <f t="shared" si="144"/>
        <v>0.67959781350011716</v>
      </c>
      <c r="AX743" s="3">
        <f t="shared" si="156"/>
        <v>0.55095237277208375</v>
      </c>
      <c r="AY743" s="3" t="b">
        <f t="shared" si="154"/>
        <v>0</v>
      </c>
      <c r="AZ743" s="6">
        <f t="shared" si="152"/>
        <v>0.73155902680803819</v>
      </c>
      <c r="BA743" s="3" t="b">
        <f t="shared" si="155"/>
        <v>0</v>
      </c>
      <c r="BB743" s="3"/>
      <c r="BC743" t="s">
        <v>537</v>
      </c>
    </row>
    <row r="744" spans="1:55">
      <c r="A744">
        <v>1182</v>
      </c>
      <c r="B744">
        <v>1</v>
      </c>
      <c r="C744" t="s">
        <v>2339</v>
      </c>
      <c r="D744" t="str">
        <f>HYPERLINK("http://www.uniprot.org/uniprot/EXOS7_MOUSE", "EXOS7_MOUSE")</f>
        <v>EXOS7_MOUSE</v>
      </c>
      <c r="F744">
        <v>22</v>
      </c>
      <c r="G744">
        <v>291</v>
      </c>
      <c r="H744">
        <v>31666</v>
      </c>
      <c r="I744" t="s">
        <v>2340</v>
      </c>
      <c r="J744">
        <v>29</v>
      </c>
      <c r="K744">
        <v>29</v>
      </c>
      <c r="L744">
        <v>1</v>
      </c>
      <c r="M744">
        <v>1</v>
      </c>
      <c r="N744">
        <v>6</v>
      </c>
      <c r="O744">
        <v>5</v>
      </c>
      <c r="P744">
        <v>0</v>
      </c>
      <c r="Q744">
        <v>4</v>
      </c>
      <c r="R744">
        <v>3</v>
      </c>
      <c r="S744">
        <v>10</v>
      </c>
      <c r="T744">
        <v>1</v>
      </c>
      <c r="U744">
        <v>6</v>
      </c>
      <c r="V744">
        <v>5</v>
      </c>
      <c r="W744">
        <v>0</v>
      </c>
      <c r="X744">
        <v>4</v>
      </c>
      <c r="Y744">
        <v>3</v>
      </c>
      <c r="Z744">
        <v>10</v>
      </c>
      <c r="AA744">
        <v>1</v>
      </c>
      <c r="AB744">
        <v>6</v>
      </c>
      <c r="AC744">
        <v>5</v>
      </c>
      <c r="AD744">
        <v>0</v>
      </c>
      <c r="AE744">
        <v>4</v>
      </c>
      <c r="AF744">
        <v>3</v>
      </c>
      <c r="AG744">
        <v>10</v>
      </c>
      <c r="AH744" s="3">
        <v>2.8571428571428572</v>
      </c>
      <c r="AI744" s="3">
        <v>4.1428571428571432</v>
      </c>
      <c r="AJ744" s="3">
        <v>3.7515714285714283</v>
      </c>
      <c r="AK744" s="3">
        <v>2.2857142857142856</v>
      </c>
      <c r="AL744" s="3">
        <v>8</v>
      </c>
      <c r="AM744" s="3">
        <v>2.3962857142857144</v>
      </c>
      <c r="AN744" s="3">
        <v>6.0645714285714281</v>
      </c>
      <c r="AO744" s="3">
        <f t="shared" si="145"/>
        <v>4.2140204081632646</v>
      </c>
      <c r="AP744" s="3" t="b">
        <f t="shared" si="146"/>
        <v>1</v>
      </c>
      <c r="AQ744" s="3" t="b">
        <f t="shared" si="153"/>
        <v>1</v>
      </c>
      <c r="AR744">
        <f t="shared" si="147"/>
        <v>3</v>
      </c>
      <c r="AS744">
        <f t="shared" si="148"/>
        <v>3</v>
      </c>
      <c r="AT744" s="3" t="b">
        <f t="shared" si="149"/>
        <v>1</v>
      </c>
      <c r="AU744" s="3">
        <f t="shared" si="150"/>
        <v>3.259321428571428</v>
      </c>
      <c r="AV744" s="3">
        <f t="shared" si="151"/>
        <v>5.4869523809523812</v>
      </c>
      <c r="AW744" s="3">
        <f t="shared" si="144"/>
        <v>-0.75143342014261449</v>
      </c>
      <c r="AX744" s="3">
        <f t="shared" si="156"/>
        <v>-0.77405873948137027</v>
      </c>
      <c r="AY744" s="3" t="b">
        <f t="shared" si="154"/>
        <v>0</v>
      </c>
      <c r="AZ744" s="6">
        <f t="shared" si="152"/>
        <v>0.18822071466900686</v>
      </c>
      <c r="BA744" s="3" t="b">
        <f t="shared" si="155"/>
        <v>0</v>
      </c>
      <c r="BB744" s="3"/>
      <c r="BC744" t="s">
        <v>537</v>
      </c>
    </row>
    <row r="745" spans="1:55">
      <c r="A745">
        <v>465</v>
      </c>
      <c r="B745">
        <v>1</v>
      </c>
      <c r="C745" t="s">
        <v>955</v>
      </c>
      <c r="D745" t="str">
        <f>HYPERLINK("http://www.uniprot.org/uniprot/RBBP6_MOUSE", "RBBP6_MOUSE")</f>
        <v>RBBP6_MOUSE</v>
      </c>
      <c r="F745">
        <v>11.8</v>
      </c>
      <c r="G745">
        <v>1790</v>
      </c>
      <c r="H745">
        <v>199588</v>
      </c>
      <c r="I745" t="s">
        <v>956</v>
      </c>
      <c r="J745">
        <v>34</v>
      </c>
      <c r="K745">
        <v>34</v>
      </c>
      <c r="L745">
        <v>1</v>
      </c>
      <c r="M745">
        <v>1</v>
      </c>
      <c r="N745">
        <v>5</v>
      </c>
      <c r="O745">
        <v>6</v>
      </c>
      <c r="P745">
        <v>0</v>
      </c>
      <c r="Q745">
        <v>5</v>
      </c>
      <c r="R745">
        <v>5</v>
      </c>
      <c r="S745">
        <v>12</v>
      </c>
      <c r="T745">
        <v>1</v>
      </c>
      <c r="U745">
        <v>5</v>
      </c>
      <c r="V745">
        <v>6</v>
      </c>
      <c r="W745">
        <v>0</v>
      </c>
      <c r="X745">
        <v>5</v>
      </c>
      <c r="Y745">
        <v>5</v>
      </c>
      <c r="Z745">
        <v>12</v>
      </c>
      <c r="AA745">
        <v>1</v>
      </c>
      <c r="AB745">
        <v>5</v>
      </c>
      <c r="AC745">
        <v>6</v>
      </c>
      <c r="AD745">
        <v>0</v>
      </c>
      <c r="AE745">
        <v>5</v>
      </c>
      <c r="AF745">
        <v>5</v>
      </c>
      <c r="AG745">
        <v>12</v>
      </c>
      <c r="AH745" s="3">
        <v>2.2857142857142856</v>
      </c>
      <c r="AI745" s="3">
        <v>2.8571428571428572</v>
      </c>
      <c r="AJ745" s="3">
        <v>4.1428571428571432</v>
      </c>
      <c r="AK745" s="3">
        <v>0.2857142857142857</v>
      </c>
      <c r="AL745" s="3">
        <v>8.7815714285714286</v>
      </c>
      <c r="AM745" s="3">
        <v>3.8888571428571432</v>
      </c>
      <c r="AN745" s="3">
        <v>7.1904285714285709</v>
      </c>
      <c r="AO745" s="3">
        <f t="shared" si="145"/>
        <v>4.2046122448979597</v>
      </c>
      <c r="AP745" s="3" t="b">
        <f t="shared" si="146"/>
        <v>1</v>
      </c>
      <c r="AQ745" s="3" t="b">
        <f t="shared" si="153"/>
        <v>1</v>
      </c>
      <c r="AR745">
        <f t="shared" si="147"/>
        <v>3</v>
      </c>
      <c r="AS745">
        <f t="shared" si="148"/>
        <v>3</v>
      </c>
      <c r="AT745" s="3" t="b">
        <f t="shared" si="149"/>
        <v>1</v>
      </c>
      <c r="AU745" s="3">
        <f t="shared" si="150"/>
        <v>2.3928571428571428</v>
      </c>
      <c r="AV745" s="3">
        <f t="shared" si="151"/>
        <v>6.6202857142857141</v>
      </c>
      <c r="AW745" s="3">
        <f t="shared" si="144"/>
        <v>-1.4681592129356895</v>
      </c>
      <c r="AX745" s="3">
        <f t="shared" si="156"/>
        <v>-1.4941608159356412</v>
      </c>
      <c r="AY745" s="3" t="b">
        <f t="shared" si="154"/>
        <v>0</v>
      </c>
      <c r="AZ745" s="6">
        <f t="shared" si="152"/>
        <v>4.0086561850663407E-2</v>
      </c>
      <c r="BA745" s="3" t="b">
        <f t="shared" si="155"/>
        <v>1</v>
      </c>
      <c r="BB745" s="3"/>
      <c r="BC745" t="s">
        <v>537</v>
      </c>
    </row>
    <row r="746" spans="1:55">
      <c r="A746">
        <v>1062</v>
      </c>
      <c r="B746">
        <v>1</v>
      </c>
      <c r="C746" t="s">
        <v>2514</v>
      </c>
      <c r="D746" t="str">
        <f>HYPERLINK("http://www.uniprot.org/uniprot/RPAB3_MOUSE", "RPAB3_MOUSE")</f>
        <v>RPAB3_MOUSE</v>
      </c>
      <c r="F746">
        <v>35.299999999999997</v>
      </c>
      <c r="G746">
        <v>150</v>
      </c>
      <c r="H746">
        <v>17144</v>
      </c>
      <c r="I746" t="s">
        <v>2515</v>
      </c>
      <c r="J746">
        <v>30</v>
      </c>
      <c r="K746">
        <v>30</v>
      </c>
      <c r="L746">
        <v>1</v>
      </c>
      <c r="M746">
        <v>2</v>
      </c>
      <c r="N746">
        <v>4</v>
      </c>
      <c r="O746">
        <v>7</v>
      </c>
      <c r="P746">
        <v>1</v>
      </c>
      <c r="Q746">
        <v>0</v>
      </c>
      <c r="R746">
        <v>7</v>
      </c>
      <c r="S746">
        <v>9</v>
      </c>
      <c r="T746">
        <v>2</v>
      </c>
      <c r="U746">
        <v>4</v>
      </c>
      <c r="V746">
        <v>7</v>
      </c>
      <c r="W746">
        <v>1</v>
      </c>
      <c r="X746">
        <v>0</v>
      </c>
      <c r="Y746">
        <v>7</v>
      </c>
      <c r="Z746">
        <v>9</v>
      </c>
      <c r="AA746">
        <v>2</v>
      </c>
      <c r="AB746">
        <v>4</v>
      </c>
      <c r="AC746">
        <v>7</v>
      </c>
      <c r="AD746">
        <v>1</v>
      </c>
      <c r="AE746">
        <v>0</v>
      </c>
      <c r="AF746">
        <v>7</v>
      </c>
      <c r="AG746">
        <v>9</v>
      </c>
      <c r="AH746" s="3">
        <v>4.5714285714285712</v>
      </c>
      <c r="AI746" s="3">
        <v>2.3371428571428572</v>
      </c>
      <c r="AJ746" s="3">
        <v>5.4047142857142854</v>
      </c>
      <c r="AK746" s="3">
        <v>4.5911428571428567</v>
      </c>
      <c r="AL746" s="3">
        <v>1.1428571428571428</v>
      </c>
      <c r="AM746" s="3">
        <v>5.8571428571428568</v>
      </c>
      <c r="AN746" s="3">
        <v>5.4955714285714281</v>
      </c>
      <c r="AO746" s="3">
        <f t="shared" si="145"/>
        <v>4.2</v>
      </c>
      <c r="AP746" s="3" t="b">
        <f t="shared" si="146"/>
        <v>1</v>
      </c>
      <c r="AQ746" s="3" t="b">
        <f t="shared" si="153"/>
        <v>1</v>
      </c>
      <c r="AR746">
        <f t="shared" si="147"/>
        <v>4</v>
      </c>
      <c r="AS746">
        <f t="shared" si="148"/>
        <v>2</v>
      </c>
      <c r="AT746" s="3" t="b">
        <f t="shared" si="149"/>
        <v>1</v>
      </c>
      <c r="AU746" s="3">
        <f t="shared" si="150"/>
        <v>4.2261071428571428</v>
      </c>
      <c r="AV746" s="3">
        <f t="shared" si="151"/>
        <v>4.1651904761904754</v>
      </c>
      <c r="AW746" s="3">
        <f t="shared" si="144"/>
        <v>2.0946871578207082E-2</v>
      </c>
      <c r="AX746" s="3">
        <f t="shared" si="156"/>
        <v>-0.15874991963254434</v>
      </c>
      <c r="AY746" s="3" t="b">
        <f t="shared" si="154"/>
        <v>0</v>
      </c>
      <c r="AZ746" s="6">
        <f t="shared" si="152"/>
        <v>0.96892806891380578</v>
      </c>
      <c r="BA746" s="3" t="b">
        <f t="shared" si="155"/>
        <v>0</v>
      </c>
      <c r="BB746" s="3"/>
      <c r="BC746" t="s">
        <v>537</v>
      </c>
    </row>
    <row r="747" spans="1:55">
      <c r="A747">
        <v>1078</v>
      </c>
      <c r="B747">
        <v>1</v>
      </c>
      <c r="C747" t="s">
        <v>2547</v>
      </c>
      <c r="D747" t="str">
        <f>HYPERLINK("http://www.uniprot.org/uniprot/TMED9_MOUSE", "TMED9_MOUSE")</f>
        <v>TMED9_MOUSE</v>
      </c>
      <c r="F747">
        <v>16.2</v>
      </c>
      <c r="G747">
        <v>235</v>
      </c>
      <c r="H747">
        <v>27128</v>
      </c>
      <c r="I747" t="s">
        <v>2548</v>
      </c>
      <c r="J747">
        <v>32</v>
      </c>
      <c r="K747">
        <v>21</v>
      </c>
      <c r="L747">
        <v>0.65600000000000003</v>
      </c>
      <c r="M747">
        <v>0</v>
      </c>
      <c r="N747">
        <v>5</v>
      </c>
      <c r="O747">
        <v>8</v>
      </c>
      <c r="P747">
        <v>1</v>
      </c>
      <c r="Q747">
        <v>2</v>
      </c>
      <c r="R747">
        <v>2</v>
      </c>
      <c r="S747">
        <v>14</v>
      </c>
      <c r="T747">
        <v>0</v>
      </c>
      <c r="U747">
        <v>2</v>
      </c>
      <c r="V747">
        <v>6</v>
      </c>
      <c r="W747">
        <v>1</v>
      </c>
      <c r="X747">
        <v>2</v>
      </c>
      <c r="Y747">
        <v>1</v>
      </c>
      <c r="Z747">
        <v>9</v>
      </c>
      <c r="AA747">
        <v>0</v>
      </c>
      <c r="AB747">
        <v>5</v>
      </c>
      <c r="AC747">
        <v>8</v>
      </c>
      <c r="AD747">
        <v>1</v>
      </c>
      <c r="AE747">
        <v>2</v>
      </c>
      <c r="AF747">
        <v>1.5</v>
      </c>
      <c r="AG747">
        <v>14</v>
      </c>
      <c r="AH747" s="3">
        <v>1.1428571428571428</v>
      </c>
      <c r="AI747" s="3">
        <v>3.0048571428571429</v>
      </c>
      <c r="AJ747" s="3">
        <v>6.0714285714285712</v>
      </c>
      <c r="AK747" s="3">
        <v>4.7142857142857144</v>
      </c>
      <c r="AL747" s="3">
        <v>4.6667142857142858</v>
      </c>
      <c r="AM747" s="3">
        <v>1.0714285714285714</v>
      </c>
      <c r="AN747" s="3">
        <v>8.722428571428571</v>
      </c>
      <c r="AO747" s="3">
        <f t="shared" si="145"/>
        <v>4.1991428571428573</v>
      </c>
      <c r="AP747" s="3" t="b">
        <f t="shared" si="146"/>
        <v>1</v>
      </c>
      <c r="AQ747" s="3" t="b">
        <f t="shared" si="153"/>
        <v>1</v>
      </c>
      <c r="AR747">
        <f t="shared" si="147"/>
        <v>3</v>
      </c>
      <c r="AS747">
        <f t="shared" si="148"/>
        <v>3</v>
      </c>
      <c r="AT747" s="3" t="b">
        <f t="shared" si="149"/>
        <v>1</v>
      </c>
      <c r="AU747" s="3">
        <f t="shared" si="150"/>
        <v>3.7333571428571428</v>
      </c>
      <c r="AV747" s="3">
        <f t="shared" si="151"/>
        <v>4.8201904761904757</v>
      </c>
      <c r="AW747" s="3">
        <f t="shared" si="144"/>
        <v>-0.36861663029994757</v>
      </c>
      <c r="AX747" s="3">
        <f t="shared" si="156"/>
        <v>-0.61105488121585094</v>
      </c>
      <c r="AY747" s="3" t="b">
        <f t="shared" si="154"/>
        <v>0</v>
      </c>
      <c r="AZ747" s="6">
        <f t="shared" si="152"/>
        <v>0.64792510020223859</v>
      </c>
      <c r="BA747" s="3" t="b">
        <f t="shared" si="155"/>
        <v>0</v>
      </c>
      <c r="BB747" s="3"/>
      <c r="BC747" t="s">
        <v>2749</v>
      </c>
    </row>
    <row r="748" spans="1:55">
      <c r="A748">
        <v>419</v>
      </c>
      <c r="B748">
        <v>1</v>
      </c>
      <c r="C748" t="s">
        <v>1035</v>
      </c>
      <c r="D748" t="str">
        <f>HYPERLINK("http://www.uniprot.org/uniprot/PP2AA_MOUSE", "PP2AA_MOUSE")</f>
        <v>PP2AA_MOUSE</v>
      </c>
      <c r="F748">
        <v>25.2</v>
      </c>
      <c r="G748">
        <v>309</v>
      </c>
      <c r="H748">
        <v>35609</v>
      </c>
      <c r="I748" t="s">
        <v>1036</v>
      </c>
      <c r="J748">
        <v>32</v>
      </c>
      <c r="K748">
        <v>32</v>
      </c>
      <c r="L748">
        <v>1</v>
      </c>
      <c r="M748">
        <v>1</v>
      </c>
      <c r="N748">
        <v>8</v>
      </c>
      <c r="O748">
        <v>6</v>
      </c>
      <c r="P748">
        <v>3</v>
      </c>
      <c r="Q748">
        <v>0</v>
      </c>
      <c r="R748">
        <v>5</v>
      </c>
      <c r="S748">
        <v>9</v>
      </c>
      <c r="T748">
        <v>1</v>
      </c>
      <c r="U748">
        <v>8</v>
      </c>
      <c r="V748">
        <v>6</v>
      </c>
      <c r="W748">
        <v>3</v>
      </c>
      <c r="X748">
        <v>0</v>
      </c>
      <c r="Y748">
        <v>5</v>
      </c>
      <c r="Z748">
        <v>9</v>
      </c>
      <c r="AA748">
        <v>1</v>
      </c>
      <c r="AB748">
        <v>8</v>
      </c>
      <c r="AC748">
        <v>6</v>
      </c>
      <c r="AD748">
        <v>3</v>
      </c>
      <c r="AE748">
        <v>0</v>
      </c>
      <c r="AF748">
        <v>5</v>
      </c>
      <c r="AG748">
        <v>9</v>
      </c>
      <c r="AH748" s="3">
        <v>2.2358571428571428</v>
      </c>
      <c r="AI748" s="3">
        <v>5.4285714285714288</v>
      </c>
      <c r="AJ748" s="3">
        <v>4.1428571428571432</v>
      </c>
      <c r="AK748" s="3">
        <v>8.4285714285714288</v>
      </c>
      <c r="AL748" s="3">
        <v>0</v>
      </c>
      <c r="AM748" s="3">
        <v>3.8571428571428572</v>
      </c>
      <c r="AN748" s="3">
        <v>5.2891428571428571</v>
      </c>
      <c r="AO748" s="3">
        <f t="shared" si="145"/>
        <v>4.1974489795918366</v>
      </c>
      <c r="AP748" s="3" t="b">
        <f t="shared" si="146"/>
        <v>1</v>
      </c>
      <c r="AQ748" s="3" t="b">
        <f t="shared" si="153"/>
        <v>1</v>
      </c>
      <c r="AR748">
        <f t="shared" si="147"/>
        <v>4</v>
      </c>
      <c r="AS748">
        <f t="shared" si="148"/>
        <v>2</v>
      </c>
      <c r="AT748" s="3" t="b">
        <f t="shared" si="149"/>
        <v>1</v>
      </c>
      <c r="AU748" s="3">
        <f t="shared" si="150"/>
        <v>5.0589642857142856</v>
      </c>
      <c r="AV748" s="3">
        <f t="shared" si="151"/>
        <v>3.0487619047619048</v>
      </c>
      <c r="AW748" s="3">
        <f t="shared" si="144"/>
        <v>0.73061856787767776</v>
      </c>
      <c r="AX748" s="3">
        <f t="shared" si="156"/>
        <v>0.49249320615044623</v>
      </c>
      <c r="AY748" s="3" t="b">
        <f t="shared" si="154"/>
        <v>0</v>
      </c>
      <c r="AZ748" s="6">
        <f t="shared" si="152"/>
        <v>0.36718582388514098</v>
      </c>
      <c r="BA748" s="3" t="b">
        <f t="shared" si="155"/>
        <v>0</v>
      </c>
      <c r="BB748" s="3"/>
      <c r="BC748" t="s">
        <v>537</v>
      </c>
    </row>
    <row r="749" spans="1:55">
      <c r="A749">
        <v>96</v>
      </c>
      <c r="B749">
        <v>1</v>
      </c>
      <c r="C749" t="s">
        <v>277</v>
      </c>
      <c r="D749" t="str">
        <f>HYPERLINK("http://www.uniprot.org/uniprot/RING1_MOUSE", "RING1_MOUSE")</f>
        <v>RING1_MOUSE</v>
      </c>
      <c r="F749">
        <v>19.2</v>
      </c>
      <c r="G749">
        <v>406</v>
      </c>
      <c r="H749">
        <v>42632</v>
      </c>
      <c r="I749" t="s">
        <v>278</v>
      </c>
      <c r="J749">
        <v>30</v>
      </c>
      <c r="K749">
        <v>22</v>
      </c>
      <c r="L749">
        <v>0.73299999999999998</v>
      </c>
      <c r="M749">
        <v>5</v>
      </c>
      <c r="N749">
        <v>4</v>
      </c>
      <c r="O749">
        <v>5</v>
      </c>
      <c r="P749">
        <v>3</v>
      </c>
      <c r="Q749">
        <v>1</v>
      </c>
      <c r="R749">
        <v>3</v>
      </c>
      <c r="S749">
        <v>9</v>
      </c>
      <c r="T749">
        <v>5</v>
      </c>
      <c r="U749">
        <v>3</v>
      </c>
      <c r="V749">
        <v>3</v>
      </c>
      <c r="W749">
        <v>3</v>
      </c>
      <c r="X749">
        <v>1</v>
      </c>
      <c r="Y749">
        <v>3</v>
      </c>
      <c r="Z749">
        <v>4</v>
      </c>
      <c r="AA749">
        <v>5</v>
      </c>
      <c r="AB749">
        <v>3.375</v>
      </c>
      <c r="AC749">
        <v>4</v>
      </c>
      <c r="AD749">
        <v>3</v>
      </c>
      <c r="AE749">
        <v>1</v>
      </c>
      <c r="AF749">
        <v>3</v>
      </c>
      <c r="AG749">
        <v>6.2220000000000004</v>
      </c>
      <c r="AH749" s="3">
        <v>9</v>
      </c>
      <c r="AI749" s="3">
        <v>1.9107142857142858</v>
      </c>
      <c r="AJ749" s="3">
        <v>2.4285714285714284</v>
      </c>
      <c r="AK749" s="3">
        <v>8</v>
      </c>
      <c r="AL749" s="3">
        <v>2.2142857142857144</v>
      </c>
      <c r="AM749" s="3">
        <v>1.8571428571428572</v>
      </c>
      <c r="AN749" s="3">
        <v>3.8888571428571432</v>
      </c>
      <c r="AO749" s="3">
        <f t="shared" si="145"/>
        <v>4.1856530612244907</v>
      </c>
      <c r="AP749" s="3" t="b">
        <f t="shared" si="146"/>
        <v>1</v>
      </c>
      <c r="AQ749" s="3" t="b">
        <f t="shared" si="153"/>
        <v>1</v>
      </c>
      <c r="AR749">
        <f t="shared" si="147"/>
        <v>4</v>
      </c>
      <c r="AS749">
        <f t="shared" si="148"/>
        <v>3</v>
      </c>
      <c r="AT749" s="3" t="b">
        <f t="shared" si="149"/>
        <v>1</v>
      </c>
      <c r="AU749" s="3">
        <f t="shared" si="150"/>
        <v>5.3348214285714288</v>
      </c>
      <c r="AV749" s="3">
        <f t="shared" si="151"/>
        <v>2.6534285714285715</v>
      </c>
      <c r="AW749" s="3">
        <f t="shared" si="144"/>
        <v>1.007582267950476</v>
      </c>
      <c r="AX749" s="3">
        <f t="shared" si="156"/>
        <v>0.9392958152020271</v>
      </c>
      <c r="AY749" s="3" t="b">
        <f t="shared" si="154"/>
        <v>0</v>
      </c>
      <c r="AZ749" s="6">
        <f t="shared" si="152"/>
        <v>0.28520220724514117</v>
      </c>
      <c r="BA749" s="3" t="b">
        <f t="shared" si="155"/>
        <v>0</v>
      </c>
      <c r="BB749" s="3"/>
      <c r="BC749" t="s">
        <v>364</v>
      </c>
    </row>
    <row r="750" spans="1:55">
      <c r="A750">
        <v>1335</v>
      </c>
      <c r="B750">
        <v>1</v>
      </c>
      <c r="C750" t="s">
        <v>2042</v>
      </c>
      <c r="D750" t="str">
        <f>HYPERLINK("http://www.uniprot.org/uniprot/H17B6_MOUSE", "H17B6_MOUSE")</f>
        <v>H17B6_MOUSE</v>
      </c>
      <c r="F750">
        <v>29</v>
      </c>
      <c r="G750">
        <v>317</v>
      </c>
      <c r="H750">
        <v>36104</v>
      </c>
      <c r="I750" t="s">
        <v>1953</v>
      </c>
      <c r="J750">
        <v>63</v>
      </c>
      <c r="K750">
        <v>9</v>
      </c>
      <c r="L750">
        <v>0.14299999999999999</v>
      </c>
      <c r="M750">
        <v>8</v>
      </c>
      <c r="N750">
        <v>22</v>
      </c>
      <c r="O750">
        <v>9</v>
      </c>
      <c r="P750">
        <v>4</v>
      </c>
      <c r="Q750">
        <v>3</v>
      </c>
      <c r="R750">
        <v>9</v>
      </c>
      <c r="S750">
        <v>8</v>
      </c>
      <c r="T750">
        <v>2</v>
      </c>
      <c r="U750">
        <v>5</v>
      </c>
      <c r="V750">
        <v>0</v>
      </c>
      <c r="W750">
        <v>1</v>
      </c>
      <c r="X750">
        <v>0</v>
      </c>
      <c r="Y750">
        <v>1</v>
      </c>
      <c r="Z750">
        <v>0</v>
      </c>
      <c r="AA750">
        <v>5</v>
      </c>
      <c r="AB750">
        <v>10.313000000000001</v>
      </c>
      <c r="AC750">
        <v>0</v>
      </c>
      <c r="AD750">
        <v>2</v>
      </c>
      <c r="AE750">
        <v>0</v>
      </c>
      <c r="AF750">
        <v>2.3330000000000002</v>
      </c>
      <c r="AG750">
        <v>0</v>
      </c>
      <c r="AH750" s="3">
        <v>10.428571428571429</v>
      </c>
      <c r="AI750" s="3">
        <v>7.4408571428571424</v>
      </c>
      <c r="AJ750" s="3">
        <v>0.2857142857142857</v>
      </c>
      <c r="AK750" s="3">
        <v>7.5714285714285712</v>
      </c>
      <c r="AL750" s="3">
        <v>1.7618571428571428</v>
      </c>
      <c r="AM750" s="3">
        <v>1.7618571428571428</v>
      </c>
      <c r="AN750" s="3">
        <v>0</v>
      </c>
      <c r="AO750" s="3">
        <f t="shared" si="145"/>
        <v>4.1786122448979581</v>
      </c>
      <c r="AP750" s="3" t="b">
        <f t="shared" si="146"/>
        <v>1</v>
      </c>
      <c r="AQ750" s="3" t="b">
        <f t="shared" si="153"/>
        <v>0</v>
      </c>
      <c r="AR750">
        <f t="shared" si="147"/>
        <v>4</v>
      </c>
      <c r="AS750">
        <f t="shared" si="148"/>
        <v>3</v>
      </c>
      <c r="AT750" s="3" t="b">
        <f t="shared" si="149"/>
        <v>1</v>
      </c>
      <c r="AU750" s="3">
        <f t="shared" si="150"/>
        <v>6.4316428571428563</v>
      </c>
      <c r="AV750" s="3">
        <f t="shared" si="151"/>
        <v>1.1745714285714286</v>
      </c>
      <c r="AW750" s="3">
        <f t="shared" si="144"/>
        <v>2.4530528474477444</v>
      </c>
      <c r="AX750" s="3">
        <f t="shared" si="156"/>
        <v>2.4568388916338266</v>
      </c>
      <c r="AY750" s="3" t="b">
        <f t="shared" si="154"/>
        <v>1</v>
      </c>
      <c r="AZ750" s="6">
        <f t="shared" si="152"/>
        <v>9.9546936665527622E-2</v>
      </c>
      <c r="BA750" s="3" t="b">
        <f t="shared" si="155"/>
        <v>1</v>
      </c>
      <c r="BB750" s="3"/>
      <c r="BC750" t="s">
        <v>255</v>
      </c>
    </row>
    <row r="751" spans="1:55">
      <c r="A751">
        <v>322</v>
      </c>
      <c r="B751">
        <v>1</v>
      </c>
      <c r="C751" t="s">
        <v>524</v>
      </c>
      <c r="D751" t="str">
        <f>HYPERLINK("http://www.uniprot.org/uniprot/CX6B1_MOUSE", "CX6B1_MOUSE")</f>
        <v>CX6B1_MOUSE</v>
      </c>
      <c r="F751">
        <v>29.1</v>
      </c>
      <c r="G751">
        <v>86</v>
      </c>
      <c r="H751">
        <v>10072</v>
      </c>
      <c r="I751" t="s">
        <v>525</v>
      </c>
      <c r="J751">
        <v>43</v>
      </c>
      <c r="K751">
        <v>43</v>
      </c>
      <c r="L751">
        <v>1</v>
      </c>
      <c r="M751">
        <v>0</v>
      </c>
      <c r="N751">
        <v>9</v>
      </c>
      <c r="O751">
        <v>10</v>
      </c>
      <c r="P751">
        <v>0</v>
      </c>
      <c r="Q751">
        <v>0</v>
      </c>
      <c r="R751">
        <v>8</v>
      </c>
      <c r="S751">
        <v>16</v>
      </c>
      <c r="T751">
        <v>0</v>
      </c>
      <c r="U751">
        <v>9</v>
      </c>
      <c r="V751">
        <v>10</v>
      </c>
      <c r="W751">
        <v>0</v>
      </c>
      <c r="X751">
        <v>0</v>
      </c>
      <c r="Y751">
        <v>8</v>
      </c>
      <c r="Z751">
        <v>16</v>
      </c>
      <c r="AA751">
        <v>0</v>
      </c>
      <c r="AB751">
        <v>9</v>
      </c>
      <c r="AC751">
        <v>10</v>
      </c>
      <c r="AD751">
        <v>0</v>
      </c>
      <c r="AE751">
        <v>0</v>
      </c>
      <c r="AF751">
        <v>8</v>
      </c>
      <c r="AG751">
        <v>16</v>
      </c>
      <c r="AH751" s="3">
        <v>0</v>
      </c>
      <c r="AI751" s="3">
        <v>6</v>
      </c>
      <c r="AJ751" s="3">
        <v>7.2857142857142856</v>
      </c>
      <c r="AK751" s="3">
        <v>0</v>
      </c>
      <c r="AL751" s="3">
        <v>0</v>
      </c>
      <c r="AM751" s="3">
        <v>6.238142857142857</v>
      </c>
      <c r="AN751" s="3">
        <v>9.7142857142857135</v>
      </c>
      <c r="AO751" s="3">
        <f t="shared" si="145"/>
        <v>4.1768775510204081</v>
      </c>
      <c r="AP751" s="3" t="b">
        <f t="shared" si="146"/>
        <v>1</v>
      </c>
      <c r="AQ751" s="3" t="b">
        <f t="shared" si="153"/>
        <v>1</v>
      </c>
      <c r="AR751">
        <f t="shared" si="147"/>
        <v>2</v>
      </c>
      <c r="AS751">
        <f t="shared" si="148"/>
        <v>2</v>
      </c>
      <c r="AT751" s="3" t="b">
        <f t="shared" si="149"/>
        <v>1</v>
      </c>
      <c r="AU751" s="3">
        <f t="shared" si="150"/>
        <v>3.3214285714285712</v>
      </c>
      <c r="AV751" s="3">
        <f t="shared" si="151"/>
        <v>5.3174761904761896</v>
      </c>
      <c r="AW751" s="3">
        <f t="shared" si="144"/>
        <v>-0.67893777934072419</v>
      </c>
      <c r="AX751" s="3">
        <f t="shared" si="156"/>
        <v>-0.74322551927861247</v>
      </c>
      <c r="AY751" s="3" t="b">
        <f t="shared" si="154"/>
        <v>0</v>
      </c>
      <c r="AZ751" s="6">
        <f t="shared" si="152"/>
        <v>0.57180022863045044</v>
      </c>
      <c r="BA751" s="3" t="b">
        <f t="shared" si="155"/>
        <v>0</v>
      </c>
      <c r="BB751" s="3"/>
      <c r="BC751" t="s">
        <v>537</v>
      </c>
    </row>
    <row r="752" spans="1:55">
      <c r="A752">
        <v>1265</v>
      </c>
      <c r="B752">
        <v>1</v>
      </c>
      <c r="C752" t="s">
        <v>2163</v>
      </c>
      <c r="D752" t="str">
        <f>HYPERLINK("http://www.uniprot.org/uniprot/SET_MOUSE", "SET_MOUSE")</f>
        <v>SET_MOUSE</v>
      </c>
      <c r="F752">
        <v>14.9</v>
      </c>
      <c r="G752">
        <v>289</v>
      </c>
      <c r="H752">
        <v>33379</v>
      </c>
      <c r="I752" t="s">
        <v>2164</v>
      </c>
      <c r="J752">
        <v>24</v>
      </c>
      <c r="K752">
        <v>24</v>
      </c>
      <c r="L752">
        <v>1</v>
      </c>
      <c r="M752">
        <v>2</v>
      </c>
      <c r="N752">
        <v>6</v>
      </c>
      <c r="O752">
        <v>2</v>
      </c>
      <c r="P752">
        <v>4</v>
      </c>
      <c r="Q752">
        <v>0</v>
      </c>
      <c r="R752">
        <v>0</v>
      </c>
      <c r="S752">
        <v>10</v>
      </c>
      <c r="T752">
        <v>2</v>
      </c>
      <c r="U752">
        <v>6</v>
      </c>
      <c r="V752">
        <v>2</v>
      </c>
      <c r="W752">
        <v>4</v>
      </c>
      <c r="X752">
        <v>0</v>
      </c>
      <c r="Y752">
        <v>0</v>
      </c>
      <c r="Z752">
        <v>10</v>
      </c>
      <c r="AA752">
        <v>2</v>
      </c>
      <c r="AB752">
        <v>6</v>
      </c>
      <c r="AC752">
        <v>2</v>
      </c>
      <c r="AD752">
        <v>4</v>
      </c>
      <c r="AE752">
        <v>0</v>
      </c>
      <c r="AF752">
        <v>0</v>
      </c>
      <c r="AG752">
        <v>10</v>
      </c>
      <c r="AH752" s="3">
        <v>4.6019999999999994</v>
      </c>
      <c r="AI752" s="3">
        <v>4.1428571428571432</v>
      </c>
      <c r="AJ752" s="3">
        <v>1.4285714285714286</v>
      </c>
      <c r="AK752" s="3">
        <v>11.275571428571428</v>
      </c>
      <c r="AL752" s="3">
        <v>1.4285714285714286</v>
      </c>
      <c r="AM752" s="3">
        <v>0.2857142857142857</v>
      </c>
      <c r="AN752" s="3">
        <v>6.072571428571429</v>
      </c>
      <c r="AO752" s="3">
        <f t="shared" si="145"/>
        <v>4.1765510204081631</v>
      </c>
      <c r="AP752" s="3" t="b">
        <f t="shared" si="146"/>
        <v>1</v>
      </c>
      <c r="AQ752" s="3" t="b">
        <f t="shared" si="153"/>
        <v>1</v>
      </c>
      <c r="AR752">
        <f t="shared" si="147"/>
        <v>4</v>
      </c>
      <c r="AS752">
        <f t="shared" si="148"/>
        <v>1</v>
      </c>
      <c r="AT752" s="3" t="b">
        <f t="shared" si="149"/>
        <v>1</v>
      </c>
      <c r="AU752" s="3">
        <f t="shared" si="150"/>
        <v>5.3622499999999995</v>
      </c>
      <c r="AV752" s="3">
        <f t="shared" si="151"/>
        <v>2.5956190476190479</v>
      </c>
      <c r="AW752" s="3">
        <f t="shared" si="144"/>
        <v>1.0467598243283445</v>
      </c>
      <c r="AX752" s="3">
        <f t="shared" si="156"/>
        <v>0.93674439856738756</v>
      </c>
      <c r="AY752" s="3" t="b">
        <f t="shared" si="154"/>
        <v>0</v>
      </c>
      <c r="AZ752" s="6">
        <f t="shared" si="152"/>
        <v>0.38146476815885749</v>
      </c>
      <c r="BA752" s="3" t="b">
        <f t="shared" si="155"/>
        <v>0</v>
      </c>
      <c r="BB752" s="3"/>
      <c r="BC752" t="s">
        <v>537</v>
      </c>
    </row>
    <row r="753" spans="1:55">
      <c r="A753">
        <v>789</v>
      </c>
      <c r="B753">
        <v>1</v>
      </c>
      <c r="C753" t="s">
        <v>1584</v>
      </c>
      <c r="D753" t="str">
        <f>HYPERLINK("http://www.uniprot.org/uniprot/NOC4L_MOUSE", "NOC4L_MOUSE")</f>
        <v>NOC4L_MOUSE</v>
      </c>
      <c r="F753">
        <v>21.3</v>
      </c>
      <c r="G753">
        <v>516</v>
      </c>
      <c r="H753">
        <v>58677</v>
      </c>
      <c r="I753" t="s">
        <v>1585</v>
      </c>
      <c r="J753">
        <v>32</v>
      </c>
      <c r="K753">
        <v>32</v>
      </c>
      <c r="L753">
        <v>1</v>
      </c>
      <c r="M753">
        <v>0</v>
      </c>
      <c r="N753">
        <v>3</v>
      </c>
      <c r="O753">
        <v>8</v>
      </c>
      <c r="P753">
        <v>0</v>
      </c>
      <c r="Q753">
        <v>5</v>
      </c>
      <c r="R753">
        <v>7</v>
      </c>
      <c r="S753">
        <v>9</v>
      </c>
      <c r="T753">
        <v>0</v>
      </c>
      <c r="U753">
        <v>3</v>
      </c>
      <c r="V753">
        <v>8</v>
      </c>
      <c r="W753">
        <v>0</v>
      </c>
      <c r="X753">
        <v>5</v>
      </c>
      <c r="Y753">
        <v>7</v>
      </c>
      <c r="Z753">
        <v>9</v>
      </c>
      <c r="AA753">
        <v>0</v>
      </c>
      <c r="AB753">
        <v>3</v>
      </c>
      <c r="AC753">
        <v>8</v>
      </c>
      <c r="AD753">
        <v>0</v>
      </c>
      <c r="AE753">
        <v>5</v>
      </c>
      <c r="AF753">
        <v>7</v>
      </c>
      <c r="AG753">
        <v>9</v>
      </c>
      <c r="AH753" s="3">
        <v>0.7142857142857143</v>
      </c>
      <c r="AI753" s="3">
        <v>1.4285714285714286</v>
      </c>
      <c r="AJ753" s="3">
        <v>5.9285714285714288</v>
      </c>
      <c r="AK753" s="3">
        <v>0.89228571428571435</v>
      </c>
      <c r="AL753" s="3">
        <v>9.0134285714285713</v>
      </c>
      <c r="AM753" s="3">
        <v>5.6487142857142851</v>
      </c>
      <c r="AN753" s="3">
        <v>5.4285714285714288</v>
      </c>
      <c r="AO753" s="3">
        <f t="shared" si="145"/>
        <v>4.1506326530612245</v>
      </c>
      <c r="AP753" s="3" t="b">
        <f t="shared" si="146"/>
        <v>1</v>
      </c>
      <c r="AQ753" s="3" t="b">
        <f t="shared" si="153"/>
        <v>1</v>
      </c>
      <c r="AR753">
        <f t="shared" si="147"/>
        <v>2</v>
      </c>
      <c r="AS753">
        <f t="shared" si="148"/>
        <v>3</v>
      </c>
      <c r="AT753" s="3" t="b">
        <f t="shared" si="149"/>
        <v>1</v>
      </c>
      <c r="AU753" s="3">
        <f t="shared" si="150"/>
        <v>2.2409285714285714</v>
      </c>
      <c r="AV753" s="3">
        <f t="shared" si="151"/>
        <v>6.6969047619047615</v>
      </c>
      <c r="AW753" s="3">
        <f t="shared" si="144"/>
        <v>-1.5793977869876816</v>
      </c>
      <c r="AX753" s="3">
        <f t="shared" si="156"/>
        <v>-1.7272185344994593</v>
      </c>
      <c r="AY753" s="3" t="b">
        <f t="shared" si="154"/>
        <v>1</v>
      </c>
      <c r="AZ753" s="6">
        <f t="shared" si="152"/>
        <v>5.2204132949194092E-2</v>
      </c>
      <c r="BA753" s="3" t="b">
        <f t="shared" si="155"/>
        <v>1</v>
      </c>
      <c r="BB753" s="3" t="b">
        <v>1</v>
      </c>
      <c r="BC753" t="s">
        <v>537</v>
      </c>
    </row>
    <row r="754" spans="1:55">
      <c r="A754">
        <v>712</v>
      </c>
      <c r="B754">
        <v>1</v>
      </c>
      <c r="C754" t="s">
        <v>1769</v>
      </c>
      <c r="D754" t="str">
        <f>HYPERLINK("http://www.uniprot.org/uniprot/RL10_MOUSE", "RL10_MOUSE")</f>
        <v>RL10_MOUSE</v>
      </c>
      <c r="F754">
        <v>18.7</v>
      </c>
      <c r="G754">
        <v>214</v>
      </c>
      <c r="H754">
        <v>24605</v>
      </c>
      <c r="I754" t="s">
        <v>1770</v>
      </c>
      <c r="J754">
        <v>27</v>
      </c>
      <c r="K754">
        <v>27</v>
      </c>
      <c r="L754">
        <v>1</v>
      </c>
      <c r="M754">
        <v>3</v>
      </c>
      <c r="N754">
        <v>5</v>
      </c>
      <c r="O754">
        <v>6</v>
      </c>
      <c r="P754">
        <v>1</v>
      </c>
      <c r="Q754">
        <v>3</v>
      </c>
      <c r="R754">
        <v>3</v>
      </c>
      <c r="S754">
        <v>6</v>
      </c>
      <c r="T754">
        <v>3</v>
      </c>
      <c r="U754">
        <v>5</v>
      </c>
      <c r="V754">
        <v>6</v>
      </c>
      <c r="W754">
        <v>1</v>
      </c>
      <c r="X754">
        <v>3</v>
      </c>
      <c r="Y754">
        <v>3</v>
      </c>
      <c r="Z754">
        <v>6</v>
      </c>
      <c r="AA754">
        <v>3</v>
      </c>
      <c r="AB754">
        <v>5</v>
      </c>
      <c r="AC754">
        <v>6</v>
      </c>
      <c r="AD754">
        <v>1</v>
      </c>
      <c r="AE754">
        <v>3</v>
      </c>
      <c r="AF754">
        <v>3</v>
      </c>
      <c r="AG754">
        <v>6</v>
      </c>
      <c r="AH754" s="3">
        <v>6</v>
      </c>
      <c r="AI754" s="3">
        <v>2.8571428571428572</v>
      </c>
      <c r="AJ754" s="3">
        <v>4.2857142857142856</v>
      </c>
      <c r="AK754" s="3">
        <v>4.1428571428571432</v>
      </c>
      <c r="AL754" s="3">
        <v>6</v>
      </c>
      <c r="AM754" s="3">
        <v>2.2857142857142856</v>
      </c>
      <c r="AN754" s="3">
        <v>3.359428571428571</v>
      </c>
      <c r="AO754" s="3">
        <f t="shared" si="145"/>
        <v>4.132979591836734</v>
      </c>
      <c r="AP754" s="3" t="b">
        <f t="shared" si="146"/>
        <v>1</v>
      </c>
      <c r="AQ754" s="3" t="b">
        <f t="shared" si="153"/>
        <v>1</v>
      </c>
      <c r="AR754">
        <f t="shared" si="147"/>
        <v>4</v>
      </c>
      <c r="AS754">
        <f t="shared" si="148"/>
        <v>3</v>
      </c>
      <c r="AT754" s="3" t="b">
        <f t="shared" si="149"/>
        <v>1</v>
      </c>
      <c r="AU754" s="3">
        <f t="shared" si="150"/>
        <v>4.3214285714285712</v>
      </c>
      <c r="AV754" s="3">
        <f t="shared" si="151"/>
        <v>3.8817142857142852</v>
      </c>
      <c r="AW754" s="3">
        <f t="shared" si="144"/>
        <v>0.15481438308831824</v>
      </c>
      <c r="AX754" s="3">
        <f t="shared" si="156"/>
        <v>0.10132299477990316</v>
      </c>
      <c r="AY754" s="3" t="b">
        <f t="shared" si="154"/>
        <v>0</v>
      </c>
      <c r="AZ754" s="6">
        <f t="shared" si="152"/>
        <v>0.7286140184580141</v>
      </c>
      <c r="BA754" s="3" t="b">
        <f t="shared" si="155"/>
        <v>0</v>
      </c>
      <c r="BB754" s="3"/>
      <c r="BC754" t="s">
        <v>537</v>
      </c>
    </row>
    <row r="755" spans="1:55">
      <c r="A755">
        <v>1313</v>
      </c>
      <c r="B755">
        <v>1</v>
      </c>
      <c r="C755" t="s">
        <v>2855</v>
      </c>
      <c r="D755" t="str">
        <f>HYPERLINK("http://www.uniprot.org/uniprot/NAGAB_MOUSE", "NAGAB_MOUSE")</f>
        <v>NAGAB_MOUSE</v>
      </c>
      <c r="F755">
        <v>13.5</v>
      </c>
      <c r="G755">
        <v>415</v>
      </c>
      <c r="H755">
        <v>47236</v>
      </c>
      <c r="I755" t="s">
        <v>2856</v>
      </c>
      <c r="J755">
        <v>28</v>
      </c>
      <c r="K755">
        <v>28</v>
      </c>
      <c r="L755">
        <v>1</v>
      </c>
      <c r="M755">
        <v>2</v>
      </c>
      <c r="N755">
        <v>5</v>
      </c>
      <c r="O755">
        <v>11</v>
      </c>
      <c r="P755">
        <v>0</v>
      </c>
      <c r="Q755">
        <v>1</v>
      </c>
      <c r="R755">
        <v>4</v>
      </c>
      <c r="S755">
        <v>5</v>
      </c>
      <c r="T755">
        <v>2</v>
      </c>
      <c r="U755">
        <v>5</v>
      </c>
      <c r="V755">
        <v>11</v>
      </c>
      <c r="W755">
        <v>0</v>
      </c>
      <c r="X755">
        <v>1</v>
      </c>
      <c r="Y755">
        <v>4</v>
      </c>
      <c r="Z755">
        <v>5</v>
      </c>
      <c r="AA755">
        <v>2</v>
      </c>
      <c r="AB755">
        <v>5</v>
      </c>
      <c r="AC755">
        <v>11</v>
      </c>
      <c r="AD755">
        <v>0</v>
      </c>
      <c r="AE755">
        <v>1</v>
      </c>
      <c r="AF755">
        <v>4</v>
      </c>
      <c r="AG755">
        <v>5</v>
      </c>
      <c r="AH755" s="3">
        <v>4.76</v>
      </c>
      <c r="AI755" s="3">
        <v>3.2857142857142856</v>
      </c>
      <c r="AJ755" s="3">
        <v>8.1964285714285712</v>
      </c>
      <c r="AK755" s="3">
        <v>2.8571428571428572</v>
      </c>
      <c r="AL755" s="3">
        <v>3.6428571428571428</v>
      </c>
      <c r="AM755" s="3">
        <v>3.3277142857142858</v>
      </c>
      <c r="AN755" s="3">
        <v>2.8571428571428572</v>
      </c>
      <c r="AO755" s="3">
        <f t="shared" si="145"/>
        <v>4.132428571428572</v>
      </c>
      <c r="AP755" s="3" t="b">
        <f t="shared" si="146"/>
        <v>1</v>
      </c>
      <c r="AQ755" s="3" t="b">
        <f t="shared" si="153"/>
        <v>1</v>
      </c>
      <c r="AR755">
        <f t="shared" si="147"/>
        <v>3</v>
      </c>
      <c r="AS755">
        <f t="shared" si="148"/>
        <v>3</v>
      </c>
      <c r="AT755" s="3" t="b">
        <f t="shared" si="149"/>
        <v>1</v>
      </c>
      <c r="AU755" s="3">
        <f t="shared" si="150"/>
        <v>4.7748214285714292</v>
      </c>
      <c r="AV755" s="3">
        <f t="shared" si="151"/>
        <v>3.2759047619047621</v>
      </c>
      <c r="AW755" s="3">
        <f t="shared" si="144"/>
        <v>0.54355336432390777</v>
      </c>
      <c r="AX755" s="3">
        <f t="shared" si="156"/>
        <v>0.43744057201024433</v>
      </c>
      <c r="AY755" s="3" t="b">
        <f t="shared" si="154"/>
        <v>0</v>
      </c>
      <c r="AZ755" s="6">
        <f t="shared" si="152"/>
        <v>0.34734756695832497</v>
      </c>
      <c r="BA755" s="3" t="b">
        <f t="shared" si="155"/>
        <v>0</v>
      </c>
      <c r="BB755" s="3"/>
      <c r="BC755" t="s">
        <v>537</v>
      </c>
    </row>
    <row r="756" spans="1:55">
      <c r="A756">
        <v>1064</v>
      </c>
      <c r="B756">
        <v>1</v>
      </c>
      <c r="C756" t="s">
        <v>2518</v>
      </c>
      <c r="D756" t="str">
        <f>HYPERLINK("http://www.uniprot.org/uniprot/MTA3_MOUSE", "MTA3_MOUSE")</f>
        <v>MTA3_MOUSE</v>
      </c>
      <c r="F756">
        <v>18.100000000000001</v>
      </c>
      <c r="G756">
        <v>591</v>
      </c>
      <c r="H756">
        <v>67078</v>
      </c>
      <c r="I756" t="s">
        <v>2437</v>
      </c>
      <c r="J756">
        <v>59</v>
      </c>
      <c r="K756">
        <v>15</v>
      </c>
      <c r="L756">
        <v>0.254</v>
      </c>
      <c r="M756">
        <v>6</v>
      </c>
      <c r="N756">
        <v>18</v>
      </c>
      <c r="O756">
        <v>9</v>
      </c>
      <c r="P756">
        <v>3</v>
      </c>
      <c r="Q756">
        <v>4</v>
      </c>
      <c r="R756">
        <v>7</v>
      </c>
      <c r="S756">
        <v>12</v>
      </c>
      <c r="T756">
        <v>3</v>
      </c>
      <c r="U756">
        <v>5</v>
      </c>
      <c r="V756">
        <v>0</v>
      </c>
      <c r="W756">
        <v>2</v>
      </c>
      <c r="X756">
        <v>2</v>
      </c>
      <c r="Y756">
        <v>1</v>
      </c>
      <c r="Z756">
        <v>2</v>
      </c>
      <c r="AA756">
        <v>3.4870000000000001</v>
      </c>
      <c r="AB756">
        <v>8.8640000000000008</v>
      </c>
      <c r="AC756">
        <v>0</v>
      </c>
      <c r="AD756">
        <v>2.1110000000000002</v>
      </c>
      <c r="AE756">
        <v>2.1</v>
      </c>
      <c r="AF756">
        <v>1.762</v>
      </c>
      <c r="AG756">
        <v>3.649</v>
      </c>
      <c r="AH756" s="3">
        <v>6.6520000000000001</v>
      </c>
      <c r="AI756" s="3">
        <v>5.9805714285714293</v>
      </c>
      <c r="AJ756" s="3">
        <v>0</v>
      </c>
      <c r="AK756" s="3">
        <v>7.6408571428571435</v>
      </c>
      <c r="AL756" s="3">
        <v>5.3</v>
      </c>
      <c r="AM756" s="3">
        <v>1.108857142857143</v>
      </c>
      <c r="AN756" s="3">
        <v>2.2355714285714288</v>
      </c>
      <c r="AO756" s="3">
        <f t="shared" si="145"/>
        <v>4.1311224489795926</v>
      </c>
      <c r="AP756" s="3" t="b">
        <f t="shared" si="146"/>
        <v>1</v>
      </c>
      <c r="AQ756" s="3" t="b">
        <f t="shared" si="153"/>
        <v>0</v>
      </c>
      <c r="AR756">
        <f t="shared" si="147"/>
        <v>4</v>
      </c>
      <c r="AS756">
        <f t="shared" si="148"/>
        <v>3</v>
      </c>
      <c r="AT756" s="3" t="b">
        <f t="shared" si="149"/>
        <v>1</v>
      </c>
      <c r="AU756" s="3">
        <f t="shared" si="150"/>
        <v>5.0683571428571437</v>
      </c>
      <c r="AV756" s="3">
        <f t="shared" si="151"/>
        <v>2.8814761904761905</v>
      </c>
      <c r="AW756" s="3">
        <f t="shared" si="144"/>
        <v>0.81471008902978725</v>
      </c>
      <c r="AX756" s="3">
        <f t="shared" si="156"/>
        <v>0.70875383163866712</v>
      </c>
      <c r="AY756" s="3" t="b">
        <f t="shared" si="154"/>
        <v>0</v>
      </c>
      <c r="AZ756" s="6">
        <f t="shared" si="152"/>
        <v>0.38396235669384099</v>
      </c>
      <c r="BA756" s="3" t="b">
        <f t="shared" si="155"/>
        <v>0</v>
      </c>
      <c r="BB756" s="3"/>
      <c r="BC756" t="s">
        <v>1427</v>
      </c>
    </row>
    <row r="757" spans="1:55">
      <c r="A757">
        <v>1130</v>
      </c>
      <c r="B757">
        <v>1</v>
      </c>
      <c r="C757" t="s">
        <v>2319</v>
      </c>
      <c r="D757" t="str">
        <f>HYPERLINK("http://www.uniprot.org/uniprot/CD043_MOUSE", "CD043_MOUSE")</f>
        <v>CD043_MOUSE</v>
      </c>
      <c r="F757">
        <v>14.9</v>
      </c>
      <c r="G757">
        <v>221</v>
      </c>
      <c r="H757">
        <v>25783</v>
      </c>
      <c r="I757" t="s">
        <v>2320</v>
      </c>
      <c r="J757">
        <v>18</v>
      </c>
      <c r="K757">
        <v>18</v>
      </c>
      <c r="L757">
        <v>1</v>
      </c>
      <c r="M757">
        <v>4</v>
      </c>
      <c r="N757">
        <v>3</v>
      </c>
      <c r="O757">
        <v>0</v>
      </c>
      <c r="P757">
        <v>2</v>
      </c>
      <c r="Q757">
        <v>4</v>
      </c>
      <c r="R757">
        <v>4</v>
      </c>
      <c r="S757">
        <v>1</v>
      </c>
      <c r="T757">
        <v>4</v>
      </c>
      <c r="U757">
        <v>3</v>
      </c>
      <c r="V757">
        <v>0</v>
      </c>
      <c r="W757">
        <v>2</v>
      </c>
      <c r="X757">
        <v>4</v>
      </c>
      <c r="Y757">
        <v>4</v>
      </c>
      <c r="Z757">
        <v>1</v>
      </c>
      <c r="AA757">
        <v>4</v>
      </c>
      <c r="AB757">
        <v>3</v>
      </c>
      <c r="AC757">
        <v>0</v>
      </c>
      <c r="AD757">
        <v>2</v>
      </c>
      <c r="AE757">
        <v>4</v>
      </c>
      <c r="AF757">
        <v>4</v>
      </c>
      <c r="AG757">
        <v>1</v>
      </c>
      <c r="AH757" s="3">
        <v>8.0475714285714286</v>
      </c>
      <c r="AI757" s="3">
        <v>1.5</v>
      </c>
      <c r="AJ757" s="3">
        <v>0.14285714285714285</v>
      </c>
      <c r="AK757" s="3">
        <v>7.2857142857142856</v>
      </c>
      <c r="AL757" s="3">
        <v>8</v>
      </c>
      <c r="AM757" s="3">
        <v>3.2857142857142856</v>
      </c>
      <c r="AN757" s="3">
        <v>0.59528571428571431</v>
      </c>
      <c r="AO757" s="3">
        <f t="shared" si="145"/>
        <v>4.1224489795918364</v>
      </c>
      <c r="AP757" s="3" t="b">
        <f t="shared" si="146"/>
        <v>1</v>
      </c>
      <c r="AQ757" s="3" t="b">
        <f t="shared" si="153"/>
        <v>1</v>
      </c>
      <c r="AR757">
        <f t="shared" si="147"/>
        <v>3</v>
      </c>
      <c r="AS757">
        <f t="shared" si="148"/>
        <v>3</v>
      </c>
      <c r="AT757" s="3" t="b">
        <f t="shared" si="149"/>
        <v>1</v>
      </c>
      <c r="AU757" s="3">
        <f t="shared" si="150"/>
        <v>4.2440357142857144</v>
      </c>
      <c r="AV757" s="3">
        <f t="shared" si="151"/>
        <v>3.9603333333333328</v>
      </c>
      <c r="AW757" s="3">
        <f t="shared" si="144"/>
        <v>9.9814932658433372E-2</v>
      </c>
      <c r="AX757" s="3">
        <f t="shared" si="156"/>
        <v>-7.4057420570939045E-2</v>
      </c>
      <c r="AY757" s="3" t="b">
        <f t="shared" si="154"/>
        <v>0</v>
      </c>
      <c r="AZ757" s="6">
        <f t="shared" si="152"/>
        <v>0.92787462173298874</v>
      </c>
      <c r="BA757" s="3" t="b">
        <f t="shared" si="155"/>
        <v>0</v>
      </c>
      <c r="BB757" s="3"/>
      <c r="BC757" t="s">
        <v>537</v>
      </c>
    </row>
    <row r="758" spans="1:55">
      <c r="A758">
        <v>735</v>
      </c>
      <c r="B758">
        <v>1</v>
      </c>
      <c r="C758" t="s">
        <v>1819</v>
      </c>
      <c r="D758" t="str">
        <f>HYPERLINK("http://www.uniprot.org/uniprot/INT2_MOUSE", "INT2_MOUSE")</f>
        <v>INT2_MOUSE</v>
      </c>
      <c r="F758">
        <v>16.2</v>
      </c>
      <c r="G758">
        <v>1198</v>
      </c>
      <c r="H758">
        <v>133516</v>
      </c>
      <c r="I758" t="s">
        <v>1820</v>
      </c>
      <c r="J758">
        <v>30</v>
      </c>
      <c r="K758">
        <v>30</v>
      </c>
      <c r="L758">
        <v>1</v>
      </c>
      <c r="M758">
        <v>2</v>
      </c>
      <c r="N758">
        <v>4</v>
      </c>
      <c r="O758">
        <v>7</v>
      </c>
      <c r="P758">
        <v>1</v>
      </c>
      <c r="Q758">
        <v>1</v>
      </c>
      <c r="R758">
        <v>6</v>
      </c>
      <c r="S758">
        <v>9</v>
      </c>
      <c r="T758">
        <v>2</v>
      </c>
      <c r="U758">
        <v>4</v>
      </c>
      <c r="V758">
        <v>7</v>
      </c>
      <c r="W758">
        <v>1</v>
      </c>
      <c r="X758">
        <v>1</v>
      </c>
      <c r="Y758">
        <v>6</v>
      </c>
      <c r="Z758">
        <v>9</v>
      </c>
      <c r="AA758">
        <v>2</v>
      </c>
      <c r="AB758">
        <v>4</v>
      </c>
      <c r="AC758">
        <v>7</v>
      </c>
      <c r="AD758">
        <v>1</v>
      </c>
      <c r="AE758">
        <v>1</v>
      </c>
      <c r="AF758">
        <v>6</v>
      </c>
      <c r="AG758">
        <v>9</v>
      </c>
      <c r="AH758" s="3">
        <v>4.1428571428571432</v>
      </c>
      <c r="AI758" s="3">
        <v>2.2857142857142856</v>
      </c>
      <c r="AJ758" s="3">
        <v>5.3</v>
      </c>
      <c r="AK758" s="3">
        <v>4.1428571428571432</v>
      </c>
      <c r="AL758" s="3">
        <v>2.8571428571428572</v>
      </c>
      <c r="AM758" s="3">
        <v>4.5892857142857144</v>
      </c>
      <c r="AN758" s="3">
        <v>5.4081428571428569</v>
      </c>
      <c r="AO758" s="3">
        <f t="shared" si="145"/>
        <v>4.1037142857142852</v>
      </c>
      <c r="AP758" s="3" t="b">
        <f t="shared" si="146"/>
        <v>1</v>
      </c>
      <c r="AQ758" s="3" t="b">
        <f t="shared" si="153"/>
        <v>1</v>
      </c>
      <c r="AR758">
        <f t="shared" si="147"/>
        <v>4</v>
      </c>
      <c r="AS758">
        <f t="shared" si="148"/>
        <v>3</v>
      </c>
      <c r="AT758" s="3" t="b">
        <f t="shared" si="149"/>
        <v>1</v>
      </c>
      <c r="AU758" s="3">
        <f t="shared" si="150"/>
        <v>3.9678571428571425</v>
      </c>
      <c r="AV758" s="3">
        <f t="shared" si="151"/>
        <v>4.2848571428571427</v>
      </c>
      <c r="AW758" s="3">
        <f t="shared" si="144"/>
        <v>-0.11088702124086257</v>
      </c>
      <c r="AX758" s="3">
        <f t="shared" si="156"/>
        <v>-0.35693611090229749</v>
      </c>
      <c r="AY758" s="3" t="b">
        <f t="shared" si="154"/>
        <v>0</v>
      </c>
      <c r="AZ758" s="6">
        <f t="shared" si="152"/>
        <v>0.75695813796301115</v>
      </c>
      <c r="BA758" s="3" t="b">
        <f t="shared" si="155"/>
        <v>0</v>
      </c>
      <c r="BB758" s="3"/>
      <c r="BC758" t="s">
        <v>537</v>
      </c>
    </row>
    <row r="759" spans="1:55">
      <c r="A759">
        <v>933</v>
      </c>
      <c r="B759">
        <v>1</v>
      </c>
      <c r="C759" t="s">
        <v>2813</v>
      </c>
      <c r="D759" t="str">
        <f>HYPERLINK("http://www.uniprot.org/uniprot/EPIPL_MOUSE", "EPIPL_MOUSE")</f>
        <v>EPIPL_MOUSE</v>
      </c>
      <c r="F759">
        <v>15.4</v>
      </c>
      <c r="G759">
        <v>6548</v>
      </c>
      <c r="H759">
        <v>723311</v>
      </c>
      <c r="I759" t="s">
        <v>2814</v>
      </c>
      <c r="J759">
        <v>32</v>
      </c>
      <c r="K759">
        <v>32</v>
      </c>
      <c r="L759">
        <v>1</v>
      </c>
      <c r="M759">
        <v>1</v>
      </c>
      <c r="N759">
        <v>2</v>
      </c>
      <c r="O759">
        <v>6</v>
      </c>
      <c r="P759">
        <v>0</v>
      </c>
      <c r="Q759">
        <v>2</v>
      </c>
      <c r="R759">
        <v>8</v>
      </c>
      <c r="S759">
        <v>13</v>
      </c>
      <c r="T759">
        <v>1</v>
      </c>
      <c r="U759">
        <v>2</v>
      </c>
      <c r="V759">
        <v>6</v>
      </c>
      <c r="W759">
        <v>0</v>
      </c>
      <c r="X759">
        <v>2</v>
      </c>
      <c r="Y759">
        <v>8</v>
      </c>
      <c r="Z759">
        <v>13</v>
      </c>
      <c r="AA759">
        <v>1</v>
      </c>
      <c r="AB759">
        <v>2</v>
      </c>
      <c r="AC759">
        <v>6</v>
      </c>
      <c r="AD759">
        <v>0</v>
      </c>
      <c r="AE759">
        <v>2</v>
      </c>
      <c r="AF759">
        <v>8</v>
      </c>
      <c r="AG759">
        <v>13</v>
      </c>
      <c r="AH759" s="3">
        <v>2.8461428571428575</v>
      </c>
      <c r="AI759" s="3">
        <v>1</v>
      </c>
      <c r="AJ759" s="3">
        <v>4.4714285714285715</v>
      </c>
      <c r="AK759" s="3">
        <v>1.2857142857142858</v>
      </c>
      <c r="AL759" s="3">
        <v>4.5714285714285712</v>
      </c>
      <c r="AM759" s="3">
        <v>6.4361428571428565</v>
      </c>
      <c r="AN759" s="3">
        <v>8</v>
      </c>
      <c r="AO759" s="3">
        <f t="shared" si="145"/>
        <v>4.0872653061224486</v>
      </c>
      <c r="AP759" s="3" t="b">
        <f t="shared" si="146"/>
        <v>1</v>
      </c>
      <c r="AQ759" s="3" t="b">
        <f t="shared" si="153"/>
        <v>1</v>
      </c>
      <c r="AR759">
        <f t="shared" si="147"/>
        <v>3</v>
      </c>
      <c r="AS759">
        <f t="shared" si="148"/>
        <v>3</v>
      </c>
      <c r="AT759" s="3" t="b">
        <f t="shared" si="149"/>
        <v>1</v>
      </c>
      <c r="AU759" s="3">
        <f t="shared" si="150"/>
        <v>2.4008214285714291</v>
      </c>
      <c r="AV759" s="3">
        <f t="shared" si="151"/>
        <v>6.3358571428571429</v>
      </c>
      <c r="AW759" s="3">
        <f t="shared" si="144"/>
        <v>-1.4000117058487425</v>
      </c>
      <c r="AX759" s="3">
        <f t="shared" si="156"/>
        <v>-1.6535399574458562</v>
      </c>
      <c r="AY759" s="3" t="b">
        <f t="shared" si="154"/>
        <v>1</v>
      </c>
      <c r="AZ759" s="6">
        <f t="shared" si="152"/>
        <v>2.6081168653056437E-2</v>
      </c>
      <c r="BA759" s="3" t="b">
        <f t="shared" si="155"/>
        <v>1</v>
      </c>
      <c r="BB759" s="3" t="b">
        <v>1</v>
      </c>
      <c r="BC759" t="s">
        <v>537</v>
      </c>
    </row>
    <row r="760" spans="1:55">
      <c r="A760">
        <v>399</v>
      </c>
      <c r="B760">
        <v>1</v>
      </c>
      <c r="C760" t="s">
        <v>1074</v>
      </c>
      <c r="D760" t="str">
        <f>HYPERLINK("http://www.uniprot.org/uniprot/RL32_MOUSE", "RL32_MOUSE")</f>
        <v>RL32_MOUSE</v>
      </c>
      <c r="F760">
        <v>33.299999999999997</v>
      </c>
      <c r="G760">
        <v>135</v>
      </c>
      <c r="H760">
        <v>15861</v>
      </c>
      <c r="I760" t="s">
        <v>1075</v>
      </c>
      <c r="J760">
        <v>35</v>
      </c>
      <c r="K760">
        <v>35</v>
      </c>
      <c r="L760">
        <v>1</v>
      </c>
      <c r="M760">
        <v>0</v>
      </c>
      <c r="N760">
        <v>12</v>
      </c>
      <c r="O760">
        <v>7</v>
      </c>
      <c r="P760">
        <v>1</v>
      </c>
      <c r="Q760">
        <v>1</v>
      </c>
      <c r="R760">
        <v>5</v>
      </c>
      <c r="S760">
        <v>9</v>
      </c>
      <c r="T760">
        <v>0</v>
      </c>
      <c r="U760">
        <v>12</v>
      </c>
      <c r="V760">
        <v>7</v>
      </c>
      <c r="W760">
        <v>1</v>
      </c>
      <c r="X760">
        <v>1</v>
      </c>
      <c r="Y760">
        <v>5</v>
      </c>
      <c r="Z760">
        <v>9</v>
      </c>
      <c r="AA760">
        <v>0</v>
      </c>
      <c r="AB760">
        <v>12</v>
      </c>
      <c r="AC760">
        <v>7</v>
      </c>
      <c r="AD760">
        <v>1</v>
      </c>
      <c r="AE760">
        <v>1</v>
      </c>
      <c r="AF760">
        <v>5</v>
      </c>
      <c r="AG760">
        <v>9</v>
      </c>
      <c r="AH760" s="3">
        <v>0</v>
      </c>
      <c r="AI760" s="3">
        <v>8.9311428571428575</v>
      </c>
      <c r="AJ760" s="3">
        <v>4.8571428571428568</v>
      </c>
      <c r="AK760" s="3">
        <v>3.7122857142857142</v>
      </c>
      <c r="AL760" s="3">
        <v>2.3162857142857143</v>
      </c>
      <c r="AM760" s="3">
        <v>3.8095714285714286</v>
      </c>
      <c r="AN760" s="3">
        <v>4.9819999999999993</v>
      </c>
      <c r="AO760" s="3">
        <f t="shared" si="145"/>
        <v>4.0869183673469385</v>
      </c>
      <c r="AP760" s="3" t="b">
        <f t="shared" si="146"/>
        <v>1</v>
      </c>
      <c r="AQ760" s="3" t="b">
        <f t="shared" si="153"/>
        <v>1</v>
      </c>
      <c r="AR760">
        <f t="shared" si="147"/>
        <v>3</v>
      </c>
      <c r="AS760">
        <f t="shared" si="148"/>
        <v>3</v>
      </c>
      <c r="AT760" s="3" t="b">
        <f t="shared" si="149"/>
        <v>1</v>
      </c>
      <c r="AU760" s="3">
        <f t="shared" si="150"/>
        <v>4.3751428571428566</v>
      </c>
      <c r="AV760" s="3">
        <f t="shared" si="151"/>
        <v>3.7026190476190473</v>
      </c>
      <c r="AW760" s="3">
        <f t="shared" si="144"/>
        <v>0.24078400240046988</v>
      </c>
      <c r="AX760" s="3">
        <f t="shared" si="156"/>
        <v>0.17913075051611185</v>
      </c>
      <c r="AY760" s="3" t="b">
        <f t="shared" si="154"/>
        <v>0</v>
      </c>
      <c r="AZ760" s="6">
        <f t="shared" si="152"/>
        <v>0.7788731224994675</v>
      </c>
      <c r="BA760" s="3" t="b">
        <f t="shared" si="155"/>
        <v>0</v>
      </c>
      <c r="BB760" s="3"/>
      <c r="BC760" t="s">
        <v>537</v>
      </c>
    </row>
    <row r="761" spans="1:55">
      <c r="A761">
        <v>1242</v>
      </c>
      <c r="B761">
        <v>1</v>
      </c>
      <c r="C761" t="s">
        <v>2206</v>
      </c>
      <c r="D761" t="str">
        <f>HYPERLINK("http://www.uniprot.org/uniprot/RSRC1_MOUSE", "RSRC1_MOUSE")</f>
        <v>RSRC1_MOUSE</v>
      </c>
      <c r="F761">
        <v>25.4</v>
      </c>
      <c r="G761">
        <v>334</v>
      </c>
      <c r="H761">
        <v>38638</v>
      </c>
      <c r="I761" t="s">
        <v>2207</v>
      </c>
      <c r="J761">
        <v>23</v>
      </c>
      <c r="K761">
        <v>23</v>
      </c>
      <c r="L761">
        <v>1</v>
      </c>
      <c r="M761">
        <v>3</v>
      </c>
      <c r="N761">
        <v>4</v>
      </c>
      <c r="O761">
        <v>4</v>
      </c>
      <c r="P761">
        <v>1</v>
      </c>
      <c r="Q761">
        <v>2</v>
      </c>
      <c r="R761">
        <v>5</v>
      </c>
      <c r="S761">
        <v>4</v>
      </c>
      <c r="T761">
        <v>3</v>
      </c>
      <c r="U761">
        <v>4</v>
      </c>
      <c r="V761">
        <v>4</v>
      </c>
      <c r="W761">
        <v>1</v>
      </c>
      <c r="X761">
        <v>2</v>
      </c>
      <c r="Y761">
        <v>5</v>
      </c>
      <c r="Z761">
        <v>4</v>
      </c>
      <c r="AA761">
        <v>3</v>
      </c>
      <c r="AB761">
        <v>4</v>
      </c>
      <c r="AC761">
        <v>4</v>
      </c>
      <c r="AD761">
        <v>1</v>
      </c>
      <c r="AE761">
        <v>2</v>
      </c>
      <c r="AF761">
        <v>5</v>
      </c>
      <c r="AG761">
        <v>4</v>
      </c>
      <c r="AH761" s="3">
        <v>6.5194285714285707</v>
      </c>
      <c r="AI761" s="3">
        <v>2.367285714285714</v>
      </c>
      <c r="AJ761" s="3">
        <v>2.8571428571428572</v>
      </c>
      <c r="AK761" s="3">
        <v>5.1718571428571432</v>
      </c>
      <c r="AL761" s="3">
        <v>4.7958571428571428</v>
      </c>
      <c r="AM761" s="3">
        <v>4.2857142857142856</v>
      </c>
      <c r="AN761" s="3">
        <v>2.5748571428571432</v>
      </c>
      <c r="AO761" s="3">
        <f t="shared" si="145"/>
        <v>4.0817346938775509</v>
      </c>
      <c r="AP761" s="3" t="b">
        <f t="shared" si="146"/>
        <v>1</v>
      </c>
      <c r="AQ761" s="3" t="b">
        <f t="shared" si="153"/>
        <v>1</v>
      </c>
      <c r="AR761">
        <f t="shared" si="147"/>
        <v>4</v>
      </c>
      <c r="AS761">
        <f t="shared" si="148"/>
        <v>3</v>
      </c>
      <c r="AT761" s="3" t="b">
        <f t="shared" si="149"/>
        <v>1</v>
      </c>
      <c r="AU761" s="3">
        <f t="shared" si="150"/>
        <v>4.2289285714285709</v>
      </c>
      <c r="AV761" s="3">
        <f t="shared" si="151"/>
        <v>3.8854761904761905</v>
      </c>
      <c r="AW761" s="3">
        <f t="shared" si="144"/>
        <v>0.1222007716164417</v>
      </c>
      <c r="AX761" s="3">
        <f t="shared" si="156"/>
        <v>0.21405171847833668</v>
      </c>
      <c r="AY761" s="3" t="b">
        <f t="shared" si="154"/>
        <v>0</v>
      </c>
      <c r="AZ761" s="6">
        <f t="shared" si="152"/>
        <v>0.80017859217239662</v>
      </c>
      <c r="BA761" s="3" t="b">
        <f t="shared" si="155"/>
        <v>0</v>
      </c>
      <c r="BB761" s="3"/>
      <c r="BC761" t="s">
        <v>537</v>
      </c>
    </row>
    <row r="762" spans="1:55">
      <c r="A762">
        <v>128</v>
      </c>
      <c r="B762">
        <v>1</v>
      </c>
      <c r="C762" t="s">
        <v>256</v>
      </c>
      <c r="D762" t="str">
        <f>HYPERLINK("http://www.uniprot.org/uniprot/DHCR7_MOUSE", "DHCR7_MOUSE")</f>
        <v>DHCR7_MOUSE</v>
      </c>
      <c r="F762">
        <v>13.4</v>
      </c>
      <c r="G762">
        <v>471</v>
      </c>
      <c r="H762">
        <v>53920</v>
      </c>
      <c r="I762" t="s">
        <v>257</v>
      </c>
      <c r="J762">
        <v>31</v>
      </c>
      <c r="K762">
        <v>31</v>
      </c>
      <c r="L762">
        <v>1</v>
      </c>
      <c r="M762">
        <v>4</v>
      </c>
      <c r="N762">
        <v>8</v>
      </c>
      <c r="O762">
        <v>7</v>
      </c>
      <c r="P762">
        <v>1</v>
      </c>
      <c r="Q762">
        <v>1</v>
      </c>
      <c r="R762">
        <v>3</v>
      </c>
      <c r="S762">
        <v>7</v>
      </c>
      <c r="T762">
        <v>4</v>
      </c>
      <c r="U762">
        <v>8</v>
      </c>
      <c r="V762">
        <v>7</v>
      </c>
      <c r="W762">
        <v>1</v>
      </c>
      <c r="X762">
        <v>1</v>
      </c>
      <c r="Y762">
        <v>3</v>
      </c>
      <c r="Z762">
        <v>7</v>
      </c>
      <c r="AA762">
        <v>4</v>
      </c>
      <c r="AB762">
        <v>8</v>
      </c>
      <c r="AC762">
        <v>7</v>
      </c>
      <c r="AD762">
        <v>1</v>
      </c>
      <c r="AE762">
        <v>1</v>
      </c>
      <c r="AF762">
        <v>3</v>
      </c>
      <c r="AG762">
        <v>7</v>
      </c>
      <c r="AH762" s="3">
        <v>6.9285714285714288</v>
      </c>
      <c r="AI762" s="3">
        <v>5.2891428571428571</v>
      </c>
      <c r="AJ762" s="3">
        <v>4.76</v>
      </c>
      <c r="AK762" s="3">
        <v>3.1904285714285714</v>
      </c>
      <c r="AL762" s="3">
        <v>2.25</v>
      </c>
      <c r="AM762" s="3">
        <v>1.8571428571428572</v>
      </c>
      <c r="AN762" s="3">
        <v>4.1428571428571432</v>
      </c>
      <c r="AO762" s="3">
        <f t="shared" si="145"/>
        <v>4.0597346938775507</v>
      </c>
      <c r="AP762" s="3" t="b">
        <f t="shared" si="146"/>
        <v>1</v>
      </c>
      <c r="AQ762" s="3" t="b">
        <f t="shared" si="153"/>
        <v>1</v>
      </c>
      <c r="AR762">
        <f t="shared" si="147"/>
        <v>4</v>
      </c>
      <c r="AS762">
        <f t="shared" si="148"/>
        <v>3</v>
      </c>
      <c r="AT762" s="3" t="b">
        <f t="shared" si="149"/>
        <v>1</v>
      </c>
      <c r="AU762" s="3">
        <f t="shared" si="150"/>
        <v>5.0420357142857144</v>
      </c>
      <c r="AV762" s="3">
        <f t="shared" si="151"/>
        <v>2.75</v>
      </c>
      <c r="AW762" s="3">
        <f t="shared" si="144"/>
        <v>0.87457471864689962</v>
      </c>
      <c r="AX762" s="3">
        <f t="shared" si="156"/>
        <v>1.2405981990614994</v>
      </c>
      <c r="AY762" s="3" t="b">
        <f t="shared" si="154"/>
        <v>0</v>
      </c>
      <c r="AZ762" s="6">
        <f t="shared" si="152"/>
        <v>8.8635114780142688E-2</v>
      </c>
      <c r="BA762" s="3" t="b">
        <f t="shared" si="155"/>
        <v>1</v>
      </c>
      <c r="BB762" s="3"/>
      <c r="BC762" t="s">
        <v>537</v>
      </c>
    </row>
    <row r="763" spans="1:55">
      <c r="A763">
        <v>593</v>
      </c>
      <c r="B763">
        <v>1</v>
      </c>
      <c r="C763" t="s">
        <v>2123</v>
      </c>
      <c r="D763" t="str">
        <f>HYPERLINK("http://www.uniprot.org/uniprot/HSP74_MOUSE", "HSP74_MOUSE")</f>
        <v>HSP74_MOUSE</v>
      </c>
      <c r="F763">
        <v>4.2</v>
      </c>
      <c r="G763">
        <v>841</v>
      </c>
      <c r="H763">
        <v>94134</v>
      </c>
      <c r="I763" t="s">
        <v>2124</v>
      </c>
      <c r="J763">
        <v>17</v>
      </c>
      <c r="K763">
        <v>16</v>
      </c>
      <c r="L763">
        <v>0.94099999999999995</v>
      </c>
      <c r="M763">
        <v>1</v>
      </c>
      <c r="N763">
        <v>2</v>
      </c>
      <c r="O763">
        <v>0</v>
      </c>
      <c r="P763">
        <v>4</v>
      </c>
      <c r="Q763">
        <v>9</v>
      </c>
      <c r="R763">
        <v>0</v>
      </c>
      <c r="S763">
        <v>1</v>
      </c>
      <c r="T763">
        <v>1</v>
      </c>
      <c r="U763">
        <v>1</v>
      </c>
      <c r="V763">
        <v>0</v>
      </c>
      <c r="W763">
        <v>4</v>
      </c>
      <c r="X763">
        <v>9</v>
      </c>
      <c r="Y763">
        <v>0</v>
      </c>
      <c r="Z763">
        <v>1</v>
      </c>
      <c r="AA763">
        <v>1</v>
      </c>
      <c r="AB763">
        <v>2</v>
      </c>
      <c r="AC763">
        <v>0</v>
      </c>
      <c r="AD763">
        <v>4</v>
      </c>
      <c r="AE763">
        <v>9</v>
      </c>
      <c r="AF763">
        <v>0</v>
      </c>
      <c r="AG763">
        <v>1</v>
      </c>
      <c r="AH763" s="3">
        <v>2.2857142857142856</v>
      </c>
      <c r="AI763" s="3">
        <v>0.8571428571428571</v>
      </c>
      <c r="AJ763" s="3">
        <v>0</v>
      </c>
      <c r="AK763" s="3">
        <v>10.822142857142856</v>
      </c>
      <c r="AL763" s="3">
        <v>14</v>
      </c>
      <c r="AM763" s="3">
        <v>0</v>
      </c>
      <c r="AN763" s="3">
        <v>0.42857142857142855</v>
      </c>
      <c r="AO763" s="3">
        <f t="shared" si="145"/>
        <v>4.0562244897959179</v>
      </c>
      <c r="AP763" s="3" t="b">
        <f t="shared" si="146"/>
        <v>1</v>
      </c>
      <c r="AQ763" s="3" t="b">
        <f t="shared" si="153"/>
        <v>1</v>
      </c>
      <c r="AR763">
        <f t="shared" si="147"/>
        <v>3</v>
      </c>
      <c r="AS763">
        <f t="shared" si="148"/>
        <v>2</v>
      </c>
      <c r="AT763" s="3" t="b">
        <f t="shared" si="149"/>
        <v>1</v>
      </c>
      <c r="AU763" s="3">
        <f t="shared" si="150"/>
        <v>3.4912499999999995</v>
      </c>
      <c r="AV763" s="3">
        <f t="shared" si="151"/>
        <v>4.8095238095238093</v>
      </c>
      <c r="AW763" s="3">
        <f t="shared" si="144"/>
        <v>-0.46215039146780934</v>
      </c>
      <c r="AX763" s="3">
        <f t="shared" si="156"/>
        <v>-0.5574949108751972</v>
      </c>
      <c r="AY763" s="3" t="b">
        <f t="shared" si="154"/>
        <v>0</v>
      </c>
      <c r="AZ763" s="6">
        <f t="shared" si="152"/>
        <v>0.79638495926576958</v>
      </c>
      <c r="BA763" s="3" t="b">
        <f t="shared" si="155"/>
        <v>0</v>
      </c>
      <c r="BB763" s="3"/>
      <c r="BC763" t="s">
        <v>2125</v>
      </c>
    </row>
    <row r="764" spans="1:55">
      <c r="A764">
        <v>182</v>
      </c>
      <c r="B764">
        <v>1</v>
      </c>
      <c r="C764" t="s">
        <v>115</v>
      </c>
      <c r="D764" t="str">
        <f>HYPERLINK("http://www.uniprot.org/uniprot/DNMT1_MOUSE", "DNMT1_MOUSE")</f>
        <v>DNMT1_MOUSE</v>
      </c>
      <c r="F764">
        <v>9.8000000000000007</v>
      </c>
      <c r="G764">
        <v>1620</v>
      </c>
      <c r="H764">
        <v>183190</v>
      </c>
      <c r="I764" t="s">
        <v>116</v>
      </c>
      <c r="J764">
        <v>20</v>
      </c>
      <c r="K764">
        <v>20</v>
      </c>
      <c r="L764">
        <v>1</v>
      </c>
      <c r="M764">
        <v>6</v>
      </c>
      <c r="N764">
        <v>2</v>
      </c>
      <c r="O764">
        <v>2</v>
      </c>
      <c r="P764">
        <v>1</v>
      </c>
      <c r="Q764">
        <v>8</v>
      </c>
      <c r="R764">
        <v>0</v>
      </c>
      <c r="S764">
        <v>1</v>
      </c>
      <c r="T764">
        <v>6</v>
      </c>
      <c r="U764">
        <v>2</v>
      </c>
      <c r="V764">
        <v>2</v>
      </c>
      <c r="W764">
        <v>1</v>
      </c>
      <c r="X764">
        <v>8</v>
      </c>
      <c r="Y764">
        <v>0</v>
      </c>
      <c r="Z764">
        <v>1</v>
      </c>
      <c r="AA764">
        <v>6</v>
      </c>
      <c r="AB764">
        <v>2</v>
      </c>
      <c r="AC764">
        <v>2</v>
      </c>
      <c r="AD764">
        <v>1</v>
      </c>
      <c r="AE764">
        <v>8</v>
      </c>
      <c r="AF764">
        <v>0</v>
      </c>
      <c r="AG764">
        <v>1</v>
      </c>
      <c r="AH764" s="3">
        <v>10.785714285714286</v>
      </c>
      <c r="AI764" s="3">
        <v>0.72485714285714287</v>
      </c>
      <c r="AJ764" s="3">
        <v>1.0185714285714285</v>
      </c>
      <c r="AK764" s="3">
        <v>3.2857142857142856</v>
      </c>
      <c r="AL764" s="3">
        <v>12.261857142857142</v>
      </c>
      <c r="AM764" s="3">
        <v>0</v>
      </c>
      <c r="AN764" s="3">
        <v>0.2857142857142857</v>
      </c>
      <c r="AO764" s="3">
        <f t="shared" si="145"/>
        <v>4.0517755102040818</v>
      </c>
      <c r="AP764" s="3" t="b">
        <f t="shared" si="146"/>
        <v>1</v>
      </c>
      <c r="AQ764" s="3" t="b">
        <f t="shared" si="153"/>
        <v>1</v>
      </c>
      <c r="AR764">
        <f t="shared" si="147"/>
        <v>4</v>
      </c>
      <c r="AS764">
        <f t="shared" si="148"/>
        <v>2</v>
      </c>
      <c r="AT764" s="3" t="b">
        <f t="shared" si="149"/>
        <v>1</v>
      </c>
      <c r="AU764" s="3">
        <f t="shared" si="150"/>
        <v>3.9537142857142857</v>
      </c>
      <c r="AV764" s="3">
        <f t="shared" si="151"/>
        <v>4.1825238095238095</v>
      </c>
      <c r="AW764" s="3">
        <f t="shared" si="144"/>
        <v>-8.1165134206518816E-2</v>
      </c>
      <c r="AX764" s="3">
        <f t="shared" si="156"/>
        <v>-0.14643832072141524</v>
      </c>
      <c r="AY764" s="3" t="b">
        <f t="shared" si="154"/>
        <v>0</v>
      </c>
      <c r="AZ764" s="6">
        <f t="shared" si="152"/>
        <v>0.96032198081891229</v>
      </c>
      <c r="BA764" s="3" t="b">
        <f t="shared" si="155"/>
        <v>0</v>
      </c>
      <c r="BB764" s="3"/>
      <c r="BC764" t="s">
        <v>537</v>
      </c>
    </row>
    <row r="765" spans="1:55">
      <c r="A765">
        <v>400</v>
      </c>
      <c r="B765">
        <v>1</v>
      </c>
      <c r="C765" t="s">
        <v>1076</v>
      </c>
      <c r="D765" t="str">
        <f>HYPERLINK("http://www.uniprot.org/uniprot/RL8_MOUSE", "RL8_MOUSE")</f>
        <v>RL8_MOUSE</v>
      </c>
      <c r="F765">
        <v>28</v>
      </c>
      <c r="G765">
        <v>257</v>
      </c>
      <c r="H765">
        <v>28026</v>
      </c>
      <c r="I765" t="s">
        <v>1077</v>
      </c>
      <c r="J765">
        <v>34</v>
      </c>
      <c r="K765">
        <v>34</v>
      </c>
      <c r="L765">
        <v>1</v>
      </c>
      <c r="M765">
        <v>2</v>
      </c>
      <c r="N765">
        <v>10</v>
      </c>
      <c r="O765">
        <v>7</v>
      </c>
      <c r="P765">
        <v>1</v>
      </c>
      <c r="Q765">
        <v>0</v>
      </c>
      <c r="R765">
        <v>5</v>
      </c>
      <c r="S765">
        <v>9</v>
      </c>
      <c r="T765">
        <v>2</v>
      </c>
      <c r="U765">
        <v>10</v>
      </c>
      <c r="V765">
        <v>7</v>
      </c>
      <c r="W765">
        <v>1</v>
      </c>
      <c r="X765">
        <v>0</v>
      </c>
      <c r="Y765">
        <v>5</v>
      </c>
      <c r="Z765">
        <v>9</v>
      </c>
      <c r="AA765">
        <v>2</v>
      </c>
      <c r="AB765">
        <v>10</v>
      </c>
      <c r="AC765">
        <v>7</v>
      </c>
      <c r="AD765">
        <v>1</v>
      </c>
      <c r="AE765">
        <v>0</v>
      </c>
      <c r="AF765">
        <v>5</v>
      </c>
      <c r="AG765">
        <v>9</v>
      </c>
      <c r="AH765" s="3">
        <v>3.9898571428571432</v>
      </c>
      <c r="AI765" s="3">
        <v>6.8571428571428568</v>
      </c>
      <c r="AJ765" s="3">
        <v>4.8730000000000002</v>
      </c>
      <c r="AK765" s="3">
        <v>3.7142857142857144</v>
      </c>
      <c r="AL765" s="3">
        <v>0</v>
      </c>
      <c r="AM765" s="3">
        <v>3.8571428571428572</v>
      </c>
      <c r="AN765" s="3">
        <v>5.0238571428571435</v>
      </c>
      <c r="AO765" s="3">
        <f t="shared" si="145"/>
        <v>4.045040816326531</v>
      </c>
      <c r="AP765" s="3" t="b">
        <f t="shared" si="146"/>
        <v>1</v>
      </c>
      <c r="AQ765" s="3" t="b">
        <f t="shared" si="153"/>
        <v>1</v>
      </c>
      <c r="AR765">
        <f t="shared" si="147"/>
        <v>4</v>
      </c>
      <c r="AS765">
        <f t="shared" si="148"/>
        <v>2</v>
      </c>
      <c r="AT765" s="3" t="b">
        <f t="shared" si="149"/>
        <v>1</v>
      </c>
      <c r="AU765" s="3">
        <f t="shared" si="150"/>
        <v>4.8585714285714285</v>
      </c>
      <c r="AV765" s="3">
        <f t="shared" si="151"/>
        <v>2.9603333333333333</v>
      </c>
      <c r="AW765" s="3">
        <f t="shared" si="144"/>
        <v>0.71477254651068467</v>
      </c>
      <c r="AX765" s="3">
        <f t="shared" si="156"/>
        <v>1.0714634938068675</v>
      </c>
      <c r="AY765" s="3" t="b">
        <f t="shared" si="154"/>
        <v>0</v>
      </c>
      <c r="AZ765" s="6">
        <f t="shared" si="152"/>
        <v>0.26786405441570277</v>
      </c>
      <c r="BA765" s="3" t="b">
        <f t="shared" si="155"/>
        <v>0</v>
      </c>
      <c r="BB765" s="3"/>
      <c r="BC765" t="s">
        <v>537</v>
      </c>
    </row>
    <row r="766" spans="1:55">
      <c r="A766">
        <v>1069</v>
      </c>
      <c r="B766">
        <v>1</v>
      </c>
      <c r="C766" t="s">
        <v>2446</v>
      </c>
      <c r="D766" t="str">
        <f>HYPERLINK("http://www.uniprot.org/uniprot/CDK9_MOUSE", "CDK9_MOUSE")</f>
        <v>CDK9_MOUSE</v>
      </c>
      <c r="F766">
        <v>12.6</v>
      </c>
      <c r="G766">
        <v>372</v>
      </c>
      <c r="H766">
        <v>42763</v>
      </c>
      <c r="I766" t="s">
        <v>2447</v>
      </c>
      <c r="J766">
        <v>36</v>
      </c>
      <c r="K766">
        <v>15</v>
      </c>
      <c r="L766">
        <v>0.41699999999999998</v>
      </c>
      <c r="M766">
        <v>1</v>
      </c>
      <c r="N766">
        <v>4</v>
      </c>
      <c r="O766">
        <v>9</v>
      </c>
      <c r="P766">
        <v>3</v>
      </c>
      <c r="Q766">
        <v>3</v>
      </c>
      <c r="R766">
        <v>11</v>
      </c>
      <c r="S766">
        <v>5</v>
      </c>
      <c r="T766">
        <v>1</v>
      </c>
      <c r="U766">
        <v>1</v>
      </c>
      <c r="V766">
        <v>2</v>
      </c>
      <c r="W766">
        <v>2</v>
      </c>
      <c r="X766">
        <v>1</v>
      </c>
      <c r="Y766">
        <v>6</v>
      </c>
      <c r="Z766">
        <v>2</v>
      </c>
      <c r="AA766">
        <v>1</v>
      </c>
      <c r="AB766">
        <v>1.6</v>
      </c>
      <c r="AC766">
        <v>5.5</v>
      </c>
      <c r="AD766">
        <v>2.25</v>
      </c>
      <c r="AE766">
        <v>1.667</v>
      </c>
      <c r="AF766">
        <v>8.5</v>
      </c>
      <c r="AG766">
        <v>3.2</v>
      </c>
      <c r="AH766" s="3">
        <v>2.8571428571428572</v>
      </c>
      <c r="AI766" s="3">
        <v>0.65714285714285714</v>
      </c>
      <c r="AJ766" s="3">
        <v>3.9898571428571432</v>
      </c>
      <c r="AK766" s="3">
        <v>7.8769999999999998</v>
      </c>
      <c r="AL766" s="3">
        <v>3.8095714285714286</v>
      </c>
      <c r="AM766" s="3">
        <v>6.9285714285714288</v>
      </c>
      <c r="AN766" s="3">
        <v>2.1714285714285713</v>
      </c>
      <c r="AO766" s="3">
        <f t="shared" si="145"/>
        <v>4.0415306122448982</v>
      </c>
      <c r="AP766" s="3" t="b">
        <f t="shared" si="146"/>
        <v>1</v>
      </c>
      <c r="AQ766" s="3" t="b">
        <f t="shared" si="153"/>
        <v>1</v>
      </c>
      <c r="AR766">
        <f t="shared" si="147"/>
        <v>4</v>
      </c>
      <c r="AS766">
        <f t="shared" si="148"/>
        <v>3</v>
      </c>
      <c r="AT766" s="3" t="b">
        <f t="shared" si="149"/>
        <v>1</v>
      </c>
      <c r="AU766" s="3">
        <f t="shared" si="150"/>
        <v>3.8452857142857146</v>
      </c>
      <c r="AV766" s="3">
        <f t="shared" si="151"/>
        <v>4.3031904761904762</v>
      </c>
      <c r="AW766" s="3">
        <f t="shared" si="144"/>
        <v>-0.16231590307785629</v>
      </c>
      <c r="AX766" s="3">
        <f t="shared" si="156"/>
        <v>-0.32910070441427847</v>
      </c>
      <c r="AY766" s="3" t="b">
        <f t="shared" si="154"/>
        <v>0</v>
      </c>
      <c r="AZ766" s="6">
        <f t="shared" si="152"/>
        <v>0.83870286252607784</v>
      </c>
      <c r="BA766" s="3" t="b">
        <f t="shared" si="155"/>
        <v>0</v>
      </c>
      <c r="BB766" s="3"/>
      <c r="BC766" t="s">
        <v>105</v>
      </c>
    </row>
    <row r="767" spans="1:55">
      <c r="A767">
        <v>137</v>
      </c>
      <c r="B767">
        <v>1</v>
      </c>
      <c r="C767" t="s">
        <v>181</v>
      </c>
      <c r="D767" t="str">
        <f>HYPERLINK("http://www.uniprot.org/uniprot/CCNK_MOUSE", "CCNK_MOUSE")</f>
        <v>CCNK_MOUSE</v>
      </c>
      <c r="F767">
        <v>13.2</v>
      </c>
      <c r="G767">
        <v>554</v>
      </c>
      <c r="H767">
        <v>61377</v>
      </c>
      <c r="I767" t="s">
        <v>182</v>
      </c>
      <c r="J767">
        <v>32</v>
      </c>
      <c r="K767">
        <v>32</v>
      </c>
      <c r="L767">
        <v>1</v>
      </c>
      <c r="M767">
        <v>3</v>
      </c>
      <c r="N767">
        <v>5</v>
      </c>
      <c r="O767">
        <v>8</v>
      </c>
      <c r="P767">
        <v>0</v>
      </c>
      <c r="Q767">
        <v>3</v>
      </c>
      <c r="R767">
        <v>8</v>
      </c>
      <c r="S767">
        <v>5</v>
      </c>
      <c r="T767">
        <v>3</v>
      </c>
      <c r="U767">
        <v>5</v>
      </c>
      <c r="V767">
        <v>8</v>
      </c>
      <c r="W767">
        <v>0</v>
      </c>
      <c r="X767">
        <v>3</v>
      </c>
      <c r="Y767">
        <v>8</v>
      </c>
      <c r="Z767">
        <v>5</v>
      </c>
      <c r="AA767">
        <v>3</v>
      </c>
      <c r="AB767">
        <v>5</v>
      </c>
      <c r="AC767">
        <v>8</v>
      </c>
      <c r="AD767">
        <v>0</v>
      </c>
      <c r="AE767">
        <v>3</v>
      </c>
      <c r="AF767">
        <v>8</v>
      </c>
      <c r="AG767">
        <v>5</v>
      </c>
      <c r="AH767" s="3">
        <v>5.3527142857142858</v>
      </c>
      <c r="AI767" s="3">
        <v>2.8461428571428575</v>
      </c>
      <c r="AJ767" s="3">
        <v>5.6487142857142851</v>
      </c>
      <c r="AK767" s="3">
        <v>0</v>
      </c>
      <c r="AL767" s="3">
        <v>5.4285714285714288</v>
      </c>
      <c r="AM767" s="3">
        <v>6.1428571428571432</v>
      </c>
      <c r="AN767" s="3">
        <v>2.8571428571428572</v>
      </c>
      <c r="AO767" s="3">
        <f t="shared" si="145"/>
        <v>4.0394489795918371</v>
      </c>
      <c r="AP767" s="3" t="b">
        <f t="shared" si="146"/>
        <v>1</v>
      </c>
      <c r="AQ767" s="3" t="b">
        <f t="shared" si="153"/>
        <v>1</v>
      </c>
      <c r="AR767">
        <f t="shared" si="147"/>
        <v>3</v>
      </c>
      <c r="AS767">
        <f t="shared" si="148"/>
        <v>3</v>
      </c>
      <c r="AT767" s="3" t="b">
        <f t="shared" si="149"/>
        <v>1</v>
      </c>
      <c r="AU767" s="3">
        <f t="shared" si="150"/>
        <v>3.4618928571428569</v>
      </c>
      <c r="AV767" s="3">
        <f t="shared" si="151"/>
        <v>4.8095238095238102</v>
      </c>
      <c r="AW767" s="3">
        <f t="shared" si="144"/>
        <v>-0.47433298485271785</v>
      </c>
      <c r="AX767" s="3">
        <f t="shared" si="156"/>
        <v>-0.831561703966475</v>
      </c>
      <c r="AY767" s="3" t="b">
        <f t="shared" si="154"/>
        <v>0</v>
      </c>
      <c r="AZ767" s="6">
        <f t="shared" si="152"/>
        <v>0.47954300310417286</v>
      </c>
      <c r="BA767" s="3" t="b">
        <f t="shared" si="155"/>
        <v>0</v>
      </c>
      <c r="BB767" s="3"/>
      <c r="BC767" t="s">
        <v>537</v>
      </c>
    </row>
    <row r="768" spans="1:55">
      <c r="A768">
        <v>976</v>
      </c>
      <c r="B768">
        <v>1</v>
      </c>
      <c r="C768" t="s">
        <v>1187</v>
      </c>
      <c r="D768" t="str">
        <f>HYPERLINK("http://www.uniprot.org/uniprot/AT1A1_MOUSE", "AT1A1_MOUSE")</f>
        <v>AT1A1_MOUSE</v>
      </c>
      <c r="F768">
        <v>13.6</v>
      </c>
      <c r="G768">
        <v>1023</v>
      </c>
      <c r="H768">
        <v>112983</v>
      </c>
      <c r="I768" t="s">
        <v>1188</v>
      </c>
      <c r="J768">
        <v>24</v>
      </c>
      <c r="K768">
        <v>24</v>
      </c>
      <c r="L768">
        <v>1</v>
      </c>
      <c r="M768">
        <v>4</v>
      </c>
      <c r="N768">
        <v>6</v>
      </c>
      <c r="O768">
        <v>6</v>
      </c>
      <c r="P768">
        <v>0</v>
      </c>
      <c r="Q768">
        <v>3</v>
      </c>
      <c r="R768">
        <v>3</v>
      </c>
      <c r="S768">
        <v>2</v>
      </c>
      <c r="T768">
        <v>4</v>
      </c>
      <c r="U768">
        <v>6</v>
      </c>
      <c r="V768">
        <v>6</v>
      </c>
      <c r="W768">
        <v>0</v>
      </c>
      <c r="X768">
        <v>3</v>
      </c>
      <c r="Y768">
        <v>3</v>
      </c>
      <c r="Z768">
        <v>2</v>
      </c>
      <c r="AA768">
        <v>4</v>
      </c>
      <c r="AB768">
        <v>6</v>
      </c>
      <c r="AC768">
        <v>6</v>
      </c>
      <c r="AD768">
        <v>0</v>
      </c>
      <c r="AE768">
        <v>3</v>
      </c>
      <c r="AF768">
        <v>3</v>
      </c>
      <c r="AG768">
        <v>2</v>
      </c>
      <c r="AH768" s="3">
        <v>8</v>
      </c>
      <c r="AI768" s="3">
        <v>4.1428571428571432</v>
      </c>
      <c r="AJ768" s="3">
        <v>4.5714285714285712</v>
      </c>
      <c r="AK768" s="3">
        <v>1.4285714285714286</v>
      </c>
      <c r="AL768" s="3">
        <v>6.4285714285714288</v>
      </c>
      <c r="AM768" s="3">
        <v>2.2857142857142856</v>
      </c>
      <c r="AN768" s="3">
        <v>1.1428571428571428</v>
      </c>
      <c r="AO768" s="3">
        <f t="shared" si="145"/>
        <v>3.9999999999999996</v>
      </c>
      <c r="AP768" s="3" t="b">
        <f t="shared" si="146"/>
        <v>1</v>
      </c>
      <c r="AQ768" s="3" t="b">
        <f t="shared" si="153"/>
        <v>1</v>
      </c>
      <c r="AR768">
        <f t="shared" si="147"/>
        <v>3</v>
      </c>
      <c r="AS768">
        <f t="shared" si="148"/>
        <v>3</v>
      </c>
      <c r="AT768" s="3" t="b">
        <f t="shared" si="149"/>
        <v>1</v>
      </c>
      <c r="AU768" s="3">
        <f t="shared" si="150"/>
        <v>4.5357142857142856</v>
      </c>
      <c r="AV768" s="3">
        <f t="shared" si="151"/>
        <v>3.285714285714286</v>
      </c>
      <c r="AW768" s="3">
        <f t="shared" si="144"/>
        <v>0.46512273071515292</v>
      </c>
      <c r="AX768" s="3">
        <f t="shared" si="156"/>
        <v>0.68437746773448183</v>
      </c>
      <c r="AY768" s="3" t="b">
        <f t="shared" si="154"/>
        <v>0</v>
      </c>
      <c r="AZ768" s="6">
        <f t="shared" si="152"/>
        <v>0.57504854329019039</v>
      </c>
      <c r="BA768" s="3" t="b">
        <f t="shared" si="155"/>
        <v>0</v>
      </c>
      <c r="BB768" s="3"/>
      <c r="BC768" t="s">
        <v>537</v>
      </c>
    </row>
    <row r="769" spans="1:55">
      <c r="A769">
        <v>175</v>
      </c>
      <c r="B769">
        <v>1</v>
      </c>
      <c r="C769" t="s">
        <v>99</v>
      </c>
      <c r="D769" t="str">
        <f>HYPERLINK("http://www.uniprot.org/uniprot/FINC_MOUSE", "FINC_MOUSE")</f>
        <v>FINC_MOUSE</v>
      </c>
      <c r="F769">
        <v>8.6</v>
      </c>
      <c r="G769">
        <v>2477</v>
      </c>
      <c r="H769">
        <v>272490</v>
      </c>
      <c r="I769" t="s">
        <v>100</v>
      </c>
      <c r="J769">
        <v>39</v>
      </c>
      <c r="K769">
        <v>39</v>
      </c>
      <c r="L769">
        <v>1</v>
      </c>
      <c r="M769">
        <v>0</v>
      </c>
      <c r="N769">
        <v>11</v>
      </c>
      <c r="O769">
        <v>5</v>
      </c>
      <c r="P769">
        <v>0</v>
      </c>
      <c r="Q769">
        <v>1</v>
      </c>
      <c r="R769">
        <v>9</v>
      </c>
      <c r="S769">
        <v>13</v>
      </c>
      <c r="T769">
        <v>0</v>
      </c>
      <c r="U769">
        <v>11</v>
      </c>
      <c r="V769">
        <v>5</v>
      </c>
      <c r="W769">
        <v>0</v>
      </c>
      <c r="X769">
        <v>1</v>
      </c>
      <c r="Y769">
        <v>9</v>
      </c>
      <c r="Z769">
        <v>13</v>
      </c>
      <c r="AA769">
        <v>0</v>
      </c>
      <c r="AB769">
        <v>11</v>
      </c>
      <c r="AC769">
        <v>5</v>
      </c>
      <c r="AD769">
        <v>0</v>
      </c>
      <c r="AE769">
        <v>1</v>
      </c>
      <c r="AF769">
        <v>9</v>
      </c>
      <c r="AG769">
        <v>13</v>
      </c>
      <c r="AH769" s="3">
        <v>0</v>
      </c>
      <c r="AI769" s="3">
        <v>7.6408571428571435</v>
      </c>
      <c r="AJ769" s="3">
        <v>3.2668571428571433</v>
      </c>
      <c r="AK769" s="3">
        <v>0</v>
      </c>
      <c r="AL769" s="3">
        <v>2.2857142857142856</v>
      </c>
      <c r="AM769" s="3">
        <v>7.2857142857142856</v>
      </c>
      <c r="AN769" s="3">
        <v>7.5</v>
      </c>
      <c r="AO769" s="3">
        <f t="shared" si="145"/>
        <v>3.9970204081632654</v>
      </c>
      <c r="AP769" s="3" t="b">
        <f t="shared" si="146"/>
        <v>1</v>
      </c>
      <c r="AQ769" s="3" t="b">
        <f t="shared" si="153"/>
        <v>1</v>
      </c>
      <c r="AR769">
        <f t="shared" si="147"/>
        <v>2</v>
      </c>
      <c r="AS769">
        <f t="shared" si="148"/>
        <v>3</v>
      </c>
      <c r="AT769" s="3" t="b">
        <f t="shared" si="149"/>
        <v>1</v>
      </c>
      <c r="AU769" s="3">
        <f t="shared" si="150"/>
        <v>2.7269285714285716</v>
      </c>
      <c r="AV769" s="3">
        <f t="shared" si="151"/>
        <v>5.6904761904761898</v>
      </c>
      <c r="AW769" s="3">
        <f>LOG(AU769/AV769,2)</f>
        <v>-1.0612724740927049</v>
      </c>
      <c r="AX769" s="3">
        <f t="shared" si="156"/>
        <v>-1.779355364638616</v>
      </c>
      <c r="AY769" s="3" t="b">
        <f t="shared" si="154"/>
        <v>1</v>
      </c>
      <c r="AZ769" s="6">
        <f t="shared" si="152"/>
        <v>0.30139866479548094</v>
      </c>
      <c r="BA769" s="3" t="b">
        <f t="shared" si="155"/>
        <v>0</v>
      </c>
      <c r="BB769" s="3"/>
      <c r="BC769" t="s">
        <v>537</v>
      </c>
    </row>
    <row r="770" spans="1:55">
      <c r="A770">
        <v>177</v>
      </c>
      <c r="B770">
        <v>1</v>
      </c>
      <c r="C770" t="s">
        <v>186</v>
      </c>
      <c r="D770" t="str">
        <f>HYPERLINK("http://www.uniprot.org/uniprot/MUP1_MOUSE", "MUP1_MOUSE")</f>
        <v>MUP1_MOUSE</v>
      </c>
      <c r="F770">
        <v>47.8</v>
      </c>
      <c r="G770">
        <v>180</v>
      </c>
      <c r="H770">
        <v>20649</v>
      </c>
      <c r="I770" t="s">
        <v>187</v>
      </c>
      <c r="J770">
        <v>90</v>
      </c>
      <c r="K770">
        <v>1</v>
      </c>
      <c r="L770">
        <v>1.0999999999999999E-2</v>
      </c>
      <c r="M770">
        <v>1</v>
      </c>
      <c r="N770">
        <v>6</v>
      </c>
      <c r="O770">
        <v>34</v>
      </c>
      <c r="P770">
        <v>0</v>
      </c>
      <c r="Q770">
        <v>19</v>
      </c>
      <c r="R770">
        <v>15</v>
      </c>
      <c r="S770">
        <v>15</v>
      </c>
      <c r="T770">
        <v>0</v>
      </c>
      <c r="U770">
        <v>0</v>
      </c>
      <c r="V770">
        <v>1</v>
      </c>
      <c r="W770">
        <v>0</v>
      </c>
      <c r="X770">
        <v>0</v>
      </c>
      <c r="Y770">
        <v>0</v>
      </c>
      <c r="Z770">
        <v>0</v>
      </c>
      <c r="AA770">
        <v>0</v>
      </c>
      <c r="AB770">
        <v>0</v>
      </c>
      <c r="AC770">
        <v>34</v>
      </c>
      <c r="AD770">
        <v>0</v>
      </c>
      <c r="AE770">
        <v>0</v>
      </c>
      <c r="AF770">
        <v>0</v>
      </c>
      <c r="AG770">
        <v>0</v>
      </c>
      <c r="AH770" s="3">
        <v>0</v>
      </c>
      <c r="AI770" s="3">
        <v>0</v>
      </c>
      <c r="AJ770" s="3">
        <v>27.704000000000001</v>
      </c>
      <c r="AK770" s="3">
        <v>0</v>
      </c>
      <c r="AL770" s="3">
        <v>0</v>
      </c>
      <c r="AM770" s="3">
        <v>0</v>
      </c>
      <c r="AN770" s="3">
        <v>0</v>
      </c>
      <c r="AO770" s="3">
        <f t="shared" si="145"/>
        <v>3.9577142857142857</v>
      </c>
      <c r="AP770" s="3" t="b">
        <f t="shared" si="146"/>
        <v>1</v>
      </c>
      <c r="AQ770" s="3" t="b">
        <f t="shared" si="153"/>
        <v>0</v>
      </c>
      <c r="AR770">
        <f t="shared" si="147"/>
        <v>3</v>
      </c>
      <c r="AS770">
        <f t="shared" si="148"/>
        <v>3</v>
      </c>
      <c r="AT770" s="3" t="b">
        <f t="shared" si="149"/>
        <v>1</v>
      </c>
      <c r="AU770" s="3">
        <f t="shared" si="150"/>
        <v>6.9260000000000002</v>
      </c>
      <c r="AV770" s="3">
        <f t="shared" si="151"/>
        <v>0</v>
      </c>
      <c r="AW770" s="3"/>
      <c r="AX770" s="3">
        <f t="shared" si="156"/>
        <v>-0.28235061643751513</v>
      </c>
      <c r="AY770" s="3" t="b">
        <f t="shared" si="154"/>
        <v>0</v>
      </c>
      <c r="AZ770" s="6">
        <f t="shared" si="152"/>
        <v>0.43658806102038195</v>
      </c>
      <c r="BA770" s="3" t="b">
        <f t="shared" si="155"/>
        <v>0</v>
      </c>
      <c r="BB770" s="3"/>
      <c r="BC770" t="s">
        <v>188</v>
      </c>
    </row>
    <row r="771" spans="1:55">
      <c r="A771">
        <v>1119</v>
      </c>
      <c r="B771">
        <v>1</v>
      </c>
      <c r="C771" t="s">
        <v>2464</v>
      </c>
      <c r="D771" t="str">
        <f>HYPERLINK("http://www.uniprot.org/uniprot/CN166_MOUSE", "CN166_MOUSE")</f>
        <v>CN166_MOUSE</v>
      </c>
      <c r="F771">
        <v>16.8</v>
      </c>
      <c r="G771">
        <v>244</v>
      </c>
      <c r="H771">
        <v>28153</v>
      </c>
      <c r="I771" t="s">
        <v>2465</v>
      </c>
      <c r="J771">
        <v>21</v>
      </c>
      <c r="K771">
        <v>21</v>
      </c>
      <c r="L771">
        <v>1</v>
      </c>
      <c r="M771">
        <v>2</v>
      </c>
      <c r="N771">
        <v>6</v>
      </c>
      <c r="O771">
        <v>1</v>
      </c>
      <c r="P771">
        <v>2</v>
      </c>
      <c r="Q771">
        <v>3</v>
      </c>
      <c r="R771">
        <v>2</v>
      </c>
      <c r="S771">
        <v>5</v>
      </c>
      <c r="T771">
        <v>2</v>
      </c>
      <c r="U771">
        <v>6</v>
      </c>
      <c r="V771">
        <v>1</v>
      </c>
      <c r="W771">
        <v>2</v>
      </c>
      <c r="X771">
        <v>3</v>
      </c>
      <c r="Y771">
        <v>2</v>
      </c>
      <c r="Z771">
        <v>5</v>
      </c>
      <c r="AA771">
        <v>2</v>
      </c>
      <c r="AB771">
        <v>6</v>
      </c>
      <c r="AC771">
        <v>1</v>
      </c>
      <c r="AD771">
        <v>2</v>
      </c>
      <c r="AE771">
        <v>3</v>
      </c>
      <c r="AF771">
        <v>2</v>
      </c>
      <c r="AG771">
        <v>5</v>
      </c>
      <c r="AH771" s="3">
        <v>4.5714285714285712</v>
      </c>
      <c r="AI771" s="3">
        <v>4.1428571428571432</v>
      </c>
      <c r="AJ771" s="3">
        <v>0.8571428571428571</v>
      </c>
      <c r="AK771" s="3">
        <v>7.2857142857142856</v>
      </c>
      <c r="AL771" s="3">
        <v>6.4285714285714288</v>
      </c>
      <c r="AM771" s="3">
        <v>1.4285714285714286</v>
      </c>
      <c r="AN771" s="3">
        <v>2.8571428571428572</v>
      </c>
      <c r="AO771" s="3">
        <f t="shared" si="145"/>
        <v>3.9387755102040813</v>
      </c>
      <c r="AP771" s="3" t="b">
        <f t="shared" si="146"/>
        <v>1</v>
      </c>
      <c r="AQ771" s="3" t="b">
        <f t="shared" si="153"/>
        <v>1</v>
      </c>
      <c r="AR771">
        <f t="shared" si="147"/>
        <v>4</v>
      </c>
      <c r="AS771">
        <f t="shared" si="148"/>
        <v>3</v>
      </c>
      <c r="AT771" s="3" t="b">
        <f t="shared" si="149"/>
        <v>1</v>
      </c>
      <c r="AU771" s="3">
        <f t="shared" si="150"/>
        <v>4.2142857142857144</v>
      </c>
      <c r="AV771" s="3">
        <f t="shared" si="151"/>
        <v>3.5714285714285716</v>
      </c>
      <c r="AW771" s="3">
        <f t="shared" ref="AW771:AW834" si="157">LOG(AU771/AV771,2)</f>
        <v>0.23878685958711648</v>
      </c>
      <c r="AX771" s="3">
        <f t="shared" si="156"/>
        <v>0.13687065620790753</v>
      </c>
      <c r="AY771" s="3" t="b">
        <f t="shared" si="154"/>
        <v>0</v>
      </c>
      <c r="AZ771" s="6">
        <f t="shared" si="152"/>
        <v>0.76027047534392089</v>
      </c>
      <c r="BA771" s="3" t="b">
        <f t="shared" si="155"/>
        <v>0</v>
      </c>
      <c r="BB771" s="3"/>
      <c r="BC771" t="s">
        <v>537</v>
      </c>
    </row>
    <row r="772" spans="1:55">
      <c r="A772">
        <v>207</v>
      </c>
      <c r="B772">
        <v>1</v>
      </c>
      <c r="C772" t="s">
        <v>23</v>
      </c>
      <c r="D772" t="str">
        <f>HYPERLINK("http://www.uniprot.org/uniprot/COX41_MOUSE", "COX41_MOUSE")</f>
        <v>COX41_MOUSE</v>
      </c>
      <c r="F772">
        <v>14.2</v>
      </c>
      <c r="G772">
        <v>169</v>
      </c>
      <c r="H772">
        <v>19531</v>
      </c>
      <c r="I772" t="s">
        <v>24</v>
      </c>
      <c r="J772">
        <v>34</v>
      </c>
      <c r="K772">
        <v>34</v>
      </c>
      <c r="L772">
        <v>1</v>
      </c>
      <c r="M772">
        <v>2</v>
      </c>
      <c r="N772">
        <v>8</v>
      </c>
      <c r="O772">
        <v>6</v>
      </c>
      <c r="P772">
        <v>0</v>
      </c>
      <c r="Q772">
        <v>1</v>
      </c>
      <c r="R772">
        <v>10</v>
      </c>
      <c r="S772">
        <v>7</v>
      </c>
      <c r="T772">
        <v>2</v>
      </c>
      <c r="U772">
        <v>8</v>
      </c>
      <c r="V772">
        <v>6</v>
      </c>
      <c r="W772">
        <v>0</v>
      </c>
      <c r="X772">
        <v>1</v>
      </c>
      <c r="Y772">
        <v>10</v>
      </c>
      <c r="Z772">
        <v>7</v>
      </c>
      <c r="AA772">
        <v>2</v>
      </c>
      <c r="AB772">
        <v>8</v>
      </c>
      <c r="AC772">
        <v>6</v>
      </c>
      <c r="AD772">
        <v>0</v>
      </c>
      <c r="AE772">
        <v>1</v>
      </c>
      <c r="AF772">
        <v>10</v>
      </c>
      <c r="AG772">
        <v>7</v>
      </c>
      <c r="AH772" s="3">
        <v>3.7154285714285713</v>
      </c>
      <c r="AI772" s="3">
        <v>5.3</v>
      </c>
      <c r="AJ772" s="3">
        <v>4.1428571428571432</v>
      </c>
      <c r="AK772" s="3">
        <v>0</v>
      </c>
      <c r="AL772" s="3">
        <v>2.2857142857142856</v>
      </c>
      <c r="AM772" s="3">
        <v>7.8980000000000006</v>
      </c>
      <c r="AN772" s="3">
        <v>4.1428571428571432</v>
      </c>
      <c r="AO772" s="3">
        <f t="shared" si="145"/>
        <v>3.9264081632653061</v>
      </c>
      <c r="AP772" s="3" t="b">
        <f t="shared" si="146"/>
        <v>1</v>
      </c>
      <c r="AQ772" s="3" t="b">
        <f t="shared" si="153"/>
        <v>1</v>
      </c>
      <c r="AR772">
        <f t="shared" si="147"/>
        <v>3</v>
      </c>
      <c r="AS772">
        <f t="shared" si="148"/>
        <v>3</v>
      </c>
      <c r="AT772" s="3" t="b">
        <f t="shared" si="149"/>
        <v>1</v>
      </c>
      <c r="AU772" s="3">
        <f t="shared" si="150"/>
        <v>3.2895714285714286</v>
      </c>
      <c r="AV772" s="3">
        <f t="shared" si="151"/>
        <v>4.7755238095238104</v>
      </c>
      <c r="AW772" s="3">
        <f t="shared" si="157"/>
        <v>-0.53775934647037138</v>
      </c>
      <c r="AX772" s="3">
        <f t="shared" si="156"/>
        <v>-1.228180692963454</v>
      </c>
      <c r="AY772" s="3" t="b">
        <f t="shared" si="154"/>
        <v>0</v>
      </c>
      <c r="AZ772" s="6">
        <f t="shared" si="152"/>
        <v>0.47739232794247</v>
      </c>
      <c r="BA772" s="3" t="b">
        <f t="shared" si="155"/>
        <v>0</v>
      </c>
      <c r="BB772" s="3"/>
      <c r="BC772" t="s">
        <v>537</v>
      </c>
    </row>
    <row r="773" spans="1:55">
      <c r="A773">
        <v>1191</v>
      </c>
      <c r="B773">
        <v>1</v>
      </c>
      <c r="C773" t="s">
        <v>2190</v>
      </c>
      <c r="D773" t="str">
        <f>HYPERLINK("http://www.uniprot.org/uniprot/TMEDA_MOUSE", "TMEDA_MOUSE")</f>
        <v>TMEDA_MOUSE</v>
      </c>
      <c r="F773">
        <v>31.5</v>
      </c>
      <c r="G773">
        <v>219</v>
      </c>
      <c r="H773">
        <v>24912</v>
      </c>
      <c r="I773" t="s">
        <v>2191</v>
      </c>
      <c r="J773">
        <v>32</v>
      </c>
      <c r="K773">
        <v>32</v>
      </c>
      <c r="L773">
        <v>1</v>
      </c>
      <c r="M773">
        <v>0</v>
      </c>
      <c r="N773">
        <v>8</v>
      </c>
      <c r="O773">
        <v>8</v>
      </c>
      <c r="P773">
        <v>0</v>
      </c>
      <c r="Q773">
        <v>0</v>
      </c>
      <c r="R773">
        <v>4</v>
      </c>
      <c r="S773">
        <v>12</v>
      </c>
      <c r="T773">
        <v>0</v>
      </c>
      <c r="U773">
        <v>8</v>
      </c>
      <c r="V773">
        <v>8</v>
      </c>
      <c r="W773">
        <v>0</v>
      </c>
      <c r="X773">
        <v>0</v>
      </c>
      <c r="Y773">
        <v>4</v>
      </c>
      <c r="Z773">
        <v>12</v>
      </c>
      <c r="AA773">
        <v>0</v>
      </c>
      <c r="AB773">
        <v>8</v>
      </c>
      <c r="AC773">
        <v>8</v>
      </c>
      <c r="AD773">
        <v>0</v>
      </c>
      <c r="AE773">
        <v>0</v>
      </c>
      <c r="AF773">
        <v>4</v>
      </c>
      <c r="AG773">
        <v>12</v>
      </c>
      <c r="AH773" s="3">
        <v>1.2244285714285714</v>
      </c>
      <c r="AI773" s="3">
        <v>5.8571428571428568</v>
      </c>
      <c r="AJ773" s="3">
        <v>6.1428571428571432</v>
      </c>
      <c r="AK773" s="3">
        <v>2.2857142857142856</v>
      </c>
      <c r="AL773" s="3">
        <v>1.381</v>
      </c>
      <c r="AM773" s="3">
        <v>3.2857142857142856</v>
      </c>
      <c r="AN773" s="3">
        <v>7.2857142857142856</v>
      </c>
      <c r="AO773" s="3">
        <f t="shared" ref="AO773:AO836" si="158">AVERAGE(AH773:AN773)</f>
        <v>3.9232244897959179</v>
      </c>
      <c r="AP773" s="3" t="b">
        <f t="shared" ref="AP773:AP836" si="159">IF(AO773&gt;=$AO$1,TRUE,FALSE)</f>
        <v>1</v>
      </c>
      <c r="AQ773" s="3" t="b">
        <f t="shared" si="153"/>
        <v>1</v>
      </c>
      <c r="AR773">
        <f t="shared" ref="AR773:AR836" si="160">COUNTIF(M773:P773,"&gt;0")</f>
        <v>2</v>
      </c>
      <c r="AS773">
        <f t="shared" ref="AS773:AS836" si="161">COUNTIF(Q773:S773,"&gt;0")</f>
        <v>2</v>
      </c>
      <c r="AT773" s="3" t="b">
        <f t="shared" ref="AT773:AT836" si="162">IF(OR(AR773&gt;=$AR$1,AS773&gt;=$AS$1),TRUE,FALSE)</f>
        <v>1</v>
      </c>
      <c r="AU773" s="3">
        <f t="shared" ref="AU773:AU836" si="163">AVERAGE(AH773:AK773)</f>
        <v>3.8775357142857141</v>
      </c>
      <c r="AV773" s="3">
        <f t="shared" ref="AV773:AV836" si="164">AVERAGE(AL773:AN773)</f>
        <v>3.984142857142857</v>
      </c>
      <c r="AW773" s="3">
        <f t="shared" si="157"/>
        <v>-3.9129308872759165E-2</v>
      </c>
      <c r="AX773" s="3">
        <f t="shared" si="156"/>
        <v>-0.33105406289709782</v>
      </c>
      <c r="AY773" s="3" t="b">
        <f t="shared" si="154"/>
        <v>0</v>
      </c>
      <c r="AZ773" s="6">
        <f t="shared" ref="AZ773:AZ836" si="165">TTEST(AH773:AK773,AL773:AN773,2,2)</f>
        <v>0.96095241474094317</v>
      </c>
      <c r="BA773" s="3" t="b">
        <f t="shared" si="155"/>
        <v>0</v>
      </c>
      <c r="BB773" s="3"/>
      <c r="BC773" t="s">
        <v>537</v>
      </c>
    </row>
    <row r="774" spans="1:55">
      <c r="A774">
        <v>983</v>
      </c>
      <c r="B774">
        <v>1</v>
      </c>
      <c r="C774" t="s">
        <v>1291</v>
      </c>
      <c r="D774" t="str">
        <f>HYPERLINK("http://www.uniprot.org/uniprot/CI082_MOUSE", "CI082_MOUSE")</f>
        <v>CI082_MOUSE</v>
      </c>
      <c r="F774">
        <v>21.6</v>
      </c>
      <c r="G774">
        <v>356</v>
      </c>
      <c r="H774">
        <v>37824</v>
      </c>
      <c r="I774" t="s">
        <v>1292</v>
      </c>
      <c r="J774">
        <v>19</v>
      </c>
      <c r="K774">
        <v>19</v>
      </c>
      <c r="L774">
        <v>1</v>
      </c>
      <c r="M774">
        <v>3</v>
      </c>
      <c r="N774">
        <v>3</v>
      </c>
      <c r="O774">
        <v>2</v>
      </c>
      <c r="P774">
        <v>2</v>
      </c>
      <c r="Q774">
        <v>4</v>
      </c>
      <c r="R774">
        <v>2</v>
      </c>
      <c r="S774">
        <v>3</v>
      </c>
      <c r="T774">
        <v>3</v>
      </c>
      <c r="U774">
        <v>3</v>
      </c>
      <c r="V774">
        <v>2</v>
      </c>
      <c r="W774">
        <v>2</v>
      </c>
      <c r="X774">
        <v>4</v>
      </c>
      <c r="Y774">
        <v>2</v>
      </c>
      <c r="Z774">
        <v>3</v>
      </c>
      <c r="AA774">
        <v>3</v>
      </c>
      <c r="AB774">
        <v>3</v>
      </c>
      <c r="AC774">
        <v>2</v>
      </c>
      <c r="AD774">
        <v>2</v>
      </c>
      <c r="AE774">
        <v>4</v>
      </c>
      <c r="AF774">
        <v>2</v>
      </c>
      <c r="AG774">
        <v>3</v>
      </c>
      <c r="AH774" s="3">
        <v>6.2857142857142856</v>
      </c>
      <c r="AI774" s="3">
        <v>1.4285714285714286</v>
      </c>
      <c r="AJ774" s="3">
        <v>1.3659999999999999</v>
      </c>
      <c r="AK774" s="3">
        <v>7.2857142857142856</v>
      </c>
      <c r="AL774" s="3">
        <v>7.8769999999999998</v>
      </c>
      <c r="AM774" s="3">
        <v>1.4285714285714286</v>
      </c>
      <c r="AN774" s="3">
        <v>1.7618571428571428</v>
      </c>
      <c r="AO774" s="3">
        <f t="shared" si="158"/>
        <v>3.9190612244897953</v>
      </c>
      <c r="AP774" s="3" t="b">
        <f t="shared" si="159"/>
        <v>1</v>
      </c>
      <c r="AQ774" s="3" t="b">
        <f t="shared" ref="AQ774:AQ837" si="166">IF(L774&gt;=$AQ$1,TRUE,FALSE)</f>
        <v>1</v>
      </c>
      <c r="AR774">
        <f t="shared" si="160"/>
        <v>4</v>
      </c>
      <c r="AS774">
        <f t="shared" si="161"/>
        <v>3</v>
      </c>
      <c r="AT774" s="3" t="b">
        <f t="shared" si="162"/>
        <v>1</v>
      </c>
      <c r="AU774" s="3">
        <f t="shared" si="163"/>
        <v>4.0914999999999999</v>
      </c>
      <c r="AV774" s="3">
        <f t="shared" si="164"/>
        <v>3.6891428571428566</v>
      </c>
      <c r="AW774" s="3">
        <f t="shared" si="157"/>
        <v>0.14934419536908441</v>
      </c>
      <c r="AX774" s="3">
        <f t="shared" si="156"/>
        <v>1.3021230126993433E-2</v>
      </c>
      <c r="AY774" s="3" t="b">
        <f t="shared" ref="AY774:AY837" si="167">IF(OR(AX774&lt;=$AX$1,AX774&gt;=$AX$2),TRUE,FALSE)</f>
        <v>0</v>
      </c>
      <c r="AZ774" s="6">
        <f t="shared" si="165"/>
        <v>0.88097230030567619</v>
      </c>
      <c r="BA774" s="3" t="b">
        <f t="shared" ref="BA774:BA837" si="168">IF(AZ774&lt;=$AZ$1,TRUE,FALSE)</f>
        <v>0</v>
      </c>
      <c r="BB774" s="3"/>
      <c r="BC774" t="s">
        <v>537</v>
      </c>
    </row>
    <row r="775" spans="1:55">
      <c r="A775">
        <v>1011</v>
      </c>
      <c r="B775">
        <v>1</v>
      </c>
      <c r="C775" t="s">
        <v>2579</v>
      </c>
      <c r="D775" t="str">
        <f>HYPERLINK("http://www.uniprot.org/uniprot/CP270_MOUSE", "CP270_MOUSE")</f>
        <v>CP270_MOUSE</v>
      </c>
      <c r="F775">
        <v>18</v>
      </c>
      <c r="G775">
        <v>489</v>
      </c>
      <c r="H775">
        <v>56021</v>
      </c>
      <c r="I775" t="s">
        <v>2580</v>
      </c>
      <c r="J775">
        <v>36</v>
      </c>
      <c r="K775">
        <v>28</v>
      </c>
      <c r="L775">
        <v>0.77800000000000002</v>
      </c>
      <c r="M775">
        <v>1</v>
      </c>
      <c r="N775">
        <v>11</v>
      </c>
      <c r="O775">
        <v>12</v>
      </c>
      <c r="P775">
        <v>2</v>
      </c>
      <c r="Q775">
        <v>0</v>
      </c>
      <c r="R775">
        <v>3</v>
      </c>
      <c r="S775">
        <v>7</v>
      </c>
      <c r="T775">
        <v>1</v>
      </c>
      <c r="U775">
        <v>8</v>
      </c>
      <c r="V775">
        <v>9</v>
      </c>
      <c r="W775">
        <v>0</v>
      </c>
      <c r="X775">
        <v>0</v>
      </c>
      <c r="Y775">
        <v>3</v>
      </c>
      <c r="Z775">
        <v>7</v>
      </c>
      <c r="AA775">
        <v>1</v>
      </c>
      <c r="AB775">
        <v>10.182</v>
      </c>
      <c r="AC775">
        <v>11.077</v>
      </c>
      <c r="AD775">
        <v>0</v>
      </c>
      <c r="AE775">
        <v>0</v>
      </c>
      <c r="AF775">
        <v>3</v>
      </c>
      <c r="AG775">
        <v>7</v>
      </c>
      <c r="AH775" s="3">
        <v>2.8571428571428572</v>
      </c>
      <c r="AI775" s="3">
        <v>7.3474285714285719</v>
      </c>
      <c r="AJ775" s="3">
        <v>8.2491428571428571</v>
      </c>
      <c r="AK775" s="3">
        <v>1.4285714285714286</v>
      </c>
      <c r="AL775" s="3">
        <v>1.0045714285714287</v>
      </c>
      <c r="AM775" s="3">
        <v>2.3199999999999998</v>
      </c>
      <c r="AN775" s="3">
        <v>4.2088571428571431</v>
      </c>
      <c r="AO775" s="3">
        <f t="shared" si="158"/>
        <v>3.9165306122448973</v>
      </c>
      <c r="AP775" s="3" t="b">
        <f t="shared" si="159"/>
        <v>1</v>
      </c>
      <c r="AQ775" s="3" t="b">
        <f t="shared" si="166"/>
        <v>1</v>
      </c>
      <c r="AR775">
        <f t="shared" si="160"/>
        <v>4</v>
      </c>
      <c r="AS775">
        <f t="shared" si="161"/>
        <v>2</v>
      </c>
      <c r="AT775" s="3" t="b">
        <f t="shared" si="162"/>
        <v>1</v>
      </c>
      <c r="AU775" s="3">
        <f t="shared" si="163"/>
        <v>4.9705714285714278</v>
      </c>
      <c r="AV775" s="3">
        <f t="shared" si="164"/>
        <v>2.5111428571428571</v>
      </c>
      <c r="AW775" s="3">
        <f t="shared" si="157"/>
        <v>0.98506761208827398</v>
      </c>
      <c r="AX775" s="3">
        <f t="shared" si="156"/>
        <v>1.4049868333305044</v>
      </c>
      <c r="AY775" s="3" t="b">
        <f t="shared" si="167"/>
        <v>0</v>
      </c>
      <c r="AZ775" s="6">
        <f t="shared" si="165"/>
        <v>0.29880842869374735</v>
      </c>
      <c r="BA775" s="3" t="b">
        <f t="shared" si="168"/>
        <v>0</v>
      </c>
      <c r="BB775" s="3"/>
      <c r="BC775" t="s">
        <v>2657</v>
      </c>
    </row>
    <row r="776" spans="1:55">
      <c r="A776">
        <v>852</v>
      </c>
      <c r="B776">
        <v>1</v>
      </c>
      <c r="C776" t="s">
        <v>1456</v>
      </c>
      <c r="D776" t="str">
        <f>HYPERLINK("http://www.uniprot.org/uniprot/CSTFT_MOUSE", "CSTFT_MOUSE")</f>
        <v>CSTFT_MOUSE</v>
      </c>
      <c r="F776">
        <v>18.399999999999999</v>
      </c>
      <c r="G776">
        <v>632</v>
      </c>
      <c r="H776">
        <v>65863</v>
      </c>
      <c r="I776" t="s">
        <v>1457</v>
      </c>
      <c r="J776">
        <v>90</v>
      </c>
      <c r="K776">
        <v>15</v>
      </c>
      <c r="L776">
        <v>0.16700000000000001</v>
      </c>
      <c r="M776">
        <v>9</v>
      </c>
      <c r="N776">
        <v>17</v>
      </c>
      <c r="O776">
        <v>18</v>
      </c>
      <c r="P776">
        <v>7</v>
      </c>
      <c r="Q776">
        <v>6</v>
      </c>
      <c r="R776">
        <v>15</v>
      </c>
      <c r="S776">
        <v>18</v>
      </c>
      <c r="T776">
        <v>6</v>
      </c>
      <c r="U776">
        <v>2</v>
      </c>
      <c r="V776">
        <v>2</v>
      </c>
      <c r="W776">
        <v>0</v>
      </c>
      <c r="X776">
        <v>2</v>
      </c>
      <c r="Y776">
        <v>3</v>
      </c>
      <c r="Z776">
        <v>0</v>
      </c>
      <c r="AA776">
        <v>6.8179999999999996</v>
      </c>
      <c r="AB776">
        <v>3.7650000000000001</v>
      </c>
      <c r="AC776">
        <v>3.8820000000000001</v>
      </c>
      <c r="AD776">
        <v>0</v>
      </c>
      <c r="AE776">
        <v>2.3479999999999999</v>
      </c>
      <c r="AF776">
        <v>5.1180000000000003</v>
      </c>
      <c r="AG776">
        <v>0</v>
      </c>
      <c r="AH776" s="3">
        <v>12.229571428571429</v>
      </c>
      <c r="AI776" s="3">
        <v>1.9664285714285714</v>
      </c>
      <c r="AJ776" s="3">
        <v>2.4117142857142855</v>
      </c>
      <c r="AK776" s="3">
        <v>1.1428571428571428</v>
      </c>
      <c r="AL776" s="3">
        <v>5.3354285714285714</v>
      </c>
      <c r="AM776" s="3">
        <v>4.3025714285714285</v>
      </c>
      <c r="AN776" s="3">
        <v>0</v>
      </c>
      <c r="AO776" s="3">
        <f t="shared" si="158"/>
        <v>3.9126530612244896</v>
      </c>
      <c r="AP776" s="3" t="b">
        <f t="shared" si="159"/>
        <v>1</v>
      </c>
      <c r="AQ776" s="3" t="b">
        <f t="shared" si="166"/>
        <v>0</v>
      </c>
      <c r="AR776">
        <f t="shared" si="160"/>
        <v>4</v>
      </c>
      <c r="AS776">
        <f t="shared" si="161"/>
        <v>3</v>
      </c>
      <c r="AT776" s="3" t="b">
        <f t="shared" si="162"/>
        <v>1</v>
      </c>
      <c r="AU776" s="3">
        <f t="shared" si="163"/>
        <v>4.4376428571428566</v>
      </c>
      <c r="AV776" s="3">
        <f t="shared" si="164"/>
        <v>3.2126666666666668</v>
      </c>
      <c r="AW776" s="3">
        <f t="shared" si="157"/>
        <v>0.4660222633111209</v>
      </c>
      <c r="AX776" s="3">
        <f t="shared" si="156"/>
        <v>0.69132047470641278</v>
      </c>
      <c r="AY776" s="3" t="b">
        <f t="shared" si="167"/>
        <v>0</v>
      </c>
      <c r="AZ776" s="6">
        <f t="shared" si="165"/>
        <v>0.73168844397651411</v>
      </c>
      <c r="BA776" s="3" t="b">
        <f t="shared" si="168"/>
        <v>0</v>
      </c>
      <c r="BB776" s="3"/>
      <c r="BC776" t="s">
        <v>1592</v>
      </c>
    </row>
    <row r="777" spans="1:55">
      <c r="A777">
        <v>1084</v>
      </c>
      <c r="B777">
        <v>1</v>
      </c>
      <c r="C777" t="s">
        <v>2398</v>
      </c>
      <c r="D777" t="str">
        <f>HYPERLINK("http://www.uniprot.org/uniprot/RLP24_MOUSE", "RLP24_MOUSE")</f>
        <v>RLP24_MOUSE</v>
      </c>
      <c r="F777">
        <v>16.600000000000001</v>
      </c>
      <c r="G777">
        <v>163</v>
      </c>
      <c r="H777">
        <v>19612</v>
      </c>
      <c r="I777" t="s">
        <v>2399</v>
      </c>
      <c r="J777">
        <v>14</v>
      </c>
      <c r="K777">
        <v>14</v>
      </c>
      <c r="L777">
        <v>1</v>
      </c>
      <c r="M777">
        <v>4</v>
      </c>
      <c r="N777">
        <v>1</v>
      </c>
      <c r="O777">
        <v>2</v>
      </c>
      <c r="P777">
        <v>3</v>
      </c>
      <c r="Q777">
        <v>4</v>
      </c>
      <c r="R777">
        <v>0</v>
      </c>
      <c r="S777">
        <v>0</v>
      </c>
      <c r="T777">
        <v>4</v>
      </c>
      <c r="U777">
        <v>1</v>
      </c>
      <c r="V777">
        <v>2</v>
      </c>
      <c r="W777">
        <v>3</v>
      </c>
      <c r="X777">
        <v>4</v>
      </c>
      <c r="Y777">
        <v>0</v>
      </c>
      <c r="Z777">
        <v>0</v>
      </c>
      <c r="AA777">
        <v>4</v>
      </c>
      <c r="AB777">
        <v>1</v>
      </c>
      <c r="AC777">
        <v>2</v>
      </c>
      <c r="AD777">
        <v>3</v>
      </c>
      <c r="AE777">
        <v>4</v>
      </c>
      <c r="AF777">
        <v>0</v>
      </c>
      <c r="AG777">
        <v>0</v>
      </c>
      <c r="AH777" s="3">
        <v>8</v>
      </c>
      <c r="AI777" s="3">
        <v>0.42857142857142855</v>
      </c>
      <c r="AJ777" s="3">
        <v>1.4285714285714286</v>
      </c>
      <c r="AK777" s="3">
        <v>9.2381428571428579</v>
      </c>
      <c r="AL777" s="3">
        <v>8</v>
      </c>
      <c r="AM777" s="3">
        <v>0.2857142857142857</v>
      </c>
      <c r="AN777" s="3">
        <v>0</v>
      </c>
      <c r="AO777" s="3">
        <f t="shared" si="158"/>
        <v>3.9115714285714285</v>
      </c>
      <c r="AP777" s="3" t="b">
        <f t="shared" si="159"/>
        <v>1</v>
      </c>
      <c r="AQ777" s="3" t="b">
        <f t="shared" si="166"/>
        <v>1</v>
      </c>
      <c r="AR777">
        <f t="shared" si="160"/>
        <v>4</v>
      </c>
      <c r="AS777">
        <f t="shared" si="161"/>
        <v>1</v>
      </c>
      <c r="AT777" s="3" t="b">
        <f t="shared" si="162"/>
        <v>1</v>
      </c>
      <c r="AU777" s="3">
        <f t="shared" si="163"/>
        <v>4.7738214285714289</v>
      </c>
      <c r="AV777" s="3">
        <f t="shared" si="164"/>
        <v>2.7619047619047623</v>
      </c>
      <c r="AW777" s="3">
        <f t="shared" si="157"/>
        <v>0.78948102906610618</v>
      </c>
      <c r="AX777" s="3">
        <f t="shared" si="156"/>
        <v>0.97010510737513889</v>
      </c>
      <c r="AY777" s="3" t="b">
        <f t="shared" si="167"/>
        <v>0</v>
      </c>
      <c r="AZ777" s="6">
        <f t="shared" si="165"/>
        <v>0.58435514970678915</v>
      </c>
      <c r="BA777" s="3" t="b">
        <f t="shared" si="168"/>
        <v>0</v>
      </c>
      <c r="BB777" s="3"/>
      <c r="BC777" t="s">
        <v>537</v>
      </c>
    </row>
    <row r="778" spans="1:55">
      <c r="A778">
        <v>1021</v>
      </c>
      <c r="B778">
        <v>1</v>
      </c>
      <c r="C778" t="s">
        <v>2602</v>
      </c>
      <c r="D778" t="str">
        <f>HYPERLINK("http://www.uniprot.org/uniprot/METK1_MOUSE", "METK1_MOUSE")</f>
        <v>METK1_MOUSE</v>
      </c>
      <c r="F778">
        <v>17.2</v>
      </c>
      <c r="G778">
        <v>396</v>
      </c>
      <c r="H778">
        <v>43510</v>
      </c>
      <c r="I778" t="s">
        <v>2603</v>
      </c>
      <c r="J778">
        <v>23</v>
      </c>
      <c r="K778">
        <v>23</v>
      </c>
      <c r="L778">
        <v>1</v>
      </c>
      <c r="M778">
        <v>2</v>
      </c>
      <c r="N778">
        <v>3</v>
      </c>
      <c r="O778">
        <v>1</v>
      </c>
      <c r="P778">
        <v>3</v>
      </c>
      <c r="Q778">
        <v>1</v>
      </c>
      <c r="R778">
        <v>3</v>
      </c>
      <c r="S778">
        <v>10</v>
      </c>
      <c r="T778">
        <v>2</v>
      </c>
      <c r="U778">
        <v>3</v>
      </c>
      <c r="V778">
        <v>1</v>
      </c>
      <c r="W778">
        <v>3</v>
      </c>
      <c r="X778">
        <v>1</v>
      </c>
      <c r="Y778">
        <v>3</v>
      </c>
      <c r="Z778">
        <v>10</v>
      </c>
      <c r="AA778">
        <v>2</v>
      </c>
      <c r="AB778">
        <v>3</v>
      </c>
      <c r="AC778">
        <v>1</v>
      </c>
      <c r="AD778">
        <v>3</v>
      </c>
      <c r="AE778">
        <v>1</v>
      </c>
      <c r="AF778">
        <v>3</v>
      </c>
      <c r="AG778">
        <v>10</v>
      </c>
      <c r="AH778" s="3">
        <v>4.5714285714285712</v>
      </c>
      <c r="AI778" s="3">
        <v>1.4285714285714286</v>
      </c>
      <c r="AJ778" s="3">
        <v>0.8571428571428571</v>
      </c>
      <c r="AK778" s="3">
        <v>9.1904285714285709</v>
      </c>
      <c r="AL778" s="3">
        <v>2.8571428571428572</v>
      </c>
      <c r="AM778" s="3">
        <v>2.3332857142857142</v>
      </c>
      <c r="AN778" s="3">
        <v>6</v>
      </c>
      <c r="AO778" s="3">
        <f t="shared" si="158"/>
        <v>3.891142857142857</v>
      </c>
      <c r="AP778" s="3" t="b">
        <f t="shared" si="159"/>
        <v>1</v>
      </c>
      <c r="AQ778" s="3" t="b">
        <f t="shared" si="166"/>
        <v>1</v>
      </c>
      <c r="AR778">
        <f t="shared" si="160"/>
        <v>4</v>
      </c>
      <c r="AS778">
        <f t="shared" si="161"/>
        <v>3</v>
      </c>
      <c r="AT778" s="3" t="b">
        <f t="shared" si="162"/>
        <v>1</v>
      </c>
      <c r="AU778" s="3">
        <f t="shared" si="163"/>
        <v>4.0118928571428567</v>
      </c>
      <c r="AV778" s="3">
        <f t="shared" si="164"/>
        <v>3.730142857142857</v>
      </c>
      <c r="AW778" s="3">
        <f t="shared" si="157"/>
        <v>0.10505219347837218</v>
      </c>
      <c r="AX778" s="3">
        <f t="shared" si="156"/>
        <v>-2.4566084516342641E-2</v>
      </c>
      <c r="AY778" s="3" t="b">
        <f t="shared" si="167"/>
        <v>0</v>
      </c>
      <c r="AZ778" s="6">
        <f t="shared" si="165"/>
        <v>0.91306500859651196</v>
      </c>
      <c r="BA778" s="3" t="b">
        <f t="shared" si="168"/>
        <v>0</v>
      </c>
      <c r="BB778" s="3"/>
      <c r="BC778" t="s">
        <v>537</v>
      </c>
    </row>
    <row r="779" spans="1:55">
      <c r="A779">
        <v>408</v>
      </c>
      <c r="B779">
        <v>1</v>
      </c>
      <c r="C779" t="s">
        <v>1010</v>
      </c>
      <c r="D779" t="str">
        <f>HYPERLINK("http://www.uniprot.org/uniprot/1433Z_MOUSE", "1433Z_MOUSE")</f>
        <v>1433Z_MOUSE</v>
      </c>
      <c r="F779">
        <v>46.1</v>
      </c>
      <c r="G779">
        <v>245</v>
      </c>
      <c r="H779">
        <v>27772</v>
      </c>
      <c r="I779" t="s">
        <v>1011</v>
      </c>
      <c r="J779">
        <v>44</v>
      </c>
      <c r="K779">
        <v>17</v>
      </c>
      <c r="L779">
        <v>0.38600000000000001</v>
      </c>
      <c r="M779">
        <v>9</v>
      </c>
      <c r="N779">
        <v>9</v>
      </c>
      <c r="O779">
        <v>5</v>
      </c>
      <c r="P779">
        <v>6</v>
      </c>
      <c r="Q779">
        <v>3</v>
      </c>
      <c r="R779">
        <v>8</v>
      </c>
      <c r="S779">
        <v>4</v>
      </c>
      <c r="T779">
        <v>3</v>
      </c>
      <c r="U779">
        <v>5</v>
      </c>
      <c r="V779">
        <v>2</v>
      </c>
      <c r="W779">
        <v>1</v>
      </c>
      <c r="X779">
        <v>1</v>
      </c>
      <c r="Y779">
        <v>3</v>
      </c>
      <c r="Z779">
        <v>2</v>
      </c>
      <c r="AA779">
        <v>4.6360000000000001</v>
      </c>
      <c r="AB779">
        <v>5.6059999999999999</v>
      </c>
      <c r="AC779">
        <v>2.286</v>
      </c>
      <c r="AD779">
        <v>1.385</v>
      </c>
      <c r="AE779">
        <v>1.25</v>
      </c>
      <c r="AF779">
        <v>3.6819999999999999</v>
      </c>
      <c r="AG779">
        <v>2.1480000000000001</v>
      </c>
      <c r="AH779" s="3">
        <v>8.9479999999999986</v>
      </c>
      <c r="AI779" s="3">
        <v>3.5194285714285711</v>
      </c>
      <c r="AJ779" s="3">
        <v>1.4694285714285713</v>
      </c>
      <c r="AK779" s="3">
        <v>5.5708571428571432</v>
      </c>
      <c r="AL779" s="3">
        <v>3.75</v>
      </c>
      <c r="AM779" s="3">
        <v>2.668857142857143</v>
      </c>
      <c r="AN779" s="3">
        <v>1.3068571428571427</v>
      </c>
      <c r="AO779" s="3">
        <f t="shared" si="158"/>
        <v>3.8904897959183673</v>
      </c>
      <c r="AP779" s="3" t="b">
        <f t="shared" si="159"/>
        <v>1</v>
      </c>
      <c r="AQ779" s="3" t="b">
        <f t="shared" si="166"/>
        <v>1</v>
      </c>
      <c r="AR779">
        <f t="shared" si="160"/>
        <v>4</v>
      </c>
      <c r="AS779">
        <f t="shared" si="161"/>
        <v>3</v>
      </c>
      <c r="AT779" s="3" t="b">
        <f t="shared" si="162"/>
        <v>1</v>
      </c>
      <c r="AU779" s="3">
        <f t="shared" si="163"/>
        <v>4.8769285714285715</v>
      </c>
      <c r="AV779" s="3">
        <f t="shared" si="164"/>
        <v>2.5752380952380953</v>
      </c>
      <c r="AW779" s="3">
        <f t="shared" si="157"/>
        <v>0.92126701877007255</v>
      </c>
      <c r="AX779" s="3">
        <f t="shared" si="156"/>
        <v>1.0029288987884573</v>
      </c>
      <c r="AY779" s="3" t="b">
        <f t="shared" si="167"/>
        <v>0</v>
      </c>
      <c r="AZ779" s="6">
        <f t="shared" si="165"/>
        <v>0.29688729753970999</v>
      </c>
      <c r="BA779" s="3" t="b">
        <f t="shared" si="168"/>
        <v>0</v>
      </c>
      <c r="BB779" s="3"/>
      <c r="BC779" t="s">
        <v>1161</v>
      </c>
    </row>
    <row r="780" spans="1:55">
      <c r="A780">
        <v>1270</v>
      </c>
      <c r="B780">
        <v>1</v>
      </c>
      <c r="C780" t="s">
        <v>2173</v>
      </c>
      <c r="D780" t="str">
        <f>HYPERLINK("http://www.uniprot.org/uniprot/WDR61_MOUSE", "WDR61_MOUSE")</f>
        <v>WDR61_MOUSE</v>
      </c>
      <c r="F780">
        <v>24.9</v>
      </c>
      <c r="G780">
        <v>305</v>
      </c>
      <c r="H780">
        <v>33774</v>
      </c>
      <c r="I780" t="s">
        <v>2174</v>
      </c>
      <c r="J780">
        <v>29</v>
      </c>
      <c r="K780">
        <v>29</v>
      </c>
      <c r="L780">
        <v>1</v>
      </c>
      <c r="M780">
        <v>0</v>
      </c>
      <c r="N780">
        <v>9</v>
      </c>
      <c r="O780">
        <v>6</v>
      </c>
      <c r="P780">
        <v>0</v>
      </c>
      <c r="Q780">
        <v>1</v>
      </c>
      <c r="R780">
        <v>5</v>
      </c>
      <c r="S780">
        <v>8</v>
      </c>
      <c r="T780">
        <v>0</v>
      </c>
      <c r="U780">
        <v>9</v>
      </c>
      <c r="V780">
        <v>6</v>
      </c>
      <c r="W780">
        <v>0</v>
      </c>
      <c r="X780">
        <v>1</v>
      </c>
      <c r="Y780">
        <v>5</v>
      </c>
      <c r="Z780">
        <v>8</v>
      </c>
      <c r="AA780">
        <v>0</v>
      </c>
      <c r="AB780">
        <v>9</v>
      </c>
      <c r="AC780">
        <v>6</v>
      </c>
      <c r="AD780">
        <v>0</v>
      </c>
      <c r="AE780">
        <v>1</v>
      </c>
      <c r="AF780">
        <v>5</v>
      </c>
      <c r="AG780">
        <v>8</v>
      </c>
      <c r="AH780" s="3">
        <v>1.4285714285714286</v>
      </c>
      <c r="AI780" s="3">
        <v>6.4285714285714288</v>
      </c>
      <c r="AJ780" s="3">
        <v>4.5714285714285712</v>
      </c>
      <c r="AK780" s="3">
        <v>2.4285714285714284</v>
      </c>
      <c r="AL780" s="3">
        <v>3.359428571428571</v>
      </c>
      <c r="AM780" s="3">
        <v>4.2857142857142856</v>
      </c>
      <c r="AN780" s="3">
        <v>4.7142857142857144</v>
      </c>
      <c r="AO780" s="3">
        <f t="shared" si="158"/>
        <v>3.8880816326530612</v>
      </c>
      <c r="AP780" s="3" t="b">
        <f t="shared" si="159"/>
        <v>1</v>
      </c>
      <c r="AQ780" s="3" t="b">
        <f t="shared" si="166"/>
        <v>1</v>
      </c>
      <c r="AR780">
        <f t="shared" si="160"/>
        <v>2</v>
      </c>
      <c r="AS780">
        <f t="shared" si="161"/>
        <v>3</v>
      </c>
      <c r="AT780" s="3" t="b">
        <f t="shared" si="162"/>
        <v>1</v>
      </c>
      <c r="AU780" s="3">
        <f t="shared" si="163"/>
        <v>3.7142857142857144</v>
      </c>
      <c r="AV780" s="3">
        <f t="shared" si="164"/>
        <v>4.1198095238095229</v>
      </c>
      <c r="AW780" s="3">
        <f t="shared" si="157"/>
        <v>-0.14949284098328927</v>
      </c>
      <c r="AX780" s="3">
        <f t="shared" si="156"/>
        <v>-0.39885738480795185</v>
      </c>
      <c r="AY780" s="3" t="b">
        <f t="shared" si="167"/>
        <v>0</v>
      </c>
      <c r="AZ780" s="6">
        <f t="shared" si="165"/>
        <v>0.77813302853839317</v>
      </c>
      <c r="BA780" s="3" t="b">
        <f t="shared" si="168"/>
        <v>0</v>
      </c>
      <c r="BB780" s="3"/>
      <c r="BC780" t="s">
        <v>537</v>
      </c>
    </row>
    <row r="781" spans="1:55">
      <c r="A781">
        <v>470</v>
      </c>
      <c r="B781">
        <v>1</v>
      </c>
      <c r="C781" t="s">
        <v>883</v>
      </c>
      <c r="D781" t="str">
        <f>HYPERLINK("http://www.uniprot.org/uniprot/TYY1_MOUSE", "TYY1_MOUSE")</f>
        <v>TYY1_MOUSE</v>
      </c>
      <c r="F781">
        <v>25.6</v>
      </c>
      <c r="G781">
        <v>414</v>
      </c>
      <c r="H781">
        <v>44718</v>
      </c>
      <c r="I781" t="s">
        <v>884</v>
      </c>
      <c r="J781">
        <v>30</v>
      </c>
      <c r="K781">
        <v>30</v>
      </c>
      <c r="L781">
        <v>1</v>
      </c>
      <c r="M781">
        <v>2</v>
      </c>
      <c r="N781">
        <v>8</v>
      </c>
      <c r="O781">
        <v>6</v>
      </c>
      <c r="P781">
        <v>1</v>
      </c>
      <c r="Q781">
        <v>1</v>
      </c>
      <c r="R781">
        <v>3</v>
      </c>
      <c r="S781">
        <v>9</v>
      </c>
      <c r="T781">
        <v>2</v>
      </c>
      <c r="U781">
        <v>8</v>
      </c>
      <c r="V781">
        <v>6</v>
      </c>
      <c r="W781">
        <v>1</v>
      </c>
      <c r="X781">
        <v>1</v>
      </c>
      <c r="Y781">
        <v>3</v>
      </c>
      <c r="Z781">
        <v>9</v>
      </c>
      <c r="AA781">
        <v>2</v>
      </c>
      <c r="AB781">
        <v>8</v>
      </c>
      <c r="AC781">
        <v>6</v>
      </c>
      <c r="AD781">
        <v>1</v>
      </c>
      <c r="AE781">
        <v>1</v>
      </c>
      <c r="AF781">
        <v>3</v>
      </c>
      <c r="AG781">
        <v>9</v>
      </c>
      <c r="AH781" s="3">
        <v>3.9962857142857144</v>
      </c>
      <c r="AI781" s="3">
        <v>5.4285714285714288</v>
      </c>
      <c r="AJ781" s="3">
        <v>4.1428571428571432</v>
      </c>
      <c r="AK781" s="3">
        <v>3.7381428571428574</v>
      </c>
      <c r="AL781" s="3">
        <v>2.3470000000000004</v>
      </c>
      <c r="AM781" s="3">
        <v>2.1904285714285714</v>
      </c>
      <c r="AN781" s="3">
        <v>5.3</v>
      </c>
      <c r="AO781" s="3">
        <f t="shared" si="158"/>
        <v>3.8776122448979597</v>
      </c>
      <c r="AP781" s="3" t="b">
        <f t="shared" si="159"/>
        <v>1</v>
      </c>
      <c r="AQ781" s="3" t="b">
        <f t="shared" si="166"/>
        <v>1</v>
      </c>
      <c r="AR781">
        <f t="shared" si="160"/>
        <v>4</v>
      </c>
      <c r="AS781">
        <f t="shared" si="161"/>
        <v>3</v>
      </c>
      <c r="AT781" s="3" t="b">
        <f t="shared" si="162"/>
        <v>1</v>
      </c>
      <c r="AU781" s="3">
        <f t="shared" si="163"/>
        <v>4.3264642857142857</v>
      </c>
      <c r="AV781" s="3">
        <f t="shared" si="164"/>
        <v>3.2791428571428569</v>
      </c>
      <c r="AW781" s="3">
        <f t="shared" si="157"/>
        <v>0.39986973881669641</v>
      </c>
      <c r="AX781" s="3">
        <f t="shared" si="156"/>
        <v>0.31722049064878599</v>
      </c>
      <c r="AY781" s="3" t="b">
        <f t="shared" si="167"/>
        <v>0</v>
      </c>
      <c r="AZ781" s="6">
        <f t="shared" si="165"/>
        <v>0.32344584118398917</v>
      </c>
      <c r="BA781" s="3" t="b">
        <f t="shared" si="168"/>
        <v>0</v>
      </c>
      <c r="BB781" s="3"/>
      <c r="BC781" t="s">
        <v>537</v>
      </c>
    </row>
    <row r="782" spans="1:55">
      <c r="A782">
        <v>973</v>
      </c>
      <c r="B782">
        <v>1</v>
      </c>
      <c r="C782" t="s">
        <v>1269</v>
      </c>
      <c r="D782" t="str">
        <f>HYPERLINK("http://www.uniprot.org/uniprot/PARN_MOUSE", "PARN_MOUSE")</f>
        <v>PARN_MOUSE</v>
      </c>
      <c r="F782">
        <v>14.1</v>
      </c>
      <c r="G782">
        <v>624</v>
      </c>
      <c r="H782">
        <v>71560</v>
      </c>
      <c r="I782" t="s">
        <v>1270</v>
      </c>
      <c r="J782">
        <v>22</v>
      </c>
      <c r="K782">
        <v>22</v>
      </c>
      <c r="L782">
        <v>1</v>
      </c>
      <c r="M782">
        <v>2</v>
      </c>
      <c r="N782">
        <v>0</v>
      </c>
      <c r="O782">
        <v>4</v>
      </c>
      <c r="P782">
        <v>2</v>
      </c>
      <c r="Q782">
        <v>1</v>
      </c>
      <c r="R782">
        <v>7</v>
      </c>
      <c r="S782">
        <v>6</v>
      </c>
      <c r="T782">
        <v>2</v>
      </c>
      <c r="U782">
        <v>0</v>
      </c>
      <c r="V782">
        <v>4</v>
      </c>
      <c r="W782">
        <v>2</v>
      </c>
      <c r="X782">
        <v>1</v>
      </c>
      <c r="Y782">
        <v>7</v>
      </c>
      <c r="Z782">
        <v>6</v>
      </c>
      <c r="AA782">
        <v>2</v>
      </c>
      <c r="AB782">
        <v>0</v>
      </c>
      <c r="AC782">
        <v>4</v>
      </c>
      <c r="AD782">
        <v>2</v>
      </c>
      <c r="AE782">
        <v>1</v>
      </c>
      <c r="AF782">
        <v>7</v>
      </c>
      <c r="AG782">
        <v>6</v>
      </c>
      <c r="AH782" s="3">
        <v>4.3025714285714285</v>
      </c>
      <c r="AI782" s="3">
        <v>0</v>
      </c>
      <c r="AJ782" s="3">
        <v>2.8571428571428572</v>
      </c>
      <c r="AK782" s="3">
        <v>7.2857142857142856</v>
      </c>
      <c r="AL782" s="3">
        <v>2.8571428571428572</v>
      </c>
      <c r="AM782" s="3">
        <v>5.8571428571428568</v>
      </c>
      <c r="AN782" s="3">
        <v>3.6617142857142855</v>
      </c>
      <c r="AO782" s="3">
        <f t="shared" si="158"/>
        <v>3.8316326530612246</v>
      </c>
      <c r="AP782" s="3" t="b">
        <f t="shared" si="159"/>
        <v>1</v>
      </c>
      <c r="AQ782" s="3" t="b">
        <f t="shared" si="166"/>
        <v>1</v>
      </c>
      <c r="AR782">
        <f t="shared" si="160"/>
        <v>3</v>
      </c>
      <c r="AS782">
        <f t="shared" si="161"/>
        <v>3</v>
      </c>
      <c r="AT782" s="3" t="b">
        <f t="shared" si="162"/>
        <v>1</v>
      </c>
      <c r="AU782" s="3">
        <f t="shared" si="163"/>
        <v>3.6113571428571429</v>
      </c>
      <c r="AV782" s="3">
        <f t="shared" si="164"/>
        <v>4.1253333333333329</v>
      </c>
      <c r="AW782" s="3">
        <f t="shared" si="157"/>
        <v>-0.19196959431967789</v>
      </c>
      <c r="AX782" s="3">
        <f t="shared" si="156"/>
        <v>-0.39479288655727085</v>
      </c>
      <c r="AY782" s="3" t="b">
        <f t="shared" si="167"/>
        <v>0</v>
      </c>
      <c r="AZ782" s="6">
        <f t="shared" si="165"/>
        <v>0.80208791895204956</v>
      </c>
      <c r="BA782" s="3" t="b">
        <f t="shared" si="168"/>
        <v>0</v>
      </c>
      <c r="BB782" s="3"/>
      <c r="BC782" t="s">
        <v>537</v>
      </c>
    </row>
    <row r="783" spans="1:55">
      <c r="A783">
        <v>37</v>
      </c>
      <c r="B783">
        <v>1</v>
      </c>
      <c r="C783" t="s">
        <v>395</v>
      </c>
      <c r="D783" t="str">
        <f>HYPERLINK("http://www.uniprot.org/uniprot/K1C24_MOUSE", "K1C24_MOUSE")</f>
        <v>K1C24_MOUSE</v>
      </c>
      <c r="F783">
        <v>3.1</v>
      </c>
      <c r="G783">
        <v>512</v>
      </c>
      <c r="H783">
        <v>54042</v>
      </c>
      <c r="I783" t="s">
        <v>396</v>
      </c>
      <c r="J783">
        <v>39</v>
      </c>
      <c r="K783">
        <v>19</v>
      </c>
      <c r="L783">
        <v>0.48699999999999999</v>
      </c>
      <c r="M783">
        <v>7</v>
      </c>
      <c r="N783">
        <v>8</v>
      </c>
      <c r="O783">
        <v>11</v>
      </c>
      <c r="P783">
        <v>3</v>
      </c>
      <c r="Q783">
        <v>4</v>
      </c>
      <c r="R783">
        <v>5</v>
      </c>
      <c r="S783">
        <v>1</v>
      </c>
      <c r="T783">
        <v>2</v>
      </c>
      <c r="U783">
        <v>3</v>
      </c>
      <c r="V783">
        <v>5</v>
      </c>
      <c r="W783">
        <v>3</v>
      </c>
      <c r="X783">
        <v>2</v>
      </c>
      <c r="Y783">
        <v>3</v>
      </c>
      <c r="Z783">
        <v>1</v>
      </c>
      <c r="AA783">
        <v>2.0739999999999998</v>
      </c>
      <c r="AB783">
        <v>3.1070000000000002</v>
      </c>
      <c r="AC783">
        <v>5.1440000000000001</v>
      </c>
      <c r="AD783">
        <v>3</v>
      </c>
      <c r="AE783">
        <v>2.024</v>
      </c>
      <c r="AF783">
        <v>3.0590000000000002</v>
      </c>
      <c r="AG783">
        <v>1</v>
      </c>
      <c r="AH783" s="3">
        <v>4.9819999999999993</v>
      </c>
      <c r="AI783" s="3">
        <v>1.8724285714285713</v>
      </c>
      <c r="AJ783" s="3">
        <v>3.9167142857142854</v>
      </c>
      <c r="AK783" s="3">
        <v>8</v>
      </c>
      <c r="AL783" s="3">
        <v>5.2891428571428571</v>
      </c>
      <c r="AM783" s="3">
        <v>2.4727142857142859</v>
      </c>
      <c r="AN783" s="3">
        <v>0.2857142857142857</v>
      </c>
      <c r="AO783" s="3">
        <f t="shared" si="158"/>
        <v>3.8312448979591833</v>
      </c>
      <c r="AP783" s="3" t="b">
        <f t="shared" si="159"/>
        <v>1</v>
      </c>
      <c r="AQ783" s="3" t="b">
        <f t="shared" si="166"/>
        <v>1</v>
      </c>
      <c r="AR783">
        <f t="shared" si="160"/>
        <v>4</v>
      </c>
      <c r="AS783">
        <f t="shared" si="161"/>
        <v>3</v>
      </c>
      <c r="AT783" s="3" t="b">
        <f t="shared" si="162"/>
        <v>1</v>
      </c>
      <c r="AU783" s="3">
        <f t="shared" si="163"/>
        <v>4.6927857142857139</v>
      </c>
      <c r="AV783" s="3">
        <f t="shared" si="164"/>
        <v>2.6825238095238095</v>
      </c>
      <c r="AW783" s="3">
        <f t="shared" si="157"/>
        <v>0.80685360828165387</v>
      </c>
      <c r="AX783" s="3">
        <f t="shared" si="156"/>
        <v>0.67022162369571114</v>
      </c>
      <c r="AY783" s="3" t="b">
        <f t="shared" si="167"/>
        <v>0</v>
      </c>
      <c r="AZ783" s="6">
        <f t="shared" si="165"/>
        <v>0.3469226660540623</v>
      </c>
      <c r="BA783" s="3" t="b">
        <f t="shared" si="168"/>
        <v>0</v>
      </c>
      <c r="BB783" s="3"/>
      <c r="BC783" t="s">
        <v>397</v>
      </c>
    </row>
    <row r="784" spans="1:55">
      <c r="A784" s="1">
        <v>288</v>
      </c>
      <c r="B784">
        <v>1</v>
      </c>
      <c r="C784" t="s">
        <v>700</v>
      </c>
      <c r="D784" t="str">
        <f>HYPERLINK("http://www.uniprot.org/uniprot/EIF1_MOUSE", "EIF1_MOUSE")</f>
        <v>EIF1_MOUSE</v>
      </c>
      <c r="F784">
        <v>33.6</v>
      </c>
      <c r="G784">
        <v>113</v>
      </c>
      <c r="H784">
        <v>12748</v>
      </c>
      <c r="I784" t="s">
        <v>701</v>
      </c>
      <c r="J784">
        <v>28</v>
      </c>
      <c r="K784">
        <v>28</v>
      </c>
      <c r="L784">
        <v>1</v>
      </c>
      <c r="M784">
        <v>0</v>
      </c>
      <c r="N784">
        <v>5</v>
      </c>
      <c r="O784">
        <v>6</v>
      </c>
      <c r="P784">
        <v>2</v>
      </c>
      <c r="Q784">
        <v>3</v>
      </c>
      <c r="R784">
        <v>7</v>
      </c>
      <c r="S784">
        <v>5</v>
      </c>
      <c r="T784">
        <v>0</v>
      </c>
      <c r="U784">
        <v>5</v>
      </c>
      <c r="V784">
        <v>6</v>
      </c>
      <c r="W784">
        <v>2</v>
      </c>
      <c r="X784">
        <v>3</v>
      </c>
      <c r="Y784">
        <v>7</v>
      </c>
      <c r="Z784">
        <v>5</v>
      </c>
      <c r="AA784">
        <v>0</v>
      </c>
      <c r="AB784">
        <v>5</v>
      </c>
      <c r="AC784">
        <v>6</v>
      </c>
      <c r="AD784">
        <v>2</v>
      </c>
      <c r="AE784">
        <v>3</v>
      </c>
      <c r="AF784">
        <v>7</v>
      </c>
      <c r="AG784">
        <v>5</v>
      </c>
      <c r="AH784" s="3">
        <v>0</v>
      </c>
      <c r="AI784" s="3">
        <v>2.8571428571428572</v>
      </c>
      <c r="AJ784" s="3">
        <v>4.1428571428571432</v>
      </c>
      <c r="AK784" s="3">
        <v>6</v>
      </c>
      <c r="AL784" s="3">
        <v>5.6487142857142851</v>
      </c>
      <c r="AM784" s="3">
        <v>5.3025714285714276</v>
      </c>
      <c r="AN784" s="3">
        <v>2.8571428571428572</v>
      </c>
      <c r="AO784" s="3">
        <f t="shared" si="158"/>
        <v>3.8297755102040809</v>
      </c>
      <c r="AP784" s="3" t="b">
        <f t="shared" si="159"/>
        <v>1</v>
      </c>
      <c r="AQ784" s="3" t="b">
        <f t="shared" si="166"/>
        <v>1</v>
      </c>
      <c r="AR784">
        <f t="shared" si="160"/>
        <v>3</v>
      </c>
      <c r="AS784">
        <f t="shared" si="161"/>
        <v>3</v>
      </c>
      <c r="AT784" s="3" t="b">
        <f t="shared" si="162"/>
        <v>1</v>
      </c>
      <c r="AU784" s="3">
        <f t="shared" si="163"/>
        <v>3.25</v>
      </c>
      <c r="AV784" s="3">
        <f t="shared" si="164"/>
        <v>4.6028095238095235</v>
      </c>
      <c r="AW784" s="3">
        <f t="shared" si="157"/>
        <v>-0.50207502319514152</v>
      </c>
      <c r="AX784" s="3">
        <f t="shared" ref="AX784:AX847" si="169">(AW784-AVERAGE(AW774:AW794))/STDEV(AW774:AW794)</f>
        <v>-0.69481557397587757</v>
      </c>
      <c r="AY784" s="3" t="b">
        <f t="shared" si="167"/>
        <v>0</v>
      </c>
      <c r="AZ784" s="6">
        <f t="shared" si="165"/>
        <v>0.45295003727368599</v>
      </c>
      <c r="BA784" s="3" t="b">
        <f t="shared" si="168"/>
        <v>0</v>
      </c>
      <c r="BB784" s="3"/>
      <c r="BC784" t="s">
        <v>537</v>
      </c>
    </row>
    <row r="785" spans="1:55">
      <c r="A785">
        <v>187</v>
      </c>
      <c r="B785">
        <v>1</v>
      </c>
      <c r="C785" t="s">
        <v>125</v>
      </c>
      <c r="D785" t="str">
        <f>HYPERLINK("http://www.uniprot.org/uniprot/CALR_MOUSE", "CALR_MOUSE")</f>
        <v>CALR_MOUSE</v>
      </c>
      <c r="F785">
        <v>11.3</v>
      </c>
      <c r="G785">
        <v>416</v>
      </c>
      <c r="H785">
        <v>47996</v>
      </c>
      <c r="I785" t="s">
        <v>126</v>
      </c>
      <c r="J785">
        <v>38</v>
      </c>
      <c r="K785">
        <v>38</v>
      </c>
      <c r="L785">
        <v>1</v>
      </c>
      <c r="M785">
        <v>0</v>
      </c>
      <c r="N785">
        <v>6</v>
      </c>
      <c r="O785">
        <v>8</v>
      </c>
      <c r="P785">
        <v>0</v>
      </c>
      <c r="Q785">
        <v>1</v>
      </c>
      <c r="R785">
        <v>8</v>
      </c>
      <c r="S785">
        <v>15</v>
      </c>
      <c r="T785">
        <v>0</v>
      </c>
      <c r="U785">
        <v>6</v>
      </c>
      <c r="V785">
        <v>8</v>
      </c>
      <c r="W785">
        <v>0</v>
      </c>
      <c r="X785">
        <v>1</v>
      </c>
      <c r="Y785">
        <v>8</v>
      </c>
      <c r="Z785">
        <v>15</v>
      </c>
      <c r="AA785">
        <v>0</v>
      </c>
      <c r="AB785">
        <v>6</v>
      </c>
      <c r="AC785">
        <v>8</v>
      </c>
      <c r="AD785">
        <v>0</v>
      </c>
      <c r="AE785">
        <v>1</v>
      </c>
      <c r="AF785">
        <v>8</v>
      </c>
      <c r="AG785">
        <v>15</v>
      </c>
      <c r="AH785" s="3">
        <v>0</v>
      </c>
      <c r="AI785" s="3">
        <v>3.6150000000000002</v>
      </c>
      <c r="AJ785" s="3">
        <v>5.7042857142857146</v>
      </c>
      <c r="AK785" s="3">
        <v>0</v>
      </c>
      <c r="AL785" s="3">
        <v>2.2857142857142856</v>
      </c>
      <c r="AM785" s="3">
        <v>6.1647142857142851</v>
      </c>
      <c r="AN785" s="3">
        <v>9</v>
      </c>
      <c r="AO785" s="3">
        <f t="shared" si="158"/>
        <v>3.8242448979591837</v>
      </c>
      <c r="AP785" s="3" t="b">
        <f t="shared" si="159"/>
        <v>1</v>
      </c>
      <c r="AQ785" s="3" t="b">
        <f t="shared" si="166"/>
        <v>1</v>
      </c>
      <c r="AR785">
        <f t="shared" si="160"/>
        <v>2</v>
      </c>
      <c r="AS785">
        <f t="shared" si="161"/>
        <v>3</v>
      </c>
      <c r="AT785" s="3" t="b">
        <f t="shared" si="162"/>
        <v>1</v>
      </c>
      <c r="AU785" s="3">
        <f t="shared" si="163"/>
        <v>2.3298214285714289</v>
      </c>
      <c r="AV785" s="3">
        <f t="shared" si="164"/>
        <v>5.8168095238095239</v>
      </c>
      <c r="AW785" s="3">
        <f t="shared" si="157"/>
        <v>-1.3200086803560946</v>
      </c>
      <c r="AX785" s="3">
        <f t="shared" si="169"/>
        <v>-1.5253249118282148</v>
      </c>
      <c r="AY785" s="3" t="b">
        <f t="shared" si="167"/>
        <v>0</v>
      </c>
      <c r="AZ785" s="6">
        <f t="shared" si="165"/>
        <v>0.19509857684452794</v>
      </c>
      <c r="BA785" s="3" t="b">
        <f t="shared" si="168"/>
        <v>0</v>
      </c>
      <c r="BB785" s="3"/>
      <c r="BC785" t="s">
        <v>537</v>
      </c>
    </row>
    <row r="786" spans="1:55">
      <c r="A786">
        <v>963</v>
      </c>
      <c r="B786">
        <v>1</v>
      </c>
      <c r="C786" t="s">
        <v>2718</v>
      </c>
      <c r="D786" t="str">
        <f>HYPERLINK("http://www.uniprot.org/uniprot/WDR74_MOUSE", "WDR74_MOUSE")</f>
        <v>WDR74_MOUSE</v>
      </c>
      <c r="F786">
        <v>15.9</v>
      </c>
      <c r="G786">
        <v>384</v>
      </c>
      <c r="H786">
        <v>42637</v>
      </c>
      <c r="I786" t="s">
        <v>2719</v>
      </c>
      <c r="J786">
        <v>29</v>
      </c>
      <c r="K786">
        <v>29</v>
      </c>
      <c r="L786">
        <v>1</v>
      </c>
      <c r="M786">
        <v>0</v>
      </c>
      <c r="N786">
        <v>7</v>
      </c>
      <c r="O786">
        <v>2</v>
      </c>
      <c r="P786">
        <v>0</v>
      </c>
      <c r="Q786">
        <v>3</v>
      </c>
      <c r="R786">
        <v>9</v>
      </c>
      <c r="S786">
        <v>8</v>
      </c>
      <c r="T786">
        <v>0</v>
      </c>
      <c r="U786">
        <v>7</v>
      </c>
      <c r="V786">
        <v>2</v>
      </c>
      <c r="W786">
        <v>0</v>
      </c>
      <c r="X786">
        <v>3</v>
      </c>
      <c r="Y786">
        <v>9</v>
      </c>
      <c r="Z786">
        <v>8</v>
      </c>
      <c r="AA786">
        <v>0</v>
      </c>
      <c r="AB786">
        <v>7</v>
      </c>
      <c r="AC786">
        <v>2</v>
      </c>
      <c r="AD786">
        <v>0</v>
      </c>
      <c r="AE786">
        <v>3</v>
      </c>
      <c r="AF786">
        <v>9</v>
      </c>
      <c r="AG786">
        <v>8</v>
      </c>
      <c r="AH786" s="3">
        <v>0.86814285714285711</v>
      </c>
      <c r="AI786" s="3">
        <v>4.5714285714285712</v>
      </c>
      <c r="AJ786" s="3">
        <v>1.3571428571428572</v>
      </c>
      <c r="AK786" s="3">
        <v>1.4285714285714286</v>
      </c>
      <c r="AL786" s="3">
        <v>6.2857142857142856</v>
      </c>
      <c r="AM786" s="3">
        <v>7.4795714285714281</v>
      </c>
      <c r="AN786" s="3">
        <v>4.5714285714285712</v>
      </c>
      <c r="AO786" s="3">
        <f t="shared" si="158"/>
        <v>3.794571428571428</v>
      </c>
      <c r="AP786" s="3" t="b">
        <f t="shared" si="159"/>
        <v>1</v>
      </c>
      <c r="AQ786" s="3" t="b">
        <f t="shared" si="166"/>
        <v>1</v>
      </c>
      <c r="AR786">
        <f t="shared" si="160"/>
        <v>2</v>
      </c>
      <c r="AS786">
        <f t="shared" si="161"/>
        <v>3</v>
      </c>
      <c r="AT786" s="3" t="b">
        <f t="shared" si="162"/>
        <v>1</v>
      </c>
      <c r="AU786" s="3">
        <f t="shared" si="163"/>
        <v>2.0563214285714286</v>
      </c>
      <c r="AV786" s="3">
        <f t="shared" si="164"/>
        <v>6.1122380952380952</v>
      </c>
      <c r="AW786" s="3">
        <f t="shared" si="157"/>
        <v>-1.571634949695359</v>
      </c>
      <c r="AX786" s="3">
        <f t="shared" si="169"/>
        <v>-1.7475729517548197</v>
      </c>
      <c r="AY786" s="3" t="b">
        <f t="shared" si="167"/>
        <v>1</v>
      </c>
      <c r="AZ786" s="6">
        <f t="shared" si="165"/>
        <v>2.1313583089656973E-2</v>
      </c>
      <c r="BA786" s="3" t="b">
        <f t="shared" si="168"/>
        <v>1</v>
      </c>
      <c r="BB786" s="3" t="b">
        <v>1</v>
      </c>
      <c r="BC786" t="s">
        <v>537</v>
      </c>
    </row>
    <row r="787" spans="1:55">
      <c r="A787">
        <v>810</v>
      </c>
      <c r="B787">
        <v>1</v>
      </c>
      <c r="C787" t="s">
        <v>1542</v>
      </c>
      <c r="D787" t="str">
        <f>HYPERLINK("http://www.uniprot.org/uniprot/ECHA_MOUSE", "ECHA_MOUSE")</f>
        <v>ECHA_MOUSE</v>
      </c>
      <c r="F787">
        <v>16.5</v>
      </c>
      <c r="G787">
        <v>763</v>
      </c>
      <c r="H787">
        <v>82671</v>
      </c>
      <c r="I787" t="s">
        <v>1543</v>
      </c>
      <c r="J787">
        <v>24</v>
      </c>
      <c r="K787">
        <v>24</v>
      </c>
      <c r="L787">
        <v>1</v>
      </c>
      <c r="M787">
        <v>4</v>
      </c>
      <c r="N787">
        <v>2</v>
      </c>
      <c r="O787">
        <v>10</v>
      </c>
      <c r="P787">
        <v>1</v>
      </c>
      <c r="Q787">
        <v>1</v>
      </c>
      <c r="R787">
        <v>0</v>
      </c>
      <c r="S787">
        <v>6</v>
      </c>
      <c r="T787">
        <v>4</v>
      </c>
      <c r="U787">
        <v>2</v>
      </c>
      <c r="V787">
        <v>10</v>
      </c>
      <c r="W787">
        <v>1</v>
      </c>
      <c r="X787">
        <v>1</v>
      </c>
      <c r="Y787">
        <v>0</v>
      </c>
      <c r="Z787">
        <v>6</v>
      </c>
      <c r="AA787">
        <v>4</v>
      </c>
      <c r="AB787">
        <v>2</v>
      </c>
      <c r="AC787">
        <v>10</v>
      </c>
      <c r="AD787">
        <v>1</v>
      </c>
      <c r="AE787">
        <v>1</v>
      </c>
      <c r="AF787">
        <v>0</v>
      </c>
      <c r="AG787">
        <v>6</v>
      </c>
      <c r="AH787" s="3">
        <v>7.6408571428571435</v>
      </c>
      <c r="AI787" s="3">
        <v>0.9</v>
      </c>
      <c r="AJ787" s="3">
        <v>7.2857142857142856</v>
      </c>
      <c r="AK787" s="3">
        <v>4.2857142857142856</v>
      </c>
      <c r="AL787" s="3">
        <v>2.8571428571428572</v>
      </c>
      <c r="AM787" s="3">
        <v>0</v>
      </c>
      <c r="AN787" s="3">
        <v>3.5194285714285711</v>
      </c>
      <c r="AO787" s="3">
        <f t="shared" si="158"/>
        <v>3.7841224489795917</v>
      </c>
      <c r="AP787" s="3" t="b">
        <f t="shared" si="159"/>
        <v>1</v>
      </c>
      <c r="AQ787" s="3" t="b">
        <f t="shared" si="166"/>
        <v>1</v>
      </c>
      <c r="AR787">
        <f t="shared" si="160"/>
        <v>4</v>
      </c>
      <c r="AS787">
        <f t="shared" si="161"/>
        <v>2</v>
      </c>
      <c r="AT787" s="3" t="b">
        <f t="shared" si="162"/>
        <v>1</v>
      </c>
      <c r="AU787" s="3">
        <f t="shared" si="163"/>
        <v>5.0280714285714287</v>
      </c>
      <c r="AV787" s="3">
        <f t="shared" si="164"/>
        <v>2.1255238095238096</v>
      </c>
      <c r="AW787" s="3">
        <f t="shared" si="157"/>
        <v>1.2421867250347853</v>
      </c>
      <c r="AX787" s="3">
        <f t="shared" si="169"/>
        <v>1.2785380871806526</v>
      </c>
      <c r="AY787" s="3" t="b">
        <f t="shared" si="167"/>
        <v>0</v>
      </c>
      <c r="AZ787" s="6">
        <f t="shared" si="165"/>
        <v>0.21862678197981794</v>
      </c>
      <c r="BA787" s="3" t="b">
        <f t="shared" si="168"/>
        <v>0</v>
      </c>
      <c r="BB787" s="3"/>
      <c r="BC787" t="s">
        <v>537</v>
      </c>
    </row>
    <row r="788" spans="1:55">
      <c r="A788">
        <v>590</v>
      </c>
      <c r="B788">
        <v>1</v>
      </c>
      <c r="C788" t="s">
        <v>2117</v>
      </c>
      <c r="D788" t="str">
        <f>HYPERLINK("http://www.uniprot.org/uniprot/ARGI1_MOUSE", "ARGI1_MOUSE")</f>
        <v>ARGI1_MOUSE</v>
      </c>
      <c r="F788">
        <v>13.6</v>
      </c>
      <c r="G788">
        <v>323</v>
      </c>
      <c r="H788">
        <v>34809</v>
      </c>
      <c r="I788" t="s">
        <v>2118</v>
      </c>
      <c r="J788">
        <v>23</v>
      </c>
      <c r="K788">
        <v>23</v>
      </c>
      <c r="L788">
        <v>1</v>
      </c>
      <c r="M788">
        <v>2</v>
      </c>
      <c r="N788">
        <v>8</v>
      </c>
      <c r="O788">
        <v>3</v>
      </c>
      <c r="P788">
        <v>3</v>
      </c>
      <c r="Q788">
        <v>1</v>
      </c>
      <c r="R788">
        <v>3</v>
      </c>
      <c r="S788">
        <v>3</v>
      </c>
      <c r="T788">
        <v>2</v>
      </c>
      <c r="U788">
        <v>8</v>
      </c>
      <c r="V788">
        <v>3</v>
      </c>
      <c r="W788">
        <v>3</v>
      </c>
      <c r="X788">
        <v>1</v>
      </c>
      <c r="Y788">
        <v>3</v>
      </c>
      <c r="Z788">
        <v>3</v>
      </c>
      <c r="AA788">
        <v>2</v>
      </c>
      <c r="AB788">
        <v>8</v>
      </c>
      <c r="AC788">
        <v>3</v>
      </c>
      <c r="AD788">
        <v>3</v>
      </c>
      <c r="AE788">
        <v>1</v>
      </c>
      <c r="AF788">
        <v>3</v>
      </c>
      <c r="AG788">
        <v>3</v>
      </c>
      <c r="AH788" s="3">
        <v>4.1428571428571432</v>
      </c>
      <c r="AI788" s="3">
        <v>5.4322857142857135</v>
      </c>
      <c r="AJ788" s="3">
        <v>1.9375714285714287</v>
      </c>
      <c r="AK788" s="3">
        <v>8.7428571428571438</v>
      </c>
      <c r="AL788" s="3">
        <v>2.4285714285714284</v>
      </c>
      <c r="AM788" s="3">
        <v>2.2857142857142856</v>
      </c>
      <c r="AN788" s="3">
        <v>1.4285714285714286</v>
      </c>
      <c r="AO788" s="3">
        <f t="shared" si="158"/>
        <v>3.7712040816326526</v>
      </c>
      <c r="AP788" s="3" t="b">
        <f t="shared" si="159"/>
        <v>1</v>
      </c>
      <c r="AQ788" s="3" t="b">
        <f t="shared" si="166"/>
        <v>1</v>
      </c>
      <c r="AR788">
        <f t="shared" si="160"/>
        <v>4</v>
      </c>
      <c r="AS788">
        <f t="shared" si="161"/>
        <v>3</v>
      </c>
      <c r="AT788" s="3" t="b">
        <f t="shared" si="162"/>
        <v>1</v>
      </c>
      <c r="AU788" s="3">
        <f t="shared" si="163"/>
        <v>5.0638928571428572</v>
      </c>
      <c r="AV788" s="3">
        <f t="shared" si="164"/>
        <v>2.0476190476190474</v>
      </c>
      <c r="AW788" s="3">
        <f t="shared" si="157"/>
        <v>1.3062995483358248</v>
      </c>
      <c r="AX788" s="3">
        <f t="shared" si="169"/>
        <v>1.4269879506644489</v>
      </c>
      <c r="AY788" s="3" t="b">
        <f t="shared" si="167"/>
        <v>0</v>
      </c>
      <c r="AZ788" s="6">
        <f t="shared" si="165"/>
        <v>0.1368621824804869</v>
      </c>
      <c r="BA788" s="3" t="b">
        <f t="shared" si="168"/>
        <v>0</v>
      </c>
      <c r="BB788" s="3"/>
      <c r="BC788" t="s">
        <v>537</v>
      </c>
    </row>
    <row r="789" spans="1:55">
      <c r="A789">
        <v>1331</v>
      </c>
      <c r="B789">
        <v>1</v>
      </c>
      <c r="C789" t="s">
        <v>2034</v>
      </c>
      <c r="D789" t="str">
        <f>HYPERLINK("http://www.uniprot.org/uniprot/PPIE_MOUSE", "PPIE_MOUSE")</f>
        <v>PPIE_MOUSE</v>
      </c>
      <c r="F789">
        <v>19.899999999999999</v>
      </c>
      <c r="G789">
        <v>301</v>
      </c>
      <c r="H789">
        <v>33450</v>
      </c>
      <c r="I789" t="s">
        <v>2035</v>
      </c>
      <c r="J789">
        <v>22</v>
      </c>
      <c r="K789">
        <v>22</v>
      </c>
      <c r="L789">
        <v>1</v>
      </c>
      <c r="M789">
        <v>2</v>
      </c>
      <c r="N789">
        <v>4</v>
      </c>
      <c r="O789">
        <v>4</v>
      </c>
      <c r="P789">
        <v>1</v>
      </c>
      <c r="Q789">
        <v>1</v>
      </c>
      <c r="R789">
        <v>4</v>
      </c>
      <c r="S789">
        <v>6</v>
      </c>
      <c r="T789">
        <v>2</v>
      </c>
      <c r="U789">
        <v>4</v>
      </c>
      <c r="V789">
        <v>4</v>
      </c>
      <c r="W789">
        <v>1</v>
      </c>
      <c r="X789">
        <v>1</v>
      </c>
      <c r="Y789">
        <v>4</v>
      </c>
      <c r="Z789">
        <v>6</v>
      </c>
      <c r="AA789">
        <v>2</v>
      </c>
      <c r="AB789">
        <v>4</v>
      </c>
      <c r="AC789">
        <v>4</v>
      </c>
      <c r="AD789">
        <v>1</v>
      </c>
      <c r="AE789">
        <v>1</v>
      </c>
      <c r="AF789">
        <v>4</v>
      </c>
      <c r="AG789">
        <v>6</v>
      </c>
      <c r="AH789" s="3">
        <v>4.7841428571428581</v>
      </c>
      <c r="AI789" s="3">
        <v>2.4285714285714284</v>
      </c>
      <c r="AJ789" s="3">
        <v>2.8571428571428572</v>
      </c>
      <c r="AK789" s="3">
        <v>5.3714285714285719</v>
      </c>
      <c r="AL789" s="3">
        <v>3.6617142857142855</v>
      </c>
      <c r="AM789" s="3">
        <v>3.359428571428571</v>
      </c>
      <c r="AN789" s="3">
        <v>3.8030000000000004</v>
      </c>
      <c r="AO789" s="3">
        <f t="shared" si="158"/>
        <v>3.752204081632653</v>
      </c>
      <c r="AP789" s="3" t="b">
        <f t="shared" si="159"/>
        <v>1</v>
      </c>
      <c r="AQ789" s="3" t="b">
        <f t="shared" si="166"/>
        <v>1</v>
      </c>
      <c r="AR789">
        <f t="shared" si="160"/>
        <v>4</v>
      </c>
      <c r="AS789">
        <f t="shared" si="161"/>
        <v>3</v>
      </c>
      <c r="AT789" s="3" t="b">
        <f t="shared" si="162"/>
        <v>1</v>
      </c>
      <c r="AU789" s="3">
        <f t="shared" si="163"/>
        <v>3.8603214285714289</v>
      </c>
      <c r="AV789" s="3">
        <f t="shared" si="164"/>
        <v>3.6080476190476189</v>
      </c>
      <c r="AW789" s="3">
        <f t="shared" si="157"/>
        <v>9.7502598666951643E-2</v>
      </c>
      <c r="AX789" s="3">
        <f t="shared" si="169"/>
        <v>0.11060147191137323</v>
      </c>
      <c r="AY789" s="3" t="b">
        <f t="shared" si="167"/>
        <v>0</v>
      </c>
      <c r="AZ789" s="6">
        <f t="shared" si="165"/>
        <v>0.78031564802732623</v>
      </c>
      <c r="BA789" s="3" t="b">
        <f t="shared" si="168"/>
        <v>0</v>
      </c>
      <c r="BB789" s="3"/>
      <c r="BC789" t="s">
        <v>537</v>
      </c>
    </row>
    <row r="790" spans="1:55">
      <c r="A790">
        <v>269</v>
      </c>
      <c r="B790">
        <v>1</v>
      </c>
      <c r="C790" t="s">
        <v>1233</v>
      </c>
      <c r="D790" t="str">
        <f>HYPERLINK("http://www.uniprot.org/uniprot/COT2_MOUSE", "COT2_MOUSE")</f>
        <v>COT2_MOUSE</v>
      </c>
      <c r="F790">
        <v>16.2</v>
      </c>
      <c r="G790">
        <v>414</v>
      </c>
      <c r="H790">
        <v>45572</v>
      </c>
      <c r="I790" t="s">
        <v>1234</v>
      </c>
      <c r="J790">
        <v>27</v>
      </c>
      <c r="K790">
        <v>23</v>
      </c>
      <c r="L790">
        <v>0.85199999999999998</v>
      </c>
      <c r="M790">
        <v>1</v>
      </c>
      <c r="N790">
        <v>7</v>
      </c>
      <c r="O790">
        <v>4</v>
      </c>
      <c r="P790">
        <v>2</v>
      </c>
      <c r="Q790">
        <v>3</v>
      </c>
      <c r="R790">
        <v>3</v>
      </c>
      <c r="S790">
        <v>7</v>
      </c>
      <c r="T790">
        <v>1</v>
      </c>
      <c r="U790">
        <v>5</v>
      </c>
      <c r="V790">
        <v>3</v>
      </c>
      <c r="W790">
        <v>2</v>
      </c>
      <c r="X790">
        <v>3</v>
      </c>
      <c r="Y790">
        <v>3</v>
      </c>
      <c r="Z790">
        <v>6</v>
      </c>
      <c r="AA790">
        <v>1</v>
      </c>
      <c r="AB790">
        <v>6.4290000000000003</v>
      </c>
      <c r="AC790">
        <v>3.4289999999999998</v>
      </c>
      <c r="AD790">
        <v>2</v>
      </c>
      <c r="AE790">
        <v>3</v>
      </c>
      <c r="AF790">
        <v>3</v>
      </c>
      <c r="AG790">
        <v>6.2729999999999997</v>
      </c>
      <c r="AH790" s="3">
        <v>2</v>
      </c>
      <c r="AI790" s="3">
        <v>4.2041428571428572</v>
      </c>
      <c r="AJ790" s="3">
        <v>2.3470000000000004</v>
      </c>
      <c r="AK790" s="3">
        <v>5.9805714285714293</v>
      </c>
      <c r="AL790" s="3">
        <v>5.5549999999999997</v>
      </c>
      <c r="AM790" s="3">
        <v>2</v>
      </c>
      <c r="AN790" s="3">
        <v>3.9167142857142854</v>
      </c>
      <c r="AO790" s="3">
        <f t="shared" si="158"/>
        <v>3.7147755102040816</v>
      </c>
      <c r="AP790" s="3" t="b">
        <f t="shared" si="159"/>
        <v>1</v>
      </c>
      <c r="AQ790" s="3" t="b">
        <f t="shared" si="166"/>
        <v>1</v>
      </c>
      <c r="AR790">
        <f t="shared" si="160"/>
        <v>4</v>
      </c>
      <c r="AS790">
        <f t="shared" si="161"/>
        <v>3</v>
      </c>
      <c r="AT790" s="3" t="b">
        <f t="shared" si="162"/>
        <v>1</v>
      </c>
      <c r="AU790" s="3">
        <f t="shared" si="163"/>
        <v>3.6329285714285717</v>
      </c>
      <c r="AV790" s="3">
        <f t="shared" si="164"/>
        <v>3.8239047619047617</v>
      </c>
      <c r="AW790" s="3">
        <f t="shared" si="157"/>
        <v>-7.3913591447943627E-2</v>
      </c>
      <c r="AX790" s="3">
        <f t="shared" si="169"/>
        <v>6.138213415683603E-3</v>
      </c>
      <c r="AY790" s="3" t="b">
        <f t="shared" si="167"/>
        <v>0</v>
      </c>
      <c r="AZ790" s="6">
        <f t="shared" si="165"/>
        <v>0.89585922855629807</v>
      </c>
      <c r="BA790" s="3" t="b">
        <f t="shared" si="168"/>
        <v>0</v>
      </c>
      <c r="BB790" s="3"/>
      <c r="BC790" t="s">
        <v>1235</v>
      </c>
    </row>
    <row r="791" spans="1:55">
      <c r="A791">
        <v>278</v>
      </c>
      <c r="B791">
        <v>1</v>
      </c>
      <c r="C791" t="s">
        <v>1341</v>
      </c>
      <c r="D791" t="str">
        <f>HYPERLINK("http://www.uniprot.org/uniprot/PRS7_MOUSE", "PRS7_MOUSE")</f>
        <v>PRS7_MOUSE</v>
      </c>
      <c r="F791">
        <v>23.6</v>
      </c>
      <c r="G791">
        <v>433</v>
      </c>
      <c r="H791">
        <v>48649</v>
      </c>
      <c r="I791" t="s">
        <v>1342</v>
      </c>
      <c r="J791">
        <v>24</v>
      </c>
      <c r="K791">
        <v>24</v>
      </c>
      <c r="L791">
        <v>1</v>
      </c>
      <c r="M791">
        <v>4</v>
      </c>
      <c r="N791">
        <v>4</v>
      </c>
      <c r="O791">
        <v>5</v>
      </c>
      <c r="P791">
        <v>1</v>
      </c>
      <c r="Q791">
        <v>3</v>
      </c>
      <c r="R791">
        <v>3</v>
      </c>
      <c r="S791">
        <v>4</v>
      </c>
      <c r="T791">
        <v>4</v>
      </c>
      <c r="U791">
        <v>4</v>
      </c>
      <c r="V791">
        <v>5</v>
      </c>
      <c r="W791">
        <v>1</v>
      </c>
      <c r="X791">
        <v>3</v>
      </c>
      <c r="Y791">
        <v>3</v>
      </c>
      <c r="Z791">
        <v>4</v>
      </c>
      <c r="AA791">
        <v>4</v>
      </c>
      <c r="AB791">
        <v>4</v>
      </c>
      <c r="AC791">
        <v>5</v>
      </c>
      <c r="AD791">
        <v>1</v>
      </c>
      <c r="AE791">
        <v>3</v>
      </c>
      <c r="AF791">
        <v>3</v>
      </c>
      <c r="AG791">
        <v>4</v>
      </c>
      <c r="AH791" s="3">
        <v>7.2448571428571427</v>
      </c>
      <c r="AI791" s="3">
        <v>2.2857142857142856</v>
      </c>
      <c r="AJ791" s="3">
        <v>3.2857142857142856</v>
      </c>
      <c r="AK791" s="3">
        <v>3.3277142857142858</v>
      </c>
      <c r="AL791" s="3">
        <v>5.5708571428571432</v>
      </c>
      <c r="AM791" s="3">
        <v>2</v>
      </c>
      <c r="AN791" s="3">
        <v>2.2857142857142856</v>
      </c>
      <c r="AO791" s="3">
        <f t="shared" si="158"/>
        <v>3.7143673469387752</v>
      </c>
      <c r="AP791" s="3" t="b">
        <f t="shared" si="159"/>
        <v>1</v>
      </c>
      <c r="AQ791" s="3" t="b">
        <f t="shared" si="166"/>
        <v>1</v>
      </c>
      <c r="AR791">
        <f t="shared" si="160"/>
        <v>4</v>
      </c>
      <c r="AS791">
        <f t="shared" si="161"/>
        <v>3</v>
      </c>
      <c r="AT791" s="3" t="b">
        <f t="shared" si="162"/>
        <v>1</v>
      </c>
      <c r="AU791" s="3">
        <f t="shared" si="163"/>
        <v>4.0359999999999996</v>
      </c>
      <c r="AV791" s="3">
        <f t="shared" si="164"/>
        <v>3.2855238095238093</v>
      </c>
      <c r="AW791" s="3">
        <f t="shared" si="157"/>
        <v>0.2968027773642673</v>
      </c>
      <c r="AX791" s="3">
        <f t="shared" si="169"/>
        <v>0.32660613140193157</v>
      </c>
      <c r="AY791" s="3" t="b">
        <f t="shared" si="167"/>
        <v>0</v>
      </c>
      <c r="AZ791" s="6">
        <f t="shared" si="165"/>
        <v>0.66129306304597391</v>
      </c>
      <c r="BA791" s="3" t="b">
        <f t="shared" si="168"/>
        <v>0</v>
      </c>
      <c r="BB791" s="3"/>
      <c r="BC791" t="s">
        <v>537</v>
      </c>
    </row>
    <row r="792" spans="1:55">
      <c r="A792">
        <v>987</v>
      </c>
      <c r="B792">
        <v>1</v>
      </c>
      <c r="C792" t="s">
        <v>1299</v>
      </c>
      <c r="D792" t="str">
        <f>HYPERLINK("http://www.uniprot.org/uniprot/RBM4B_MOUSE", "RBM4B_MOUSE")</f>
        <v>RBM4B_MOUSE</v>
      </c>
      <c r="F792">
        <v>37.299999999999997</v>
      </c>
      <c r="G792">
        <v>357</v>
      </c>
      <c r="H792">
        <v>39992</v>
      </c>
      <c r="I792" t="s">
        <v>1300</v>
      </c>
      <c r="J792">
        <v>58</v>
      </c>
      <c r="K792">
        <v>4</v>
      </c>
      <c r="L792">
        <v>6.9000000000000006E-2</v>
      </c>
      <c r="M792">
        <v>4</v>
      </c>
      <c r="N792">
        <v>14</v>
      </c>
      <c r="O792">
        <v>9</v>
      </c>
      <c r="P792">
        <v>1</v>
      </c>
      <c r="Q792">
        <v>3</v>
      </c>
      <c r="R792">
        <v>13</v>
      </c>
      <c r="S792">
        <v>14</v>
      </c>
      <c r="T792">
        <v>1</v>
      </c>
      <c r="U792">
        <v>1</v>
      </c>
      <c r="V792">
        <v>0</v>
      </c>
      <c r="W792">
        <v>0</v>
      </c>
      <c r="X792">
        <v>0</v>
      </c>
      <c r="Y792">
        <v>1</v>
      </c>
      <c r="Z792">
        <v>1</v>
      </c>
      <c r="AA792">
        <v>4</v>
      </c>
      <c r="AB792">
        <v>3.1669999999999998</v>
      </c>
      <c r="AC792">
        <v>0</v>
      </c>
      <c r="AD792">
        <v>0</v>
      </c>
      <c r="AE792">
        <v>0</v>
      </c>
      <c r="AF792">
        <v>13</v>
      </c>
      <c r="AG792">
        <v>5.3330000000000002</v>
      </c>
      <c r="AH792" s="3">
        <v>8</v>
      </c>
      <c r="AI792" s="3">
        <v>1.881</v>
      </c>
      <c r="AJ792" s="3">
        <v>0</v>
      </c>
      <c r="AK792" s="3">
        <v>1.4285714285714286</v>
      </c>
      <c r="AL792" s="3">
        <v>1</v>
      </c>
      <c r="AM792" s="3">
        <v>10.428571428571429</v>
      </c>
      <c r="AN792" s="3">
        <v>3.1904285714285714</v>
      </c>
      <c r="AO792" s="3">
        <f t="shared" si="158"/>
        <v>3.7040816326530615</v>
      </c>
      <c r="AP792" s="3" t="b">
        <f t="shared" si="159"/>
        <v>1</v>
      </c>
      <c r="AQ792" s="3" t="b">
        <f t="shared" si="166"/>
        <v>0</v>
      </c>
      <c r="AR792">
        <f t="shared" si="160"/>
        <v>4</v>
      </c>
      <c r="AS792">
        <f t="shared" si="161"/>
        <v>3</v>
      </c>
      <c r="AT792" s="3" t="b">
        <f t="shared" si="162"/>
        <v>1</v>
      </c>
      <c r="AU792" s="3">
        <f t="shared" si="163"/>
        <v>2.8273928571428573</v>
      </c>
      <c r="AV792" s="3">
        <f t="shared" si="164"/>
        <v>4.8730000000000002</v>
      </c>
      <c r="AW792" s="3">
        <f t="shared" si="157"/>
        <v>-0.78533786759803159</v>
      </c>
      <c r="AX792" s="3">
        <f t="shared" si="169"/>
        <v>-0.73299486225237298</v>
      </c>
      <c r="AY792" s="3" t="b">
        <f t="shared" si="167"/>
        <v>0</v>
      </c>
      <c r="AZ792" s="6">
        <f t="shared" si="165"/>
        <v>0.54753851194299852</v>
      </c>
      <c r="BA792" s="3" t="b">
        <f t="shared" si="168"/>
        <v>0</v>
      </c>
      <c r="BB792" s="3"/>
      <c r="BC792" t="s">
        <v>1460</v>
      </c>
    </row>
    <row r="793" spans="1:55">
      <c r="A793">
        <v>1163</v>
      </c>
      <c r="B793">
        <v>1</v>
      </c>
      <c r="C793" t="s">
        <v>2386</v>
      </c>
      <c r="D793" t="str">
        <f>HYPERLINK("http://www.uniprot.org/uniprot/ZCHC8_MOUSE", "ZCHC8_MOUSE")</f>
        <v>ZCHC8_MOUSE</v>
      </c>
      <c r="F793">
        <v>29.2</v>
      </c>
      <c r="G793">
        <v>709</v>
      </c>
      <c r="H793">
        <v>78027</v>
      </c>
      <c r="I793" t="s">
        <v>2387</v>
      </c>
      <c r="J793">
        <v>20</v>
      </c>
      <c r="K793">
        <v>20</v>
      </c>
      <c r="L793">
        <v>1</v>
      </c>
      <c r="M793">
        <v>3</v>
      </c>
      <c r="N793">
        <v>8</v>
      </c>
      <c r="O793">
        <v>6</v>
      </c>
      <c r="P793">
        <v>1</v>
      </c>
      <c r="Q793">
        <v>1</v>
      </c>
      <c r="R793">
        <v>0</v>
      </c>
      <c r="S793">
        <v>1</v>
      </c>
      <c r="T793">
        <v>3</v>
      </c>
      <c r="U793">
        <v>8</v>
      </c>
      <c r="V793">
        <v>6</v>
      </c>
      <c r="W793">
        <v>1</v>
      </c>
      <c r="X793">
        <v>1</v>
      </c>
      <c r="Y793">
        <v>0</v>
      </c>
      <c r="Z793">
        <v>1</v>
      </c>
      <c r="AA793">
        <v>3</v>
      </c>
      <c r="AB793">
        <v>8</v>
      </c>
      <c r="AC793">
        <v>6</v>
      </c>
      <c r="AD793">
        <v>1</v>
      </c>
      <c r="AE793">
        <v>1</v>
      </c>
      <c r="AF793">
        <v>0</v>
      </c>
      <c r="AG793">
        <v>1</v>
      </c>
      <c r="AH793" s="3">
        <v>6.4467142857142861</v>
      </c>
      <c r="AI793" s="3">
        <v>5.8571428571428568</v>
      </c>
      <c r="AJ793" s="3">
        <v>4.5714285714285712</v>
      </c>
      <c r="AK793" s="3">
        <v>4.7958571428571428</v>
      </c>
      <c r="AL793" s="3">
        <v>3.2668571428571433</v>
      </c>
      <c r="AM793" s="3">
        <v>0.2857142857142857</v>
      </c>
      <c r="AN793" s="3">
        <v>0.6428571428571429</v>
      </c>
      <c r="AO793" s="3">
        <f t="shared" si="158"/>
        <v>3.695224489795919</v>
      </c>
      <c r="AP793" s="3" t="b">
        <f t="shared" si="159"/>
        <v>1</v>
      </c>
      <c r="AQ793" s="3" t="b">
        <f t="shared" si="166"/>
        <v>1</v>
      </c>
      <c r="AR793">
        <f t="shared" si="160"/>
        <v>4</v>
      </c>
      <c r="AS793">
        <f t="shared" si="161"/>
        <v>2</v>
      </c>
      <c r="AT793" s="3" t="b">
        <f t="shared" si="162"/>
        <v>1</v>
      </c>
      <c r="AU793" s="3">
        <f t="shared" si="163"/>
        <v>5.4177857142857153</v>
      </c>
      <c r="AV793" s="3">
        <f t="shared" si="164"/>
        <v>1.3984761904761907</v>
      </c>
      <c r="AW793" s="3">
        <f t="shared" si="157"/>
        <v>1.9538476411482959</v>
      </c>
      <c r="AX793" s="3">
        <f t="shared" si="169"/>
        <v>2.0995734523341754</v>
      </c>
      <c r="AY793" s="3" t="b">
        <f t="shared" si="167"/>
        <v>1</v>
      </c>
      <c r="AZ793" s="6">
        <f t="shared" si="165"/>
        <v>8.0676410160763785E-3</v>
      </c>
      <c r="BA793" s="3" t="b">
        <f t="shared" si="168"/>
        <v>1</v>
      </c>
      <c r="BB793" s="3" t="b">
        <v>1</v>
      </c>
      <c r="BC793" t="s">
        <v>537</v>
      </c>
    </row>
    <row r="794" spans="1:55">
      <c r="A794">
        <v>415</v>
      </c>
      <c r="B794">
        <v>1</v>
      </c>
      <c r="C794" t="s">
        <v>940</v>
      </c>
      <c r="D794" t="str">
        <f>HYPERLINK("http://www.uniprot.org/uniprot/UBC9_MOUSE", "UBC9_MOUSE")</f>
        <v>UBC9_MOUSE</v>
      </c>
      <c r="F794">
        <v>44.9</v>
      </c>
      <c r="G794">
        <v>158</v>
      </c>
      <c r="H794">
        <v>18008</v>
      </c>
      <c r="I794" t="s">
        <v>941</v>
      </c>
      <c r="J794">
        <v>35</v>
      </c>
      <c r="K794">
        <v>35</v>
      </c>
      <c r="L794">
        <v>1</v>
      </c>
      <c r="M794">
        <v>0</v>
      </c>
      <c r="N794">
        <v>5</v>
      </c>
      <c r="O794">
        <v>7</v>
      </c>
      <c r="P794">
        <v>0</v>
      </c>
      <c r="Q794">
        <v>2</v>
      </c>
      <c r="R794">
        <v>8</v>
      </c>
      <c r="S794">
        <v>13</v>
      </c>
      <c r="T794">
        <v>0</v>
      </c>
      <c r="U794">
        <v>5</v>
      </c>
      <c r="V794">
        <v>7</v>
      </c>
      <c r="W794">
        <v>0</v>
      </c>
      <c r="X794">
        <v>2</v>
      </c>
      <c r="Y794">
        <v>8</v>
      </c>
      <c r="Z794">
        <v>13</v>
      </c>
      <c r="AA794">
        <v>0</v>
      </c>
      <c r="AB794">
        <v>5</v>
      </c>
      <c r="AC794">
        <v>7</v>
      </c>
      <c r="AD794">
        <v>0</v>
      </c>
      <c r="AE794">
        <v>2</v>
      </c>
      <c r="AF794">
        <v>8</v>
      </c>
      <c r="AG794">
        <v>13</v>
      </c>
      <c r="AH794" s="3">
        <v>0</v>
      </c>
      <c r="AI794" s="3">
        <v>2.8571428571428572</v>
      </c>
      <c r="AJ794" s="3">
        <v>4.895142857142857</v>
      </c>
      <c r="AK794" s="3">
        <v>0</v>
      </c>
      <c r="AL794" s="3">
        <v>4.1428571428571432</v>
      </c>
      <c r="AM794" s="3">
        <v>6.2857142857142856</v>
      </c>
      <c r="AN794" s="3">
        <v>7.6408571428571435</v>
      </c>
      <c r="AO794" s="3">
        <f t="shared" si="158"/>
        <v>3.6888163265306124</v>
      </c>
      <c r="AP794" s="3" t="b">
        <f t="shared" si="159"/>
        <v>1</v>
      </c>
      <c r="AQ794" s="3" t="b">
        <f t="shared" si="166"/>
        <v>1</v>
      </c>
      <c r="AR794">
        <f t="shared" si="160"/>
        <v>2</v>
      </c>
      <c r="AS794">
        <f t="shared" si="161"/>
        <v>3</v>
      </c>
      <c r="AT794" s="3" t="b">
        <f t="shared" si="162"/>
        <v>1</v>
      </c>
      <c r="AU794" s="3">
        <f t="shared" si="163"/>
        <v>1.9380714285714284</v>
      </c>
      <c r="AV794" s="3">
        <f t="shared" si="164"/>
        <v>6.023142857142858</v>
      </c>
      <c r="AW794" s="3">
        <f t="shared" si="157"/>
        <v>-1.6358947342603503</v>
      </c>
      <c r="AX794" s="3">
        <f t="shared" si="169"/>
        <v>-1.5276938593689628</v>
      </c>
      <c r="AY794" s="3" t="b">
        <f t="shared" si="167"/>
        <v>0</v>
      </c>
      <c r="AZ794" s="6">
        <f t="shared" si="165"/>
        <v>5.6081540392309684E-2</v>
      </c>
      <c r="BA794" s="3" t="b">
        <f t="shared" si="168"/>
        <v>1</v>
      </c>
      <c r="BB794" s="3"/>
      <c r="BC794" t="s">
        <v>537</v>
      </c>
    </row>
    <row r="795" spans="1:55">
      <c r="A795">
        <v>1200</v>
      </c>
      <c r="B795">
        <v>1</v>
      </c>
      <c r="C795" t="s">
        <v>2291</v>
      </c>
      <c r="D795" t="str">
        <f>HYPERLINK("http://www.uniprot.org/uniprot/PHF6_MOUSE", "PHF6_MOUSE")</f>
        <v>PHF6_MOUSE</v>
      </c>
      <c r="F795">
        <v>17.3</v>
      </c>
      <c r="G795">
        <v>364</v>
      </c>
      <c r="H795">
        <v>41140</v>
      </c>
      <c r="I795" t="s">
        <v>2292</v>
      </c>
      <c r="J795">
        <v>20</v>
      </c>
      <c r="K795">
        <v>20</v>
      </c>
      <c r="L795">
        <v>1</v>
      </c>
      <c r="M795">
        <v>2</v>
      </c>
      <c r="N795">
        <v>3</v>
      </c>
      <c r="O795">
        <v>3</v>
      </c>
      <c r="P795">
        <v>1</v>
      </c>
      <c r="Q795">
        <v>3</v>
      </c>
      <c r="R795">
        <v>6</v>
      </c>
      <c r="S795">
        <v>2</v>
      </c>
      <c r="T795">
        <v>2</v>
      </c>
      <c r="U795">
        <v>3</v>
      </c>
      <c r="V795">
        <v>3</v>
      </c>
      <c r="W795">
        <v>1</v>
      </c>
      <c r="X795">
        <v>3</v>
      </c>
      <c r="Y795">
        <v>6</v>
      </c>
      <c r="Z795">
        <v>2</v>
      </c>
      <c r="AA795">
        <v>2</v>
      </c>
      <c r="AB795">
        <v>3</v>
      </c>
      <c r="AC795">
        <v>3</v>
      </c>
      <c r="AD795">
        <v>1</v>
      </c>
      <c r="AE795">
        <v>3</v>
      </c>
      <c r="AF795">
        <v>6</v>
      </c>
      <c r="AG795">
        <v>2</v>
      </c>
      <c r="AH795" s="3">
        <v>4.5714285714285712</v>
      </c>
      <c r="AI795" s="3">
        <v>1.5790000000000002</v>
      </c>
      <c r="AJ795" s="3">
        <v>2.2857142857142856</v>
      </c>
      <c r="AK795" s="3">
        <v>4.895142857142857</v>
      </c>
      <c r="AL795" s="3">
        <v>6.5318571428571426</v>
      </c>
      <c r="AM795" s="3">
        <v>4.76</v>
      </c>
      <c r="AN795" s="3">
        <v>1.1428571428571428</v>
      </c>
      <c r="AO795" s="3">
        <f t="shared" si="158"/>
        <v>3.680857142857143</v>
      </c>
      <c r="AP795" s="3" t="b">
        <f t="shared" si="159"/>
        <v>1</v>
      </c>
      <c r="AQ795" s="3" t="b">
        <f t="shared" si="166"/>
        <v>1</v>
      </c>
      <c r="AR795">
        <f t="shared" si="160"/>
        <v>4</v>
      </c>
      <c r="AS795">
        <f t="shared" si="161"/>
        <v>3</v>
      </c>
      <c r="AT795" s="3" t="b">
        <f t="shared" si="162"/>
        <v>1</v>
      </c>
      <c r="AU795" s="3">
        <f t="shared" si="163"/>
        <v>3.332821428571429</v>
      </c>
      <c r="AV795" s="3">
        <f t="shared" si="164"/>
        <v>4.1449047619047619</v>
      </c>
      <c r="AW795" s="3">
        <f t="shared" si="157"/>
        <v>-0.31459493266896432</v>
      </c>
      <c r="AX795" s="3">
        <f t="shared" si="169"/>
        <v>-0.22155421339827192</v>
      </c>
      <c r="AY795" s="3" t="b">
        <f t="shared" si="167"/>
        <v>0</v>
      </c>
      <c r="AZ795" s="6">
        <f t="shared" si="165"/>
        <v>0.64274612440833168</v>
      </c>
      <c r="BA795" s="3" t="b">
        <f t="shared" si="168"/>
        <v>0</v>
      </c>
      <c r="BB795" s="3"/>
      <c r="BC795" t="s">
        <v>537</v>
      </c>
    </row>
    <row r="796" spans="1:55">
      <c r="A796">
        <v>347</v>
      </c>
      <c r="B796">
        <v>1</v>
      </c>
      <c r="C796" t="s">
        <v>1133</v>
      </c>
      <c r="D796" t="str">
        <f>HYPERLINK("http://www.uniprot.org/uniprot/RS20_MOUSE", "RS20_MOUSE")</f>
        <v>RS20_MOUSE</v>
      </c>
      <c r="F796">
        <v>19.3</v>
      </c>
      <c r="G796">
        <v>119</v>
      </c>
      <c r="H796">
        <v>13374</v>
      </c>
      <c r="I796" t="s">
        <v>1134</v>
      </c>
      <c r="J796">
        <v>26</v>
      </c>
      <c r="K796">
        <v>26</v>
      </c>
      <c r="L796">
        <v>1</v>
      </c>
      <c r="M796">
        <v>0</v>
      </c>
      <c r="N796">
        <v>7</v>
      </c>
      <c r="O796">
        <v>4</v>
      </c>
      <c r="P796">
        <v>2</v>
      </c>
      <c r="Q796">
        <v>3</v>
      </c>
      <c r="R796">
        <v>7</v>
      </c>
      <c r="S796">
        <v>3</v>
      </c>
      <c r="T796">
        <v>0</v>
      </c>
      <c r="U796">
        <v>7</v>
      </c>
      <c r="V796">
        <v>4</v>
      </c>
      <c r="W796">
        <v>2</v>
      </c>
      <c r="X796">
        <v>3</v>
      </c>
      <c r="Y796">
        <v>7</v>
      </c>
      <c r="Z796">
        <v>3</v>
      </c>
      <c r="AA796">
        <v>0</v>
      </c>
      <c r="AB796">
        <v>7</v>
      </c>
      <c r="AC796">
        <v>4</v>
      </c>
      <c r="AD796">
        <v>2</v>
      </c>
      <c r="AE796">
        <v>3</v>
      </c>
      <c r="AF796">
        <v>7</v>
      </c>
      <c r="AG796">
        <v>3</v>
      </c>
      <c r="AH796" s="3">
        <v>0</v>
      </c>
      <c r="AI796" s="3">
        <v>4.2857142857142856</v>
      </c>
      <c r="AJ796" s="3">
        <v>2.6142857142857143</v>
      </c>
      <c r="AK796" s="3">
        <v>6.072571428571429</v>
      </c>
      <c r="AL796" s="3">
        <v>5.8571428571428568</v>
      </c>
      <c r="AM796" s="3">
        <v>5.3714285714285719</v>
      </c>
      <c r="AN796" s="3">
        <v>1.4285714285714286</v>
      </c>
      <c r="AO796" s="3">
        <f t="shared" si="158"/>
        <v>3.6613877551020404</v>
      </c>
      <c r="AP796" s="3" t="b">
        <f t="shared" si="159"/>
        <v>1</v>
      </c>
      <c r="AQ796" s="3" t="b">
        <f t="shared" si="166"/>
        <v>1</v>
      </c>
      <c r="AR796">
        <f t="shared" si="160"/>
        <v>3</v>
      </c>
      <c r="AS796">
        <f t="shared" si="161"/>
        <v>3</v>
      </c>
      <c r="AT796" s="3" t="b">
        <f t="shared" si="162"/>
        <v>1</v>
      </c>
      <c r="AU796" s="3">
        <f t="shared" si="163"/>
        <v>3.2431428571428573</v>
      </c>
      <c r="AV796" s="3">
        <f t="shared" si="164"/>
        <v>4.2190476190476192</v>
      </c>
      <c r="AW796" s="3">
        <f t="shared" si="157"/>
        <v>-0.37952479644693188</v>
      </c>
      <c r="AX796" s="3">
        <f t="shared" si="169"/>
        <v>-0.34926585795610837</v>
      </c>
      <c r="AY796" s="3" t="b">
        <f t="shared" si="167"/>
        <v>0</v>
      </c>
      <c r="AZ796" s="6">
        <f t="shared" si="165"/>
        <v>0.63395800126598112</v>
      </c>
      <c r="BA796" s="3" t="b">
        <f t="shared" si="168"/>
        <v>0</v>
      </c>
      <c r="BB796" s="3"/>
      <c r="BC796" t="s">
        <v>537</v>
      </c>
    </row>
    <row r="797" spans="1:55">
      <c r="A797">
        <v>108</v>
      </c>
      <c r="B797">
        <v>1</v>
      </c>
      <c r="C797" t="s">
        <v>304</v>
      </c>
      <c r="D797" t="str">
        <f>HYPERLINK("http://www.uniprot.org/uniprot/DNJB6_MOUSE", "DNJB6_MOUSE")</f>
        <v>DNJB6_MOUSE</v>
      </c>
      <c r="F797">
        <v>16.2</v>
      </c>
      <c r="G797">
        <v>365</v>
      </c>
      <c r="H797">
        <v>39808</v>
      </c>
      <c r="I797" t="s">
        <v>305</v>
      </c>
      <c r="J797">
        <v>19</v>
      </c>
      <c r="K797">
        <v>19</v>
      </c>
      <c r="L797">
        <v>1</v>
      </c>
      <c r="M797">
        <v>3</v>
      </c>
      <c r="N797">
        <v>3</v>
      </c>
      <c r="O797">
        <v>0</v>
      </c>
      <c r="P797">
        <v>3</v>
      </c>
      <c r="Q797">
        <v>4</v>
      </c>
      <c r="R797">
        <v>4</v>
      </c>
      <c r="S797">
        <v>2</v>
      </c>
      <c r="T797">
        <v>3</v>
      </c>
      <c r="U797">
        <v>3</v>
      </c>
      <c r="V797">
        <v>0</v>
      </c>
      <c r="W797">
        <v>3</v>
      </c>
      <c r="X797">
        <v>4</v>
      </c>
      <c r="Y797">
        <v>4</v>
      </c>
      <c r="Z797">
        <v>2</v>
      </c>
      <c r="AA797">
        <v>3</v>
      </c>
      <c r="AB797">
        <v>3</v>
      </c>
      <c r="AC797">
        <v>0</v>
      </c>
      <c r="AD797">
        <v>3</v>
      </c>
      <c r="AE797">
        <v>4</v>
      </c>
      <c r="AF797">
        <v>4</v>
      </c>
      <c r="AG797">
        <v>2</v>
      </c>
      <c r="AH797" s="3">
        <v>5.3025714285714276</v>
      </c>
      <c r="AI797" s="3">
        <v>1.2857142857142858</v>
      </c>
      <c r="AJ797" s="3">
        <v>0</v>
      </c>
      <c r="AK797" s="3">
        <v>8</v>
      </c>
      <c r="AL797" s="3">
        <v>7.2857142857142856</v>
      </c>
      <c r="AM797" s="3">
        <v>2.8571428571428572</v>
      </c>
      <c r="AN797" s="3">
        <v>0.8571428571428571</v>
      </c>
      <c r="AO797" s="3">
        <f t="shared" si="158"/>
        <v>3.6554693877551019</v>
      </c>
      <c r="AP797" s="3" t="b">
        <f t="shared" si="159"/>
        <v>1</v>
      </c>
      <c r="AQ797" s="3" t="b">
        <f t="shared" si="166"/>
        <v>1</v>
      </c>
      <c r="AR797">
        <f t="shared" si="160"/>
        <v>3</v>
      </c>
      <c r="AS797">
        <f t="shared" si="161"/>
        <v>3</v>
      </c>
      <c r="AT797" s="3" t="b">
        <f t="shared" si="162"/>
        <v>1</v>
      </c>
      <c r="AU797" s="3">
        <f t="shared" si="163"/>
        <v>3.6470714285714285</v>
      </c>
      <c r="AV797" s="3">
        <f t="shared" si="164"/>
        <v>3.6666666666666665</v>
      </c>
      <c r="AW797" s="3">
        <f t="shared" si="157"/>
        <v>-7.7306625150392527E-3</v>
      </c>
      <c r="AX797" s="3">
        <f t="shared" si="169"/>
        <v>-1.2803967299192094E-2</v>
      </c>
      <c r="AY797" s="3" t="b">
        <f t="shared" si="167"/>
        <v>0</v>
      </c>
      <c r="AZ797" s="6">
        <f t="shared" si="165"/>
        <v>0.99447796563744384</v>
      </c>
      <c r="BA797" s="3" t="b">
        <f t="shared" si="168"/>
        <v>0</v>
      </c>
      <c r="BB797" s="3"/>
      <c r="BC797" t="s">
        <v>537</v>
      </c>
    </row>
    <row r="798" spans="1:55">
      <c r="A798">
        <v>804</v>
      </c>
      <c r="B798">
        <v>1</v>
      </c>
      <c r="C798" t="s">
        <v>1616</v>
      </c>
      <c r="D798" t="str">
        <f>HYPERLINK("http://www.uniprot.org/uniprot/TF3C2_MOUSE", "TF3C2_MOUSE")</f>
        <v>TF3C2_MOUSE</v>
      </c>
      <c r="F798">
        <v>18.2</v>
      </c>
      <c r="G798">
        <v>907</v>
      </c>
      <c r="H798">
        <v>100276</v>
      </c>
      <c r="I798" t="s">
        <v>1617</v>
      </c>
      <c r="J798">
        <v>27</v>
      </c>
      <c r="K798">
        <v>27</v>
      </c>
      <c r="L798">
        <v>1</v>
      </c>
      <c r="M798">
        <v>2</v>
      </c>
      <c r="N798">
        <v>6</v>
      </c>
      <c r="O798">
        <v>4</v>
      </c>
      <c r="P798">
        <v>0</v>
      </c>
      <c r="Q798">
        <v>3</v>
      </c>
      <c r="R798">
        <v>4</v>
      </c>
      <c r="S798">
        <v>8</v>
      </c>
      <c r="T798">
        <v>2</v>
      </c>
      <c r="U798">
        <v>6</v>
      </c>
      <c r="V798">
        <v>4</v>
      </c>
      <c r="W798">
        <v>0</v>
      </c>
      <c r="X798">
        <v>3</v>
      </c>
      <c r="Y798">
        <v>4</v>
      </c>
      <c r="Z798">
        <v>8</v>
      </c>
      <c r="AA798">
        <v>2</v>
      </c>
      <c r="AB798">
        <v>6</v>
      </c>
      <c r="AC798">
        <v>4</v>
      </c>
      <c r="AD798">
        <v>0</v>
      </c>
      <c r="AE798">
        <v>3</v>
      </c>
      <c r="AF798">
        <v>4</v>
      </c>
      <c r="AG798">
        <v>8</v>
      </c>
      <c r="AH798" s="3">
        <v>4.1428571428571432</v>
      </c>
      <c r="AI798" s="3">
        <v>4.1428571428571432</v>
      </c>
      <c r="AJ798" s="3">
        <v>2.8571428571428572</v>
      </c>
      <c r="AK798" s="3">
        <v>0.93342857142857139</v>
      </c>
      <c r="AL798" s="3">
        <v>6.0475714285714286</v>
      </c>
      <c r="AM798" s="3">
        <v>2.8571428571428572</v>
      </c>
      <c r="AN798" s="3">
        <v>4.5714285714285712</v>
      </c>
      <c r="AO798" s="3">
        <f t="shared" si="158"/>
        <v>3.6503469387755101</v>
      </c>
      <c r="AP798" s="3" t="b">
        <f t="shared" si="159"/>
        <v>1</v>
      </c>
      <c r="AQ798" s="3" t="b">
        <f t="shared" si="166"/>
        <v>1</v>
      </c>
      <c r="AR798">
        <f t="shared" si="160"/>
        <v>3</v>
      </c>
      <c r="AS798">
        <f t="shared" si="161"/>
        <v>3</v>
      </c>
      <c r="AT798" s="3" t="b">
        <f t="shared" si="162"/>
        <v>1</v>
      </c>
      <c r="AU798" s="3">
        <f t="shared" si="163"/>
        <v>3.0190714285714289</v>
      </c>
      <c r="AV798" s="3">
        <f t="shared" si="164"/>
        <v>4.4920476190476188</v>
      </c>
      <c r="AW798" s="3">
        <f t="shared" si="157"/>
        <v>-0.57326833131106092</v>
      </c>
      <c r="AX798" s="3">
        <f t="shared" si="169"/>
        <v>-0.61047120176376013</v>
      </c>
      <c r="AY798" s="3" t="b">
        <f t="shared" si="167"/>
        <v>0</v>
      </c>
      <c r="AZ798" s="6">
        <f t="shared" si="165"/>
        <v>0.26835016214877061</v>
      </c>
      <c r="BA798" s="3" t="b">
        <f t="shared" si="168"/>
        <v>0</v>
      </c>
      <c r="BB798" s="3"/>
      <c r="BC798" t="s">
        <v>537</v>
      </c>
    </row>
    <row r="799" spans="1:55">
      <c r="A799">
        <v>1009</v>
      </c>
      <c r="B799">
        <v>1</v>
      </c>
      <c r="C799" t="s">
        <v>2575</v>
      </c>
      <c r="D799" t="str">
        <f>HYPERLINK("http://www.uniprot.org/uniprot/UBP3_MOUSE", "UBP3_MOUSE")</f>
        <v>UBP3_MOUSE</v>
      </c>
      <c r="F799">
        <v>12.9</v>
      </c>
      <c r="G799">
        <v>520</v>
      </c>
      <c r="H799">
        <v>58869</v>
      </c>
      <c r="I799" t="s">
        <v>2576</v>
      </c>
      <c r="J799">
        <v>18</v>
      </c>
      <c r="K799">
        <v>18</v>
      </c>
      <c r="L799">
        <v>1</v>
      </c>
      <c r="M799">
        <v>3</v>
      </c>
      <c r="N799">
        <v>2</v>
      </c>
      <c r="O799">
        <v>2</v>
      </c>
      <c r="P799">
        <v>2</v>
      </c>
      <c r="Q799">
        <v>2</v>
      </c>
      <c r="R799">
        <v>3</v>
      </c>
      <c r="S799">
        <v>4</v>
      </c>
      <c r="T799">
        <v>3</v>
      </c>
      <c r="U799">
        <v>2</v>
      </c>
      <c r="V799">
        <v>2</v>
      </c>
      <c r="W799">
        <v>2</v>
      </c>
      <c r="X799">
        <v>2</v>
      </c>
      <c r="Y799">
        <v>3</v>
      </c>
      <c r="Z799">
        <v>4</v>
      </c>
      <c r="AA799">
        <v>3</v>
      </c>
      <c r="AB799">
        <v>2</v>
      </c>
      <c r="AC799">
        <v>2</v>
      </c>
      <c r="AD799">
        <v>2</v>
      </c>
      <c r="AE799">
        <v>2</v>
      </c>
      <c r="AF799">
        <v>3</v>
      </c>
      <c r="AG799">
        <v>4</v>
      </c>
      <c r="AH799" s="3">
        <v>6.293857142857143</v>
      </c>
      <c r="AI799" s="3">
        <v>1.0185714285714285</v>
      </c>
      <c r="AJ799" s="3">
        <v>1.4</v>
      </c>
      <c r="AK799" s="3">
        <v>7.2857142857142856</v>
      </c>
      <c r="AL799" s="3">
        <v>4.5714285714285712</v>
      </c>
      <c r="AM799" s="3">
        <v>2.3162857142857143</v>
      </c>
      <c r="AN799" s="3">
        <v>2.4285714285714284</v>
      </c>
      <c r="AO799" s="3">
        <f t="shared" si="158"/>
        <v>3.6163469387755103</v>
      </c>
      <c r="AP799" s="3" t="b">
        <f t="shared" si="159"/>
        <v>1</v>
      </c>
      <c r="AQ799" s="3" t="b">
        <f t="shared" si="166"/>
        <v>1</v>
      </c>
      <c r="AR799">
        <f t="shared" si="160"/>
        <v>4</v>
      </c>
      <c r="AS799">
        <f t="shared" si="161"/>
        <v>3</v>
      </c>
      <c r="AT799" s="3" t="b">
        <f t="shared" si="162"/>
        <v>1</v>
      </c>
      <c r="AU799" s="3">
        <f t="shared" si="163"/>
        <v>3.999535714285714</v>
      </c>
      <c r="AV799" s="3">
        <f t="shared" si="164"/>
        <v>3.1054285714285714</v>
      </c>
      <c r="AW799" s="3">
        <f t="shared" si="157"/>
        <v>0.36504015015169661</v>
      </c>
      <c r="AX799" s="3">
        <f t="shared" si="169"/>
        <v>0.46823912579618437</v>
      </c>
      <c r="AY799" s="3" t="b">
        <f t="shared" si="167"/>
        <v>0</v>
      </c>
      <c r="AZ799" s="6">
        <f t="shared" si="165"/>
        <v>0.67636387966924016</v>
      </c>
      <c r="BA799" s="3" t="b">
        <f t="shared" si="168"/>
        <v>0</v>
      </c>
      <c r="BB799" s="3"/>
      <c r="BC799" t="s">
        <v>537</v>
      </c>
    </row>
    <row r="800" spans="1:55">
      <c r="A800">
        <v>250</v>
      </c>
      <c r="B800">
        <v>1</v>
      </c>
      <c r="C800" t="s">
        <v>1281</v>
      </c>
      <c r="D800" t="str">
        <f>HYPERLINK("http://www.uniprot.org/uniprot/NLTP_MOUSE", "NLTP_MOUSE")</f>
        <v>NLTP_MOUSE</v>
      </c>
      <c r="F800">
        <v>11.5</v>
      </c>
      <c r="G800">
        <v>547</v>
      </c>
      <c r="H800">
        <v>59127</v>
      </c>
      <c r="I800" t="s">
        <v>1282</v>
      </c>
      <c r="J800">
        <v>31</v>
      </c>
      <c r="K800">
        <v>31</v>
      </c>
      <c r="L800">
        <v>1</v>
      </c>
      <c r="M800">
        <v>2</v>
      </c>
      <c r="N800">
        <v>6</v>
      </c>
      <c r="O800">
        <v>6</v>
      </c>
      <c r="P800">
        <v>0</v>
      </c>
      <c r="Q800">
        <v>1</v>
      </c>
      <c r="R800">
        <v>10</v>
      </c>
      <c r="S800">
        <v>6</v>
      </c>
      <c r="T800">
        <v>2</v>
      </c>
      <c r="U800">
        <v>6</v>
      </c>
      <c r="V800">
        <v>6</v>
      </c>
      <c r="W800">
        <v>0</v>
      </c>
      <c r="X800">
        <v>1</v>
      </c>
      <c r="Y800">
        <v>10</v>
      </c>
      <c r="Z800">
        <v>6</v>
      </c>
      <c r="AA800">
        <v>2</v>
      </c>
      <c r="AB800">
        <v>6</v>
      </c>
      <c r="AC800">
        <v>6</v>
      </c>
      <c r="AD800">
        <v>0</v>
      </c>
      <c r="AE800">
        <v>1</v>
      </c>
      <c r="AF800">
        <v>10</v>
      </c>
      <c r="AG800">
        <v>6</v>
      </c>
      <c r="AH800" s="3">
        <v>3.7381428571428574</v>
      </c>
      <c r="AI800" s="3">
        <v>3.7122857142857142</v>
      </c>
      <c r="AJ800" s="3">
        <v>4.1428571428571432</v>
      </c>
      <c r="AK800" s="3">
        <v>0</v>
      </c>
      <c r="AL800" s="3">
        <v>2.2857142857142856</v>
      </c>
      <c r="AM800" s="3">
        <v>7.9142857142857137</v>
      </c>
      <c r="AN800" s="3">
        <v>3.2857142857142856</v>
      </c>
      <c r="AO800" s="3">
        <f t="shared" si="158"/>
        <v>3.5827142857142857</v>
      </c>
      <c r="AP800" s="3" t="b">
        <f t="shared" si="159"/>
        <v>1</v>
      </c>
      <c r="AQ800" s="3" t="b">
        <f t="shared" si="166"/>
        <v>1</v>
      </c>
      <c r="AR800">
        <f t="shared" si="160"/>
        <v>3</v>
      </c>
      <c r="AS800">
        <f t="shared" si="161"/>
        <v>3</v>
      </c>
      <c r="AT800" s="3" t="b">
        <f t="shared" si="162"/>
        <v>1</v>
      </c>
      <c r="AU800" s="3">
        <f t="shared" si="163"/>
        <v>2.8983214285714287</v>
      </c>
      <c r="AV800" s="3">
        <f t="shared" si="164"/>
        <v>4.4952380952380944</v>
      </c>
      <c r="AW800" s="3">
        <f t="shared" si="157"/>
        <v>-0.63317993069624923</v>
      </c>
      <c r="AX800" s="3">
        <f t="shared" si="169"/>
        <v>-0.66411336860216919</v>
      </c>
      <c r="AY800" s="3" t="b">
        <f t="shared" si="167"/>
        <v>0</v>
      </c>
      <c r="AZ800" s="6">
        <f t="shared" si="165"/>
        <v>0.42760257140361452</v>
      </c>
      <c r="BA800" s="3" t="b">
        <f t="shared" si="168"/>
        <v>0</v>
      </c>
      <c r="BB800" s="3"/>
      <c r="BC800" t="s">
        <v>537</v>
      </c>
    </row>
    <row r="801" spans="1:55">
      <c r="A801">
        <v>1167</v>
      </c>
      <c r="B801">
        <v>1</v>
      </c>
      <c r="C801" t="s">
        <v>2311</v>
      </c>
      <c r="D801" t="str">
        <f>HYPERLINK("http://www.uniprot.org/uniprot/SPCS2_MOUSE", "SPCS2_MOUSE")</f>
        <v>SPCS2_MOUSE</v>
      </c>
      <c r="F801">
        <v>22.6</v>
      </c>
      <c r="G801">
        <v>226</v>
      </c>
      <c r="H801">
        <v>24979</v>
      </c>
      <c r="I801" t="s">
        <v>2227</v>
      </c>
      <c r="J801">
        <v>15</v>
      </c>
      <c r="K801">
        <v>15</v>
      </c>
      <c r="L801">
        <v>1</v>
      </c>
      <c r="M801">
        <v>3</v>
      </c>
      <c r="N801">
        <v>3</v>
      </c>
      <c r="O801">
        <v>2</v>
      </c>
      <c r="P801">
        <v>3</v>
      </c>
      <c r="Q801">
        <v>2</v>
      </c>
      <c r="R801">
        <v>2</v>
      </c>
      <c r="S801">
        <v>0</v>
      </c>
      <c r="T801">
        <v>3</v>
      </c>
      <c r="U801">
        <v>3</v>
      </c>
      <c r="V801">
        <v>2</v>
      </c>
      <c r="W801">
        <v>3</v>
      </c>
      <c r="X801">
        <v>2</v>
      </c>
      <c r="Y801">
        <v>2</v>
      </c>
      <c r="Z801">
        <v>0</v>
      </c>
      <c r="AA801">
        <v>3</v>
      </c>
      <c r="AB801">
        <v>3</v>
      </c>
      <c r="AC801">
        <v>2</v>
      </c>
      <c r="AD801">
        <v>3</v>
      </c>
      <c r="AE801">
        <v>2</v>
      </c>
      <c r="AF801">
        <v>2</v>
      </c>
      <c r="AG801">
        <v>0</v>
      </c>
      <c r="AH801" s="3">
        <v>6.46</v>
      </c>
      <c r="AI801" s="3">
        <v>1.5714285714285714</v>
      </c>
      <c r="AJ801" s="3">
        <v>1.4285714285714286</v>
      </c>
      <c r="AK801" s="3">
        <v>9.4047142857142862</v>
      </c>
      <c r="AL801" s="3">
        <v>4.76</v>
      </c>
      <c r="AM801" s="3">
        <v>1.4285714285714286</v>
      </c>
      <c r="AN801" s="3">
        <v>0</v>
      </c>
      <c r="AO801" s="3">
        <f t="shared" si="158"/>
        <v>3.5790408163265299</v>
      </c>
      <c r="AP801" s="3" t="b">
        <f t="shared" si="159"/>
        <v>1</v>
      </c>
      <c r="AQ801" s="3" t="b">
        <f t="shared" si="166"/>
        <v>1</v>
      </c>
      <c r="AR801">
        <f t="shared" si="160"/>
        <v>4</v>
      </c>
      <c r="AS801">
        <f t="shared" si="161"/>
        <v>2</v>
      </c>
      <c r="AT801" s="3" t="b">
        <f t="shared" si="162"/>
        <v>1</v>
      </c>
      <c r="AU801" s="3">
        <f t="shared" si="163"/>
        <v>4.7161785714285713</v>
      </c>
      <c r="AV801" s="3">
        <f t="shared" si="164"/>
        <v>2.0628571428571427</v>
      </c>
      <c r="AW801" s="3">
        <f t="shared" si="157"/>
        <v>1.1929744299034393</v>
      </c>
      <c r="AX801" s="3">
        <f t="shared" si="169"/>
        <v>1.4400912473792562</v>
      </c>
      <c r="AY801" s="3" t="b">
        <f t="shared" si="167"/>
        <v>0</v>
      </c>
      <c r="AZ801" s="6">
        <f t="shared" si="165"/>
        <v>0.35319929947773809</v>
      </c>
      <c r="BA801" s="3" t="b">
        <f t="shared" si="168"/>
        <v>0</v>
      </c>
      <c r="BB801" s="3"/>
      <c r="BC801" t="s">
        <v>537</v>
      </c>
    </row>
    <row r="802" spans="1:55">
      <c r="A802">
        <v>1044</v>
      </c>
      <c r="B802">
        <v>1</v>
      </c>
      <c r="C802" t="s">
        <v>2559</v>
      </c>
      <c r="D802" t="str">
        <f>HYPERLINK("http://www.uniprot.org/uniprot/BCL7B_MOUSE", "BCL7B_MOUSE")</f>
        <v>BCL7B_MOUSE</v>
      </c>
      <c r="F802">
        <v>40.6</v>
      </c>
      <c r="G802">
        <v>202</v>
      </c>
      <c r="H802">
        <v>22239</v>
      </c>
      <c r="I802" t="s">
        <v>2477</v>
      </c>
      <c r="J802">
        <v>34</v>
      </c>
      <c r="K802">
        <v>8</v>
      </c>
      <c r="L802">
        <v>0.23499999999999999</v>
      </c>
      <c r="M802">
        <v>2</v>
      </c>
      <c r="N802">
        <v>5</v>
      </c>
      <c r="O802">
        <v>5</v>
      </c>
      <c r="P802">
        <v>1</v>
      </c>
      <c r="Q802">
        <v>4</v>
      </c>
      <c r="R802">
        <v>8</v>
      </c>
      <c r="S802">
        <v>9</v>
      </c>
      <c r="T802">
        <v>2</v>
      </c>
      <c r="U802">
        <v>1</v>
      </c>
      <c r="V802">
        <v>0</v>
      </c>
      <c r="W802">
        <v>1</v>
      </c>
      <c r="X802">
        <v>2</v>
      </c>
      <c r="Y802">
        <v>1</v>
      </c>
      <c r="Z802">
        <v>1</v>
      </c>
      <c r="AA802">
        <v>2</v>
      </c>
      <c r="AB802">
        <v>3</v>
      </c>
      <c r="AC802">
        <v>0</v>
      </c>
      <c r="AD802">
        <v>1</v>
      </c>
      <c r="AE802">
        <v>4</v>
      </c>
      <c r="AF802">
        <v>4.5</v>
      </c>
      <c r="AG802">
        <v>5</v>
      </c>
      <c r="AH802" s="3">
        <v>4.5714285714285712</v>
      </c>
      <c r="AI802" s="3">
        <v>1.4694285714285713</v>
      </c>
      <c r="AJ802" s="3">
        <v>0</v>
      </c>
      <c r="AK802" s="3">
        <v>4.5714285714285712</v>
      </c>
      <c r="AL802" s="3">
        <v>7.9142857142857137</v>
      </c>
      <c r="AM802" s="3">
        <v>3.6428571428571428</v>
      </c>
      <c r="AN802" s="3">
        <v>2.8571428571428572</v>
      </c>
      <c r="AO802" s="3">
        <f t="shared" si="158"/>
        <v>3.575224489795918</v>
      </c>
      <c r="AP802" s="3" t="b">
        <f t="shared" si="159"/>
        <v>1</v>
      </c>
      <c r="AQ802" s="3" t="b">
        <f t="shared" si="166"/>
        <v>0</v>
      </c>
      <c r="AR802">
        <f t="shared" si="160"/>
        <v>4</v>
      </c>
      <c r="AS802">
        <f t="shared" si="161"/>
        <v>3</v>
      </c>
      <c r="AT802" s="3" t="b">
        <f t="shared" si="162"/>
        <v>1</v>
      </c>
      <c r="AU802" s="3">
        <f t="shared" si="163"/>
        <v>2.6530714285714283</v>
      </c>
      <c r="AV802" s="3">
        <f t="shared" si="164"/>
        <v>4.8047619047619046</v>
      </c>
      <c r="AW802" s="3">
        <f t="shared" si="157"/>
        <v>-0.85680142371057899</v>
      </c>
      <c r="AX802" s="3">
        <f t="shared" si="169"/>
        <v>-0.84659847396508836</v>
      </c>
      <c r="AY802" s="3" t="b">
        <f t="shared" si="167"/>
        <v>0</v>
      </c>
      <c r="AZ802" s="6">
        <f t="shared" si="165"/>
        <v>0.30647937227314859</v>
      </c>
      <c r="BA802" s="3" t="b">
        <f t="shared" si="168"/>
        <v>0</v>
      </c>
      <c r="BB802" s="3"/>
      <c r="BC802" t="s">
        <v>388</v>
      </c>
    </row>
    <row r="803" spans="1:55">
      <c r="A803">
        <v>588</v>
      </c>
      <c r="B803">
        <v>1</v>
      </c>
      <c r="C803" t="s">
        <v>2026</v>
      </c>
      <c r="D803" t="str">
        <f>HYPERLINK("http://www.uniprot.org/uniprot/SPIN1_MOUSE", "SPIN1_MOUSE")</f>
        <v>SPIN1_MOUSE</v>
      </c>
      <c r="F803">
        <v>19.8</v>
      </c>
      <c r="G803">
        <v>262</v>
      </c>
      <c r="H803">
        <v>29644</v>
      </c>
      <c r="I803" t="s">
        <v>2114</v>
      </c>
      <c r="J803">
        <v>21</v>
      </c>
      <c r="K803">
        <v>21</v>
      </c>
      <c r="L803">
        <v>1</v>
      </c>
      <c r="M803">
        <v>3</v>
      </c>
      <c r="N803">
        <v>4</v>
      </c>
      <c r="O803">
        <v>1</v>
      </c>
      <c r="P803">
        <v>1</v>
      </c>
      <c r="Q803">
        <v>3</v>
      </c>
      <c r="R803">
        <v>5</v>
      </c>
      <c r="S803">
        <v>4</v>
      </c>
      <c r="T803">
        <v>3</v>
      </c>
      <c r="U803">
        <v>4</v>
      </c>
      <c r="V803">
        <v>1</v>
      </c>
      <c r="W803">
        <v>1</v>
      </c>
      <c r="X803">
        <v>3</v>
      </c>
      <c r="Y803">
        <v>5</v>
      </c>
      <c r="Z803">
        <v>4</v>
      </c>
      <c r="AA803">
        <v>3</v>
      </c>
      <c r="AB803">
        <v>4</v>
      </c>
      <c r="AC803">
        <v>1</v>
      </c>
      <c r="AD803">
        <v>1</v>
      </c>
      <c r="AE803">
        <v>3</v>
      </c>
      <c r="AF803">
        <v>5</v>
      </c>
      <c r="AG803">
        <v>4</v>
      </c>
      <c r="AH803" s="3">
        <v>5.8571428571428568</v>
      </c>
      <c r="AI803" s="3">
        <v>2.2857142857142856</v>
      </c>
      <c r="AJ803" s="3">
        <v>0.5714285714285714</v>
      </c>
      <c r="AK803" s="3">
        <v>4.0832857142857142</v>
      </c>
      <c r="AL803" s="3">
        <v>5.8571428571428568</v>
      </c>
      <c r="AM803" s="3">
        <v>4.0242857142857149</v>
      </c>
      <c r="AN803" s="3">
        <v>2.2857142857142856</v>
      </c>
      <c r="AO803" s="3">
        <f t="shared" si="158"/>
        <v>3.5663877551020406</v>
      </c>
      <c r="AP803" s="3" t="b">
        <f t="shared" si="159"/>
        <v>1</v>
      </c>
      <c r="AQ803" s="3" t="b">
        <f t="shared" si="166"/>
        <v>1</v>
      </c>
      <c r="AR803">
        <f t="shared" si="160"/>
        <v>4</v>
      </c>
      <c r="AS803">
        <f t="shared" si="161"/>
        <v>3</v>
      </c>
      <c r="AT803" s="3" t="b">
        <f t="shared" si="162"/>
        <v>1</v>
      </c>
      <c r="AU803" s="3">
        <f t="shared" si="163"/>
        <v>3.1993928571428567</v>
      </c>
      <c r="AV803" s="3">
        <f t="shared" si="164"/>
        <v>4.0557142857142852</v>
      </c>
      <c r="AW803" s="3">
        <f t="shared" si="157"/>
        <v>-0.34215786837158185</v>
      </c>
      <c r="AX803" s="3">
        <f t="shared" si="169"/>
        <v>-0.28041131283231641</v>
      </c>
      <c r="AY803" s="3" t="b">
        <f t="shared" si="167"/>
        <v>0</v>
      </c>
      <c r="AZ803" s="6">
        <f t="shared" si="165"/>
        <v>0.61562115919788651</v>
      </c>
      <c r="BA803" s="3" t="b">
        <f t="shared" si="168"/>
        <v>0</v>
      </c>
      <c r="BB803" s="3"/>
      <c r="BC803" t="s">
        <v>537</v>
      </c>
    </row>
    <row r="804" spans="1:55">
      <c r="A804">
        <v>721</v>
      </c>
      <c r="B804">
        <v>1</v>
      </c>
      <c r="C804" t="s">
        <v>1789</v>
      </c>
      <c r="D804" t="str">
        <f>HYPERLINK("http://www.uniprot.org/uniprot/BRD2_MOUSE", "BRD2_MOUSE")</f>
        <v>BRD2_MOUSE</v>
      </c>
      <c r="F804">
        <v>14.7</v>
      </c>
      <c r="G804">
        <v>798</v>
      </c>
      <c r="H804">
        <v>88068</v>
      </c>
      <c r="I804" t="s">
        <v>1790</v>
      </c>
      <c r="J804">
        <v>22</v>
      </c>
      <c r="K804">
        <v>21</v>
      </c>
      <c r="L804">
        <v>0.95499999999999996</v>
      </c>
      <c r="M804">
        <v>3</v>
      </c>
      <c r="N804">
        <v>4</v>
      </c>
      <c r="O804">
        <v>2</v>
      </c>
      <c r="P804">
        <v>0</v>
      </c>
      <c r="Q804">
        <v>6</v>
      </c>
      <c r="R804">
        <v>5</v>
      </c>
      <c r="S804">
        <v>2</v>
      </c>
      <c r="T804">
        <v>3</v>
      </c>
      <c r="U804">
        <v>4</v>
      </c>
      <c r="V804">
        <v>2</v>
      </c>
      <c r="W804">
        <v>0</v>
      </c>
      <c r="X804">
        <v>6</v>
      </c>
      <c r="Y804">
        <v>4</v>
      </c>
      <c r="Z804">
        <v>2</v>
      </c>
      <c r="AA804">
        <v>3</v>
      </c>
      <c r="AB804">
        <v>4</v>
      </c>
      <c r="AC804">
        <v>2</v>
      </c>
      <c r="AD804">
        <v>0</v>
      </c>
      <c r="AE804">
        <v>6</v>
      </c>
      <c r="AF804">
        <v>4.2670000000000003</v>
      </c>
      <c r="AG804">
        <v>2</v>
      </c>
      <c r="AH804" s="3">
        <v>6</v>
      </c>
      <c r="AI804" s="3">
        <v>2.2857142857142856</v>
      </c>
      <c r="AJ804" s="3">
        <v>1.17</v>
      </c>
      <c r="AK804" s="3">
        <v>0.8571428571428571</v>
      </c>
      <c r="AL804" s="3">
        <v>9.9464285714285712</v>
      </c>
      <c r="AM804" s="3">
        <v>3.6095714285714284</v>
      </c>
      <c r="AN804" s="3">
        <v>0.93342857142857139</v>
      </c>
      <c r="AO804" s="3">
        <f t="shared" si="158"/>
        <v>3.5431836734693873</v>
      </c>
      <c r="AP804" s="3" t="b">
        <f t="shared" si="159"/>
        <v>1</v>
      </c>
      <c r="AQ804" s="3" t="b">
        <f t="shared" si="166"/>
        <v>1</v>
      </c>
      <c r="AR804">
        <f t="shared" si="160"/>
        <v>3</v>
      </c>
      <c r="AS804">
        <f t="shared" si="161"/>
        <v>3</v>
      </c>
      <c r="AT804" s="3" t="b">
        <f t="shared" si="162"/>
        <v>1</v>
      </c>
      <c r="AU804" s="3">
        <f t="shared" si="163"/>
        <v>2.5782142857142856</v>
      </c>
      <c r="AV804" s="3">
        <f t="shared" si="164"/>
        <v>4.8298095238095238</v>
      </c>
      <c r="AW804" s="3">
        <f t="shared" si="157"/>
        <v>-0.90559411687951996</v>
      </c>
      <c r="AX804" s="3">
        <f t="shared" si="169"/>
        <v>-0.93338924169555204</v>
      </c>
      <c r="AY804" s="3" t="b">
        <f t="shared" si="167"/>
        <v>0</v>
      </c>
      <c r="AZ804" s="6">
        <f t="shared" si="165"/>
        <v>0.43213365666701459</v>
      </c>
      <c r="BA804" s="3" t="b">
        <f t="shared" si="168"/>
        <v>0</v>
      </c>
      <c r="BB804" s="3"/>
      <c r="BC804" t="s">
        <v>1791</v>
      </c>
    </row>
    <row r="805" spans="1:55">
      <c r="A805">
        <v>444</v>
      </c>
      <c r="B805">
        <v>1</v>
      </c>
      <c r="C805" t="s">
        <v>1000</v>
      </c>
      <c r="D805" t="str">
        <f>HYPERLINK("http://www.uniprot.org/uniprot/ATF1_MOUSE", "ATF1_MOUSE")</f>
        <v>ATF1_MOUSE</v>
      </c>
      <c r="F805">
        <v>13</v>
      </c>
      <c r="G805">
        <v>269</v>
      </c>
      <c r="H805">
        <v>29239</v>
      </c>
      <c r="I805" t="s">
        <v>1001</v>
      </c>
      <c r="J805">
        <v>25</v>
      </c>
      <c r="K805">
        <v>15</v>
      </c>
      <c r="L805">
        <v>0.6</v>
      </c>
      <c r="M805">
        <v>6</v>
      </c>
      <c r="N805">
        <v>5</v>
      </c>
      <c r="O805">
        <v>3</v>
      </c>
      <c r="P805">
        <v>3</v>
      </c>
      <c r="Q805">
        <v>5</v>
      </c>
      <c r="R805">
        <v>2</v>
      </c>
      <c r="S805">
        <v>1</v>
      </c>
      <c r="T805">
        <v>4</v>
      </c>
      <c r="U805">
        <v>3</v>
      </c>
      <c r="V805">
        <v>2</v>
      </c>
      <c r="W805">
        <v>1</v>
      </c>
      <c r="X805">
        <v>2</v>
      </c>
      <c r="Y805">
        <v>2</v>
      </c>
      <c r="Z805">
        <v>1</v>
      </c>
      <c r="AA805">
        <v>4.4710000000000001</v>
      </c>
      <c r="AB805">
        <v>3.8570000000000002</v>
      </c>
      <c r="AC805">
        <v>2.4</v>
      </c>
      <c r="AD805">
        <v>1.2</v>
      </c>
      <c r="AE805">
        <v>2.6</v>
      </c>
      <c r="AF805">
        <v>2</v>
      </c>
      <c r="AG805">
        <v>1</v>
      </c>
      <c r="AH805" s="3">
        <v>8.7815714285714286</v>
      </c>
      <c r="AI805" s="3">
        <v>1.9795714285714285</v>
      </c>
      <c r="AJ805" s="3">
        <v>1.4857142857142858</v>
      </c>
      <c r="AK805" s="3">
        <v>5.5230000000000006</v>
      </c>
      <c r="AL805" s="3">
        <v>5.3714285714285719</v>
      </c>
      <c r="AM805" s="3">
        <v>1.1428571428571428</v>
      </c>
      <c r="AN805" s="3">
        <v>0.42857142857142855</v>
      </c>
      <c r="AO805" s="3">
        <f t="shared" si="158"/>
        <v>3.5303877551020406</v>
      </c>
      <c r="AP805" s="3" t="b">
        <f t="shared" si="159"/>
        <v>1</v>
      </c>
      <c r="AQ805" s="3" t="b">
        <f t="shared" si="166"/>
        <v>1</v>
      </c>
      <c r="AR805">
        <f t="shared" si="160"/>
        <v>4</v>
      </c>
      <c r="AS805">
        <f t="shared" si="161"/>
        <v>3</v>
      </c>
      <c r="AT805" s="3" t="b">
        <f t="shared" si="162"/>
        <v>1</v>
      </c>
      <c r="AU805" s="3">
        <f t="shared" si="163"/>
        <v>4.4424642857142862</v>
      </c>
      <c r="AV805" s="3">
        <f t="shared" si="164"/>
        <v>2.3142857142857145</v>
      </c>
      <c r="AW805" s="3">
        <f t="shared" si="157"/>
        <v>0.94079319210833023</v>
      </c>
      <c r="AX805" s="3">
        <f t="shared" si="169"/>
        <v>1.6214864507160438</v>
      </c>
      <c r="AY805" s="3" t="b">
        <f t="shared" si="167"/>
        <v>0</v>
      </c>
      <c r="AZ805" s="6">
        <f t="shared" si="165"/>
        <v>0.41453116682182234</v>
      </c>
      <c r="BA805" s="3" t="b">
        <f t="shared" si="168"/>
        <v>0</v>
      </c>
      <c r="BB805" s="3"/>
      <c r="BC805" t="s">
        <v>1002</v>
      </c>
    </row>
    <row r="806" spans="1:55">
      <c r="A806">
        <v>655</v>
      </c>
      <c r="B806">
        <v>1</v>
      </c>
      <c r="C806" t="s">
        <v>512</v>
      </c>
      <c r="D806" t="str">
        <f>HYPERLINK("http://www.uniprot.org/uniprot/CC063_MOUSE", "CC063_MOUSE")</f>
        <v>CC063_MOUSE</v>
      </c>
      <c r="F806">
        <v>11.8</v>
      </c>
      <c r="G806">
        <v>1610</v>
      </c>
      <c r="H806">
        <v>181397</v>
      </c>
      <c r="I806" t="s">
        <v>441</v>
      </c>
      <c r="J806">
        <v>32</v>
      </c>
      <c r="K806">
        <v>32</v>
      </c>
      <c r="L806">
        <v>1</v>
      </c>
      <c r="M806">
        <v>1</v>
      </c>
      <c r="N806">
        <v>7</v>
      </c>
      <c r="O806">
        <v>7</v>
      </c>
      <c r="P806">
        <v>0</v>
      </c>
      <c r="Q806">
        <v>0</v>
      </c>
      <c r="R806">
        <v>5</v>
      </c>
      <c r="S806">
        <v>12</v>
      </c>
      <c r="T806">
        <v>1</v>
      </c>
      <c r="U806">
        <v>7</v>
      </c>
      <c r="V806">
        <v>7</v>
      </c>
      <c r="W806">
        <v>0</v>
      </c>
      <c r="X806">
        <v>0</v>
      </c>
      <c r="Y806">
        <v>5</v>
      </c>
      <c r="Z806">
        <v>12</v>
      </c>
      <c r="AA806">
        <v>1</v>
      </c>
      <c r="AB806">
        <v>7</v>
      </c>
      <c r="AC806">
        <v>7</v>
      </c>
      <c r="AD806">
        <v>0</v>
      </c>
      <c r="AE806">
        <v>0</v>
      </c>
      <c r="AF806">
        <v>5</v>
      </c>
      <c r="AG806">
        <v>12</v>
      </c>
      <c r="AH806" s="3">
        <v>2.2857142857142856</v>
      </c>
      <c r="AI806" s="3">
        <v>4.5714285714285712</v>
      </c>
      <c r="AJ806" s="3">
        <v>5.2</v>
      </c>
      <c r="AK806" s="3">
        <v>0.7142857142857143</v>
      </c>
      <c r="AL806" s="3">
        <v>0.5714285714285714</v>
      </c>
      <c r="AM806" s="3">
        <v>4.0520000000000005</v>
      </c>
      <c r="AN806" s="3">
        <v>7.2857142857142856</v>
      </c>
      <c r="AO806" s="3">
        <f t="shared" si="158"/>
        <v>3.5257959183673466</v>
      </c>
      <c r="AP806" s="3" t="b">
        <f t="shared" si="159"/>
        <v>1</v>
      </c>
      <c r="AQ806" s="3" t="b">
        <f t="shared" si="166"/>
        <v>1</v>
      </c>
      <c r="AR806">
        <f t="shared" si="160"/>
        <v>3</v>
      </c>
      <c r="AS806">
        <f t="shared" si="161"/>
        <v>2</v>
      </c>
      <c r="AT806" s="3" t="b">
        <f t="shared" si="162"/>
        <v>1</v>
      </c>
      <c r="AU806" s="3">
        <f t="shared" si="163"/>
        <v>3.1928571428571426</v>
      </c>
      <c r="AV806" s="3">
        <f t="shared" si="164"/>
        <v>3.9697142857142858</v>
      </c>
      <c r="AW806" s="3">
        <f t="shared" si="157"/>
        <v>-0.31418717103505933</v>
      </c>
      <c r="AX806" s="3">
        <f t="shared" si="169"/>
        <v>-0.11064639769400265</v>
      </c>
      <c r="AY806" s="3" t="b">
        <f t="shared" si="167"/>
        <v>0</v>
      </c>
      <c r="AZ806" s="6">
        <f t="shared" si="165"/>
        <v>0.71814649172544442</v>
      </c>
      <c r="BA806" s="3" t="b">
        <f t="shared" si="168"/>
        <v>0</v>
      </c>
      <c r="BB806" s="3"/>
      <c r="BC806" t="s">
        <v>537</v>
      </c>
    </row>
    <row r="807" spans="1:55">
      <c r="A807">
        <v>1184</v>
      </c>
      <c r="B807">
        <v>1</v>
      </c>
      <c r="C807" t="s">
        <v>2343</v>
      </c>
      <c r="D807" t="str">
        <f>HYPERLINK("http://www.uniprot.org/uniprot/DDX56_MOUSE", "DDX56_MOUSE")</f>
        <v>DDX56_MOUSE</v>
      </c>
      <c r="F807">
        <v>15.6</v>
      </c>
      <c r="G807">
        <v>546</v>
      </c>
      <c r="H807">
        <v>61213</v>
      </c>
      <c r="I807" t="s">
        <v>2344</v>
      </c>
      <c r="J807">
        <v>27</v>
      </c>
      <c r="K807">
        <v>27</v>
      </c>
      <c r="L807">
        <v>1</v>
      </c>
      <c r="M807">
        <v>0</v>
      </c>
      <c r="N807">
        <v>4</v>
      </c>
      <c r="O807">
        <v>8</v>
      </c>
      <c r="P807">
        <v>0</v>
      </c>
      <c r="Q807">
        <v>1</v>
      </c>
      <c r="R807">
        <v>6</v>
      </c>
      <c r="S807">
        <v>8</v>
      </c>
      <c r="T807">
        <v>0</v>
      </c>
      <c r="U807">
        <v>4</v>
      </c>
      <c r="V807">
        <v>8</v>
      </c>
      <c r="W807">
        <v>0</v>
      </c>
      <c r="X807">
        <v>1</v>
      </c>
      <c r="Y807">
        <v>6</v>
      </c>
      <c r="Z807">
        <v>8</v>
      </c>
      <c r="AA807">
        <v>0</v>
      </c>
      <c r="AB807">
        <v>4</v>
      </c>
      <c r="AC807">
        <v>8</v>
      </c>
      <c r="AD807">
        <v>0</v>
      </c>
      <c r="AE807">
        <v>1</v>
      </c>
      <c r="AF807">
        <v>6</v>
      </c>
      <c r="AG807">
        <v>8</v>
      </c>
      <c r="AH807" s="3">
        <v>1.1904285714285714</v>
      </c>
      <c r="AI807" s="3">
        <v>2.3571428571428572</v>
      </c>
      <c r="AJ807" s="3">
        <v>6.1428571428571432</v>
      </c>
      <c r="AK807" s="3">
        <v>2.2857142857142856</v>
      </c>
      <c r="AL807" s="3">
        <v>3.2857142857142856</v>
      </c>
      <c r="AM807" s="3">
        <v>4.7142857142857144</v>
      </c>
      <c r="AN807" s="3">
        <v>4.6667142857142858</v>
      </c>
      <c r="AO807" s="3">
        <f t="shared" si="158"/>
        <v>3.5204081632653059</v>
      </c>
      <c r="AP807" s="3" t="b">
        <f t="shared" si="159"/>
        <v>1</v>
      </c>
      <c r="AQ807" s="3" t="b">
        <f t="shared" si="166"/>
        <v>1</v>
      </c>
      <c r="AR807">
        <f t="shared" si="160"/>
        <v>2</v>
      </c>
      <c r="AS807">
        <f t="shared" si="161"/>
        <v>3</v>
      </c>
      <c r="AT807" s="3" t="b">
        <f t="shared" si="162"/>
        <v>1</v>
      </c>
      <c r="AU807" s="3">
        <f t="shared" si="163"/>
        <v>2.9940357142857144</v>
      </c>
      <c r="AV807" s="3">
        <f t="shared" si="164"/>
        <v>4.2222380952380947</v>
      </c>
      <c r="AW807" s="3">
        <f t="shared" si="157"/>
        <v>-0.49591650500327444</v>
      </c>
      <c r="AX807" s="3">
        <f t="shared" si="169"/>
        <v>-0.40875130946247967</v>
      </c>
      <c r="AY807" s="3" t="b">
        <f t="shared" si="167"/>
        <v>0</v>
      </c>
      <c r="AZ807" s="6">
        <f t="shared" si="165"/>
        <v>0.40143404057122656</v>
      </c>
      <c r="BA807" s="3" t="b">
        <f t="shared" si="168"/>
        <v>0</v>
      </c>
      <c r="BB807" s="3"/>
      <c r="BC807" t="s">
        <v>537</v>
      </c>
    </row>
    <row r="808" spans="1:55">
      <c r="A808">
        <v>1256</v>
      </c>
      <c r="B808">
        <v>1</v>
      </c>
      <c r="C808" t="s">
        <v>2059</v>
      </c>
      <c r="D808" t="str">
        <f>HYPERLINK("http://www.uniprot.org/uniprot/SENP3_MOUSE", "SENP3_MOUSE")</f>
        <v>SENP3_MOUSE</v>
      </c>
      <c r="F808">
        <v>9.6999999999999993</v>
      </c>
      <c r="G808">
        <v>568</v>
      </c>
      <c r="H808">
        <v>64404</v>
      </c>
      <c r="I808" t="s">
        <v>2060</v>
      </c>
      <c r="J808">
        <v>20</v>
      </c>
      <c r="K808">
        <v>20</v>
      </c>
      <c r="L808">
        <v>1</v>
      </c>
      <c r="M808">
        <v>0</v>
      </c>
      <c r="N808">
        <v>6</v>
      </c>
      <c r="O808">
        <v>1</v>
      </c>
      <c r="P808">
        <v>2</v>
      </c>
      <c r="Q808">
        <v>1</v>
      </c>
      <c r="R808">
        <v>6</v>
      </c>
      <c r="S808">
        <v>4</v>
      </c>
      <c r="T808">
        <v>0</v>
      </c>
      <c r="U808">
        <v>6</v>
      </c>
      <c r="V808">
        <v>1</v>
      </c>
      <c r="W808">
        <v>2</v>
      </c>
      <c r="X808">
        <v>1</v>
      </c>
      <c r="Y808">
        <v>6</v>
      </c>
      <c r="Z808">
        <v>4</v>
      </c>
      <c r="AA808">
        <v>0</v>
      </c>
      <c r="AB808">
        <v>6</v>
      </c>
      <c r="AC808">
        <v>1</v>
      </c>
      <c r="AD808">
        <v>2</v>
      </c>
      <c r="AE808">
        <v>1</v>
      </c>
      <c r="AF808">
        <v>6</v>
      </c>
      <c r="AG808">
        <v>4</v>
      </c>
      <c r="AH808" s="3">
        <v>1.4285714285714286</v>
      </c>
      <c r="AI808" s="3">
        <v>4.1428571428571432</v>
      </c>
      <c r="AJ808" s="3">
        <v>0.8571428571428571</v>
      </c>
      <c r="AK808" s="3">
        <v>7.4795714285714281</v>
      </c>
      <c r="AL808" s="3">
        <v>3.3277142857142858</v>
      </c>
      <c r="AM808" s="3">
        <v>4.7841428571428581</v>
      </c>
      <c r="AN808" s="3">
        <v>2.6142857142857143</v>
      </c>
      <c r="AO808" s="3">
        <f t="shared" si="158"/>
        <v>3.5191836734693878</v>
      </c>
      <c r="AP808" s="3" t="b">
        <f t="shared" si="159"/>
        <v>1</v>
      </c>
      <c r="AQ808" s="3" t="b">
        <f t="shared" si="166"/>
        <v>1</v>
      </c>
      <c r="AR808">
        <f t="shared" si="160"/>
        <v>3</v>
      </c>
      <c r="AS808">
        <f t="shared" si="161"/>
        <v>3</v>
      </c>
      <c r="AT808" s="3" t="b">
        <f t="shared" si="162"/>
        <v>1</v>
      </c>
      <c r="AU808" s="3">
        <f t="shared" si="163"/>
        <v>3.477035714285714</v>
      </c>
      <c r="AV808" s="3">
        <f t="shared" si="164"/>
        <v>3.5753809523809523</v>
      </c>
      <c r="AW808" s="3">
        <f t="shared" si="157"/>
        <v>-4.0239081690142363E-2</v>
      </c>
      <c r="AX808" s="3">
        <f t="shared" si="169"/>
        <v>0.2573653117996228</v>
      </c>
      <c r="AY808" s="3" t="b">
        <f t="shared" si="167"/>
        <v>0</v>
      </c>
      <c r="AZ808" s="6">
        <f t="shared" si="165"/>
        <v>0.96009184242733436</v>
      </c>
      <c r="BA808" s="3" t="b">
        <f t="shared" si="168"/>
        <v>0</v>
      </c>
      <c r="BB808" s="3"/>
      <c r="BC808" t="s">
        <v>537</v>
      </c>
    </row>
    <row r="809" spans="1:55">
      <c r="A809">
        <v>294</v>
      </c>
      <c r="B809">
        <v>1</v>
      </c>
      <c r="C809" t="s">
        <v>633</v>
      </c>
      <c r="D809" t="str">
        <f>HYPERLINK("http://www.uniprot.org/uniprot/ERCC3_MOUSE", "ERCC3_MOUSE")</f>
        <v>ERCC3_MOUSE</v>
      </c>
      <c r="F809">
        <v>19.7</v>
      </c>
      <c r="G809">
        <v>783</v>
      </c>
      <c r="H809">
        <v>89127</v>
      </c>
      <c r="I809" t="s">
        <v>634</v>
      </c>
      <c r="J809">
        <v>23</v>
      </c>
      <c r="K809">
        <v>23</v>
      </c>
      <c r="L809">
        <v>1</v>
      </c>
      <c r="M809">
        <v>5</v>
      </c>
      <c r="N809">
        <v>10</v>
      </c>
      <c r="O809">
        <v>1</v>
      </c>
      <c r="P809">
        <v>1</v>
      </c>
      <c r="Q809">
        <v>1</v>
      </c>
      <c r="R809">
        <v>2</v>
      </c>
      <c r="S809">
        <v>3</v>
      </c>
      <c r="T809">
        <v>5</v>
      </c>
      <c r="U809">
        <v>10</v>
      </c>
      <c r="V809">
        <v>1</v>
      </c>
      <c r="W809">
        <v>1</v>
      </c>
      <c r="X809">
        <v>1</v>
      </c>
      <c r="Y809">
        <v>2</v>
      </c>
      <c r="Z809">
        <v>3</v>
      </c>
      <c r="AA809">
        <v>5</v>
      </c>
      <c r="AB809">
        <v>10</v>
      </c>
      <c r="AC809">
        <v>1</v>
      </c>
      <c r="AD809">
        <v>1</v>
      </c>
      <c r="AE809">
        <v>1</v>
      </c>
      <c r="AF809">
        <v>2</v>
      </c>
      <c r="AG809">
        <v>3</v>
      </c>
      <c r="AH809" s="3">
        <v>9.1221428571428582</v>
      </c>
      <c r="AI809" s="3">
        <v>6.7592857142857143</v>
      </c>
      <c r="AJ809" s="3">
        <v>0.42857142857142855</v>
      </c>
      <c r="AK809" s="3">
        <v>3.4259999999999997</v>
      </c>
      <c r="AL809" s="3">
        <v>2.2857142857142856</v>
      </c>
      <c r="AM809" s="3">
        <v>1.1428571428571428</v>
      </c>
      <c r="AN809" s="3">
        <v>1.4285714285714286</v>
      </c>
      <c r="AO809" s="3">
        <f t="shared" si="158"/>
        <v>3.5133061224489786</v>
      </c>
      <c r="AP809" s="3" t="b">
        <f t="shared" si="159"/>
        <v>1</v>
      </c>
      <c r="AQ809" s="3" t="b">
        <f t="shared" si="166"/>
        <v>1</v>
      </c>
      <c r="AR809">
        <f t="shared" si="160"/>
        <v>4</v>
      </c>
      <c r="AS809">
        <f t="shared" si="161"/>
        <v>3</v>
      </c>
      <c r="AT809" s="3" t="b">
        <f t="shared" si="162"/>
        <v>1</v>
      </c>
      <c r="AU809" s="3">
        <f t="shared" si="163"/>
        <v>4.9339999999999993</v>
      </c>
      <c r="AV809" s="3">
        <f t="shared" si="164"/>
        <v>1.6190476190476188</v>
      </c>
      <c r="AW809" s="3">
        <f t="shared" si="157"/>
        <v>1.6076122971664568</v>
      </c>
      <c r="AX809" s="3">
        <f t="shared" si="169"/>
        <v>2.4308438750755048</v>
      </c>
      <c r="AY809" s="3" t="b">
        <f t="shared" si="167"/>
        <v>1</v>
      </c>
      <c r="AZ809" s="6">
        <f t="shared" si="165"/>
        <v>0.2039637704536198</v>
      </c>
      <c r="BA809" s="3" t="b">
        <f t="shared" si="168"/>
        <v>0</v>
      </c>
      <c r="BB809" s="3"/>
      <c r="BC809" t="s">
        <v>537</v>
      </c>
    </row>
    <row r="810" spans="1:55">
      <c r="A810">
        <v>995</v>
      </c>
      <c r="B810">
        <v>1</v>
      </c>
      <c r="C810" t="s">
        <v>1228</v>
      </c>
      <c r="D810" t="str">
        <f>HYPERLINK("http://www.uniprot.org/uniprot/IMP4_MOUSE", "IMP4_MOUSE")</f>
        <v>IMP4_MOUSE</v>
      </c>
      <c r="F810">
        <v>20.6</v>
      </c>
      <c r="G810">
        <v>291</v>
      </c>
      <c r="H810">
        <v>33657</v>
      </c>
      <c r="I810" t="s">
        <v>1229</v>
      </c>
      <c r="J810">
        <v>28</v>
      </c>
      <c r="K810">
        <v>28</v>
      </c>
      <c r="L810">
        <v>1</v>
      </c>
      <c r="M810">
        <v>1</v>
      </c>
      <c r="N810">
        <v>7</v>
      </c>
      <c r="O810">
        <v>6</v>
      </c>
      <c r="P810">
        <v>0</v>
      </c>
      <c r="Q810">
        <v>1</v>
      </c>
      <c r="R810">
        <v>3</v>
      </c>
      <c r="S810">
        <v>10</v>
      </c>
      <c r="T810">
        <v>1</v>
      </c>
      <c r="U810">
        <v>7</v>
      </c>
      <c r="V810">
        <v>6</v>
      </c>
      <c r="W810">
        <v>0</v>
      </c>
      <c r="X810">
        <v>1</v>
      </c>
      <c r="Y810">
        <v>3</v>
      </c>
      <c r="Z810">
        <v>10</v>
      </c>
      <c r="AA810">
        <v>1</v>
      </c>
      <c r="AB810">
        <v>7</v>
      </c>
      <c r="AC810">
        <v>6</v>
      </c>
      <c r="AD810">
        <v>0</v>
      </c>
      <c r="AE810">
        <v>1</v>
      </c>
      <c r="AF810">
        <v>3</v>
      </c>
      <c r="AG810">
        <v>10</v>
      </c>
      <c r="AH810" s="3">
        <v>2.8571428571428572</v>
      </c>
      <c r="AI810" s="3">
        <v>4.5714285714285712</v>
      </c>
      <c r="AJ810" s="3">
        <v>4.5714285714285712</v>
      </c>
      <c r="AK810" s="3">
        <v>1.4285714285714286</v>
      </c>
      <c r="AL810" s="3">
        <v>2.8571428571428572</v>
      </c>
      <c r="AM810" s="3">
        <v>2.2857142857142856</v>
      </c>
      <c r="AN810" s="3">
        <v>6</v>
      </c>
      <c r="AO810" s="3">
        <f t="shared" si="158"/>
        <v>3.510204081632653</v>
      </c>
      <c r="AP810" s="3" t="b">
        <f t="shared" si="159"/>
        <v>1</v>
      </c>
      <c r="AQ810" s="3" t="b">
        <f t="shared" si="166"/>
        <v>1</v>
      </c>
      <c r="AR810">
        <f t="shared" si="160"/>
        <v>3</v>
      </c>
      <c r="AS810">
        <f t="shared" si="161"/>
        <v>3</v>
      </c>
      <c r="AT810" s="3" t="b">
        <f t="shared" si="162"/>
        <v>1</v>
      </c>
      <c r="AU810" s="3">
        <f t="shared" si="163"/>
        <v>3.3571428571428572</v>
      </c>
      <c r="AV810" s="3">
        <f t="shared" si="164"/>
        <v>3.714285714285714</v>
      </c>
      <c r="AW810" s="3">
        <f t="shared" si="157"/>
        <v>-0.1458508664634546</v>
      </c>
      <c r="AX810" s="3">
        <f t="shared" si="169"/>
        <v>0.11592167725147683</v>
      </c>
      <c r="AY810" s="3" t="b">
        <f t="shared" si="167"/>
        <v>0</v>
      </c>
      <c r="AZ810" s="6">
        <f t="shared" si="165"/>
        <v>0.79743198931551884</v>
      </c>
      <c r="BA810" s="3" t="b">
        <f t="shared" si="168"/>
        <v>0</v>
      </c>
      <c r="BB810" s="3"/>
      <c r="BC810" t="s">
        <v>537</v>
      </c>
    </row>
    <row r="811" spans="1:55">
      <c r="A811">
        <v>1035</v>
      </c>
      <c r="B811">
        <v>1</v>
      </c>
      <c r="C811" t="s">
        <v>2629</v>
      </c>
      <c r="D811" t="str">
        <f>HYPERLINK("http://www.uniprot.org/uniprot/RED1_MOUSE", "RED1_MOUSE")</f>
        <v>RED1_MOUSE</v>
      </c>
      <c r="F811">
        <v>16.2</v>
      </c>
      <c r="G811">
        <v>711</v>
      </c>
      <c r="H811">
        <v>78002</v>
      </c>
      <c r="I811" t="s">
        <v>2630</v>
      </c>
      <c r="J811">
        <v>25</v>
      </c>
      <c r="K811">
        <v>25</v>
      </c>
      <c r="L811">
        <v>1</v>
      </c>
      <c r="M811">
        <v>2</v>
      </c>
      <c r="N811">
        <v>4</v>
      </c>
      <c r="O811">
        <v>6</v>
      </c>
      <c r="P811">
        <v>0</v>
      </c>
      <c r="Q811">
        <v>2</v>
      </c>
      <c r="R811">
        <v>3</v>
      </c>
      <c r="S811">
        <v>8</v>
      </c>
      <c r="T811">
        <v>2</v>
      </c>
      <c r="U811">
        <v>4</v>
      </c>
      <c r="V811">
        <v>6</v>
      </c>
      <c r="W811">
        <v>0</v>
      </c>
      <c r="X811">
        <v>2</v>
      </c>
      <c r="Y811">
        <v>3</v>
      </c>
      <c r="Z811">
        <v>8</v>
      </c>
      <c r="AA811">
        <v>2</v>
      </c>
      <c r="AB811">
        <v>4</v>
      </c>
      <c r="AC811">
        <v>6</v>
      </c>
      <c r="AD811">
        <v>0</v>
      </c>
      <c r="AE811">
        <v>2</v>
      </c>
      <c r="AF811">
        <v>3</v>
      </c>
      <c r="AG811">
        <v>8</v>
      </c>
      <c r="AH811" s="3">
        <v>4.5714285714285712</v>
      </c>
      <c r="AI811" s="3">
        <v>2.3199999999999998</v>
      </c>
      <c r="AJ811" s="3">
        <v>4.5714285714285712</v>
      </c>
      <c r="AK811" s="3">
        <v>1.4285714285714286</v>
      </c>
      <c r="AL811" s="3">
        <v>4.5911428571428567</v>
      </c>
      <c r="AM811" s="3">
        <v>2.3371428571428572</v>
      </c>
      <c r="AN811" s="3">
        <v>4.5892857142857144</v>
      </c>
      <c r="AO811" s="3">
        <f t="shared" si="158"/>
        <v>3.4870000000000005</v>
      </c>
      <c r="AP811" s="3" t="b">
        <f t="shared" si="159"/>
        <v>1</v>
      </c>
      <c r="AQ811" s="3" t="b">
        <f t="shared" si="166"/>
        <v>1</v>
      </c>
      <c r="AR811">
        <f t="shared" si="160"/>
        <v>3</v>
      </c>
      <c r="AS811">
        <f t="shared" si="161"/>
        <v>3</v>
      </c>
      <c r="AT811" s="3" t="b">
        <f t="shared" si="162"/>
        <v>1</v>
      </c>
      <c r="AU811" s="3">
        <f t="shared" si="163"/>
        <v>3.2228571428571429</v>
      </c>
      <c r="AV811" s="3">
        <f t="shared" si="164"/>
        <v>3.8391904761904763</v>
      </c>
      <c r="AW811" s="3">
        <f t="shared" si="157"/>
        <v>-0.2524618987375446</v>
      </c>
      <c r="AX811" s="3">
        <f t="shared" si="169"/>
        <v>-0.10514947515541656</v>
      </c>
      <c r="AY811" s="3" t="b">
        <f t="shared" si="167"/>
        <v>0</v>
      </c>
      <c r="AZ811" s="6">
        <f t="shared" si="165"/>
        <v>0.61065729657220547</v>
      </c>
      <c r="BA811" s="3" t="b">
        <f t="shared" si="168"/>
        <v>0</v>
      </c>
      <c r="BB811" s="3"/>
      <c r="BC811" t="s">
        <v>537</v>
      </c>
    </row>
    <row r="812" spans="1:55">
      <c r="A812">
        <v>762</v>
      </c>
      <c r="B812">
        <v>1</v>
      </c>
      <c r="C812" t="s">
        <v>1702</v>
      </c>
      <c r="D812" t="str">
        <f>HYPERLINK("http://www.uniprot.org/uniprot/GRWD1_MOUSE", "GRWD1_MOUSE")</f>
        <v>GRWD1_MOUSE</v>
      </c>
      <c r="F812">
        <v>21.5</v>
      </c>
      <c r="G812">
        <v>446</v>
      </c>
      <c r="H812">
        <v>49235</v>
      </c>
      <c r="I812" t="s">
        <v>1703</v>
      </c>
      <c r="J812">
        <v>31</v>
      </c>
      <c r="K812">
        <v>31</v>
      </c>
      <c r="L812">
        <v>1</v>
      </c>
      <c r="M812">
        <v>0</v>
      </c>
      <c r="N812">
        <v>5</v>
      </c>
      <c r="O812">
        <v>9</v>
      </c>
      <c r="P812">
        <v>0</v>
      </c>
      <c r="Q812">
        <v>1</v>
      </c>
      <c r="R812">
        <v>5</v>
      </c>
      <c r="S812">
        <v>11</v>
      </c>
      <c r="T812">
        <v>0</v>
      </c>
      <c r="U812">
        <v>5</v>
      </c>
      <c r="V812">
        <v>9</v>
      </c>
      <c r="W812">
        <v>0</v>
      </c>
      <c r="X812">
        <v>1</v>
      </c>
      <c r="Y812">
        <v>5</v>
      </c>
      <c r="Z812">
        <v>11</v>
      </c>
      <c r="AA812">
        <v>0</v>
      </c>
      <c r="AB812">
        <v>5</v>
      </c>
      <c r="AC812">
        <v>9</v>
      </c>
      <c r="AD812">
        <v>0</v>
      </c>
      <c r="AE812">
        <v>1</v>
      </c>
      <c r="AF812">
        <v>5</v>
      </c>
      <c r="AG812">
        <v>11</v>
      </c>
      <c r="AH812" s="3">
        <v>0.62614285714285711</v>
      </c>
      <c r="AI812" s="3">
        <v>2.8571428571428572</v>
      </c>
      <c r="AJ812" s="3">
        <v>6.46</v>
      </c>
      <c r="AK812" s="3">
        <v>0.8571428571428571</v>
      </c>
      <c r="AL812" s="3">
        <v>2.8571428571428572</v>
      </c>
      <c r="AM812" s="3">
        <v>4.1428571428571432</v>
      </c>
      <c r="AN812" s="3">
        <v>6.4285714285714288</v>
      </c>
      <c r="AO812" s="3">
        <f t="shared" si="158"/>
        <v>3.4612857142857143</v>
      </c>
      <c r="AP812" s="3" t="b">
        <f t="shared" si="159"/>
        <v>1</v>
      </c>
      <c r="AQ812" s="3" t="b">
        <f t="shared" si="166"/>
        <v>1</v>
      </c>
      <c r="AR812">
        <f t="shared" si="160"/>
        <v>2</v>
      </c>
      <c r="AS812">
        <f t="shared" si="161"/>
        <v>3</v>
      </c>
      <c r="AT812" s="3" t="b">
        <f t="shared" si="162"/>
        <v>1</v>
      </c>
      <c r="AU812" s="3">
        <f t="shared" si="163"/>
        <v>2.700107142857143</v>
      </c>
      <c r="AV812" s="3">
        <f t="shared" si="164"/>
        <v>4.4761904761904763</v>
      </c>
      <c r="AW812" s="3">
        <f t="shared" si="157"/>
        <v>-0.72925477295543972</v>
      </c>
      <c r="AX812" s="3">
        <f t="shared" si="169"/>
        <v>-0.71542195548224607</v>
      </c>
      <c r="AY812" s="3" t="b">
        <f t="shared" si="167"/>
        <v>0</v>
      </c>
      <c r="AZ812" s="6">
        <f t="shared" si="165"/>
        <v>0.37403652542308125</v>
      </c>
      <c r="BA812" s="3" t="b">
        <f t="shared" si="168"/>
        <v>0</v>
      </c>
      <c r="BB812" s="3"/>
      <c r="BC812" t="s">
        <v>537</v>
      </c>
    </row>
    <row r="813" spans="1:55">
      <c r="A813">
        <v>980</v>
      </c>
      <c r="B813">
        <v>1</v>
      </c>
      <c r="C813" t="s">
        <v>1195</v>
      </c>
      <c r="D813" t="str">
        <f>HYPERLINK("http://www.uniprot.org/uniprot/KRI1_MOUSE", "KRI1_MOUSE")</f>
        <v>KRI1_MOUSE</v>
      </c>
      <c r="F813">
        <v>18.2</v>
      </c>
      <c r="G813">
        <v>710</v>
      </c>
      <c r="H813">
        <v>82603</v>
      </c>
      <c r="I813" t="s">
        <v>1196</v>
      </c>
      <c r="J813">
        <v>28</v>
      </c>
      <c r="K813">
        <v>28</v>
      </c>
      <c r="L813">
        <v>1</v>
      </c>
      <c r="M813">
        <v>2</v>
      </c>
      <c r="N813">
        <v>4</v>
      </c>
      <c r="O813">
        <v>5</v>
      </c>
      <c r="P813">
        <v>0</v>
      </c>
      <c r="Q813">
        <v>0</v>
      </c>
      <c r="R813">
        <v>5</v>
      </c>
      <c r="S813">
        <v>12</v>
      </c>
      <c r="T813">
        <v>2</v>
      </c>
      <c r="U813">
        <v>4</v>
      </c>
      <c r="V813">
        <v>5</v>
      </c>
      <c r="W813">
        <v>0</v>
      </c>
      <c r="X813">
        <v>0</v>
      </c>
      <c r="Y813">
        <v>5</v>
      </c>
      <c r="Z813">
        <v>12</v>
      </c>
      <c r="AA813">
        <v>2</v>
      </c>
      <c r="AB813">
        <v>4</v>
      </c>
      <c r="AC813">
        <v>5</v>
      </c>
      <c r="AD813">
        <v>0</v>
      </c>
      <c r="AE813">
        <v>0</v>
      </c>
      <c r="AF813">
        <v>5</v>
      </c>
      <c r="AG813">
        <v>12</v>
      </c>
      <c r="AH813" s="3">
        <v>4.3304285714285715</v>
      </c>
      <c r="AI813" s="3">
        <v>2.3162857142857143</v>
      </c>
      <c r="AJ813" s="3">
        <v>3.7154285714285713</v>
      </c>
      <c r="AK813" s="3">
        <v>1.4285714285714286</v>
      </c>
      <c r="AL813" s="3">
        <v>1</v>
      </c>
      <c r="AM813" s="3">
        <v>4.1428571428571432</v>
      </c>
      <c r="AN813" s="3">
        <v>7.2857142857142856</v>
      </c>
      <c r="AO813" s="3">
        <f t="shared" si="158"/>
        <v>3.4598979591836736</v>
      </c>
      <c r="AP813" s="3" t="b">
        <f t="shared" si="159"/>
        <v>1</v>
      </c>
      <c r="AQ813" s="3" t="b">
        <f t="shared" si="166"/>
        <v>1</v>
      </c>
      <c r="AR813">
        <f t="shared" si="160"/>
        <v>3</v>
      </c>
      <c r="AS813">
        <f t="shared" si="161"/>
        <v>2</v>
      </c>
      <c r="AT813" s="3" t="b">
        <f t="shared" si="162"/>
        <v>1</v>
      </c>
      <c r="AU813" s="3">
        <f t="shared" si="163"/>
        <v>2.9476785714285714</v>
      </c>
      <c r="AV813" s="3">
        <f t="shared" si="164"/>
        <v>4.1428571428571432</v>
      </c>
      <c r="AW813" s="3">
        <f t="shared" si="157"/>
        <v>-0.49104685823276523</v>
      </c>
      <c r="AX813" s="3">
        <f t="shared" si="169"/>
        <v>-0.39954207227351141</v>
      </c>
      <c r="AY813" s="3" t="b">
        <f t="shared" si="167"/>
        <v>0</v>
      </c>
      <c r="AZ813" s="6">
        <f t="shared" si="165"/>
        <v>0.51495110706512759</v>
      </c>
      <c r="BA813" s="3" t="b">
        <f t="shared" si="168"/>
        <v>0</v>
      </c>
      <c r="BB813" s="3"/>
      <c r="BC813" t="s">
        <v>537</v>
      </c>
    </row>
    <row r="814" spans="1:55">
      <c r="A814">
        <v>953</v>
      </c>
      <c r="B814">
        <v>1</v>
      </c>
      <c r="C814" t="s">
        <v>2776</v>
      </c>
      <c r="D814" t="str">
        <f>HYPERLINK("http://www.uniprot.org/uniprot/CO044_MOUSE", "CO044_MOUSE")</f>
        <v>CO044_MOUSE</v>
      </c>
      <c r="F814">
        <v>17.899999999999999</v>
      </c>
      <c r="G814">
        <v>515</v>
      </c>
      <c r="H814">
        <v>57238</v>
      </c>
      <c r="I814" t="s">
        <v>2777</v>
      </c>
      <c r="J814">
        <v>18</v>
      </c>
      <c r="K814">
        <v>18</v>
      </c>
      <c r="L814">
        <v>1</v>
      </c>
      <c r="M814">
        <v>4</v>
      </c>
      <c r="N814">
        <v>3</v>
      </c>
      <c r="O814">
        <v>1</v>
      </c>
      <c r="P814">
        <v>0</v>
      </c>
      <c r="Q814">
        <v>5</v>
      </c>
      <c r="R814">
        <v>3</v>
      </c>
      <c r="S814">
        <v>2</v>
      </c>
      <c r="T814">
        <v>4</v>
      </c>
      <c r="U814">
        <v>3</v>
      </c>
      <c r="V814">
        <v>1</v>
      </c>
      <c r="W814">
        <v>0</v>
      </c>
      <c r="X814">
        <v>5</v>
      </c>
      <c r="Y814">
        <v>3</v>
      </c>
      <c r="Z814">
        <v>2</v>
      </c>
      <c r="AA814">
        <v>4</v>
      </c>
      <c r="AB814">
        <v>3</v>
      </c>
      <c r="AC814">
        <v>1</v>
      </c>
      <c r="AD814">
        <v>0</v>
      </c>
      <c r="AE814">
        <v>5</v>
      </c>
      <c r="AF814">
        <v>3</v>
      </c>
      <c r="AG814">
        <v>2</v>
      </c>
      <c r="AH814" s="3">
        <v>7.8980000000000006</v>
      </c>
      <c r="AI814" s="3">
        <v>1.4285714285714286</v>
      </c>
      <c r="AJ814" s="3">
        <v>0.76042857142857145</v>
      </c>
      <c r="AK814" s="3">
        <v>1.3659999999999999</v>
      </c>
      <c r="AL814" s="3">
        <v>9.2285714285714278</v>
      </c>
      <c r="AM814" s="3">
        <v>2.2857142857142856</v>
      </c>
      <c r="AN814" s="3">
        <v>1.1285714285714286</v>
      </c>
      <c r="AO814" s="3">
        <f t="shared" si="158"/>
        <v>3.4422653061224486</v>
      </c>
      <c r="AP814" s="3" t="b">
        <f t="shared" si="159"/>
        <v>1</v>
      </c>
      <c r="AQ814" s="3" t="b">
        <f t="shared" si="166"/>
        <v>1</v>
      </c>
      <c r="AR814">
        <f t="shared" si="160"/>
        <v>3</v>
      </c>
      <c r="AS814">
        <f t="shared" si="161"/>
        <v>3</v>
      </c>
      <c r="AT814" s="3" t="b">
        <f t="shared" si="162"/>
        <v>1</v>
      </c>
      <c r="AU814" s="3">
        <f t="shared" si="163"/>
        <v>2.8632499999999999</v>
      </c>
      <c r="AV814" s="3">
        <f t="shared" si="164"/>
        <v>4.2142857142857135</v>
      </c>
      <c r="AW814" s="3">
        <f t="shared" si="157"/>
        <v>-0.55763448490481826</v>
      </c>
      <c r="AX814" s="3">
        <f t="shared" si="169"/>
        <v>-0.51727949249413419</v>
      </c>
      <c r="AY814" s="3" t="b">
        <f t="shared" si="167"/>
        <v>0</v>
      </c>
      <c r="AZ814" s="6">
        <f t="shared" si="165"/>
        <v>0.66168889420906818</v>
      </c>
      <c r="BA814" s="3" t="b">
        <f t="shared" si="168"/>
        <v>0</v>
      </c>
      <c r="BB814" s="3"/>
      <c r="BC814" t="s">
        <v>537</v>
      </c>
    </row>
    <row r="815" spans="1:55">
      <c r="A815">
        <v>414</v>
      </c>
      <c r="B815">
        <v>1</v>
      </c>
      <c r="C815" t="s">
        <v>938</v>
      </c>
      <c r="D815" t="str">
        <f>HYPERLINK("http://www.uniprot.org/uniprot/RS17_MOUSE", "RS17_MOUSE")</f>
        <v>RS17_MOUSE</v>
      </c>
      <c r="F815">
        <v>32.6</v>
      </c>
      <c r="G815">
        <v>135</v>
      </c>
      <c r="H815">
        <v>15525</v>
      </c>
      <c r="I815" t="s">
        <v>939</v>
      </c>
      <c r="J815">
        <v>28</v>
      </c>
      <c r="K815">
        <v>28</v>
      </c>
      <c r="L815">
        <v>1</v>
      </c>
      <c r="M815">
        <v>1</v>
      </c>
      <c r="N815">
        <v>6</v>
      </c>
      <c r="O815">
        <v>4</v>
      </c>
      <c r="P815">
        <v>0</v>
      </c>
      <c r="Q815">
        <v>4</v>
      </c>
      <c r="R815">
        <v>4</v>
      </c>
      <c r="S815">
        <v>9</v>
      </c>
      <c r="T815">
        <v>1</v>
      </c>
      <c r="U815">
        <v>6</v>
      </c>
      <c r="V815">
        <v>4</v>
      </c>
      <c r="W815">
        <v>0</v>
      </c>
      <c r="X815">
        <v>4</v>
      </c>
      <c r="Y815">
        <v>4</v>
      </c>
      <c r="Z815">
        <v>9</v>
      </c>
      <c r="AA815">
        <v>1</v>
      </c>
      <c r="AB815">
        <v>6</v>
      </c>
      <c r="AC815">
        <v>4</v>
      </c>
      <c r="AD815">
        <v>0</v>
      </c>
      <c r="AE815">
        <v>4</v>
      </c>
      <c r="AF815">
        <v>4</v>
      </c>
      <c r="AG815">
        <v>9</v>
      </c>
      <c r="AH815" s="3">
        <v>2.2355714285714288</v>
      </c>
      <c r="AI815" s="3">
        <v>3.7381428571428574</v>
      </c>
      <c r="AJ815" s="3">
        <v>2.7651428571428576</v>
      </c>
      <c r="AK815" s="3">
        <v>0</v>
      </c>
      <c r="AL815" s="3">
        <v>7.2857142857142856</v>
      </c>
      <c r="AM815" s="3">
        <v>2.8571428571428572</v>
      </c>
      <c r="AN815" s="3">
        <v>5.2</v>
      </c>
      <c r="AO815" s="3">
        <f t="shared" si="158"/>
        <v>3.4402448979591838</v>
      </c>
      <c r="AP815" s="3" t="b">
        <f t="shared" si="159"/>
        <v>1</v>
      </c>
      <c r="AQ815" s="3" t="b">
        <f t="shared" si="166"/>
        <v>1</v>
      </c>
      <c r="AR815">
        <f t="shared" si="160"/>
        <v>3</v>
      </c>
      <c r="AS815">
        <f t="shared" si="161"/>
        <v>3</v>
      </c>
      <c r="AT815" s="3" t="b">
        <f t="shared" si="162"/>
        <v>1</v>
      </c>
      <c r="AU815" s="3">
        <f t="shared" si="163"/>
        <v>2.1847142857142861</v>
      </c>
      <c r="AV815" s="3">
        <f t="shared" si="164"/>
        <v>5.1142857142857139</v>
      </c>
      <c r="AW815" s="3">
        <f t="shared" si="157"/>
        <v>-1.2270881421656592</v>
      </c>
      <c r="AX815" s="3">
        <f t="shared" si="169"/>
        <v>-1.5212756900440292</v>
      </c>
      <c r="AY815" s="3" t="b">
        <f t="shared" si="167"/>
        <v>0</v>
      </c>
      <c r="AZ815" s="6">
        <f t="shared" si="165"/>
        <v>9.448760781794735E-2</v>
      </c>
      <c r="BA815" s="3" t="b">
        <f t="shared" si="168"/>
        <v>1</v>
      </c>
      <c r="BB815" s="3"/>
      <c r="BC815" t="s">
        <v>537</v>
      </c>
    </row>
    <row r="816" spans="1:55">
      <c r="A816">
        <v>945</v>
      </c>
      <c r="B816">
        <v>1</v>
      </c>
      <c r="C816" t="s">
        <v>2688</v>
      </c>
      <c r="D816" t="str">
        <f>HYPERLINK("http://www.uniprot.org/uniprot/SOSB1_MOUSE", "SOSB1_MOUSE")</f>
        <v>SOSB1_MOUSE</v>
      </c>
      <c r="F816">
        <v>17.899999999999999</v>
      </c>
      <c r="G816">
        <v>212</v>
      </c>
      <c r="H816">
        <v>22629</v>
      </c>
      <c r="I816" t="s">
        <v>2689</v>
      </c>
      <c r="J816">
        <v>25</v>
      </c>
      <c r="K816">
        <v>25</v>
      </c>
      <c r="L816">
        <v>1</v>
      </c>
      <c r="M816">
        <v>1</v>
      </c>
      <c r="N816">
        <v>4</v>
      </c>
      <c r="O816">
        <v>4</v>
      </c>
      <c r="P816">
        <v>0</v>
      </c>
      <c r="Q816">
        <v>2</v>
      </c>
      <c r="R816">
        <v>8</v>
      </c>
      <c r="S816">
        <v>6</v>
      </c>
      <c r="T816">
        <v>1</v>
      </c>
      <c r="U816">
        <v>4</v>
      </c>
      <c r="V816">
        <v>4</v>
      </c>
      <c r="W816">
        <v>0</v>
      </c>
      <c r="X816">
        <v>2</v>
      </c>
      <c r="Y816">
        <v>8</v>
      </c>
      <c r="Z816">
        <v>6</v>
      </c>
      <c r="AA816">
        <v>1</v>
      </c>
      <c r="AB816">
        <v>4</v>
      </c>
      <c r="AC816">
        <v>4</v>
      </c>
      <c r="AD816">
        <v>0</v>
      </c>
      <c r="AE816">
        <v>2</v>
      </c>
      <c r="AF816">
        <v>8</v>
      </c>
      <c r="AG816">
        <v>6</v>
      </c>
      <c r="AH816" s="3">
        <v>2.8571428571428572</v>
      </c>
      <c r="AI816" s="3">
        <v>2.2857142857142856</v>
      </c>
      <c r="AJ816" s="3">
        <v>2.8571428571428572</v>
      </c>
      <c r="AK816" s="3">
        <v>1.3571428571428572</v>
      </c>
      <c r="AL816" s="3">
        <v>4.5714285714285712</v>
      </c>
      <c r="AM816" s="3">
        <v>6.4467142857142861</v>
      </c>
      <c r="AN816" s="3">
        <v>3.6428571428571428</v>
      </c>
      <c r="AO816" s="3">
        <f t="shared" si="158"/>
        <v>3.4311632653061226</v>
      </c>
      <c r="AP816" s="3" t="b">
        <f t="shared" si="159"/>
        <v>1</v>
      </c>
      <c r="AQ816" s="3" t="b">
        <f t="shared" si="166"/>
        <v>1</v>
      </c>
      <c r="AR816">
        <f t="shared" si="160"/>
        <v>3</v>
      </c>
      <c r="AS816">
        <f t="shared" si="161"/>
        <v>3</v>
      </c>
      <c r="AT816" s="3" t="b">
        <f t="shared" si="162"/>
        <v>1</v>
      </c>
      <c r="AU816" s="3">
        <f t="shared" si="163"/>
        <v>2.3392857142857144</v>
      </c>
      <c r="AV816" s="3">
        <f t="shared" si="164"/>
        <v>4.8869999999999996</v>
      </c>
      <c r="AW816" s="3">
        <f t="shared" si="157"/>
        <v>-1.0628810251047405</v>
      </c>
      <c r="AX816" s="3">
        <f t="shared" si="169"/>
        <v>-1.2600989440989614</v>
      </c>
      <c r="AY816" s="3" t="b">
        <f t="shared" si="167"/>
        <v>0</v>
      </c>
      <c r="AZ816" s="6">
        <f t="shared" si="165"/>
        <v>2.5194409970147255E-2</v>
      </c>
      <c r="BA816" s="3" t="b">
        <f t="shared" si="168"/>
        <v>1</v>
      </c>
      <c r="BB816" s="3"/>
      <c r="BC816" t="s">
        <v>537</v>
      </c>
    </row>
    <row r="817" spans="1:55">
      <c r="A817">
        <v>731</v>
      </c>
      <c r="B817">
        <v>1</v>
      </c>
      <c r="C817" t="s">
        <v>1723</v>
      </c>
      <c r="D817" t="str">
        <f>HYPERLINK("http://www.uniprot.org/uniprot/PR38B_MOUSE", "PR38B_MOUSE")</f>
        <v>PR38B_MOUSE</v>
      </c>
      <c r="F817">
        <v>6.3</v>
      </c>
      <c r="G817">
        <v>542</v>
      </c>
      <c r="H817">
        <v>63754</v>
      </c>
      <c r="I817" t="s">
        <v>1724</v>
      </c>
      <c r="J817">
        <v>28</v>
      </c>
      <c r="K817">
        <v>28</v>
      </c>
      <c r="L817">
        <v>1</v>
      </c>
      <c r="M817">
        <v>0</v>
      </c>
      <c r="N817">
        <v>10</v>
      </c>
      <c r="O817">
        <v>5</v>
      </c>
      <c r="P817">
        <v>1</v>
      </c>
      <c r="Q817">
        <v>0</v>
      </c>
      <c r="R817">
        <v>3</v>
      </c>
      <c r="S817">
        <v>9</v>
      </c>
      <c r="T817">
        <v>0</v>
      </c>
      <c r="U817">
        <v>10</v>
      </c>
      <c r="V817">
        <v>5</v>
      </c>
      <c r="W817">
        <v>1</v>
      </c>
      <c r="X817">
        <v>0</v>
      </c>
      <c r="Y817">
        <v>3</v>
      </c>
      <c r="Z817">
        <v>9</v>
      </c>
      <c r="AA817">
        <v>0</v>
      </c>
      <c r="AB817">
        <v>10</v>
      </c>
      <c r="AC817">
        <v>5</v>
      </c>
      <c r="AD817">
        <v>1</v>
      </c>
      <c r="AE817">
        <v>0</v>
      </c>
      <c r="AF817">
        <v>3</v>
      </c>
      <c r="AG817">
        <v>9</v>
      </c>
      <c r="AH817" s="3">
        <v>0.5714285714285714</v>
      </c>
      <c r="AI817" s="3">
        <v>7.2857142857142856</v>
      </c>
      <c r="AJ817" s="3">
        <v>3.6150000000000002</v>
      </c>
      <c r="AK817" s="3">
        <v>4.1428571428571432</v>
      </c>
      <c r="AL817" s="3">
        <v>0.62614285714285711</v>
      </c>
      <c r="AM817" s="3">
        <v>2.2857142857142856</v>
      </c>
      <c r="AN817" s="3">
        <v>5.4047142857142854</v>
      </c>
      <c r="AO817" s="3">
        <f t="shared" si="158"/>
        <v>3.4187959183673464</v>
      </c>
      <c r="AP817" s="3" t="b">
        <f t="shared" si="159"/>
        <v>1</v>
      </c>
      <c r="AQ817" s="3" t="b">
        <f t="shared" si="166"/>
        <v>1</v>
      </c>
      <c r="AR817">
        <f t="shared" si="160"/>
        <v>3</v>
      </c>
      <c r="AS817">
        <f t="shared" si="161"/>
        <v>2</v>
      </c>
      <c r="AT817" s="3" t="b">
        <f t="shared" si="162"/>
        <v>1</v>
      </c>
      <c r="AU817" s="3">
        <f t="shared" si="163"/>
        <v>3.9037499999999996</v>
      </c>
      <c r="AV817" s="3">
        <f t="shared" si="164"/>
        <v>2.7721904761904761</v>
      </c>
      <c r="AW817" s="3">
        <f t="shared" si="157"/>
        <v>0.4938342763181533</v>
      </c>
      <c r="AX817" s="3">
        <f t="shared" si="169"/>
        <v>1.0971204486686994</v>
      </c>
      <c r="AY817" s="3" t="b">
        <f t="shared" si="167"/>
        <v>0</v>
      </c>
      <c r="AZ817" s="6">
        <f t="shared" si="165"/>
        <v>0.59686698756439771</v>
      </c>
      <c r="BA817" s="3" t="b">
        <f t="shared" si="168"/>
        <v>0</v>
      </c>
      <c r="BB817" s="3"/>
      <c r="BC817" t="s">
        <v>537</v>
      </c>
    </row>
    <row r="818" spans="1:55">
      <c r="A818">
        <v>448</v>
      </c>
      <c r="B818">
        <v>1</v>
      </c>
      <c r="C818" t="s">
        <v>924</v>
      </c>
      <c r="D818" t="str">
        <f>HYPERLINK("http://www.uniprot.org/uniprot/ELOC_MOUSE", "ELOC_MOUSE")</f>
        <v>ELOC_MOUSE</v>
      </c>
      <c r="F818">
        <v>41.1</v>
      </c>
      <c r="G818">
        <v>112</v>
      </c>
      <c r="H818">
        <v>12474</v>
      </c>
      <c r="I818" t="s">
        <v>925</v>
      </c>
      <c r="J818">
        <v>30</v>
      </c>
      <c r="K818">
        <v>30</v>
      </c>
      <c r="L818">
        <v>1</v>
      </c>
      <c r="M818">
        <v>1</v>
      </c>
      <c r="N818">
        <v>6</v>
      </c>
      <c r="O818">
        <v>5</v>
      </c>
      <c r="P818">
        <v>0</v>
      </c>
      <c r="Q818">
        <v>1</v>
      </c>
      <c r="R818">
        <v>8</v>
      </c>
      <c r="S818">
        <v>9</v>
      </c>
      <c r="T818">
        <v>1</v>
      </c>
      <c r="U818">
        <v>6</v>
      </c>
      <c r="V818">
        <v>5</v>
      </c>
      <c r="W818">
        <v>0</v>
      </c>
      <c r="X818">
        <v>1</v>
      </c>
      <c r="Y818">
        <v>8</v>
      </c>
      <c r="Z818">
        <v>9</v>
      </c>
      <c r="AA818">
        <v>1</v>
      </c>
      <c r="AB818">
        <v>6</v>
      </c>
      <c r="AC818">
        <v>5</v>
      </c>
      <c r="AD818">
        <v>0</v>
      </c>
      <c r="AE818">
        <v>1</v>
      </c>
      <c r="AF818">
        <v>8</v>
      </c>
      <c r="AG818">
        <v>9</v>
      </c>
      <c r="AH818" s="3">
        <v>2.2857142857142856</v>
      </c>
      <c r="AI818" s="3">
        <v>3.75</v>
      </c>
      <c r="AJ818" s="3">
        <v>3.5194285714285711</v>
      </c>
      <c r="AK818" s="3">
        <v>0.2857142857142857</v>
      </c>
      <c r="AL818" s="3">
        <v>2.3392857142857144</v>
      </c>
      <c r="AM818" s="3">
        <v>6.2857142857142856</v>
      </c>
      <c r="AN818" s="3">
        <v>5.2939999999999996</v>
      </c>
      <c r="AO818" s="3">
        <f t="shared" si="158"/>
        <v>3.394265306122449</v>
      </c>
      <c r="AP818" s="3" t="b">
        <f t="shared" si="159"/>
        <v>1</v>
      </c>
      <c r="AQ818" s="3" t="b">
        <f t="shared" si="166"/>
        <v>1</v>
      </c>
      <c r="AR818">
        <f t="shared" si="160"/>
        <v>3</v>
      </c>
      <c r="AS818">
        <f t="shared" si="161"/>
        <v>3</v>
      </c>
      <c r="AT818" s="3" t="b">
        <f t="shared" si="162"/>
        <v>1</v>
      </c>
      <c r="AU818" s="3">
        <f t="shared" si="163"/>
        <v>2.4602142857142857</v>
      </c>
      <c r="AV818" s="3">
        <f t="shared" si="164"/>
        <v>4.6396666666666668</v>
      </c>
      <c r="AW818" s="3">
        <f t="shared" si="157"/>
        <v>-0.91523717935366211</v>
      </c>
      <c r="AX818" s="3">
        <f t="shared" si="169"/>
        <v>-0.77266097105706844</v>
      </c>
      <c r="AY818" s="3" t="b">
        <f t="shared" si="167"/>
        <v>0</v>
      </c>
      <c r="AZ818" s="6">
        <f t="shared" si="165"/>
        <v>0.17126446911089566</v>
      </c>
      <c r="BA818" s="3" t="b">
        <f t="shared" si="168"/>
        <v>0</v>
      </c>
      <c r="BB818" s="3"/>
      <c r="BC818" t="s">
        <v>537</v>
      </c>
    </row>
    <row r="819" spans="1:55">
      <c r="A819">
        <v>672</v>
      </c>
      <c r="B819">
        <v>1</v>
      </c>
      <c r="C819" t="s">
        <v>1940</v>
      </c>
      <c r="D819" t="str">
        <f>HYPERLINK("http://www.uniprot.org/uniprot/TNPO3_MOUSE", "TNPO3_MOUSE")</f>
        <v>TNPO3_MOUSE</v>
      </c>
      <c r="F819">
        <v>11.4</v>
      </c>
      <c r="G819">
        <v>923</v>
      </c>
      <c r="H819">
        <v>104171</v>
      </c>
      <c r="I819" t="s">
        <v>1941</v>
      </c>
      <c r="J819">
        <v>29</v>
      </c>
      <c r="K819">
        <v>29</v>
      </c>
      <c r="L819">
        <v>1</v>
      </c>
      <c r="M819">
        <v>1</v>
      </c>
      <c r="N819">
        <v>6</v>
      </c>
      <c r="O819">
        <v>6</v>
      </c>
      <c r="P819">
        <v>0</v>
      </c>
      <c r="Q819">
        <v>1</v>
      </c>
      <c r="R819">
        <v>5</v>
      </c>
      <c r="S819">
        <v>10</v>
      </c>
      <c r="T819">
        <v>1</v>
      </c>
      <c r="U819">
        <v>6</v>
      </c>
      <c r="V819">
        <v>6</v>
      </c>
      <c r="W819">
        <v>0</v>
      </c>
      <c r="X819">
        <v>1</v>
      </c>
      <c r="Y819">
        <v>5</v>
      </c>
      <c r="Z819">
        <v>10</v>
      </c>
      <c r="AA819">
        <v>1</v>
      </c>
      <c r="AB819">
        <v>6</v>
      </c>
      <c r="AC819">
        <v>6</v>
      </c>
      <c r="AD819">
        <v>0</v>
      </c>
      <c r="AE819">
        <v>1</v>
      </c>
      <c r="AF819">
        <v>5</v>
      </c>
      <c r="AG819">
        <v>10</v>
      </c>
      <c r="AH819" s="3">
        <v>2.2857142857142856</v>
      </c>
      <c r="AI819" s="3">
        <v>3.9167142857142854</v>
      </c>
      <c r="AJ819" s="3">
        <v>4.2857142857142856</v>
      </c>
      <c r="AK819" s="3">
        <v>0.7142857142857143</v>
      </c>
      <c r="AL819" s="3">
        <v>2.6097142857142859</v>
      </c>
      <c r="AM819" s="3">
        <v>4.0832857142857142</v>
      </c>
      <c r="AN819" s="3">
        <v>5.8571428571428568</v>
      </c>
      <c r="AO819" s="3">
        <f t="shared" si="158"/>
        <v>3.3932244897959185</v>
      </c>
      <c r="AP819" s="3" t="b">
        <f t="shared" si="159"/>
        <v>1</v>
      </c>
      <c r="AQ819" s="3" t="b">
        <f t="shared" si="166"/>
        <v>1</v>
      </c>
      <c r="AR819">
        <f t="shared" si="160"/>
        <v>3</v>
      </c>
      <c r="AS819">
        <f t="shared" si="161"/>
        <v>3</v>
      </c>
      <c r="AT819" s="3" t="b">
        <f t="shared" si="162"/>
        <v>1</v>
      </c>
      <c r="AU819" s="3">
        <f t="shared" si="163"/>
        <v>2.8006071428571429</v>
      </c>
      <c r="AV819" s="3">
        <f t="shared" si="164"/>
        <v>4.1833809523809515</v>
      </c>
      <c r="AW819" s="3">
        <f t="shared" si="157"/>
        <v>-0.57892975796256441</v>
      </c>
      <c r="AX819" s="3">
        <f t="shared" si="169"/>
        <v>-0.51684591479648878</v>
      </c>
      <c r="AY819" s="3" t="b">
        <f t="shared" si="167"/>
        <v>0</v>
      </c>
      <c r="AZ819" s="6">
        <f t="shared" si="165"/>
        <v>0.31841106387905527</v>
      </c>
      <c r="BA819" s="3" t="b">
        <f t="shared" si="168"/>
        <v>0</v>
      </c>
      <c r="BB819" s="3"/>
      <c r="BC819" t="s">
        <v>537</v>
      </c>
    </row>
    <row r="820" spans="1:55">
      <c r="A820">
        <v>552</v>
      </c>
      <c r="B820">
        <v>1</v>
      </c>
      <c r="C820" t="s">
        <v>710</v>
      </c>
      <c r="D820" t="str">
        <f>HYPERLINK("http://www.uniprot.org/uniprot/MDC1_MOUSE", "MDC1_MOUSE")</f>
        <v>MDC1_MOUSE</v>
      </c>
      <c r="F820">
        <v>8.1</v>
      </c>
      <c r="G820">
        <v>1707</v>
      </c>
      <c r="H820">
        <v>184671</v>
      </c>
      <c r="I820" t="s">
        <v>711</v>
      </c>
      <c r="J820">
        <v>14</v>
      </c>
      <c r="K820">
        <v>14</v>
      </c>
      <c r="L820">
        <v>1</v>
      </c>
      <c r="M820">
        <v>6</v>
      </c>
      <c r="N820">
        <v>0</v>
      </c>
      <c r="O820">
        <v>0</v>
      </c>
      <c r="P820">
        <v>1</v>
      </c>
      <c r="Q820">
        <v>3</v>
      </c>
      <c r="R820">
        <v>3</v>
      </c>
      <c r="S820">
        <v>1</v>
      </c>
      <c r="T820">
        <v>6</v>
      </c>
      <c r="U820">
        <v>0</v>
      </c>
      <c r="V820">
        <v>0</v>
      </c>
      <c r="W820">
        <v>1</v>
      </c>
      <c r="X820">
        <v>3</v>
      </c>
      <c r="Y820">
        <v>3</v>
      </c>
      <c r="Z820">
        <v>1</v>
      </c>
      <c r="AA820">
        <v>6</v>
      </c>
      <c r="AB820">
        <v>0</v>
      </c>
      <c r="AC820">
        <v>0</v>
      </c>
      <c r="AD820">
        <v>1</v>
      </c>
      <c r="AE820">
        <v>3</v>
      </c>
      <c r="AF820">
        <v>3</v>
      </c>
      <c r="AG820">
        <v>1</v>
      </c>
      <c r="AH820" s="3">
        <v>11.173</v>
      </c>
      <c r="AI820" s="3">
        <v>0</v>
      </c>
      <c r="AJ820" s="3">
        <v>0</v>
      </c>
      <c r="AK820" s="3">
        <v>3.9167142857142854</v>
      </c>
      <c r="AL820" s="3">
        <v>5.8571428571428568</v>
      </c>
      <c r="AM820" s="3">
        <v>2.2857142857142856</v>
      </c>
      <c r="AN820" s="3">
        <v>0.42857142857142855</v>
      </c>
      <c r="AO820" s="3">
        <f t="shared" si="158"/>
        <v>3.380163265306122</v>
      </c>
      <c r="AP820" s="3" t="b">
        <f t="shared" si="159"/>
        <v>1</v>
      </c>
      <c r="AQ820" s="3" t="b">
        <f t="shared" si="166"/>
        <v>1</v>
      </c>
      <c r="AR820">
        <f t="shared" si="160"/>
        <v>2</v>
      </c>
      <c r="AS820">
        <f t="shared" si="161"/>
        <v>3</v>
      </c>
      <c r="AT820" s="3" t="b">
        <f t="shared" si="162"/>
        <v>1</v>
      </c>
      <c r="AU820" s="3">
        <f t="shared" si="163"/>
        <v>3.7724285714285712</v>
      </c>
      <c r="AV820" s="3">
        <f t="shared" si="164"/>
        <v>2.8571428571428572</v>
      </c>
      <c r="AW820" s="3">
        <f t="shared" si="157"/>
        <v>0.4009204116541123</v>
      </c>
      <c r="AX820" s="3">
        <f t="shared" si="169"/>
        <v>0.40497513488939174</v>
      </c>
      <c r="AY820" s="3" t="b">
        <f t="shared" si="167"/>
        <v>0</v>
      </c>
      <c r="AZ820" s="6">
        <f t="shared" si="165"/>
        <v>0.79792535497667449</v>
      </c>
      <c r="BA820" s="3" t="b">
        <f t="shared" si="168"/>
        <v>0</v>
      </c>
      <c r="BB820" s="3"/>
      <c r="BC820" t="s">
        <v>537</v>
      </c>
    </row>
    <row r="821" spans="1:55">
      <c r="A821">
        <v>1158</v>
      </c>
      <c r="B821">
        <v>1</v>
      </c>
      <c r="C821" t="s">
        <v>2376</v>
      </c>
      <c r="D821" t="str">
        <f>HYPERLINK("http://www.uniprot.org/uniprot/SSRA_MOUSE", "SSRA_MOUSE")</f>
        <v>SSRA_MOUSE</v>
      </c>
      <c r="F821">
        <v>21</v>
      </c>
      <c r="G821">
        <v>286</v>
      </c>
      <c r="H821">
        <v>32066</v>
      </c>
      <c r="I821" t="s">
        <v>2377</v>
      </c>
      <c r="J821">
        <v>20</v>
      </c>
      <c r="K821">
        <v>20</v>
      </c>
      <c r="L821">
        <v>1</v>
      </c>
      <c r="M821">
        <v>2</v>
      </c>
      <c r="N821">
        <v>8</v>
      </c>
      <c r="O821">
        <v>1</v>
      </c>
      <c r="P821">
        <v>1</v>
      </c>
      <c r="Q821">
        <v>0</v>
      </c>
      <c r="R821">
        <v>5</v>
      </c>
      <c r="S821">
        <v>3</v>
      </c>
      <c r="T821">
        <v>2</v>
      </c>
      <c r="U821">
        <v>8</v>
      </c>
      <c r="V821">
        <v>1</v>
      </c>
      <c r="W821">
        <v>1</v>
      </c>
      <c r="X821">
        <v>0</v>
      </c>
      <c r="Y821">
        <v>5</v>
      </c>
      <c r="Z821">
        <v>3</v>
      </c>
      <c r="AA821">
        <v>2</v>
      </c>
      <c r="AB821">
        <v>8</v>
      </c>
      <c r="AC821">
        <v>1</v>
      </c>
      <c r="AD821">
        <v>1</v>
      </c>
      <c r="AE821">
        <v>0</v>
      </c>
      <c r="AF821">
        <v>5</v>
      </c>
      <c r="AG821">
        <v>3</v>
      </c>
      <c r="AH821" s="3">
        <v>4.5714285714285712</v>
      </c>
      <c r="AI821" s="3">
        <v>5.8571428571428568</v>
      </c>
      <c r="AJ821" s="3">
        <v>0.8571428571428571</v>
      </c>
      <c r="AK821" s="3">
        <v>4.7768571428571436</v>
      </c>
      <c r="AL821" s="3">
        <v>1.2857142857142858</v>
      </c>
      <c r="AM821" s="3">
        <v>4.2571428571428571</v>
      </c>
      <c r="AN821" s="3">
        <v>1.8724285714285713</v>
      </c>
      <c r="AO821" s="3">
        <f t="shared" si="158"/>
        <v>3.3539795918367341</v>
      </c>
      <c r="AP821" s="3" t="b">
        <f t="shared" si="159"/>
        <v>1</v>
      </c>
      <c r="AQ821" s="3" t="b">
        <f t="shared" si="166"/>
        <v>1</v>
      </c>
      <c r="AR821">
        <f t="shared" si="160"/>
        <v>4</v>
      </c>
      <c r="AS821">
        <f t="shared" si="161"/>
        <v>2</v>
      </c>
      <c r="AT821" s="3" t="b">
        <f t="shared" si="162"/>
        <v>1</v>
      </c>
      <c r="AU821" s="3">
        <f t="shared" si="163"/>
        <v>4.0156428571428568</v>
      </c>
      <c r="AV821" s="3">
        <f t="shared" si="164"/>
        <v>2.4717619047619048</v>
      </c>
      <c r="AW821" s="3">
        <f t="shared" si="157"/>
        <v>0.70009118400483239</v>
      </c>
      <c r="AX821" s="3">
        <f t="shared" si="169"/>
        <v>0.63707778623353217</v>
      </c>
      <c r="AY821" s="3" t="b">
        <f t="shared" si="167"/>
        <v>0</v>
      </c>
      <c r="AZ821" s="6">
        <f t="shared" si="165"/>
        <v>0.34967786000224543</v>
      </c>
      <c r="BA821" s="3" t="b">
        <f t="shared" si="168"/>
        <v>0</v>
      </c>
      <c r="BB821" s="3"/>
      <c r="BC821" t="s">
        <v>537</v>
      </c>
    </row>
    <row r="822" spans="1:55">
      <c r="A822">
        <v>428</v>
      </c>
      <c r="B822">
        <v>1</v>
      </c>
      <c r="C822" t="s">
        <v>968</v>
      </c>
      <c r="D822" t="str">
        <f>HYPERLINK("http://www.uniprot.org/uniprot/ZHX1_MOUSE", "ZHX1_MOUSE")</f>
        <v>ZHX1_MOUSE</v>
      </c>
      <c r="F822">
        <v>11.9</v>
      </c>
      <c r="G822">
        <v>873</v>
      </c>
      <c r="H822">
        <v>97552</v>
      </c>
      <c r="I822" t="s">
        <v>969</v>
      </c>
      <c r="J822">
        <v>23</v>
      </c>
      <c r="K822">
        <v>23</v>
      </c>
      <c r="L822">
        <v>1</v>
      </c>
      <c r="M822">
        <v>3</v>
      </c>
      <c r="N822">
        <v>4</v>
      </c>
      <c r="O822">
        <v>5</v>
      </c>
      <c r="P822">
        <v>1</v>
      </c>
      <c r="Q822">
        <v>1</v>
      </c>
      <c r="R822">
        <v>5</v>
      </c>
      <c r="S822">
        <v>4</v>
      </c>
      <c r="T822">
        <v>3</v>
      </c>
      <c r="U822">
        <v>4</v>
      </c>
      <c r="V822">
        <v>5</v>
      </c>
      <c r="W822">
        <v>1</v>
      </c>
      <c r="X822">
        <v>1</v>
      </c>
      <c r="Y822">
        <v>5</v>
      </c>
      <c r="Z822">
        <v>4</v>
      </c>
      <c r="AA822">
        <v>3</v>
      </c>
      <c r="AB822">
        <v>4</v>
      </c>
      <c r="AC822">
        <v>5</v>
      </c>
      <c r="AD822">
        <v>1</v>
      </c>
      <c r="AE822">
        <v>1</v>
      </c>
      <c r="AF822">
        <v>5</v>
      </c>
      <c r="AG822">
        <v>4</v>
      </c>
      <c r="AH822" s="3">
        <v>5.5708571428571432</v>
      </c>
      <c r="AI822" s="3">
        <v>2.2857142857142856</v>
      </c>
      <c r="AJ822" s="3">
        <v>3.359428571428571</v>
      </c>
      <c r="AK822" s="3">
        <v>3.7154285714285713</v>
      </c>
      <c r="AL822" s="3">
        <v>2.3332857142857142</v>
      </c>
      <c r="AM822" s="3">
        <v>3.8721428571428573</v>
      </c>
      <c r="AN822" s="3">
        <v>2.2857142857142856</v>
      </c>
      <c r="AO822" s="3">
        <f t="shared" si="158"/>
        <v>3.3460816326530609</v>
      </c>
      <c r="AP822" s="3" t="b">
        <f t="shared" si="159"/>
        <v>1</v>
      </c>
      <c r="AQ822" s="3" t="b">
        <f t="shared" si="166"/>
        <v>1</v>
      </c>
      <c r="AR822">
        <f t="shared" si="160"/>
        <v>4</v>
      </c>
      <c r="AS822">
        <f t="shared" si="161"/>
        <v>3</v>
      </c>
      <c r="AT822" s="3" t="b">
        <f t="shared" si="162"/>
        <v>1</v>
      </c>
      <c r="AU822" s="3">
        <f t="shared" si="163"/>
        <v>3.7328571428571427</v>
      </c>
      <c r="AV822" s="3">
        <f t="shared" si="164"/>
        <v>2.8303809523809527</v>
      </c>
      <c r="AW822" s="3">
        <f t="shared" si="157"/>
        <v>0.39928405322104893</v>
      </c>
      <c r="AX822" s="3">
        <f t="shared" si="169"/>
        <v>0.40630934443559302</v>
      </c>
      <c r="AY822" s="3" t="b">
        <f t="shared" si="167"/>
        <v>0</v>
      </c>
      <c r="AZ822" s="6">
        <f t="shared" si="165"/>
        <v>0.37125386576241298</v>
      </c>
      <c r="BA822" s="3" t="b">
        <f t="shared" si="168"/>
        <v>0</v>
      </c>
      <c r="BB822" s="3"/>
      <c r="BC822" t="s">
        <v>537</v>
      </c>
    </row>
    <row r="823" spans="1:55">
      <c r="A823">
        <v>604</v>
      </c>
      <c r="B823">
        <v>1</v>
      </c>
      <c r="C823" t="s">
        <v>1970</v>
      </c>
      <c r="D823" t="str">
        <f>HYPERLINK("http://www.uniprot.org/uniprot/K1H1_MOUSE", "K1H1_MOUSE")</f>
        <v>K1H1_MOUSE</v>
      </c>
      <c r="F823">
        <v>21.2</v>
      </c>
      <c r="G823">
        <v>416</v>
      </c>
      <c r="H823">
        <v>47118</v>
      </c>
      <c r="I823" t="s">
        <v>1971</v>
      </c>
      <c r="J823">
        <v>53</v>
      </c>
      <c r="K823">
        <v>5</v>
      </c>
      <c r="L823">
        <v>9.4E-2</v>
      </c>
      <c r="M823">
        <v>12</v>
      </c>
      <c r="N823">
        <v>14</v>
      </c>
      <c r="O823">
        <v>7</v>
      </c>
      <c r="P823">
        <v>1</v>
      </c>
      <c r="Q823">
        <v>16</v>
      </c>
      <c r="R823">
        <v>3</v>
      </c>
      <c r="S823">
        <v>0</v>
      </c>
      <c r="T823">
        <v>1</v>
      </c>
      <c r="U823">
        <v>1</v>
      </c>
      <c r="V823">
        <v>0</v>
      </c>
      <c r="W823">
        <v>0</v>
      </c>
      <c r="X823">
        <v>3</v>
      </c>
      <c r="Y823">
        <v>0</v>
      </c>
      <c r="Z823">
        <v>0</v>
      </c>
      <c r="AA823">
        <v>1.704</v>
      </c>
      <c r="AB823">
        <v>9.0359999999999996</v>
      </c>
      <c r="AC823">
        <v>0</v>
      </c>
      <c r="AD823">
        <v>0</v>
      </c>
      <c r="AE823">
        <v>8.2650000000000006</v>
      </c>
      <c r="AF823">
        <v>0</v>
      </c>
      <c r="AG823">
        <v>0</v>
      </c>
      <c r="AH823" s="3">
        <v>3.4259999999999997</v>
      </c>
      <c r="AI823" s="3">
        <v>6.4337142857142862</v>
      </c>
      <c r="AJ823" s="3">
        <v>0</v>
      </c>
      <c r="AK823" s="3">
        <v>0.5714285714285714</v>
      </c>
      <c r="AL823" s="3">
        <v>12.966428571428571</v>
      </c>
      <c r="AM823" s="3">
        <v>0</v>
      </c>
      <c r="AN823" s="3">
        <v>0</v>
      </c>
      <c r="AO823" s="3">
        <f t="shared" si="158"/>
        <v>3.3425102040816328</v>
      </c>
      <c r="AP823" s="3" t="b">
        <f t="shared" si="159"/>
        <v>1</v>
      </c>
      <c r="AQ823" s="3" t="b">
        <f t="shared" si="166"/>
        <v>0</v>
      </c>
      <c r="AR823">
        <f t="shared" si="160"/>
        <v>4</v>
      </c>
      <c r="AS823">
        <f t="shared" si="161"/>
        <v>2</v>
      </c>
      <c r="AT823" s="3" t="b">
        <f t="shared" si="162"/>
        <v>1</v>
      </c>
      <c r="AU823" s="3">
        <f t="shared" si="163"/>
        <v>2.6077857142857144</v>
      </c>
      <c r="AV823" s="3">
        <f t="shared" si="164"/>
        <v>4.3221428571428566</v>
      </c>
      <c r="AW823" s="3">
        <f t="shared" si="157"/>
        <v>-0.72892143150588273</v>
      </c>
      <c r="AX823" s="3">
        <f t="shared" si="169"/>
        <v>-0.6282900260829507</v>
      </c>
      <c r="AY823" s="3" t="b">
        <f t="shared" si="167"/>
        <v>0</v>
      </c>
      <c r="AZ823" s="6">
        <f t="shared" si="165"/>
        <v>0.6873253220499852</v>
      </c>
      <c r="BA823" s="3" t="b">
        <f t="shared" si="168"/>
        <v>0</v>
      </c>
      <c r="BB823" s="3"/>
      <c r="BC823" t="s">
        <v>496</v>
      </c>
    </row>
    <row r="824" spans="1:55">
      <c r="A824">
        <v>227</v>
      </c>
      <c r="B824">
        <v>1</v>
      </c>
      <c r="C824" t="s">
        <v>13</v>
      </c>
      <c r="D824" t="str">
        <f>HYPERLINK("http://www.uniprot.org/uniprot/RS2_MOUSE", "RS2_MOUSE")</f>
        <v>RS2_MOUSE</v>
      </c>
      <c r="F824">
        <v>24.9</v>
      </c>
      <c r="G824">
        <v>293</v>
      </c>
      <c r="H824">
        <v>31232</v>
      </c>
      <c r="I824" t="s">
        <v>14</v>
      </c>
      <c r="J824">
        <v>31</v>
      </c>
      <c r="K824">
        <v>31</v>
      </c>
      <c r="L824">
        <v>1</v>
      </c>
      <c r="M824">
        <v>3</v>
      </c>
      <c r="N824">
        <v>4</v>
      </c>
      <c r="O824">
        <v>8</v>
      </c>
      <c r="P824">
        <v>0</v>
      </c>
      <c r="Q824">
        <v>0</v>
      </c>
      <c r="R824">
        <v>4</v>
      </c>
      <c r="S824">
        <v>12</v>
      </c>
      <c r="T824">
        <v>3</v>
      </c>
      <c r="U824">
        <v>4</v>
      </c>
      <c r="V824">
        <v>8</v>
      </c>
      <c r="W824">
        <v>0</v>
      </c>
      <c r="X824">
        <v>0</v>
      </c>
      <c r="Y824">
        <v>4</v>
      </c>
      <c r="Z824">
        <v>12</v>
      </c>
      <c r="AA824">
        <v>3</v>
      </c>
      <c r="AB824">
        <v>4</v>
      </c>
      <c r="AC824">
        <v>8</v>
      </c>
      <c r="AD824">
        <v>0</v>
      </c>
      <c r="AE824">
        <v>0</v>
      </c>
      <c r="AF824">
        <v>4</v>
      </c>
      <c r="AG824">
        <v>12</v>
      </c>
      <c r="AH824" s="3">
        <v>5.4285714285714288</v>
      </c>
      <c r="AI824" s="3">
        <v>2.25</v>
      </c>
      <c r="AJ824" s="3">
        <v>5.8571428571428568</v>
      </c>
      <c r="AK824" s="3">
        <v>0</v>
      </c>
      <c r="AL824" s="3">
        <v>0</v>
      </c>
      <c r="AM824" s="3">
        <v>2.8571428571428572</v>
      </c>
      <c r="AN824" s="3">
        <v>6.8571428571428568</v>
      </c>
      <c r="AO824" s="3">
        <f t="shared" si="158"/>
        <v>3.3214285714285716</v>
      </c>
      <c r="AP824" s="3" t="b">
        <f t="shared" si="159"/>
        <v>1</v>
      </c>
      <c r="AQ824" s="3" t="b">
        <f t="shared" si="166"/>
        <v>1</v>
      </c>
      <c r="AR824">
        <f t="shared" si="160"/>
        <v>3</v>
      </c>
      <c r="AS824">
        <f t="shared" si="161"/>
        <v>2</v>
      </c>
      <c r="AT824" s="3" t="b">
        <f t="shared" si="162"/>
        <v>1</v>
      </c>
      <c r="AU824" s="3">
        <f t="shared" si="163"/>
        <v>3.3839285714285712</v>
      </c>
      <c r="AV824" s="3">
        <f t="shared" si="164"/>
        <v>3.2380952380952377</v>
      </c>
      <c r="AW824" s="3">
        <f t="shared" si="157"/>
        <v>6.355369764190863E-2</v>
      </c>
      <c r="AX824" s="3">
        <f t="shared" si="169"/>
        <v>2.3034372189528938E-3</v>
      </c>
      <c r="AY824" s="3" t="b">
        <f t="shared" si="167"/>
        <v>0</v>
      </c>
      <c r="AZ824" s="6">
        <f t="shared" si="165"/>
        <v>0.95263448598277045</v>
      </c>
      <c r="BA824" s="3" t="b">
        <f t="shared" si="168"/>
        <v>0</v>
      </c>
      <c r="BB824" s="3"/>
      <c r="BC824" t="s">
        <v>537</v>
      </c>
    </row>
    <row r="825" spans="1:55">
      <c r="A825">
        <v>515</v>
      </c>
      <c r="B825">
        <v>1</v>
      </c>
      <c r="C825" t="s">
        <v>716</v>
      </c>
      <c r="D825" t="str">
        <f>HYPERLINK("http://www.uniprot.org/uniprot/DDB1_MOUSE", "DDB1_MOUSE")</f>
        <v>DDB1_MOUSE</v>
      </c>
      <c r="F825">
        <v>11</v>
      </c>
      <c r="G825">
        <v>1140</v>
      </c>
      <c r="H825">
        <v>126854</v>
      </c>
      <c r="I825" t="s">
        <v>717</v>
      </c>
      <c r="J825">
        <v>29</v>
      </c>
      <c r="K825">
        <v>29</v>
      </c>
      <c r="L825">
        <v>1</v>
      </c>
      <c r="M825">
        <v>0</v>
      </c>
      <c r="N825">
        <v>6</v>
      </c>
      <c r="O825">
        <v>6</v>
      </c>
      <c r="P825">
        <v>1</v>
      </c>
      <c r="Q825">
        <v>0</v>
      </c>
      <c r="R825">
        <v>7</v>
      </c>
      <c r="S825">
        <v>9</v>
      </c>
      <c r="T825">
        <v>0</v>
      </c>
      <c r="U825">
        <v>6</v>
      </c>
      <c r="V825">
        <v>6</v>
      </c>
      <c r="W825">
        <v>1</v>
      </c>
      <c r="X825">
        <v>0</v>
      </c>
      <c r="Y825">
        <v>7</v>
      </c>
      <c r="Z825">
        <v>9</v>
      </c>
      <c r="AA825">
        <v>0</v>
      </c>
      <c r="AB825">
        <v>6</v>
      </c>
      <c r="AC825">
        <v>6</v>
      </c>
      <c r="AD825">
        <v>1</v>
      </c>
      <c r="AE825">
        <v>0</v>
      </c>
      <c r="AF825">
        <v>7</v>
      </c>
      <c r="AG825">
        <v>9</v>
      </c>
      <c r="AH825" s="3">
        <v>0.2857142857142857</v>
      </c>
      <c r="AI825" s="3">
        <v>3.8095714285714286</v>
      </c>
      <c r="AJ825" s="3">
        <v>4.1428571428571432</v>
      </c>
      <c r="AK825" s="3">
        <v>3.8571428571428572</v>
      </c>
      <c r="AL825" s="3">
        <v>0.2857142857142857</v>
      </c>
      <c r="AM825" s="3">
        <v>5.4285714285714288</v>
      </c>
      <c r="AN825" s="3">
        <v>5.3025714285714276</v>
      </c>
      <c r="AO825" s="3">
        <f t="shared" si="158"/>
        <v>3.3017346938775511</v>
      </c>
      <c r="AP825" s="3" t="b">
        <f t="shared" si="159"/>
        <v>1</v>
      </c>
      <c r="AQ825" s="3" t="b">
        <f t="shared" si="166"/>
        <v>1</v>
      </c>
      <c r="AR825">
        <f t="shared" si="160"/>
        <v>3</v>
      </c>
      <c r="AS825">
        <f t="shared" si="161"/>
        <v>2</v>
      </c>
      <c r="AT825" s="3" t="b">
        <f t="shared" si="162"/>
        <v>1</v>
      </c>
      <c r="AU825" s="3">
        <f t="shared" si="163"/>
        <v>3.0238214285714289</v>
      </c>
      <c r="AV825" s="3">
        <f t="shared" si="164"/>
        <v>3.6722857142857137</v>
      </c>
      <c r="AW825" s="3">
        <f t="shared" si="157"/>
        <v>-0.28030536501688402</v>
      </c>
      <c r="AX825" s="3">
        <f t="shared" si="169"/>
        <v>-0.29649843112139807</v>
      </c>
      <c r="AY825" s="3" t="b">
        <f t="shared" si="167"/>
        <v>0</v>
      </c>
      <c r="AZ825" s="6">
        <f t="shared" si="165"/>
        <v>0.73106800458633991</v>
      </c>
      <c r="BA825" s="3" t="b">
        <f t="shared" si="168"/>
        <v>0</v>
      </c>
      <c r="BB825" s="3"/>
      <c r="BC825" t="s">
        <v>537</v>
      </c>
    </row>
    <row r="826" spans="1:55">
      <c r="A826">
        <v>1266</v>
      </c>
      <c r="B826">
        <v>1</v>
      </c>
      <c r="C826" t="s">
        <v>2165</v>
      </c>
      <c r="D826" t="str">
        <f>HYPERLINK("http://www.uniprot.org/uniprot/FL2D_MOUSE", "FL2D_MOUSE")</f>
        <v>FL2D_MOUSE</v>
      </c>
      <c r="F826">
        <v>20.7</v>
      </c>
      <c r="G826">
        <v>396</v>
      </c>
      <c r="H826">
        <v>44178</v>
      </c>
      <c r="I826" t="s">
        <v>2166</v>
      </c>
      <c r="J826">
        <v>19</v>
      </c>
      <c r="K826">
        <v>19</v>
      </c>
      <c r="L826">
        <v>1</v>
      </c>
      <c r="M826">
        <v>2</v>
      </c>
      <c r="N826">
        <v>4</v>
      </c>
      <c r="O826">
        <v>2</v>
      </c>
      <c r="P826">
        <v>0</v>
      </c>
      <c r="Q826">
        <v>3</v>
      </c>
      <c r="R826">
        <v>2</v>
      </c>
      <c r="S826">
        <v>6</v>
      </c>
      <c r="T826">
        <v>2</v>
      </c>
      <c r="U826">
        <v>4</v>
      </c>
      <c r="V826">
        <v>2</v>
      </c>
      <c r="W826">
        <v>0</v>
      </c>
      <c r="X826">
        <v>3</v>
      </c>
      <c r="Y826">
        <v>2</v>
      </c>
      <c r="Z826">
        <v>6</v>
      </c>
      <c r="AA826">
        <v>2</v>
      </c>
      <c r="AB826">
        <v>4</v>
      </c>
      <c r="AC826">
        <v>2</v>
      </c>
      <c r="AD826">
        <v>0</v>
      </c>
      <c r="AE826">
        <v>3</v>
      </c>
      <c r="AF826">
        <v>2</v>
      </c>
      <c r="AG826">
        <v>6</v>
      </c>
      <c r="AH826" s="3">
        <v>4.6667142857142858</v>
      </c>
      <c r="AI826" s="3">
        <v>2.3714285714285714</v>
      </c>
      <c r="AJ826" s="3">
        <v>1.4285714285714286</v>
      </c>
      <c r="AK826" s="3">
        <v>2.4285714285714284</v>
      </c>
      <c r="AL826" s="3">
        <v>6.8332857142857142</v>
      </c>
      <c r="AM826" s="3">
        <v>1.5714285714285714</v>
      </c>
      <c r="AN826" s="3">
        <v>3.7515714285714283</v>
      </c>
      <c r="AO826" s="3">
        <f t="shared" si="158"/>
        <v>3.293081632653061</v>
      </c>
      <c r="AP826" s="3" t="b">
        <f t="shared" si="159"/>
        <v>1</v>
      </c>
      <c r="AQ826" s="3" t="b">
        <f t="shared" si="166"/>
        <v>1</v>
      </c>
      <c r="AR826">
        <f t="shared" si="160"/>
        <v>3</v>
      </c>
      <c r="AS826">
        <f t="shared" si="161"/>
        <v>3</v>
      </c>
      <c r="AT826" s="3" t="b">
        <f t="shared" si="162"/>
        <v>1</v>
      </c>
      <c r="AU826" s="3">
        <f t="shared" si="163"/>
        <v>2.7238214285714286</v>
      </c>
      <c r="AV826" s="3">
        <f t="shared" si="164"/>
        <v>4.0520952380952382</v>
      </c>
      <c r="AW826" s="3">
        <f t="shared" si="157"/>
        <v>-0.57303595822084519</v>
      </c>
      <c r="AX826" s="3">
        <f t="shared" si="169"/>
        <v>-0.5721616636805632</v>
      </c>
      <c r="AY826" s="3" t="b">
        <f t="shared" si="167"/>
        <v>0</v>
      </c>
      <c r="AZ826" s="6">
        <f t="shared" si="165"/>
        <v>0.420408290392419</v>
      </c>
      <c r="BA826" s="3" t="b">
        <f t="shared" si="168"/>
        <v>0</v>
      </c>
      <c r="BB826" s="3"/>
      <c r="BC826" t="s">
        <v>537</v>
      </c>
    </row>
    <row r="827" spans="1:55">
      <c r="A827">
        <v>359</v>
      </c>
      <c r="B827">
        <v>1</v>
      </c>
      <c r="C827" t="s">
        <v>1159</v>
      </c>
      <c r="D827" t="str">
        <f>HYPERLINK("http://www.uniprot.org/uniprot/1433G_MOUSE", "1433G_MOUSE")</f>
        <v>1433G_MOUSE</v>
      </c>
      <c r="F827">
        <v>36.4</v>
      </c>
      <c r="G827">
        <v>247</v>
      </c>
      <c r="H827">
        <v>28304</v>
      </c>
      <c r="I827" t="s">
        <v>1160</v>
      </c>
      <c r="J827">
        <v>46</v>
      </c>
      <c r="K827">
        <v>14</v>
      </c>
      <c r="L827">
        <v>0.30399999999999999</v>
      </c>
      <c r="M827">
        <v>6</v>
      </c>
      <c r="N827">
        <v>9</v>
      </c>
      <c r="O827">
        <v>4</v>
      </c>
      <c r="P827">
        <v>6</v>
      </c>
      <c r="Q827">
        <v>5</v>
      </c>
      <c r="R827">
        <v>8</v>
      </c>
      <c r="S827">
        <v>8</v>
      </c>
      <c r="T827">
        <v>0</v>
      </c>
      <c r="U827">
        <v>3</v>
      </c>
      <c r="V827">
        <v>1</v>
      </c>
      <c r="W827">
        <v>1</v>
      </c>
      <c r="X827">
        <v>3</v>
      </c>
      <c r="Y827">
        <v>2</v>
      </c>
      <c r="Z827">
        <v>4</v>
      </c>
      <c r="AA827">
        <v>0</v>
      </c>
      <c r="AB827">
        <v>5.3639999999999999</v>
      </c>
      <c r="AC827">
        <v>1.143</v>
      </c>
      <c r="AD827">
        <v>1.385</v>
      </c>
      <c r="AE827">
        <v>3.75</v>
      </c>
      <c r="AF827">
        <v>3.4550000000000001</v>
      </c>
      <c r="AG827">
        <v>5.8680000000000003</v>
      </c>
      <c r="AH827" s="3">
        <v>0</v>
      </c>
      <c r="AI827" s="3">
        <v>3.4805714285714289</v>
      </c>
      <c r="AJ827" s="3">
        <v>0.87757142857142856</v>
      </c>
      <c r="AK827" s="3">
        <v>5.5549999999999997</v>
      </c>
      <c r="AL827" s="3">
        <v>7.25</v>
      </c>
      <c r="AM827" s="3">
        <v>2.5649999999999999</v>
      </c>
      <c r="AN827" s="3">
        <v>3.2668571428571433</v>
      </c>
      <c r="AO827" s="3">
        <f t="shared" si="158"/>
        <v>3.2850000000000006</v>
      </c>
      <c r="AP827" s="3" t="b">
        <f t="shared" si="159"/>
        <v>1</v>
      </c>
      <c r="AQ827" s="3" t="b">
        <f t="shared" si="166"/>
        <v>0</v>
      </c>
      <c r="AR827">
        <f t="shared" si="160"/>
        <v>4</v>
      </c>
      <c r="AS827">
        <f t="shared" si="161"/>
        <v>3</v>
      </c>
      <c r="AT827" s="3" t="b">
        <f t="shared" si="162"/>
        <v>1</v>
      </c>
      <c r="AU827" s="3">
        <f t="shared" si="163"/>
        <v>2.4782857142857142</v>
      </c>
      <c r="AV827" s="3">
        <f t="shared" si="164"/>
        <v>4.3606190476190472</v>
      </c>
      <c r="AW827" s="3">
        <f t="shared" si="157"/>
        <v>-0.81519043806374525</v>
      </c>
      <c r="AX827" s="3">
        <f t="shared" si="169"/>
        <v>-0.84160686168207943</v>
      </c>
      <c r="AY827" s="3" t="b">
        <f t="shared" si="167"/>
        <v>0</v>
      </c>
      <c r="AZ827" s="6">
        <f t="shared" si="165"/>
        <v>0.37431511625515118</v>
      </c>
      <c r="BA827" s="3" t="b">
        <f t="shared" si="168"/>
        <v>0</v>
      </c>
      <c r="BB827" s="3"/>
      <c r="BC827" t="s">
        <v>1161</v>
      </c>
    </row>
    <row r="828" spans="1:55">
      <c r="A828">
        <v>213</v>
      </c>
      <c r="B828">
        <v>1</v>
      </c>
      <c r="C828" t="s">
        <v>103</v>
      </c>
      <c r="D828" t="str">
        <f>HYPERLINK("http://www.uniprot.org/uniprot/FGFR2_MOUSE", "FGFR2_MOUSE")</f>
        <v>FGFR2_MOUSE</v>
      </c>
      <c r="F828">
        <v>1.9</v>
      </c>
      <c r="G828">
        <v>821</v>
      </c>
      <c r="H828">
        <v>91985</v>
      </c>
      <c r="I828" t="s">
        <v>104</v>
      </c>
      <c r="J828">
        <v>30</v>
      </c>
      <c r="K828">
        <v>11</v>
      </c>
      <c r="L828">
        <v>0.36699999999999999</v>
      </c>
      <c r="M828">
        <v>3</v>
      </c>
      <c r="N828">
        <v>3</v>
      </c>
      <c r="O828">
        <v>8</v>
      </c>
      <c r="P828">
        <v>7</v>
      </c>
      <c r="Q828">
        <v>0</v>
      </c>
      <c r="R828">
        <v>6</v>
      </c>
      <c r="S828">
        <v>3</v>
      </c>
      <c r="T828">
        <v>3</v>
      </c>
      <c r="U828">
        <v>0</v>
      </c>
      <c r="V828">
        <v>1</v>
      </c>
      <c r="W828">
        <v>6</v>
      </c>
      <c r="X828">
        <v>0</v>
      </c>
      <c r="Y828">
        <v>1</v>
      </c>
      <c r="Z828">
        <v>0</v>
      </c>
      <c r="AA828">
        <v>3</v>
      </c>
      <c r="AB828">
        <v>0</v>
      </c>
      <c r="AC828">
        <v>2.75</v>
      </c>
      <c r="AD828">
        <v>6.75</v>
      </c>
      <c r="AE828">
        <v>0</v>
      </c>
      <c r="AF828">
        <v>1.417</v>
      </c>
      <c r="AG828">
        <v>0</v>
      </c>
      <c r="AH828" s="3">
        <v>5.4081428571428569</v>
      </c>
      <c r="AI828" s="3">
        <v>0</v>
      </c>
      <c r="AJ828" s="3">
        <v>1.5357142857142858</v>
      </c>
      <c r="AK828" s="3">
        <v>14.964285714285714</v>
      </c>
      <c r="AL828" s="3">
        <v>0</v>
      </c>
      <c r="AM828" s="3">
        <v>1.0595714285714286</v>
      </c>
      <c r="AN828" s="3">
        <v>0</v>
      </c>
      <c r="AO828" s="3">
        <f t="shared" si="158"/>
        <v>3.2811020408163261</v>
      </c>
      <c r="AP828" s="3" t="b">
        <f t="shared" si="159"/>
        <v>1</v>
      </c>
      <c r="AQ828" s="3" t="b">
        <f t="shared" si="166"/>
        <v>1</v>
      </c>
      <c r="AR828">
        <f t="shared" si="160"/>
        <v>4</v>
      </c>
      <c r="AS828">
        <f t="shared" si="161"/>
        <v>2</v>
      </c>
      <c r="AT828" s="3" t="b">
        <f t="shared" si="162"/>
        <v>1</v>
      </c>
      <c r="AU828" s="3">
        <f t="shared" si="163"/>
        <v>5.477035714285714</v>
      </c>
      <c r="AV828" s="3">
        <f t="shared" si="164"/>
        <v>0.35319047619047622</v>
      </c>
      <c r="AW828" s="3">
        <f t="shared" si="157"/>
        <v>3.9548769415898093</v>
      </c>
      <c r="AX828" s="3">
        <f t="shared" si="169"/>
        <v>3.1322595427011417</v>
      </c>
      <c r="AY828" s="3" t="b">
        <f t="shared" si="167"/>
        <v>1</v>
      </c>
      <c r="AZ828" s="6">
        <f t="shared" si="165"/>
        <v>0.25511325987692829</v>
      </c>
      <c r="BA828" s="3" t="b">
        <f t="shared" si="168"/>
        <v>0</v>
      </c>
      <c r="BB828" s="3"/>
      <c r="BC828" t="s">
        <v>105</v>
      </c>
    </row>
    <row r="829" spans="1:55">
      <c r="A829">
        <v>392</v>
      </c>
      <c r="B829">
        <v>1</v>
      </c>
      <c r="C829" t="s">
        <v>978</v>
      </c>
      <c r="D829" t="str">
        <f>HYPERLINK("http://www.uniprot.org/uniprot/RS28_MOUSE", "RS28_MOUSE")</f>
        <v>RS28_MOUSE</v>
      </c>
      <c r="F829">
        <v>46.4</v>
      </c>
      <c r="G829">
        <v>69</v>
      </c>
      <c r="H829">
        <v>7842</v>
      </c>
      <c r="I829" t="s">
        <v>979</v>
      </c>
      <c r="J829">
        <v>15</v>
      </c>
      <c r="K829">
        <v>15</v>
      </c>
      <c r="L829">
        <v>1</v>
      </c>
      <c r="M829">
        <v>4</v>
      </c>
      <c r="N829">
        <v>2</v>
      </c>
      <c r="O829">
        <v>2</v>
      </c>
      <c r="P829">
        <v>3</v>
      </c>
      <c r="Q829">
        <v>2</v>
      </c>
      <c r="R829">
        <v>1</v>
      </c>
      <c r="S829">
        <v>1</v>
      </c>
      <c r="T829">
        <v>4</v>
      </c>
      <c r="U829">
        <v>2</v>
      </c>
      <c r="V829">
        <v>2</v>
      </c>
      <c r="W829">
        <v>3</v>
      </c>
      <c r="X829">
        <v>2</v>
      </c>
      <c r="Y829">
        <v>1</v>
      </c>
      <c r="Z829">
        <v>1</v>
      </c>
      <c r="AA829">
        <v>4</v>
      </c>
      <c r="AB829">
        <v>2</v>
      </c>
      <c r="AC829">
        <v>2</v>
      </c>
      <c r="AD829">
        <v>3</v>
      </c>
      <c r="AE829">
        <v>2</v>
      </c>
      <c r="AF829">
        <v>1</v>
      </c>
      <c r="AG829">
        <v>1</v>
      </c>
      <c r="AH829" s="3">
        <v>7.2857142857142856</v>
      </c>
      <c r="AI829" s="3">
        <v>0.8571428571428571</v>
      </c>
      <c r="AJ829" s="3">
        <v>1.1428571428571428</v>
      </c>
      <c r="AK829" s="3">
        <v>8.3662857142857145</v>
      </c>
      <c r="AL829" s="3">
        <v>4.1428571428571432</v>
      </c>
      <c r="AM829" s="3">
        <v>0.65714285714285714</v>
      </c>
      <c r="AN829" s="3">
        <v>0.42857142857142855</v>
      </c>
      <c r="AO829" s="3">
        <f t="shared" si="158"/>
        <v>3.26865306122449</v>
      </c>
      <c r="AP829" s="3" t="b">
        <f t="shared" si="159"/>
        <v>1</v>
      </c>
      <c r="AQ829" s="3" t="b">
        <f t="shared" si="166"/>
        <v>1</v>
      </c>
      <c r="AR829">
        <f t="shared" si="160"/>
        <v>4</v>
      </c>
      <c r="AS829">
        <f t="shared" si="161"/>
        <v>3</v>
      </c>
      <c r="AT829" s="3" t="b">
        <f t="shared" si="162"/>
        <v>1</v>
      </c>
      <c r="AU829" s="3">
        <f t="shared" si="163"/>
        <v>4.4130000000000003</v>
      </c>
      <c r="AV829" s="3">
        <f t="shared" si="164"/>
        <v>1.7428571428571431</v>
      </c>
      <c r="AW829" s="3">
        <f t="shared" si="157"/>
        <v>1.3403054266959795</v>
      </c>
      <c r="AX829" s="3">
        <f t="shared" si="169"/>
        <v>0.95056193707748649</v>
      </c>
      <c r="AY829" s="3" t="b">
        <f t="shared" si="167"/>
        <v>0</v>
      </c>
      <c r="AZ829" s="6">
        <f t="shared" si="165"/>
        <v>0.34358876071998906</v>
      </c>
      <c r="BA829" s="3" t="b">
        <f t="shared" si="168"/>
        <v>0</v>
      </c>
      <c r="BB829" s="3"/>
      <c r="BC829" t="s">
        <v>537</v>
      </c>
    </row>
    <row r="830" spans="1:55">
      <c r="A830">
        <v>918</v>
      </c>
      <c r="B830">
        <v>1</v>
      </c>
      <c r="C830" t="s">
        <v>1332</v>
      </c>
      <c r="D830" t="str">
        <f>HYPERLINK("http://www.uniprot.org/uniprot/PO121_MOUSE", "PO121_MOUSE")</f>
        <v>PO121_MOUSE</v>
      </c>
      <c r="F830">
        <v>5.5</v>
      </c>
      <c r="G830">
        <v>1200</v>
      </c>
      <c r="H830">
        <v>121023</v>
      </c>
      <c r="I830" t="s">
        <v>1422</v>
      </c>
      <c r="J830">
        <v>20</v>
      </c>
      <c r="K830">
        <v>20</v>
      </c>
      <c r="L830">
        <v>1</v>
      </c>
      <c r="M830">
        <v>2</v>
      </c>
      <c r="N830">
        <v>2</v>
      </c>
      <c r="O830">
        <v>4</v>
      </c>
      <c r="P830">
        <v>1</v>
      </c>
      <c r="Q830">
        <v>2</v>
      </c>
      <c r="R830">
        <v>2</v>
      </c>
      <c r="S830">
        <v>7</v>
      </c>
      <c r="T830">
        <v>2</v>
      </c>
      <c r="U830">
        <v>2</v>
      </c>
      <c r="V830">
        <v>4</v>
      </c>
      <c r="W830">
        <v>1</v>
      </c>
      <c r="X830">
        <v>2</v>
      </c>
      <c r="Y830">
        <v>2</v>
      </c>
      <c r="Z830">
        <v>7</v>
      </c>
      <c r="AA830">
        <v>2</v>
      </c>
      <c r="AB830">
        <v>2</v>
      </c>
      <c r="AC830">
        <v>4</v>
      </c>
      <c r="AD830">
        <v>1</v>
      </c>
      <c r="AE830">
        <v>2</v>
      </c>
      <c r="AF830">
        <v>2</v>
      </c>
      <c r="AG830">
        <v>7</v>
      </c>
      <c r="AH830" s="3">
        <v>4.2857142857142856</v>
      </c>
      <c r="AI830" s="3">
        <v>1</v>
      </c>
      <c r="AJ830" s="3">
        <v>2.8571428571428572</v>
      </c>
      <c r="AK830" s="3">
        <v>4.5714285714285712</v>
      </c>
      <c r="AL830" s="3">
        <v>4.5714285714285712</v>
      </c>
      <c r="AM830" s="3">
        <v>1.4285714285714286</v>
      </c>
      <c r="AN830" s="3">
        <v>4.1428571428571432</v>
      </c>
      <c r="AO830" s="3">
        <f t="shared" si="158"/>
        <v>3.2653061224489792</v>
      </c>
      <c r="AP830" s="3" t="b">
        <f t="shared" si="159"/>
        <v>1</v>
      </c>
      <c r="AQ830" s="3" t="b">
        <f t="shared" si="166"/>
        <v>1</v>
      </c>
      <c r="AR830">
        <f t="shared" si="160"/>
        <v>4</v>
      </c>
      <c r="AS830">
        <f t="shared" si="161"/>
        <v>3</v>
      </c>
      <c r="AT830" s="3" t="b">
        <f t="shared" si="162"/>
        <v>1</v>
      </c>
      <c r="AU830" s="3">
        <f t="shared" si="163"/>
        <v>3.1785714285714284</v>
      </c>
      <c r="AV830" s="3">
        <f t="shared" si="164"/>
        <v>3.3809523809523809</v>
      </c>
      <c r="AW830" s="3">
        <f t="shared" si="157"/>
        <v>-8.9051187817128175E-2</v>
      </c>
      <c r="AX830" s="3">
        <f t="shared" si="169"/>
        <v>-0.28345978543367922</v>
      </c>
      <c r="AY830" s="3" t="b">
        <f t="shared" si="167"/>
        <v>0</v>
      </c>
      <c r="AZ830" s="6">
        <f t="shared" si="165"/>
        <v>0.87962610820612952</v>
      </c>
      <c r="BA830" s="3" t="b">
        <f t="shared" si="168"/>
        <v>0</v>
      </c>
      <c r="BB830" s="3"/>
      <c r="BC830" t="s">
        <v>537</v>
      </c>
    </row>
    <row r="831" spans="1:55">
      <c r="A831">
        <v>889</v>
      </c>
      <c r="B831">
        <v>1</v>
      </c>
      <c r="C831" t="s">
        <v>1448</v>
      </c>
      <c r="D831" t="str">
        <f>HYPERLINK("http://www.uniprot.org/uniprot/CP2DQ_MOUSE", "CP2DQ_MOUSE")</f>
        <v>CP2DQ_MOUSE</v>
      </c>
      <c r="F831">
        <v>16.399999999999999</v>
      </c>
      <c r="G831">
        <v>500</v>
      </c>
      <c r="H831">
        <v>56977</v>
      </c>
      <c r="I831" t="s">
        <v>1449</v>
      </c>
      <c r="J831">
        <v>28</v>
      </c>
      <c r="K831">
        <v>24</v>
      </c>
      <c r="L831">
        <v>0.85699999999999998</v>
      </c>
      <c r="M831">
        <v>2</v>
      </c>
      <c r="N831">
        <v>7</v>
      </c>
      <c r="O831">
        <v>8</v>
      </c>
      <c r="P831">
        <v>0</v>
      </c>
      <c r="Q831">
        <v>0</v>
      </c>
      <c r="R831">
        <v>4</v>
      </c>
      <c r="S831">
        <v>7</v>
      </c>
      <c r="T831">
        <v>2</v>
      </c>
      <c r="U831">
        <v>6</v>
      </c>
      <c r="V831">
        <v>7</v>
      </c>
      <c r="W831">
        <v>0</v>
      </c>
      <c r="X831">
        <v>0</v>
      </c>
      <c r="Y831">
        <v>3</v>
      </c>
      <c r="Z831">
        <v>6</v>
      </c>
      <c r="AA831">
        <v>2</v>
      </c>
      <c r="AB831">
        <v>6.75</v>
      </c>
      <c r="AC831">
        <v>7.5</v>
      </c>
      <c r="AD831">
        <v>0</v>
      </c>
      <c r="AE831">
        <v>0</v>
      </c>
      <c r="AF831">
        <v>3.75</v>
      </c>
      <c r="AG831">
        <v>6.5449999999999999</v>
      </c>
      <c r="AH831" s="3">
        <v>4.2571428571428571</v>
      </c>
      <c r="AI831" s="3">
        <v>4.25</v>
      </c>
      <c r="AJ831" s="3">
        <v>5.5549999999999997</v>
      </c>
      <c r="AK831" s="3">
        <v>1.1428571428571428</v>
      </c>
      <c r="AL831" s="3">
        <v>0.8571428571428571</v>
      </c>
      <c r="AM831" s="3">
        <v>2.7651428571428576</v>
      </c>
      <c r="AN831" s="3">
        <v>4.0242857142857149</v>
      </c>
      <c r="AO831" s="3">
        <f t="shared" si="158"/>
        <v>3.2645102040816325</v>
      </c>
      <c r="AP831" s="3" t="b">
        <f t="shared" si="159"/>
        <v>1</v>
      </c>
      <c r="AQ831" s="3" t="b">
        <f t="shared" si="166"/>
        <v>1</v>
      </c>
      <c r="AR831">
        <f t="shared" si="160"/>
        <v>3</v>
      </c>
      <c r="AS831">
        <f t="shared" si="161"/>
        <v>2</v>
      </c>
      <c r="AT831" s="3" t="b">
        <f t="shared" si="162"/>
        <v>1</v>
      </c>
      <c r="AU831" s="3">
        <f t="shared" si="163"/>
        <v>3.8012499999999996</v>
      </c>
      <c r="AV831" s="3">
        <f t="shared" si="164"/>
        <v>2.5488571428571434</v>
      </c>
      <c r="AW831" s="3">
        <f t="shared" si="157"/>
        <v>0.57662339512119365</v>
      </c>
      <c r="AX831" s="3">
        <f t="shared" si="169"/>
        <v>0.29456412604653542</v>
      </c>
      <c r="AY831" s="3" t="b">
        <f t="shared" si="167"/>
        <v>0</v>
      </c>
      <c r="AZ831" s="6">
        <f t="shared" si="165"/>
        <v>0.39636502535699503</v>
      </c>
      <c r="BA831" s="3" t="b">
        <f t="shared" si="168"/>
        <v>0</v>
      </c>
      <c r="BB831" s="3"/>
      <c r="BC831" t="s">
        <v>296</v>
      </c>
    </row>
    <row r="832" spans="1:55">
      <c r="A832">
        <v>115</v>
      </c>
      <c r="B832">
        <v>1</v>
      </c>
      <c r="C832" t="s">
        <v>228</v>
      </c>
      <c r="D832" t="str">
        <f>HYPERLINK("http://www.uniprot.org/uniprot/RL35A_MOUSE", "RL35A_MOUSE")</f>
        <v>RL35A_MOUSE</v>
      </c>
      <c r="F832">
        <v>31.8</v>
      </c>
      <c r="G832">
        <v>110</v>
      </c>
      <c r="H832">
        <v>12555</v>
      </c>
      <c r="I832" t="s">
        <v>229</v>
      </c>
      <c r="J832">
        <v>24</v>
      </c>
      <c r="K832">
        <v>24</v>
      </c>
      <c r="L832">
        <v>1</v>
      </c>
      <c r="M832">
        <v>2</v>
      </c>
      <c r="N832">
        <v>4</v>
      </c>
      <c r="O832">
        <v>3</v>
      </c>
      <c r="P832">
        <v>0</v>
      </c>
      <c r="Q832">
        <v>5</v>
      </c>
      <c r="R832">
        <v>8</v>
      </c>
      <c r="S832">
        <v>2</v>
      </c>
      <c r="T832">
        <v>2</v>
      </c>
      <c r="U832">
        <v>4</v>
      </c>
      <c r="V832">
        <v>3</v>
      </c>
      <c r="W832">
        <v>0</v>
      </c>
      <c r="X832">
        <v>5</v>
      </c>
      <c r="Y832">
        <v>8</v>
      </c>
      <c r="Z832">
        <v>2</v>
      </c>
      <c r="AA832">
        <v>2</v>
      </c>
      <c r="AB832">
        <v>4</v>
      </c>
      <c r="AC832">
        <v>3</v>
      </c>
      <c r="AD832">
        <v>0</v>
      </c>
      <c r="AE832">
        <v>5</v>
      </c>
      <c r="AF832">
        <v>8</v>
      </c>
      <c r="AG832">
        <v>2</v>
      </c>
      <c r="AH832" s="3">
        <v>3.6150000000000002</v>
      </c>
      <c r="AI832" s="3">
        <v>2.1745714285714284</v>
      </c>
      <c r="AJ832" s="3">
        <v>1.5714285714285714</v>
      </c>
      <c r="AK832" s="3">
        <v>0</v>
      </c>
      <c r="AL832" s="3">
        <v>8.4642857142857135</v>
      </c>
      <c r="AM832" s="3">
        <v>6.1428571428571432</v>
      </c>
      <c r="AN832" s="3">
        <v>0.8571428571428571</v>
      </c>
      <c r="AO832" s="3">
        <f t="shared" si="158"/>
        <v>3.2607551020408159</v>
      </c>
      <c r="AP832" s="3" t="b">
        <f t="shared" si="159"/>
        <v>1</v>
      </c>
      <c r="AQ832" s="3" t="b">
        <f t="shared" si="166"/>
        <v>1</v>
      </c>
      <c r="AR832">
        <f t="shared" si="160"/>
        <v>3</v>
      </c>
      <c r="AS832">
        <f t="shared" si="161"/>
        <v>3</v>
      </c>
      <c r="AT832" s="3" t="b">
        <f t="shared" si="162"/>
        <v>1</v>
      </c>
      <c r="AU832" s="3">
        <f t="shared" si="163"/>
        <v>1.8402499999999999</v>
      </c>
      <c r="AV832" s="3">
        <f t="shared" si="164"/>
        <v>5.1547619047619051</v>
      </c>
      <c r="AW832" s="3">
        <f t="shared" si="157"/>
        <v>-1.4860040206329876</v>
      </c>
      <c r="AX832" s="3">
        <f t="shared" si="169"/>
        <v>-1.447222051607101</v>
      </c>
      <c r="AY832" s="3" t="b">
        <f t="shared" si="167"/>
        <v>0</v>
      </c>
      <c r="AZ832" s="6">
        <f t="shared" si="165"/>
        <v>0.17209509105248272</v>
      </c>
      <c r="BA832" s="3" t="b">
        <f t="shared" si="168"/>
        <v>0</v>
      </c>
      <c r="BB832" s="3"/>
      <c r="BC832" t="s">
        <v>537</v>
      </c>
    </row>
    <row r="833" spans="1:55">
      <c r="A833">
        <v>1068</v>
      </c>
      <c r="B833">
        <v>1</v>
      </c>
      <c r="C833" t="s">
        <v>2444</v>
      </c>
      <c r="D833" t="str">
        <f>HYPERLINK("http://www.uniprot.org/uniprot/RFC4_MOUSE", "RFC4_MOUSE")</f>
        <v>RFC4_MOUSE</v>
      </c>
      <c r="F833">
        <v>21.2</v>
      </c>
      <c r="G833">
        <v>364</v>
      </c>
      <c r="H833">
        <v>39868</v>
      </c>
      <c r="I833" t="s">
        <v>2445</v>
      </c>
      <c r="J833">
        <v>20</v>
      </c>
      <c r="K833">
        <v>20</v>
      </c>
      <c r="L833">
        <v>1</v>
      </c>
      <c r="M833">
        <v>2</v>
      </c>
      <c r="N833">
        <v>8</v>
      </c>
      <c r="O833">
        <v>6</v>
      </c>
      <c r="P833">
        <v>1</v>
      </c>
      <c r="Q833">
        <v>0</v>
      </c>
      <c r="R833">
        <v>1</v>
      </c>
      <c r="S833">
        <v>2</v>
      </c>
      <c r="T833">
        <v>2</v>
      </c>
      <c r="U833">
        <v>8</v>
      </c>
      <c r="V833">
        <v>6</v>
      </c>
      <c r="W833">
        <v>1</v>
      </c>
      <c r="X833">
        <v>0</v>
      </c>
      <c r="Y833">
        <v>1</v>
      </c>
      <c r="Z833">
        <v>2</v>
      </c>
      <c r="AA833">
        <v>2</v>
      </c>
      <c r="AB833">
        <v>8</v>
      </c>
      <c r="AC833">
        <v>6</v>
      </c>
      <c r="AD833">
        <v>1</v>
      </c>
      <c r="AE833">
        <v>0</v>
      </c>
      <c r="AF833">
        <v>1</v>
      </c>
      <c r="AG833">
        <v>2</v>
      </c>
      <c r="AH833" s="3">
        <v>4.5714285714285712</v>
      </c>
      <c r="AI833" s="3">
        <v>5.8571428571428568</v>
      </c>
      <c r="AJ833" s="3">
        <v>4.5714285714285712</v>
      </c>
      <c r="AK833" s="3">
        <v>4.6667142857142858</v>
      </c>
      <c r="AL833" s="3">
        <v>1.1428571428571428</v>
      </c>
      <c r="AM833" s="3">
        <v>0.8571428571428571</v>
      </c>
      <c r="AN833" s="3">
        <v>1.1428571428571428</v>
      </c>
      <c r="AO833" s="3">
        <f t="shared" si="158"/>
        <v>3.2585102040816323</v>
      </c>
      <c r="AP833" s="3" t="b">
        <f t="shared" si="159"/>
        <v>1</v>
      </c>
      <c r="AQ833" s="3" t="b">
        <f t="shared" si="166"/>
        <v>1</v>
      </c>
      <c r="AR833">
        <f t="shared" si="160"/>
        <v>4</v>
      </c>
      <c r="AS833">
        <f t="shared" si="161"/>
        <v>2</v>
      </c>
      <c r="AT833" s="3" t="b">
        <f t="shared" si="162"/>
        <v>1</v>
      </c>
      <c r="AU833" s="3">
        <f t="shared" si="163"/>
        <v>4.9166785714285712</v>
      </c>
      <c r="AV833" s="3">
        <f t="shared" si="164"/>
        <v>1.0476190476190477</v>
      </c>
      <c r="AW833" s="3">
        <f t="shared" si="157"/>
        <v>2.2305698459862504</v>
      </c>
      <c r="AX833" s="3">
        <f t="shared" si="169"/>
        <v>1.5890935858068147</v>
      </c>
      <c r="AY833" s="3" t="b">
        <f t="shared" si="167"/>
        <v>0</v>
      </c>
      <c r="AZ833" s="6">
        <f t="shared" si="165"/>
        <v>1.5741924539714388E-4</v>
      </c>
      <c r="BA833" s="3" t="b">
        <f t="shared" si="168"/>
        <v>1</v>
      </c>
      <c r="BB833" s="3"/>
      <c r="BC833" t="s">
        <v>537</v>
      </c>
    </row>
    <row r="834" spans="1:55">
      <c r="A834">
        <v>144</v>
      </c>
      <c r="B834">
        <v>1</v>
      </c>
      <c r="C834" t="s">
        <v>290</v>
      </c>
      <c r="D834" t="str">
        <f>HYPERLINK("http://www.uniprot.org/uniprot/SP1_MOUSE", "SP1_MOUSE")</f>
        <v>SP1_MOUSE</v>
      </c>
      <c r="F834">
        <v>12.9</v>
      </c>
      <c r="G834">
        <v>784</v>
      </c>
      <c r="H834">
        <v>80733</v>
      </c>
      <c r="I834" t="s">
        <v>195</v>
      </c>
      <c r="J834">
        <v>23</v>
      </c>
      <c r="K834">
        <v>23</v>
      </c>
      <c r="L834">
        <v>1</v>
      </c>
      <c r="M834">
        <v>4</v>
      </c>
      <c r="N834">
        <v>4</v>
      </c>
      <c r="O834">
        <v>3</v>
      </c>
      <c r="P834">
        <v>0</v>
      </c>
      <c r="Q834">
        <v>4</v>
      </c>
      <c r="R834">
        <v>3</v>
      </c>
      <c r="S834">
        <v>5</v>
      </c>
      <c r="T834">
        <v>4</v>
      </c>
      <c r="U834">
        <v>4</v>
      </c>
      <c r="V834">
        <v>3</v>
      </c>
      <c r="W834">
        <v>0</v>
      </c>
      <c r="X834">
        <v>4</v>
      </c>
      <c r="Y834">
        <v>3</v>
      </c>
      <c r="Z834">
        <v>5</v>
      </c>
      <c r="AA834">
        <v>4</v>
      </c>
      <c r="AB834">
        <v>4</v>
      </c>
      <c r="AC834">
        <v>3</v>
      </c>
      <c r="AD834">
        <v>0</v>
      </c>
      <c r="AE834">
        <v>4</v>
      </c>
      <c r="AF834">
        <v>3</v>
      </c>
      <c r="AG834">
        <v>5</v>
      </c>
      <c r="AH834" s="3">
        <v>7.02</v>
      </c>
      <c r="AI834" s="3">
        <v>2.1904285714285714</v>
      </c>
      <c r="AJ834" s="3">
        <v>1.5714285714285714</v>
      </c>
      <c r="AK834" s="3">
        <v>0</v>
      </c>
      <c r="AL834" s="3">
        <v>7.2857142857142856</v>
      </c>
      <c r="AM834" s="3">
        <v>1.881</v>
      </c>
      <c r="AN834" s="3">
        <v>2.8571428571428572</v>
      </c>
      <c r="AO834" s="3">
        <f t="shared" si="158"/>
        <v>3.2579591836734694</v>
      </c>
      <c r="AP834" s="3" t="b">
        <f t="shared" si="159"/>
        <v>1</v>
      </c>
      <c r="AQ834" s="3" t="b">
        <f t="shared" si="166"/>
        <v>1</v>
      </c>
      <c r="AR834">
        <f t="shared" si="160"/>
        <v>3</v>
      </c>
      <c r="AS834">
        <f t="shared" si="161"/>
        <v>3</v>
      </c>
      <c r="AT834" s="3" t="b">
        <f t="shared" si="162"/>
        <v>1</v>
      </c>
      <c r="AU834" s="3">
        <f t="shared" si="163"/>
        <v>2.6954642857142854</v>
      </c>
      <c r="AV834" s="3">
        <f t="shared" si="164"/>
        <v>4.0079523809523812</v>
      </c>
      <c r="AW834" s="3">
        <f t="shared" si="157"/>
        <v>-0.57233157345555752</v>
      </c>
      <c r="AX834" s="3">
        <f t="shared" si="169"/>
        <v>-0.71198214397301207</v>
      </c>
      <c r="AY834" s="3" t="b">
        <f t="shared" si="167"/>
        <v>0</v>
      </c>
      <c r="AZ834" s="6">
        <f t="shared" si="165"/>
        <v>0.58783115768986394</v>
      </c>
      <c r="BA834" s="3" t="b">
        <f t="shared" si="168"/>
        <v>0</v>
      </c>
      <c r="BB834" s="3"/>
      <c r="BC834" t="s">
        <v>537</v>
      </c>
    </row>
    <row r="835" spans="1:55">
      <c r="A835">
        <v>851</v>
      </c>
      <c r="B835">
        <v>1</v>
      </c>
      <c r="C835" t="s">
        <v>1454</v>
      </c>
      <c r="D835" t="str">
        <f>HYPERLINK("http://www.uniprot.org/uniprot/AROS_MOUSE", "AROS_MOUSE")</f>
        <v>AROS_MOUSE</v>
      </c>
      <c r="F835">
        <v>31.5</v>
      </c>
      <c r="G835">
        <v>143</v>
      </c>
      <c r="H835">
        <v>15979</v>
      </c>
      <c r="I835" t="s">
        <v>1455</v>
      </c>
      <c r="J835">
        <v>17</v>
      </c>
      <c r="K835">
        <v>17</v>
      </c>
      <c r="L835">
        <v>1</v>
      </c>
      <c r="M835">
        <v>3</v>
      </c>
      <c r="N835">
        <v>4</v>
      </c>
      <c r="O835">
        <v>1</v>
      </c>
      <c r="P835">
        <v>1</v>
      </c>
      <c r="Q835">
        <v>3</v>
      </c>
      <c r="R835">
        <v>1</v>
      </c>
      <c r="S835">
        <v>4</v>
      </c>
      <c r="T835">
        <v>3</v>
      </c>
      <c r="U835">
        <v>4</v>
      </c>
      <c r="V835">
        <v>1</v>
      </c>
      <c r="W835">
        <v>1</v>
      </c>
      <c r="X835">
        <v>3</v>
      </c>
      <c r="Y835">
        <v>1</v>
      </c>
      <c r="Z835">
        <v>4</v>
      </c>
      <c r="AA835">
        <v>3</v>
      </c>
      <c r="AB835">
        <v>4</v>
      </c>
      <c r="AC835">
        <v>1</v>
      </c>
      <c r="AD835">
        <v>1</v>
      </c>
      <c r="AE835">
        <v>3</v>
      </c>
      <c r="AF835">
        <v>1</v>
      </c>
      <c r="AG835">
        <v>4</v>
      </c>
      <c r="AH835" s="3">
        <v>6.1428571428571432</v>
      </c>
      <c r="AI835" s="3">
        <v>2.2857142857142856</v>
      </c>
      <c r="AJ835" s="3">
        <v>0.7142857142857143</v>
      </c>
      <c r="AK835" s="3">
        <v>4.3025714285714285</v>
      </c>
      <c r="AL835" s="3">
        <v>6.1428571428571432</v>
      </c>
      <c r="AM835" s="3">
        <v>0.8571428571428571</v>
      </c>
      <c r="AN835" s="3">
        <v>2.3571428571428572</v>
      </c>
      <c r="AO835" s="3">
        <f t="shared" si="158"/>
        <v>3.2575102040816328</v>
      </c>
      <c r="AP835" s="3" t="b">
        <f t="shared" si="159"/>
        <v>1</v>
      </c>
      <c r="AQ835" s="3" t="b">
        <f t="shared" si="166"/>
        <v>1</v>
      </c>
      <c r="AR835">
        <f t="shared" si="160"/>
        <v>4</v>
      </c>
      <c r="AS835">
        <f t="shared" si="161"/>
        <v>3</v>
      </c>
      <c r="AT835" s="3" t="b">
        <f t="shared" si="162"/>
        <v>1</v>
      </c>
      <c r="AU835" s="3">
        <f t="shared" si="163"/>
        <v>3.3613571428571429</v>
      </c>
      <c r="AV835" s="3">
        <f t="shared" si="164"/>
        <v>3.1190476190476191</v>
      </c>
      <c r="AW835" s="3">
        <f t="shared" ref="AW835:AW898" si="170">LOG(AU835/AV835,2)</f>
        <v>0.1079382578043506</v>
      </c>
      <c r="AX835" s="3">
        <f t="shared" si="169"/>
        <v>-7.6894379892281529E-3</v>
      </c>
      <c r="AY835" s="3" t="b">
        <f t="shared" si="167"/>
        <v>0</v>
      </c>
      <c r="AZ835" s="6">
        <f t="shared" si="165"/>
        <v>0.90453272315132138</v>
      </c>
      <c r="BA835" s="3" t="b">
        <f t="shared" si="168"/>
        <v>0</v>
      </c>
      <c r="BB835" s="3"/>
      <c r="BC835" t="s">
        <v>537</v>
      </c>
    </row>
    <row r="836" spans="1:55">
      <c r="A836">
        <v>1124</v>
      </c>
      <c r="B836">
        <v>1</v>
      </c>
      <c r="C836" t="s">
        <v>2392</v>
      </c>
      <c r="D836" t="str">
        <f>HYPERLINK("http://www.uniprot.org/uniprot/RING2_MOUSE", "RING2_MOUSE")</f>
        <v>RING2_MOUSE</v>
      </c>
      <c r="F836">
        <v>19.3</v>
      </c>
      <c r="G836">
        <v>336</v>
      </c>
      <c r="H836">
        <v>37624</v>
      </c>
      <c r="I836" t="s">
        <v>2393</v>
      </c>
      <c r="J836">
        <v>29</v>
      </c>
      <c r="K836">
        <v>21</v>
      </c>
      <c r="L836">
        <v>0.72399999999999998</v>
      </c>
      <c r="M836">
        <v>1</v>
      </c>
      <c r="N836">
        <v>6</v>
      </c>
      <c r="O836">
        <v>5</v>
      </c>
      <c r="P836">
        <v>0</v>
      </c>
      <c r="Q836">
        <v>0</v>
      </c>
      <c r="R836">
        <v>7</v>
      </c>
      <c r="S836">
        <v>10</v>
      </c>
      <c r="T836">
        <v>1</v>
      </c>
      <c r="U836">
        <v>5</v>
      </c>
      <c r="V836">
        <v>3</v>
      </c>
      <c r="W836">
        <v>0</v>
      </c>
      <c r="X836">
        <v>0</v>
      </c>
      <c r="Y836">
        <v>7</v>
      </c>
      <c r="Z836">
        <v>5</v>
      </c>
      <c r="AA836">
        <v>1</v>
      </c>
      <c r="AB836">
        <v>5.625</v>
      </c>
      <c r="AC836">
        <v>4</v>
      </c>
      <c r="AD836">
        <v>0</v>
      </c>
      <c r="AE836">
        <v>0</v>
      </c>
      <c r="AF836">
        <v>7</v>
      </c>
      <c r="AG836">
        <v>7.7779999999999996</v>
      </c>
      <c r="AH836" s="3">
        <v>2.8571428571428572</v>
      </c>
      <c r="AI836" s="3">
        <v>3.5337142857142858</v>
      </c>
      <c r="AJ836" s="3">
        <v>2.8571428571428572</v>
      </c>
      <c r="AK836" s="3">
        <v>1.9642857142857142</v>
      </c>
      <c r="AL836" s="3">
        <v>1.1501428571428571</v>
      </c>
      <c r="AM836" s="3">
        <v>5.9047142857142854</v>
      </c>
      <c r="AN836" s="3">
        <v>4.468285714285714</v>
      </c>
      <c r="AO836" s="3">
        <f t="shared" si="158"/>
        <v>3.2479183673469385</v>
      </c>
      <c r="AP836" s="3" t="b">
        <f t="shared" si="159"/>
        <v>1</v>
      </c>
      <c r="AQ836" s="3" t="b">
        <f t="shared" si="166"/>
        <v>1</v>
      </c>
      <c r="AR836">
        <f t="shared" si="160"/>
        <v>3</v>
      </c>
      <c r="AS836">
        <f t="shared" si="161"/>
        <v>2</v>
      </c>
      <c r="AT836" s="3" t="b">
        <f t="shared" si="162"/>
        <v>1</v>
      </c>
      <c r="AU836" s="3">
        <f t="shared" si="163"/>
        <v>2.8030714285714287</v>
      </c>
      <c r="AV836" s="3">
        <f t="shared" si="164"/>
        <v>3.8410476190476186</v>
      </c>
      <c r="AW836" s="3">
        <f t="shared" si="170"/>
        <v>-0.45449134170697386</v>
      </c>
      <c r="AX836" s="3">
        <f t="shared" si="169"/>
        <v>-0.40773700270885654</v>
      </c>
      <c r="AY836" s="3" t="b">
        <f t="shared" si="167"/>
        <v>0</v>
      </c>
      <c r="AZ836" s="6">
        <f t="shared" si="165"/>
        <v>0.44000883101116522</v>
      </c>
      <c r="BA836" s="3" t="b">
        <f t="shared" si="168"/>
        <v>0</v>
      </c>
      <c r="BB836" s="3"/>
      <c r="BC836" t="s">
        <v>364</v>
      </c>
    </row>
    <row r="837" spans="1:55">
      <c r="A837">
        <v>1005</v>
      </c>
      <c r="B837">
        <v>1</v>
      </c>
      <c r="C837" t="s">
        <v>1251</v>
      </c>
      <c r="D837" t="str">
        <f>HYPERLINK("http://www.uniprot.org/uniprot/DDX41_MOUSE", "DDX41_MOUSE")</f>
        <v>DDX41_MOUSE</v>
      </c>
      <c r="F837">
        <v>12.5</v>
      </c>
      <c r="G837">
        <v>622</v>
      </c>
      <c r="H837">
        <v>69778</v>
      </c>
      <c r="I837" t="s">
        <v>1252</v>
      </c>
      <c r="J837">
        <v>19</v>
      </c>
      <c r="K837">
        <v>19</v>
      </c>
      <c r="L837">
        <v>1</v>
      </c>
      <c r="M837">
        <v>1</v>
      </c>
      <c r="N837">
        <v>5</v>
      </c>
      <c r="O837">
        <v>1</v>
      </c>
      <c r="P837">
        <v>2</v>
      </c>
      <c r="Q837">
        <v>1</v>
      </c>
      <c r="R837">
        <v>4</v>
      </c>
      <c r="S837">
        <v>5</v>
      </c>
      <c r="T837">
        <v>1</v>
      </c>
      <c r="U837">
        <v>5</v>
      </c>
      <c r="V837">
        <v>1</v>
      </c>
      <c r="W837">
        <v>2</v>
      </c>
      <c r="X837">
        <v>1</v>
      </c>
      <c r="Y837">
        <v>4</v>
      </c>
      <c r="Z837">
        <v>5</v>
      </c>
      <c r="AA837">
        <v>1</v>
      </c>
      <c r="AB837">
        <v>5</v>
      </c>
      <c r="AC837">
        <v>1</v>
      </c>
      <c r="AD837">
        <v>2</v>
      </c>
      <c r="AE837">
        <v>1</v>
      </c>
      <c r="AF837">
        <v>4</v>
      </c>
      <c r="AG837">
        <v>5</v>
      </c>
      <c r="AH837" s="3">
        <v>2.8571428571428572</v>
      </c>
      <c r="AI837" s="3">
        <v>2.8571428571428572</v>
      </c>
      <c r="AJ837" s="3">
        <v>0.8571428571428571</v>
      </c>
      <c r="AK837" s="3">
        <v>7.2857142857142856</v>
      </c>
      <c r="AL837" s="3">
        <v>2.8571428571428572</v>
      </c>
      <c r="AM837" s="3">
        <v>3.0048571428571429</v>
      </c>
      <c r="AN837" s="3">
        <v>2.8571428571428572</v>
      </c>
      <c r="AO837" s="3">
        <f t="shared" ref="AO837:AO900" si="171">AVERAGE(AH837:AN837)</f>
        <v>3.2251836734693882</v>
      </c>
      <c r="AP837" s="3" t="b">
        <f t="shared" ref="AP837:AP900" si="172">IF(AO837&gt;=$AO$1,TRUE,FALSE)</f>
        <v>1</v>
      </c>
      <c r="AQ837" s="3" t="b">
        <f t="shared" si="166"/>
        <v>1</v>
      </c>
      <c r="AR837">
        <f t="shared" ref="AR837:AR900" si="173">COUNTIF(M837:P837,"&gt;0")</f>
        <v>4</v>
      </c>
      <c r="AS837">
        <f t="shared" ref="AS837:AS900" si="174">COUNTIF(Q837:S837,"&gt;0")</f>
        <v>3</v>
      </c>
      <c r="AT837" s="3" t="b">
        <f t="shared" ref="AT837:AT900" si="175">IF(OR(AR837&gt;=$AR$1,AS837&gt;=$AS$1),TRUE,FALSE)</f>
        <v>1</v>
      </c>
      <c r="AU837" s="3">
        <f t="shared" ref="AU837:AU900" si="176">AVERAGE(AH837:AK837)</f>
        <v>3.4642857142857144</v>
      </c>
      <c r="AV837" s="3">
        <f t="shared" ref="AV837:AV900" si="177">AVERAGE(AL837:AN837)</f>
        <v>2.9063809523809527</v>
      </c>
      <c r="AW837" s="3">
        <f t="shared" si="170"/>
        <v>0.25333410425784114</v>
      </c>
      <c r="AX837" s="3">
        <f t="shared" si="169"/>
        <v>4.2209904441983262E-2</v>
      </c>
      <c r="AY837" s="3" t="b">
        <f t="shared" si="167"/>
        <v>0</v>
      </c>
      <c r="AZ837" s="6">
        <f t="shared" ref="AZ837:AZ900" si="178">TTEST(AH837:AK837,AL837:AN837,2,2)</f>
        <v>0.74269202687007208</v>
      </c>
      <c r="BA837" s="3" t="b">
        <f t="shared" si="168"/>
        <v>0</v>
      </c>
      <c r="BB837" s="3"/>
      <c r="BC837" t="s">
        <v>537</v>
      </c>
    </row>
    <row r="838" spans="1:55">
      <c r="A838">
        <v>1085</v>
      </c>
      <c r="B838">
        <v>1</v>
      </c>
      <c r="C838" t="s">
        <v>2400</v>
      </c>
      <c r="D838" t="str">
        <f>HYPERLINK("http://www.uniprot.org/uniprot/CDS2_MOUSE", "CDS2_MOUSE")</f>
        <v>CDS2_MOUSE</v>
      </c>
      <c r="F838">
        <v>10.4</v>
      </c>
      <c r="G838">
        <v>444</v>
      </c>
      <c r="H838">
        <v>51315</v>
      </c>
      <c r="I838" t="s">
        <v>2401</v>
      </c>
      <c r="J838">
        <v>18</v>
      </c>
      <c r="K838">
        <v>18</v>
      </c>
      <c r="L838">
        <v>1</v>
      </c>
      <c r="M838">
        <v>2</v>
      </c>
      <c r="N838">
        <v>5</v>
      </c>
      <c r="O838">
        <v>4</v>
      </c>
      <c r="P838">
        <v>1</v>
      </c>
      <c r="Q838">
        <v>2</v>
      </c>
      <c r="R838">
        <v>2</v>
      </c>
      <c r="S838">
        <v>2</v>
      </c>
      <c r="T838">
        <v>2</v>
      </c>
      <c r="U838">
        <v>5</v>
      </c>
      <c r="V838">
        <v>4</v>
      </c>
      <c r="W838">
        <v>1</v>
      </c>
      <c r="X838">
        <v>2</v>
      </c>
      <c r="Y838">
        <v>2</v>
      </c>
      <c r="Z838">
        <v>2</v>
      </c>
      <c r="AA838">
        <v>2</v>
      </c>
      <c r="AB838">
        <v>5</v>
      </c>
      <c r="AC838">
        <v>4</v>
      </c>
      <c r="AD838">
        <v>1</v>
      </c>
      <c r="AE838">
        <v>2</v>
      </c>
      <c r="AF838">
        <v>2</v>
      </c>
      <c r="AG838">
        <v>2</v>
      </c>
      <c r="AH838" s="3">
        <v>4.5714285714285712</v>
      </c>
      <c r="AI838" s="3">
        <v>3.117285714285714</v>
      </c>
      <c r="AJ838" s="3">
        <v>2.8571428571428572</v>
      </c>
      <c r="AK838" s="3">
        <v>4.7142857142857144</v>
      </c>
      <c r="AL838" s="3">
        <v>4.7142857142857144</v>
      </c>
      <c r="AM838" s="3">
        <v>1.4285714285714286</v>
      </c>
      <c r="AN838" s="3">
        <v>1.1428571428571428</v>
      </c>
      <c r="AO838" s="3">
        <f t="shared" si="171"/>
        <v>3.2208367346938771</v>
      </c>
      <c r="AP838" s="3" t="b">
        <f t="shared" si="172"/>
        <v>1</v>
      </c>
      <c r="AQ838" s="3" t="b">
        <f t="shared" ref="AQ838:AQ901" si="179">IF(L838&gt;=$AQ$1,TRUE,FALSE)</f>
        <v>1</v>
      </c>
      <c r="AR838">
        <f t="shared" si="173"/>
        <v>4</v>
      </c>
      <c r="AS838">
        <f t="shared" si="174"/>
        <v>3</v>
      </c>
      <c r="AT838" s="3" t="b">
        <f t="shared" si="175"/>
        <v>1</v>
      </c>
      <c r="AU838" s="3">
        <f t="shared" si="176"/>
        <v>3.8150357142857141</v>
      </c>
      <c r="AV838" s="3">
        <f t="shared" si="177"/>
        <v>2.4285714285714288</v>
      </c>
      <c r="AW838" s="3">
        <f t="shared" si="170"/>
        <v>0.65158864365519986</v>
      </c>
      <c r="AX838" s="3">
        <f t="shared" si="169"/>
        <v>0.28772191932759428</v>
      </c>
      <c r="AY838" s="3" t="b">
        <f t="shared" ref="AY838:AY901" si="180">IF(OR(AX838&lt;=$AX$1,AX838&gt;=$AX$2),TRUE,FALSE)</f>
        <v>0</v>
      </c>
      <c r="AZ838" s="6">
        <f t="shared" si="178"/>
        <v>0.26894744571577156</v>
      </c>
      <c r="BA838" s="3" t="b">
        <f t="shared" ref="BA838:BA901" si="181">IF(AZ838&lt;=$AZ$1,TRUE,FALSE)</f>
        <v>0</v>
      </c>
      <c r="BB838" s="3"/>
      <c r="BC838" t="s">
        <v>537</v>
      </c>
    </row>
    <row r="839" spans="1:55">
      <c r="A839">
        <v>1373</v>
      </c>
      <c r="B839">
        <v>1</v>
      </c>
      <c r="C839" t="s">
        <v>2680</v>
      </c>
      <c r="D839" t="str">
        <f>HYPERLINK("http://www.uniprot.org/uniprot/MD2L1_MOUSE", "MD2L1_MOUSE")</f>
        <v>MD2L1_MOUSE</v>
      </c>
      <c r="F839">
        <v>22.9</v>
      </c>
      <c r="G839">
        <v>205</v>
      </c>
      <c r="H839">
        <v>23599</v>
      </c>
      <c r="I839" t="s">
        <v>2681</v>
      </c>
      <c r="J839">
        <v>22</v>
      </c>
      <c r="K839">
        <v>22</v>
      </c>
      <c r="L839">
        <v>1</v>
      </c>
      <c r="M839">
        <v>1</v>
      </c>
      <c r="N839">
        <v>4</v>
      </c>
      <c r="O839">
        <v>2</v>
      </c>
      <c r="P839">
        <v>0</v>
      </c>
      <c r="Q839">
        <v>0</v>
      </c>
      <c r="R839">
        <v>5</v>
      </c>
      <c r="S839">
        <v>10</v>
      </c>
      <c r="T839">
        <v>1</v>
      </c>
      <c r="U839">
        <v>4</v>
      </c>
      <c r="V839">
        <v>2</v>
      </c>
      <c r="W839">
        <v>0</v>
      </c>
      <c r="X839">
        <v>0</v>
      </c>
      <c r="Y839">
        <v>5</v>
      </c>
      <c r="Z839">
        <v>10</v>
      </c>
      <c r="AA839">
        <v>1</v>
      </c>
      <c r="AB839">
        <v>4</v>
      </c>
      <c r="AC839">
        <v>2</v>
      </c>
      <c r="AD839">
        <v>0</v>
      </c>
      <c r="AE839">
        <v>0</v>
      </c>
      <c r="AF839">
        <v>5</v>
      </c>
      <c r="AG839">
        <v>10</v>
      </c>
      <c r="AH839" s="3">
        <v>3.2857142857142856</v>
      </c>
      <c r="AI839" s="3">
        <v>2.4285714285714284</v>
      </c>
      <c r="AJ839" s="3">
        <v>1.4285714285714286</v>
      </c>
      <c r="AK839" s="3">
        <v>2.8571428571428572</v>
      </c>
      <c r="AL839" s="3">
        <v>2</v>
      </c>
      <c r="AM839" s="3">
        <v>4.2857142857142856</v>
      </c>
      <c r="AN839" s="3">
        <v>6.1428571428571432</v>
      </c>
      <c r="AO839" s="3">
        <f t="shared" si="171"/>
        <v>3.204081632653061</v>
      </c>
      <c r="AP839" s="3" t="b">
        <f t="shared" si="172"/>
        <v>1</v>
      </c>
      <c r="AQ839" s="3" t="b">
        <f t="shared" si="179"/>
        <v>1</v>
      </c>
      <c r="AR839">
        <f t="shared" si="173"/>
        <v>3</v>
      </c>
      <c r="AS839">
        <f t="shared" si="174"/>
        <v>2</v>
      </c>
      <c r="AT839" s="3" t="b">
        <f t="shared" si="175"/>
        <v>1</v>
      </c>
      <c r="AU839" s="3">
        <f t="shared" si="176"/>
        <v>2.5</v>
      </c>
      <c r="AV839" s="3">
        <f t="shared" si="177"/>
        <v>4.1428571428571432</v>
      </c>
      <c r="AW839" s="3">
        <f t="shared" si="170"/>
        <v>-0.72869797818260573</v>
      </c>
      <c r="AX839" s="3">
        <f t="shared" si="169"/>
        <v>-0.67793507905607164</v>
      </c>
      <c r="AY839" s="3" t="b">
        <f t="shared" si="180"/>
        <v>0</v>
      </c>
      <c r="AZ839" s="6">
        <f t="shared" si="178"/>
        <v>0.19802616965099057</v>
      </c>
      <c r="BA839" s="3" t="b">
        <f t="shared" si="181"/>
        <v>0</v>
      </c>
      <c r="BB839" s="3"/>
      <c r="BC839" t="s">
        <v>537</v>
      </c>
    </row>
    <row r="840" spans="1:55">
      <c r="A840">
        <v>417</v>
      </c>
      <c r="B840">
        <v>1</v>
      </c>
      <c r="C840" t="s">
        <v>944</v>
      </c>
      <c r="D840" t="str">
        <f>HYPERLINK("http://www.uniprot.org/uniprot/RS12_MOUSE", "RS12_MOUSE")</f>
        <v>RS12_MOUSE</v>
      </c>
      <c r="F840">
        <v>14.4</v>
      </c>
      <c r="G840">
        <v>132</v>
      </c>
      <c r="H840">
        <v>14526</v>
      </c>
      <c r="I840" t="s">
        <v>945</v>
      </c>
      <c r="J840">
        <v>26</v>
      </c>
      <c r="K840">
        <v>26</v>
      </c>
      <c r="L840">
        <v>1</v>
      </c>
      <c r="M840">
        <v>0</v>
      </c>
      <c r="N840">
        <v>5</v>
      </c>
      <c r="O840">
        <v>6</v>
      </c>
      <c r="P840">
        <v>2</v>
      </c>
      <c r="Q840">
        <v>0</v>
      </c>
      <c r="R840">
        <v>7</v>
      </c>
      <c r="S840">
        <v>6</v>
      </c>
      <c r="T840">
        <v>0</v>
      </c>
      <c r="U840">
        <v>5</v>
      </c>
      <c r="V840">
        <v>6</v>
      </c>
      <c r="W840">
        <v>2</v>
      </c>
      <c r="X840">
        <v>0</v>
      </c>
      <c r="Y840">
        <v>7</v>
      </c>
      <c r="Z840">
        <v>6</v>
      </c>
      <c r="AA840">
        <v>0</v>
      </c>
      <c r="AB840">
        <v>5</v>
      </c>
      <c r="AC840">
        <v>6</v>
      </c>
      <c r="AD840">
        <v>2</v>
      </c>
      <c r="AE840">
        <v>0</v>
      </c>
      <c r="AF840">
        <v>7</v>
      </c>
      <c r="AG840">
        <v>6</v>
      </c>
      <c r="AH840" s="3">
        <v>0</v>
      </c>
      <c r="AI840" s="3">
        <v>2.8571428571428572</v>
      </c>
      <c r="AJ840" s="3">
        <v>4.1428571428571432</v>
      </c>
      <c r="AK840" s="3">
        <v>6.238142857142857</v>
      </c>
      <c r="AL840" s="3">
        <v>0</v>
      </c>
      <c r="AM840" s="3">
        <v>5.4285714285714288</v>
      </c>
      <c r="AN840" s="3">
        <v>3.2924285714285717</v>
      </c>
      <c r="AO840" s="3">
        <f t="shared" si="171"/>
        <v>3.1370204081632656</v>
      </c>
      <c r="AP840" s="3" t="b">
        <f t="shared" si="172"/>
        <v>1</v>
      </c>
      <c r="AQ840" s="3" t="b">
        <f t="shared" si="179"/>
        <v>1</v>
      </c>
      <c r="AR840">
        <f t="shared" si="173"/>
        <v>3</v>
      </c>
      <c r="AS840">
        <f t="shared" si="174"/>
        <v>2</v>
      </c>
      <c r="AT840" s="3" t="b">
        <f t="shared" si="175"/>
        <v>1</v>
      </c>
      <c r="AU840" s="3">
        <f t="shared" si="176"/>
        <v>3.3095357142857145</v>
      </c>
      <c r="AV840" s="3">
        <f t="shared" si="177"/>
        <v>2.907</v>
      </c>
      <c r="AW840" s="3">
        <f t="shared" si="170"/>
        <v>0.18709776801177005</v>
      </c>
      <c r="AX840" s="3">
        <f t="shared" si="169"/>
        <v>0.19175920513302977</v>
      </c>
      <c r="AY840" s="3" t="b">
        <f t="shared" si="180"/>
        <v>0</v>
      </c>
      <c r="AZ840" s="6">
        <f t="shared" si="178"/>
        <v>0.85075962287399798</v>
      </c>
      <c r="BA840" s="3" t="b">
        <f t="shared" si="181"/>
        <v>0</v>
      </c>
      <c r="BB840" s="3"/>
      <c r="BC840" t="s">
        <v>537</v>
      </c>
    </row>
    <row r="841" spans="1:55">
      <c r="A841">
        <v>1114</v>
      </c>
      <c r="B841">
        <v>1</v>
      </c>
      <c r="C841" t="s">
        <v>2454</v>
      </c>
      <c r="D841" t="str">
        <f>HYPERLINK("http://www.uniprot.org/uniprot/MED21_MOUSE", "MED21_MOUSE")</f>
        <v>MED21_MOUSE</v>
      </c>
      <c r="F841">
        <v>39.6</v>
      </c>
      <c r="G841">
        <v>144</v>
      </c>
      <c r="H841">
        <v>15589</v>
      </c>
      <c r="I841" t="s">
        <v>2455</v>
      </c>
      <c r="J841">
        <v>22</v>
      </c>
      <c r="K841">
        <v>22</v>
      </c>
      <c r="L841">
        <v>1</v>
      </c>
      <c r="M841">
        <v>0</v>
      </c>
      <c r="N841">
        <v>6</v>
      </c>
      <c r="O841">
        <v>4</v>
      </c>
      <c r="P841">
        <v>1</v>
      </c>
      <c r="Q841">
        <v>0</v>
      </c>
      <c r="R841">
        <v>5</v>
      </c>
      <c r="S841">
        <v>6</v>
      </c>
      <c r="T841">
        <v>0</v>
      </c>
      <c r="U841">
        <v>6</v>
      </c>
      <c r="V841">
        <v>4</v>
      </c>
      <c r="W841">
        <v>1</v>
      </c>
      <c r="X841">
        <v>0</v>
      </c>
      <c r="Y841">
        <v>5</v>
      </c>
      <c r="Z841">
        <v>6</v>
      </c>
      <c r="AA841">
        <v>0</v>
      </c>
      <c r="AB841">
        <v>6</v>
      </c>
      <c r="AC841">
        <v>4</v>
      </c>
      <c r="AD841">
        <v>1</v>
      </c>
      <c r="AE841">
        <v>0</v>
      </c>
      <c r="AF841">
        <v>5</v>
      </c>
      <c r="AG841">
        <v>6</v>
      </c>
      <c r="AH841" s="3">
        <v>1.1428571428571428</v>
      </c>
      <c r="AI841" s="3">
        <v>4.1428571428571432</v>
      </c>
      <c r="AJ841" s="3">
        <v>2.8571428571428572</v>
      </c>
      <c r="AK841" s="3">
        <v>4.7142857142857144</v>
      </c>
      <c r="AL841" s="3">
        <v>1.1428571428571428</v>
      </c>
      <c r="AM841" s="3">
        <v>4.2041428571428572</v>
      </c>
      <c r="AN841" s="3">
        <v>3.7142857142857144</v>
      </c>
      <c r="AO841" s="3">
        <f t="shared" si="171"/>
        <v>3.131204081632653</v>
      </c>
      <c r="AP841" s="3" t="b">
        <f t="shared" si="172"/>
        <v>1</v>
      </c>
      <c r="AQ841" s="3" t="b">
        <f t="shared" si="179"/>
        <v>1</v>
      </c>
      <c r="AR841">
        <f t="shared" si="173"/>
        <v>3</v>
      </c>
      <c r="AS841">
        <f t="shared" si="174"/>
        <v>2</v>
      </c>
      <c r="AT841" s="3" t="b">
        <f t="shared" si="175"/>
        <v>1</v>
      </c>
      <c r="AU841" s="3">
        <f t="shared" si="176"/>
        <v>3.2142857142857144</v>
      </c>
      <c r="AV841" s="3">
        <f t="shared" si="177"/>
        <v>3.020428571428571</v>
      </c>
      <c r="AW841" s="3">
        <f t="shared" si="170"/>
        <v>8.9744904851795884E-2</v>
      </c>
      <c r="AX841" s="3">
        <f t="shared" si="169"/>
        <v>0.12598110008323646</v>
      </c>
      <c r="AY841" s="3" t="b">
        <f t="shared" si="180"/>
        <v>0</v>
      </c>
      <c r="AZ841" s="6">
        <f t="shared" si="178"/>
        <v>0.88080026590994109</v>
      </c>
      <c r="BA841" s="3" t="b">
        <f t="shared" si="181"/>
        <v>0</v>
      </c>
      <c r="BB841" s="3"/>
      <c r="BC841" t="s">
        <v>537</v>
      </c>
    </row>
    <row r="842" spans="1:55">
      <c r="A842">
        <v>1135</v>
      </c>
      <c r="B842">
        <v>1</v>
      </c>
      <c r="C842" t="s">
        <v>2414</v>
      </c>
      <c r="D842" t="str">
        <f>HYPERLINK("http://www.uniprot.org/uniprot/CS029_MOUSE", "CS029_MOUSE")</f>
        <v>CS029_MOUSE</v>
      </c>
      <c r="F842">
        <v>6.7</v>
      </c>
      <c r="G842">
        <v>772</v>
      </c>
      <c r="H842">
        <v>90662</v>
      </c>
      <c r="I842" t="s">
        <v>2415</v>
      </c>
      <c r="J842">
        <v>22</v>
      </c>
      <c r="K842">
        <v>22</v>
      </c>
      <c r="L842">
        <v>1</v>
      </c>
      <c r="M842">
        <v>1</v>
      </c>
      <c r="N842">
        <v>6</v>
      </c>
      <c r="O842">
        <v>6</v>
      </c>
      <c r="P842">
        <v>0</v>
      </c>
      <c r="Q842">
        <v>1</v>
      </c>
      <c r="R842">
        <v>1</v>
      </c>
      <c r="S842">
        <v>7</v>
      </c>
      <c r="T842">
        <v>1</v>
      </c>
      <c r="U842">
        <v>6</v>
      </c>
      <c r="V842">
        <v>6</v>
      </c>
      <c r="W842">
        <v>0</v>
      </c>
      <c r="X842">
        <v>1</v>
      </c>
      <c r="Y842">
        <v>1</v>
      </c>
      <c r="Z842">
        <v>7</v>
      </c>
      <c r="AA842">
        <v>1</v>
      </c>
      <c r="AB842">
        <v>6</v>
      </c>
      <c r="AC842">
        <v>6</v>
      </c>
      <c r="AD842">
        <v>0</v>
      </c>
      <c r="AE842">
        <v>1</v>
      </c>
      <c r="AF842">
        <v>1</v>
      </c>
      <c r="AG842">
        <v>7</v>
      </c>
      <c r="AH842" s="3">
        <v>2.8571428571428572</v>
      </c>
      <c r="AI842" s="3">
        <v>4.1428571428571432</v>
      </c>
      <c r="AJ842" s="3">
        <v>4.5714285714285712</v>
      </c>
      <c r="AK842" s="3">
        <v>2</v>
      </c>
      <c r="AL842" s="3">
        <v>3.117285714285714</v>
      </c>
      <c r="AM842" s="3">
        <v>0.86457142857142855</v>
      </c>
      <c r="AN842" s="3">
        <v>4.2857142857142856</v>
      </c>
      <c r="AO842" s="3">
        <f t="shared" si="171"/>
        <v>3.1198571428571422</v>
      </c>
      <c r="AP842" s="3" t="b">
        <f t="shared" si="172"/>
        <v>1</v>
      </c>
      <c r="AQ842" s="3" t="b">
        <f t="shared" si="179"/>
        <v>1</v>
      </c>
      <c r="AR842">
        <f t="shared" si="173"/>
        <v>3</v>
      </c>
      <c r="AS842">
        <f t="shared" si="174"/>
        <v>3</v>
      </c>
      <c r="AT842" s="3" t="b">
        <f t="shared" si="175"/>
        <v>1</v>
      </c>
      <c r="AU842" s="3">
        <f t="shared" si="176"/>
        <v>3.3928571428571428</v>
      </c>
      <c r="AV842" s="3">
        <f t="shared" si="177"/>
        <v>2.7558571428571432</v>
      </c>
      <c r="AW842" s="3">
        <f t="shared" si="170"/>
        <v>0.29999958220549117</v>
      </c>
      <c r="AX842" s="3">
        <f t="shared" si="169"/>
        <v>0.33976887702249153</v>
      </c>
      <c r="AY842" s="3" t="b">
        <f t="shared" si="180"/>
        <v>0</v>
      </c>
      <c r="AZ842" s="6">
        <f t="shared" si="178"/>
        <v>0.58508677354224758</v>
      </c>
      <c r="BA842" s="3" t="b">
        <f t="shared" si="181"/>
        <v>0</v>
      </c>
      <c r="BB842" s="3"/>
      <c r="BC842" t="s">
        <v>537</v>
      </c>
    </row>
    <row r="843" spans="1:55">
      <c r="A843">
        <v>180</v>
      </c>
      <c r="B843">
        <v>1</v>
      </c>
      <c r="C843" t="s">
        <v>194</v>
      </c>
      <c r="D843" t="str">
        <f>HYPERLINK("http://www.uniprot.org/uniprot/FABPL_MOUSE", "FABPL_MOUSE")</f>
        <v>FABPL_MOUSE</v>
      </c>
      <c r="F843">
        <v>59.1</v>
      </c>
      <c r="G843">
        <v>127</v>
      </c>
      <c r="H843">
        <v>14247</v>
      </c>
      <c r="I843" t="s">
        <v>112</v>
      </c>
      <c r="J843">
        <v>27</v>
      </c>
      <c r="K843">
        <v>27</v>
      </c>
      <c r="L843">
        <v>1</v>
      </c>
      <c r="M843">
        <v>1</v>
      </c>
      <c r="N843">
        <v>5</v>
      </c>
      <c r="O843">
        <v>14</v>
      </c>
      <c r="P843">
        <v>1</v>
      </c>
      <c r="Q843">
        <v>0</v>
      </c>
      <c r="R843">
        <v>4</v>
      </c>
      <c r="S843">
        <v>2</v>
      </c>
      <c r="T843">
        <v>1</v>
      </c>
      <c r="U843">
        <v>5</v>
      </c>
      <c r="V843">
        <v>14</v>
      </c>
      <c r="W843">
        <v>1</v>
      </c>
      <c r="X843">
        <v>0</v>
      </c>
      <c r="Y843">
        <v>4</v>
      </c>
      <c r="Z843">
        <v>2</v>
      </c>
      <c r="AA843">
        <v>1</v>
      </c>
      <c r="AB843">
        <v>5</v>
      </c>
      <c r="AC843">
        <v>14</v>
      </c>
      <c r="AD843">
        <v>1</v>
      </c>
      <c r="AE843">
        <v>0</v>
      </c>
      <c r="AF843">
        <v>4</v>
      </c>
      <c r="AG843">
        <v>2</v>
      </c>
      <c r="AH843" s="3">
        <v>1.8571428571428572</v>
      </c>
      <c r="AI843" s="3">
        <v>2.8571428571428572</v>
      </c>
      <c r="AJ843" s="3">
        <v>10.103428571428571</v>
      </c>
      <c r="AK843" s="3">
        <v>3.2857142857142856</v>
      </c>
      <c r="AL843" s="3">
        <v>0</v>
      </c>
      <c r="AM843" s="3">
        <v>2.8571428571428572</v>
      </c>
      <c r="AN843" s="3">
        <v>0.8571428571428571</v>
      </c>
      <c r="AO843" s="3">
        <f t="shared" si="171"/>
        <v>3.1168163265306119</v>
      </c>
      <c r="AP843" s="3" t="b">
        <f t="shared" si="172"/>
        <v>1</v>
      </c>
      <c r="AQ843" s="3" t="b">
        <f t="shared" si="179"/>
        <v>1</v>
      </c>
      <c r="AR843">
        <f t="shared" si="173"/>
        <v>4</v>
      </c>
      <c r="AS843">
        <f t="shared" si="174"/>
        <v>2</v>
      </c>
      <c r="AT843" s="3" t="b">
        <f t="shared" si="175"/>
        <v>1</v>
      </c>
      <c r="AU843" s="3">
        <f t="shared" si="176"/>
        <v>4.5258571428571424</v>
      </c>
      <c r="AV843" s="3">
        <f t="shared" si="177"/>
        <v>1.2380952380952381</v>
      </c>
      <c r="AW843" s="3">
        <f t="shared" si="170"/>
        <v>1.8700687517824097</v>
      </c>
      <c r="AX843" s="3">
        <f t="shared" si="169"/>
        <v>1.6330115958538198</v>
      </c>
      <c r="AY843" s="3" t="b">
        <f t="shared" si="180"/>
        <v>0</v>
      </c>
      <c r="AZ843" s="6">
        <f t="shared" si="178"/>
        <v>0.21865604774167083</v>
      </c>
      <c r="BA843" s="3" t="b">
        <f t="shared" si="181"/>
        <v>0</v>
      </c>
      <c r="BB843" s="3"/>
      <c r="BC843" t="s">
        <v>537</v>
      </c>
    </row>
    <row r="844" spans="1:55">
      <c r="A844">
        <v>1016</v>
      </c>
      <c r="B844">
        <v>1</v>
      </c>
      <c r="C844" t="s">
        <v>2666</v>
      </c>
      <c r="D844" t="str">
        <f>HYPERLINK("http://www.uniprot.org/uniprot/STRBP_MOUSE", "STRBP_MOUSE")</f>
        <v>STRBP_MOUSE</v>
      </c>
      <c r="F844">
        <v>25.4</v>
      </c>
      <c r="G844">
        <v>672</v>
      </c>
      <c r="H844">
        <v>73706</v>
      </c>
      <c r="I844" t="s">
        <v>2667</v>
      </c>
      <c r="J844">
        <v>172</v>
      </c>
      <c r="K844">
        <v>20</v>
      </c>
      <c r="L844">
        <v>0.11600000000000001</v>
      </c>
      <c r="M844">
        <v>19</v>
      </c>
      <c r="N844">
        <v>26</v>
      </c>
      <c r="O844">
        <v>37</v>
      </c>
      <c r="P844">
        <v>15</v>
      </c>
      <c r="Q844">
        <v>20</v>
      </c>
      <c r="R844">
        <v>21</v>
      </c>
      <c r="S844">
        <v>34</v>
      </c>
      <c r="T844">
        <v>1</v>
      </c>
      <c r="U844">
        <v>2</v>
      </c>
      <c r="V844">
        <v>5</v>
      </c>
      <c r="W844">
        <v>0</v>
      </c>
      <c r="X844">
        <v>0</v>
      </c>
      <c r="Y844">
        <v>4</v>
      </c>
      <c r="Z844">
        <v>8</v>
      </c>
      <c r="AA844">
        <v>1.3160000000000001</v>
      </c>
      <c r="AB844">
        <v>2.6960000000000002</v>
      </c>
      <c r="AC844">
        <v>6.9749999999999996</v>
      </c>
      <c r="AD844">
        <v>0</v>
      </c>
      <c r="AE844">
        <v>0</v>
      </c>
      <c r="AF844">
        <v>4.9859999999999998</v>
      </c>
      <c r="AG844">
        <v>10.93</v>
      </c>
      <c r="AH844" s="3">
        <v>3.359428571428571</v>
      </c>
      <c r="AI844" s="3">
        <v>1.2422857142857142</v>
      </c>
      <c r="AJ844" s="3">
        <v>4.7107142857142863</v>
      </c>
      <c r="AK844" s="3">
        <v>1.4285714285714286</v>
      </c>
      <c r="AL844" s="3">
        <v>1.0185714285714285</v>
      </c>
      <c r="AM844" s="3">
        <v>3.7122857142857142</v>
      </c>
      <c r="AN844" s="3">
        <v>6.2757142857142858</v>
      </c>
      <c r="AO844" s="3">
        <f t="shared" si="171"/>
        <v>3.106795918367347</v>
      </c>
      <c r="AP844" s="3" t="b">
        <f t="shared" si="172"/>
        <v>1</v>
      </c>
      <c r="AQ844" s="3" t="b">
        <f t="shared" si="179"/>
        <v>0</v>
      </c>
      <c r="AR844">
        <f t="shared" si="173"/>
        <v>4</v>
      </c>
      <c r="AS844">
        <f t="shared" si="174"/>
        <v>3</v>
      </c>
      <c r="AT844" s="3" t="b">
        <f t="shared" si="175"/>
        <v>1</v>
      </c>
      <c r="AU844" s="3">
        <f t="shared" si="176"/>
        <v>2.6852500000000004</v>
      </c>
      <c r="AV844" s="3">
        <f t="shared" si="177"/>
        <v>3.6688571428571426</v>
      </c>
      <c r="AW844" s="3">
        <f t="shared" si="170"/>
        <v>-0.45027431923710676</v>
      </c>
      <c r="AX844" s="3">
        <f t="shared" si="169"/>
        <v>-0.34909511622217965</v>
      </c>
      <c r="AY844" s="3" t="b">
        <f t="shared" si="180"/>
        <v>0</v>
      </c>
      <c r="AZ844" s="6">
        <f t="shared" si="178"/>
        <v>0.56644062461706945</v>
      </c>
      <c r="BA844" s="3" t="b">
        <f t="shared" si="181"/>
        <v>0</v>
      </c>
      <c r="BB844" s="3"/>
      <c r="BC844" t="s">
        <v>2668</v>
      </c>
    </row>
    <row r="845" spans="1:55">
      <c r="A845">
        <v>530</v>
      </c>
      <c r="B845">
        <v>1</v>
      </c>
      <c r="C845" t="s">
        <v>748</v>
      </c>
      <c r="D845" t="str">
        <f>HYPERLINK("http://www.uniprot.org/uniprot/SELH_MOUSE", "SELH_MOUSE")</f>
        <v>SELH_MOUSE</v>
      </c>
      <c r="F845">
        <v>37.1</v>
      </c>
      <c r="G845">
        <v>116</v>
      </c>
      <c r="H845">
        <v>12993</v>
      </c>
      <c r="I845" t="s">
        <v>749</v>
      </c>
      <c r="J845">
        <v>31</v>
      </c>
      <c r="K845">
        <v>31</v>
      </c>
      <c r="L845">
        <v>1</v>
      </c>
      <c r="M845">
        <v>0</v>
      </c>
      <c r="N845">
        <v>2</v>
      </c>
      <c r="O845">
        <v>1</v>
      </c>
      <c r="P845">
        <v>0</v>
      </c>
      <c r="Q845">
        <v>0</v>
      </c>
      <c r="R845">
        <v>13</v>
      </c>
      <c r="S845">
        <v>15</v>
      </c>
      <c r="T845">
        <v>0</v>
      </c>
      <c r="U845">
        <v>2</v>
      </c>
      <c r="V845">
        <v>1</v>
      </c>
      <c r="W845">
        <v>0</v>
      </c>
      <c r="X845">
        <v>0</v>
      </c>
      <c r="Y845">
        <v>13</v>
      </c>
      <c r="Z845">
        <v>15</v>
      </c>
      <c r="AA845">
        <v>0</v>
      </c>
      <c r="AB845">
        <v>2</v>
      </c>
      <c r="AC845">
        <v>1</v>
      </c>
      <c r="AD845">
        <v>0</v>
      </c>
      <c r="AE845">
        <v>0</v>
      </c>
      <c r="AF845">
        <v>13</v>
      </c>
      <c r="AG845">
        <v>15</v>
      </c>
      <c r="AH845" s="3">
        <v>0.2857142857142857</v>
      </c>
      <c r="AI845" s="3">
        <v>0.8571428571428571</v>
      </c>
      <c r="AJ845" s="3">
        <v>0.5714285714285714</v>
      </c>
      <c r="AK845" s="3">
        <v>0.42857142857142855</v>
      </c>
      <c r="AL845" s="3">
        <v>0.2857142857142857</v>
      </c>
      <c r="AM845" s="3">
        <v>10.285714285714286</v>
      </c>
      <c r="AN845" s="3">
        <v>9</v>
      </c>
      <c r="AO845" s="3">
        <f t="shared" si="171"/>
        <v>3.1020408163265309</v>
      </c>
      <c r="AP845" s="3" t="b">
        <f t="shared" si="172"/>
        <v>1</v>
      </c>
      <c r="AQ845" s="3" t="b">
        <f t="shared" si="179"/>
        <v>1</v>
      </c>
      <c r="AR845">
        <f t="shared" si="173"/>
        <v>2</v>
      </c>
      <c r="AS845">
        <f t="shared" si="174"/>
        <v>2</v>
      </c>
      <c r="AT845" s="3" t="b">
        <f t="shared" si="175"/>
        <v>1</v>
      </c>
      <c r="AU845" s="3">
        <f t="shared" si="176"/>
        <v>0.5357142857142857</v>
      </c>
      <c r="AV845" s="3">
        <f t="shared" si="177"/>
        <v>6.5238095238095246</v>
      </c>
      <c r="AW845" s="3">
        <f t="shared" si="170"/>
        <v>-3.606178986630852</v>
      </c>
      <c r="AX845" s="3">
        <f t="shared" si="169"/>
        <v>-3.3289635981330172</v>
      </c>
      <c r="AY845" s="3" t="b">
        <f t="shared" si="180"/>
        <v>1</v>
      </c>
      <c r="AZ845" s="6">
        <f t="shared" si="178"/>
        <v>7.1973262641584129E-2</v>
      </c>
      <c r="BA845" s="3" t="b">
        <f t="shared" si="181"/>
        <v>1</v>
      </c>
      <c r="BB845" s="3" t="b">
        <v>1</v>
      </c>
      <c r="BC845" t="s">
        <v>537</v>
      </c>
    </row>
    <row r="846" spans="1:55">
      <c r="A846">
        <v>1188</v>
      </c>
      <c r="B846">
        <v>1</v>
      </c>
      <c r="C846" t="s">
        <v>2268</v>
      </c>
      <c r="D846" t="str">
        <f>HYPERLINK("http://www.uniprot.org/uniprot/ZN706_MOUSE", "ZN706_MOUSE")</f>
        <v>ZN706_MOUSE</v>
      </c>
      <c r="F846">
        <v>30.3</v>
      </c>
      <c r="G846">
        <v>76</v>
      </c>
      <c r="H846">
        <v>8499</v>
      </c>
      <c r="I846" t="s">
        <v>2185</v>
      </c>
      <c r="J846">
        <v>11</v>
      </c>
      <c r="K846">
        <v>11</v>
      </c>
      <c r="L846">
        <v>1</v>
      </c>
      <c r="M846">
        <v>1</v>
      </c>
      <c r="N846">
        <v>0</v>
      </c>
      <c r="O846">
        <v>2</v>
      </c>
      <c r="P846">
        <v>3</v>
      </c>
      <c r="Q846">
        <v>3</v>
      </c>
      <c r="R846">
        <v>2</v>
      </c>
      <c r="S846">
        <v>0</v>
      </c>
      <c r="T846">
        <v>1</v>
      </c>
      <c r="U846">
        <v>0</v>
      </c>
      <c r="V846">
        <v>2</v>
      </c>
      <c r="W846">
        <v>3</v>
      </c>
      <c r="X846">
        <v>3</v>
      </c>
      <c r="Y846">
        <v>2</v>
      </c>
      <c r="Z846">
        <v>0</v>
      </c>
      <c r="AA846">
        <v>1</v>
      </c>
      <c r="AB846">
        <v>0</v>
      </c>
      <c r="AC846">
        <v>2</v>
      </c>
      <c r="AD846">
        <v>3</v>
      </c>
      <c r="AE846">
        <v>3</v>
      </c>
      <c r="AF846">
        <v>2</v>
      </c>
      <c r="AG846">
        <v>0</v>
      </c>
      <c r="AH846" s="3">
        <v>2.8571428571428572</v>
      </c>
      <c r="AI846" s="3">
        <v>0</v>
      </c>
      <c r="AJ846" s="3">
        <v>1.4285714285714286</v>
      </c>
      <c r="AK846" s="3">
        <v>9.4285714285714288</v>
      </c>
      <c r="AL846" s="3">
        <v>6.5194285714285707</v>
      </c>
      <c r="AM846" s="3">
        <v>1.4285714285714286</v>
      </c>
      <c r="AN846" s="3">
        <v>0</v>
      </c>
      <c r="AO846" s="3">
        <f t="shared" si="171"/>
        <v>3.0946122448979589</v>
      </c>
      <c r="AP846" s="3" t="b">
        <f t="shared" si="172"/>
        <v>1</v>
      </c>
      <c r="AQ846" s="3" t="b">
        <f t="shared" si="179"/>
        <v>1</v>
      </c>
      <c r="AR846">
        <f t="shared" si="173"/>
        <v>3</v>
      </c>
      <c r="AS846">
        <f t="shared" si="174"/>
        <v>2</v>
      </c>
      <c r="AT846" s="3" t="b">
        <f t="shared" si="175"/>
        <v>1</v>
      </c>
      <c r="AU846" s="3">
        <f t="shared" si="176"/>
        <v>3.4285714285714288</v>
      </c>
      <c r="AV846" s="3">
        <f t="shared" si="177"/>
        <v>2.6493333333333333</v>
      </c>
      <c r="AW846" s="3">
        <f t="shared" si="170"/>
        <v>0.37197820679712523</v>
      </c>
      <c r="AX846" s="3">
        <f t="shared" si="169"/>
        <v>0.27836254516057507</v>
      </c>
      <c r="AY846" s="3" t="b">
        <f t="shared" si="180"/>
        <v>0</v>
      </c>
      <c r="AZ846" s="6">
        <f t="shared" si="178"/>
        <v>0.80345363737138076</v>
      </c>
      <c r="BA846" s="3" t="b">
        <f t="shared" si="181"/>
        <v>0</v>
      </c>
      <c r="BB846" s="3"/>
      <c r="BC846" t="s">
        <v>537</v>
      </c>
    </row>
    <row r="847" spans="1:55">
      <c r="A847">
        <v>1227</v>
      </c>
      <c r="B847">
        <v>1</v>
      </c>
      <c r="C847" t="s">
        <v>2260</v>
      </c>
      <c r="D847" t="str">
        <f>HYPERLINK("http://www.uniprot.org/uniprot/QCR2_MOUSE", "QCR2_MOUSE")</f>
        <v>QCR2_MOUSE</v>
      </c>
      <c r="F847">
        <v>13.7</v>
      </c>
      <c r="G847">
        <v>453</v>
      </c>
      <c r="H847">
        <v>48236</v>
      </c>
      <c r="I847" t="s">
        <v>2261</v>
      </c>
      <c r="J847">
        <v>13</v>
      </c>
      <c r="K847">
        <v>13</v>
      </c>
      <c r="L847">
        <v>1</v>
      </c>
      <c r="M847">
        <v>4</v>
      </c>
      <c r="N847">
        <v>2</v>
      </c>
      <c r="O847">
        <v>2</v>
      </c>
      <c r="P847">
        <v>0</v>
      </c>
      <c r="Q847">
        <v>3</v>
      </c>
      <c r="R847">
        <v>2</v>
      </c>
      <c r="S847">
        <v>0</v>
      </c>
      <c r="T847">
        <v>4</v>
      </c>
      <c r="U847">
        <v>2</v>
      </c>
      <c r="V847">
        <v>2</v>
      </c>
      <c r="W847">
        <v>0</v>
      </c>
      <c r="X847">
        <v>3</v>
      </c>
      <c r="Y847">
        <v>2</v>
      </c>
      <c r="Z847">
        <v>0</v>
      </c>
      <c r="AA847">
        <v>4</v>
      </c>
      <c r="AB847">
        <v>2</v>
      </c>
      <c r="AC847">
        <v>2</v>
      </c>
      <c r="AD847">
        <v>0</v>
      </c>
      <c r="AE847">
        <v>3</v>
      </c>
      <c r="AF847">
        <v>2</v>
      </c>
      <c r="AG847">
        <v>0</v>
      </c>
      <c r="AH847" s="3">
        <v>8.4235714285714298</v>
      </c>
      <c r="AI847" s="3">
        <v>1.1428571428571428</v>
      </c>
      <c r="AJ847" s="3">
        <v>1.4285714285714286</v>
      </c>
      <c r="AK847" s="3">
        <v>2.2857142857142856</v>
      </c>
      <c r="AL847" s="3">
        <v>6.6894285714285715</v>
      </c>
      <c r="AM847" s="3">
        <v>1.5074285714285713</v>
      </c>
      <c r="AN847" s="3">
        <v>0</v>
      </c>
      <c r="AO847" s="3">
        <f t="shared" si="171"/>
        <v>3.0682244897959188</v>
      </c>
      <c r="AP847" s="3" t="b">
        <f t="shared" si="172"/>
        <v>1</v>
      </c>
      <c r="AQ847" s="3" t="b">
        <f t="shared" si="179"/>
        <v>1</v>
      </c>
      <c r="AR847">
        <f t="shared" si="173"/>
        <v>3</v>
      </c>
      <c r="AS847">
        <f t="shared" si="174"/>
        <v>2</v>
      </c>
      <c r="AT847" s="3" t="b">
        <f t="shared" si="175"/>
        <v>1</v>
      </c>
      <c r="AU847" s="3">
        <f t="shared" si="176"/>
        <v>3.3201785714285714</v>
      </c>
      <c r="AV847" s="3">
        <f t="shared" si="177"/>
        <v>2.7322857142857142</v>
      </c>
      <c r="AW847" s="3">
        <f t="shared" si="170"/>
        <v>0.28115248341247612</v>
      </c>
      <c r="AX847" s="3">
        <f t="shared" si="169"/>
        <v>-3.0593618514982719E-2</v>
      </c>
      <c r="AY847" s="3" t="b">
        <f t="shared" si="180"/>
        <v>0</v>
      </c>
      <c r="AZ847" s="6">
        <f t="shared" si="178"/>
        <v>0.83302665884203053</v>
      </c>
      <c r="BA847" s="3" t="b">
        <f t="shared" si="181"/>
        <v>0</v>
      </c>
      <c r="BB847" s="3"/>
      <c r="BC847" t="s">
        <v>537</v>
      </c>
    </row>
    <row r="848" spans="1:55">
      <c r="A848">
        <v>45</v>
      </c>
      <c r="B848">
        <v>1</v>
      </c>
      <c r="C848" t="s">
        <v>411</v>
      </c>
      <c r="D848" t="str">
        <f>HYPERLINK("http://www.uniprot.org/uniprot/MED12_MOUSE", "MED12_MOUSE")</f>
        <v>MED12_MOUSE</v>
      </c>
      <c r="F848">
        <v>7.4</v>
      </c>
      <c r="G848">
        <v>2190</v>
      </c>
      <c r="H848">
        <v>244562</v>
      </c>
      <c r="I848" t="s">
        <v>412</v>
      </c>
      <c r="J848">
        <v>28</v>
      </c>
      <c r="K848">
        <v>28</v>
      </c>
      <c r="L848">
        <v>1</v>
      </c>
      <c r="M848">
        <v>1</v>
      </c>
      <c r="N848">
        <v>9</v>
      </c>
      <c r="O848">
        <v>7</v>
      </c>
      <c r="P848">
        <v>0</v>
      </c>
      <c r="Q848">
        <v>1</v>
      </c>
      <c r="R848">
        <v>6</v>
      </c>
      <c r="S848">
        <v>4</v>
      </c>
      <c r="T848">
        <v>1</v>
      </c>
      <c r="U848">
        <v>9</v>
      </c>
      <c r="V848">
        <v>7</v>
      </c>
      <c r="W848">
        <v>0</v>
      </c>
      <c r="X848">
        <v>1</v>
      </c>
      <c r="Y848">
        <v>6</v>
      </c>
      <c r="Z848">
        <v>4</v>
      </c>
      <c r="AA848">
        <v>1</v>
      </c>
      <c r="AB848">
        <v>9</v>
      </c>
      <c r="AC848">
        <v>7</v>
      </c>
      <c r="AD848">
        <v>0</v>
      </c>
      <c r="AE848">
        <v>1</v>
      </c>
      <c r="AF848">
        <v>6</v>
      </c>
      <c r="AG848">
        <v>4</v>
      </c>
      <c r="AH848" s="3">
        <v>1.7292857142857143</v>
      </c>
      <c r="AI848" s="3">
        <v>6</v>
      </c>
      <c r="AJ848" s="3">
        <v>4.7142857142857144</v>
      </c>
      <c r="AK848" s="3">
        <v>0</v>
      </c>
      <c r="AL848" s="3">
        <v>2.1428571428571428</v>
      </c>
      <c r="AM848" s="3">
        <v>4.5714285714285712</v>
      </c>
      <c r="AN848" s="3">
        <v>2.2857142857142856</v>
      </c>
      <c r="AO848" s="3">
        <f t="shared" si="171"/>
        <v>3.063367346938775</v>
      </c>
      <c r="AP848" s="3" t="b">
        <f t="shared" si="172"/>
        <v>1</v>
      </c>
      <c r="AQ848" s="3" t="b">
        <f t="shared" si="179"/>
        <v>1</v>
      </c>
      <c r="AR848">
        <f t="shared" si="173"/>
        <v>3</v>
      </c>
      <c r="AS848">
        <f t="shared" si="174"/>
        <v>3</v>
      </c>
      <c r="AT848" s="3" t="b">
        <f t="shared" si="175"/>
        <v>1</v>
      </c>
      <c r="AU848" s="3">
        <f t="shared" si="176"/>
        <v>3.1108928571428569</v>
      </c>
      <c r="AV848" s="3">
        <f t="shared" si="177"/>
        <v>3</v>
      </c>
      <c r="AW848" s="3">
        <f t="shared" si="170"/>
        <v>5.2366206870360359E-2</v>
      </c>
      <c r="AX848" s="3">
        <f t="shared" ref="AX848:AX911" si="182">(AW848-AVERAGE(AW838:AW858))/STDEV(AW838:AW858)</f>
        <v>-0.19524006580486666</v>
      </c>
      <c r="AY848" s="3" t="b">
        <f t="shared" si="180"/>
        <v>0</v>
      </c>
      <c r="AZ848" s="6">
        <f t="shared" si="178"/>
        <v>0.95190051873153392</v>
      </c>
      <c r="BA848" s="3" t="b">
        <f t="shared" si="181"/>
        <v>0</v>
      </c>
      <c r="BB848" s="3"/>
      <c r="BC848" t="s">
        <v>537</v>
      </c>
    </row>
    <row r="849" spans="1:55">
      <c r="A849">
        <v>1318</v>
      </c>
      <c r="B849">
        <v>1</v>
      </c>
      <c r="C849" t="s">
        <v>2865</v>
      </c>
      <c r="D849" t="str">
        <f>HYPERLINK("http://www.uniprot.org/uniprot/GNMT_MOUSE", "GNMT_MOUSE")</f>
        <v>GNMT_MOUSE</v>
      </c>
      <c r="F849">
        <v>10.199999999999999</v>
      </c>
      <c r="G849">
        <v>293</v>
      </c>
      <c r="H849">
        <v>32676</v>
      </c>
      <c r="I849" t="s">
        <v>2866</v>
      </c>
      <c r="J849">
        <v>21</v>
      </c>
      <c r="K849">
        <v>21</v>
      </c>
      <c r="L849">
        <v>1</v>
      </c>
      <c r="M849">
        <v>1</v>
      </c>
      <c r="N849">
        <v>4</v>
      </c>
      <c r="O849">
        <v>8</v>
      </c>
      <c r="P849">
        <v>0</v>
      </c>
      <c r="Q849">
        <v>0</v>
      </c>
      <c r="R849">
        <v>0</v>
      </c>
      <c r="S849">
        <v>8</v>
      </c>
      <c r="T849">
        <v>1</v>
      </c>
      <c r="U849">
        <v>4</v>
      </c>
      <c r="V849">
        <v>8</v>
      </c>
      <c r="W849">
        <v>0</v>
      </c>
      <c r="X849">
        <v>0</v>
      </c>
      <c r="Y849">
        <v>0</v>
      </c>
      <c r="Z849">
        <v>8</v>
      </c>
      <c r="AA849">
        <v>1</v>
      </c>
      <c r="AB849">
        <v>4</v>
      </c>
      <c r="AC849">
        <v>8</v>
      </c>
      <c r="AD849">
        <v>0</v>
      </c>
      <c r="AE849">
        <v>0</v>
      </c>
      <c r="AF849">
        <v>0</v>
      </c>
      <c r="AG849">
        <v>8</v>
      </c>
      <c r="AH849" s="3">
        <v>3.117285714285714</v>
      </c>
      <c r="AI849" s="3">
        <v>2.4285714285714284</v>
      </c>
      <c r="AJ849" s="3">
        <v>6.2857142857142856</v>
      </c>
      <c r="AK849" s="3">
        <v>2.8571428571428572</v>
      </c>
      <c r="AL849" s="3">
        <v>1.5714285714285714</v>
      </c>
      <c r="AM849" s="3">
        <v>0.42857142857142855</v>
      </c>
      <c r="AN849" s="3">
        <v>4.7142857142857144</v>
      </c>
      <c r="AO849" s="3">
        <f t="shared" si="171"/>
        <v>3.0575714285714288</v>
      </c>
      <c r="AP849" s="3" t="b">
        <f t="shared" si="172"/>
        <v>1</v>
      </c>
      <c r="AQ849" s="3" t="b">
        <f t="shared" si="179"/>
        <v>1</v>
      </c>
      <c r="AR849">
        <f t="shared" si="173"/>
        <v>3</v>
      </c>
      <c r="AS849">
        <f t="shared" si="174"/>
        <v>1</v>
      </c>
      <c r="AT849" s="3" t="b">
        <f t="shared" si="175"/>
        <v>1</v>
      </c>
      <c r="AU849" s="3">
        <f t="shared" si="176"/>
        <v>3.6721785714285717</v>
      </c>
      <c r="AV849" s="3">
        <f t="shared" si="177"/>
        <v>2.2380952380952381</v>
      </c>
      <c r="AW849" s="3">
        <f t="shared" si="170"/>
        <v>0.7143647872195229</v>
      </c>
      <c r="AX849" s="3">
        <f t="shared" si="182"/>
        <v>0.25730683428048523</v>
      </c>
      <c r="AY849" s="3" t="b">
        <f t="shared" si="180"/>
        <v>0</v>
      </c>
      <c r="AZ849" s="6">
        <f t="shared" si="178"/>
        <v>0.38197014136433804</v>
      </c>
      <c r="BA849" s="3" t="b">
        <f t="shared" si="181"/>
        <v>0</v>
      </c>
      <c r="BB849" s="3"/>
      <c r="BC849" t="s">
        <v>537</v>
      </c>
    </row>
    <row r="850" spans="1:55">
      <c r="A850">
        <v>877</v>
      </c>
      <c r="B850">
        <v>1</v>
      </c>
      <c r="C850" t="s">
        <v>1509</v>
      </c>
      <c r="D850" t="str">
        <f>HYPERLINK("http://www.uniprot.org/uniprot/EP400_MOUSE", "EP400_MOUSE")</f>
        <v>EP400_MOUSE</v>
      </c>
      <c r="F850">
        <v>9</v>
      </c>
      <c r="G850">
        <v>3072</v>
      </c>
      <c r="H850">
        <v>337151</v>
      </c>
      <c r="I850" t="s">
        <v>1510</v>
      </c>
      <c r="J850">
        <v>22</v>
      </c>
      <c r="K850">
        <v>22</v>
      </c>
      <c r="L850">
        <v>1</v>
      </c>
      <c r="M850">
        <v>2</v>
      </c>
      <c r="N850">
        <v>3</v>
      </c>
      <c r="O850">
        <v>2</v>
      </c>
      <c r="P850">
        <v>0</v>
      </c>
      <c r="Q850">
        <v>2</v>
      </c>
      <c r="R850">
        <v>5</v>
      </c>
      <c r="S850">
        <v>8</v>
      </c>
      <c r="T850">
        <v>2</v>
      </c>
      <c r="U850">
        <v>3</v>
      </c>
      <c r="V850">
        <v>2</v>
      </c>
      <c r="W850">
        <v>0</v>
      </c>
      <c r="X850">
        <v>2</v>
      </c>
      <c r="Y850">
        <v>5</v>
      </c>
      <c r="Z850">
        <v>8</v>
      </c>
      <c r="AA850">
        <v>2</v>
      </c>
      <c r="AB850">
        <v>3</v>
      </c>
      <c r="AC850">
        <v>2</v>
      </c>
      <c r="AD850">
        <v>0</v>
      </c>
      <c r="AE850">
        <v>2</v>
      </c>
      <c r="AF850">
        <v>5</v>
      </c>
      <c r="AG850">
        <v>8</v>
      </c>
      <c r="AH850" s="3">
        <v>4.25</v>
      </c>
      <c r="AI850" s="3">
        <v>1.4285714285714286</v>
      </c>
      <c r="AJ850" s="3">
        <v>1.2924285714285715</v>
      </c>
      <c r="AK850" s="3">
        <v>1.1428571428571428</v>
      </c>
      <c r="AL850" s="3">
        <v>4.5714285714285712</v>
      </c>
      <c r="AM850" s="3">
        <v>4.1428571428571432</v>
      </c>
      <c r="AN850" s="3">
        <v>4.5714285714285712</v>
      </c>
      <c r="AO850" s="3">
        <f t="shared" si="171"/>
        <v>3.0570816326530612</v>
      </c>
      <c r="AP850" s="3" t="b">
        <f t="shared" si="172"/>
        <v>1</v>
      </c>
      <c r="AQ850" s="3" t="b">
        <f t="shared" si="179"/>
        <v>1</v>
      </c>
      <c r="AR850">
        <f t="shared" si="173"/>
        <v>3</v>
      </c>
      <c r="AS850">
        <f t="shared" si="174"/>
        <v>3</v>
      </c>
      <c r="AT850" s="3" t="b">
        <f t="shared" si="175"/>
        <v>1</v>
      </c>
      <c r="AU850" s="3">
        <f t="shared" si="176"/>
        <v>2.0284642857142856</v>
      </c>
      <c r="AV850" s="3">
        <f t="shared" si="177"/>
        <v>4.4285714285714288</v>
      </c>
      <c r="AW850" s="3">
        <f t="shared" si="170"/>
        <v>-1.1264534864636528</v>
      </c>
      <c r="AX850" s="3">
        <f t="shared" si="182"/>
        <v>-0.9457845846509928</v>
      </c>
      <c r="AY850" s="3" t="b">
        <f t="shared" si="180"/>
        <v>0</v>
      </c>
      <c r="AZ850" s="6">
        <f t="shared" si="178"/>
        <v>4.2483632753138316E-2</v>
      </c>
      <c r="BA850" s="3" t="b">
        <f t="shared" si="181"/>
        <v>1</v>
      </c>
      <c r="BB850" s="3"/>
      <c r="BC850" t="s">
        <v>537</v>
      </c>
    </row>
    <row r="851" spans="1:55">
      <c r="A851">
        <v>1350</v>
      </c>
      <c r="B851">
        <v>1</v>
      </c>
      <c r="C851" t="s">
        <v>1986</v>
      </c>
      <c r="D851" t="str">
        <f>HYPERLINK("http://www.uniprot.org/uniprot/PHF2_MOUSE", "PHF2_MOUSE")</f>
        <v>PHF2_MOUSE</v>
      </c>
      <c r="F851">
        <v>9.9</v>
      </c>
      <c r="G851">
        <v>1096</v>
      </c>
      <c r="H851">
        <v>120815</v>
      </c>
      <c r="I851" t="s">
        <v>1987</v>
      </c>
      <c r="J851">
        <v>20</v>
      </c>
      <c r="K851">
        <v>20</v>
      </c>
      <c r="L851">
        <v>1</v>
      </c>
      <c r="M851">
        <v>1</v>
      </c>
      <c r="N851">
        <v>3</v>
      </c>
      <c r="O851">
        <v>3</v>
      </c>
      <c r="P851">
        <v>0</v>
      </c>
      <c r="Q851">
        <v>0</v>
      </c>
      <c r="R851">
        <v>4</v>
      </c>
      <c r="S851">
        <v>9</v>
      </c>
      <c r="T851">
        <v>1</v>
      </c>
      <c r="U851">
        <v>3</v>
      </c>
      <c r="V851">
        <v>3</v>
      </c>
      <c r="W851">
        <v>0</v>
      </c>
      <c r="X851">
        <v>0</v>
      </c>
      <c r="Y851">
        <v>4</v>
      </c>
      <c r="Z851">
        <v>9</v>
      </c>
      <c r="AA851">
        <v>1</v>
      </c>
      <c r="AB851">
        <v>3</v>
      </c>
      <c r="AC851">
        <v>3</v>
      </c>
      <c r="AD851">
        <v>0</v>
      </c>
      <c r="AE851">
        <v>0</v>
      </c>
      <c r="AF851">
        <v>4</v>
      </c>
      <c r="AG851">
        <v>9</v>
      </c>
      <c r="AH851" s="3">
        <v>3.2285714285714286</v>
      </c>
      <c r="AI851" s="3">
        <v>1.8571428571428572</v>
      </c>
      <c r="AJ851" s="3">
        <v>2.2857142857142856</v>
      </c>
      <c r="AK851" s="3">
        <v>2.8571428571428572</v>
      </c>
      <c r="AL851" s="3">
        <v>1.881</v>
      </c>
      <c r="AM851" s="3">
        <v>3.4259999999999997</v>
      </c>
      <c r="AN851" s="3">
        <v>5.6487142857142851</v>
      </c>
      <c r="AO851" s="3">
        <f t="shared" si="171"/>
        <v>3.0263265306122449</v>
      </c>
      <c r="AP851" s="3" t="b">
        <f t="shared" si="172"/>
        <v>1</v>
      </c>
      <c r="AQ851" s="3" t="b">
        <f t="shared" si="179"/>
        <v>1</v>
      </c>
      <c r="AR851">
        <f t="shared" si="173"/>
        <v>3</v>
      </c>
      <c r="AS851">
        <f t="shared" si="174"/>
        <v>2</v>
      </c>
      <c r="AT851" s="3" t="b">
        <f t="shared" si="175"/>
        <v>1</v>
      </c>
      <c r="AU851" s="3">
        <f t="shared" si="176"/>
        <v>2.5571428571428569</v>
      </c>
      <c r="AV851" s="3">
        <f t="shared" si="177"/>
        <v>3.6519047619047615</v>
      </c>
      <c r="AW851" s="3">
        <f t="shared" si="170"/>
        <v>-0.51411638142143468</v>
      </c>
      <c r="AX851" s="3">
        <f t="shared" si="182"/>
        <v>-0.59573277150695025</v>
      </c>
      <c r="AY851" s="3" t="b">
        <f t="shared" si="180"/>
        <v>0</v>
      </c>
      <c r="AZ851" s="6">
        <f t="shared" si="178"/>
        <v>0.31596871475470062</v>
      </c>
      <c r="BA851" s="3" t="b">
        <f t="shared" si="181"/>
        <v>0</v>
      </c>
      <c r="BB851" s="3"/>
      <c r="BC851" t="s">
        <v>537</v>
      </c>
    </row>
    <row r="852" spans="1:55">
      <c r="A852">
        <v>216</v>
      </c>
      <c r="B852">
        <v>1</v>
      </c>
      <c r="C852" t="s">
        <v>111</v>
      </c>
      <c r="D852" t="str">
        <f>HYPERLINK("http://www.uniprot.org/uniprot/PGH1_MOUSE", "PGH1_MOUSE")</f>
        <v>PGH1_MOUSE</v>
      </c>
      <c r="F852">
        <v>8.1</v>
      </c>
      <c r="G852">
        <v>602</v>
      </c>
      <c r="H852">
        <v>69043</v>
      </c>
      <c r="I852" t="s">
        <v>46</v>
      </c>
      <c r="J852">
        <v>26</v>
      </c>
      <c r="K852">
        <v>26</v>
      </c>
      <c r="L852">
        <v>1</v>
      </c>
      <c r="M852">
        <v>1</v>
      </c>
      <c r="N852">
        <v>7</v>
      </c>
      <c r="O852">
        <v>3</v>
      </c>
      <c r="P852">
        <v>1</v>
      </c>
      <c r="Q852">
        <v>1</v>
      </c>
      <c r="R852">
        <v>4</v>
      </c>
      <c r="S852">
        <v>9</v>
      </c>
      <c r="T852">
        <v>1</v>
      </c>
      <c r="U852">
        <v>7</v>
      </c>
      <c r="V852">
        <v>3</v>
      </c>
      <c r="W852">
        <v>1</v>
      </c>
      <c r="X852">
        <v>1</v>
      </c>
      <c r="Y852">
        <v>4</v>
      </c>
      <c r="Z852">
        <v>9</v>
      </c>
      <c r="AA852">
        <v>1</v>
      </c>
      <c r="AB852">
        <v>7</v>
      </c>
      <c r="AC852">
        <v>3</v>
      </c>
      <c r="AD852">
        <v>1</v>
      </c>
      <c r="AE852">
        <v>1</v>
      </c>
      <c r="AF852">
        <v>4</v>
      </c>
      <c r="AG852">
        <v>9</v>
      </c>
      <c r="AH852" s="3">
        <v>1.9115714285714287</v>
      </c>
      <c r="AI852" s="3">
        <v>4.2857142857142856</v>
      </c>
      <c r="AJ852" s="3">
        <v>1.5790000000000002</v>
      </c>
      <c r="AK852" s="3">
        <v>3.2924285714285717</v>
      </c>
      <c r="AL852" s="3">
        <v>2.2857142857142856</v>
      </c>
      <c r="AM852" s="3">
        <v>2.8571428571428572</v>
      </c>
      <c r="AN852" s="3">
        <v>4.8730000000000002</v>
      </c>
      <c r="AO852" s="3">
        <f t="shared" si="171"/>
        <v>3.0120816326530613</v>
      </c>
      <c r="AP852" s="3" t="b">
        <f t="shared" si="172"/>
        <v>1</v>
      </c>
      <c r="AQ852" s="3" t="b">
        <f t="shared" si="179"/>
        <v>1</v>
      </c>
      <c r="AR852">
        <f t="shared" si="173"/>
        <v>4</v>
      </c>
      <c r="AS852">
        <f t="shared" si="174"/>
        <v>3</v>
      </c>
      <c r="AT852" s="3" t="b">
        <f t="shared" si="175"/>
        <v>1</v>
      </c>
      <c r="AU852" s="3">
        <f t="shared" si="176"/>
        <v>2.7671785714285715</v>
      </c>
      <c r="AV852" s="3">
        <f t="shared" si="177"/>
        <v>3.3386190476190478</v>
      </c>
      <c r="AW852" s="3">
        <f t="shared" si="170"/>
        <v>-0.27083573752081758</v>
      </c>
      <c r="AX852" s="3">
        <f t="shared" si="182"/>
        <v>-0.38321697696221535</v>
      </c>
      <c r="AY852" s="3" t="b">
        <f t="shared" si="180"/>
        <v>0</v>
      </c>
      <c r="AZ852" s="6">
        <f t="shared" si="178"/>
        <v>0.58923045819583086</v>
      </c>
      <c r="BA852" s="3" t="b">
        <f t="shared" si="181"/>
        <v>0</v>
      </c>
      <c r="BB852" s="3"/>
      <c r="BC852" t="s">
        <v>537</v>
      </c>
    </row>
    <row r="853" spans="1:55">
      <c r="A853">
        <v>455</v>
      </c>
      <c r="B853">
        <v>1</v>
      </c>
      <c r="C853" t="s">
        <v>852</v>
      </c>
      <c r="D853" t="str">
        <f>HYPERLINK("http://www.uniprot.org/uniprot/FRG1_MOUSE", "FRG1_MOUSE")</f>
        <v>FRG1_MOUSE</v>
      </c>
      <c r="F853">
        <v>20.2</v>
      </c>
      <c r="G853">
        <v>258</v>
      </c>
      <c r="H853">
        <v>29128</v>
      </c>
      <c r="I853" t="s">
        <v>853</v>
      </c>
      <c r="J853">
        <v>22</v>
      </c>
      <c r="K853">
        <v>22</v>
      </c>
      <c r="L853">
        <v>1</v>
      </c>
      <c r="M853">
        <v>0</v>
      </c>
      <c r="N853">
        <v>5</v>
      </c>
      <c r="O853">
        <v>4</v>
      </c>
      <c r="P853">
        <v>3</v>
      </c>
      <c r="Q853">
        <v>0</v>
      </c>
      <c r="R853">
        <v>5</v>
      </c>
      <c r="S853">
        <v>5</v>
      </c>
      <c r="T853">
        <v>0</v>
      </c>
      <c r="U853">
        <v>5</v>
      </c>
      <c r="V853">
        <v>4</v>
      </c>
      <c r="W853">
        <v>3</v>
      </c>
      <c r="X853">
        <v>0</v>
      </c>
      <c r="Y853">
        <v>5</v>
      </c>
      <c r="Z853">
        <v>5</v>
      </c>
      <c r="AA853">
        <v>0</v>
      </c>
      <c r="AB853">
        <v>5</v>
      </c>
      <c r="AC853">
        <v>4</v>
      </c>
      <c r="AD853">
        <v>3</v>
      </c>
      <c r="AE853">
        <v>0</v>
      </c>
      <c r="AF853">
        <v>5</v>
      </c>
      <c r="AG853">
        <v>5</v>
      </c>
      <c r="AH853" s="3">
        <v>0</v>
      </c>
      <c r="AI853" s="3">
        <v>2.8571428571428572</v>
      </c>
      <c r="AJ853" s="3">
        <v>2.8</v>
      </c>
      <c r="AK853" s="3">
        <v>8.5991428571428568</v>
      </c>
      <c r="AL853" s="3">
        <v>0</v>
      </c>
      <c r="AM853" s="3">
        <v>3.8839999999999999</v>
      </c>
      <c r="AN853" s="3">
        <v>2.8571428571428572</v>
      </c>
      <c r="AO853" s="3">
        <f t="shared" si="171"/>
        <v>2.9996326530612243</v>
      </c>
      <c r="AP853" s="3" t="b">
        <f t="shared" si="172"/>
        <v>1</v>
      </c>
      <c r="AQ853" s="3" t="b">
        <f t="shared" si="179"/>
        <v>1</v>
      </c>
      <c r="AR853">
        <f t="shared" si="173"/>
        <v>3</v>
      </c>
      <c r="AS853">
        <f t="shared" si="174"/>
        <v>2</v>
      </c>
      <c r="AT853" s="3" t="b">
        <f t="shared" si="175"/>
        <v>1</v>
      </c>
      <c r="AU853" s="3">
        <f t="shared" si="176"/>
        <v>3.5640714285714283</v>
      </c>
      <c r="AV853" s="3">
        <f t="shared" si="177"/>
        <v>2.2470476190476192</v>
      </c>
      <c r="AW853" s="3">
        <f t="shared" si="170"/>
        <v>0.66549555242455871</v>
      </c>
      <c r="AX853" s="3">
        <f t="shared" si="182"/>
        <v>0.18102971656030475</v>
      </c>
      <c r="AY853" s="3" t="b">
        <f t="shared" si="180"/>
        <v>0</v>
      </c>
      <c r="AZ853" s="6">
        <f t="shared" si="178"/>
        <v>0.59900162497552345</v>
      </c>
      <c r="BA853" s="3" t="b">
        <f t="shared" si="181"/>
        <v>0</v>
      </c>
      <c r="BB853" s="3"/>
      <c r="BC853" t="s">
        <v>537</v>
      </c>
    </row>
    <row r="854" spans="1:55">
      <c r="A854">
        <v>372</v>
      </c>
      <c r="B854">
        <v>1</v>
      </c>
      <c r="C854" t="s">
        <v>1020</v>
      </c>
      <c r="D854" t="str">
        <f>HYPERLINK("http://www.uniprot.org/uniprot/RS13_MOUSE", "RS13_MOUSE")</f>
        <v>RS13_MOUSE</v>
      </c>
      <c r="F854">
        <v>20.5</v>
      </c>
      <c r="G854">
        <v>151</v>
      </c>
      <c r="H854">
        <v>17223</v>
      </c>
      <c r="I854" t="s">
        <v>1021</v>
      </c>
      <c r="J854">
        <v>22</v>
      </c>
      <c r="K854">
        <v>22</v>
      </c>
      <c r="L854">
        <v>1</v>
      </c>
      <c r="M854">
        <v>1</v>
      </c>
      <c r="N854">
        <v>6</v>
      </c>
      <c r="O854">
        <v>5</v>
      </c>
      <c r="P854">
        <v>1</v>
      </c>
      <c r="Q854">
        <v>1</v>
      </c>
      <c r="R854">
        <v>7</v>
      </c>
      <c r="S854">
        <v>1</v>
      </c>
      <c r="T854">
        <v>1</v>
      </c>
      <c r="U854">
        <v>6</v>
      </c>
      <c r="V854">
        <v>5</v>
      </c>
      <c r="W854">
        <v>1</v>
      </c>
      <c r="X854">
        <v>1</v>
      </c>
      <c r="Y854">
        <v>7</v>
      </c>
      <c r="Z854">
        <v>1</v>
      </c>
      <c r="AA854">
        <v>1</v>
      </c>
      <c r="AB854">
        <v>6</v>
      </c>
      <c r="AC854">
        <v>5</v>
      </c>
      <c r="AD854">
        <v>1</v>
      </c>
      <c r="AE854">
        <v>1</v>
      </c>
      <c r="AF854">
        <v>7</v>
      </c>
      <c r="AG854">
        <v>1</v>
      </c>
      <c r="AH854" s="3">
        <v>2.1745714285714284</v>
      </c>
      <c r="AI854" s="3">
        <v>3.7239999999999998</v>
      </c>
      <c r="AJ854" s="3">
        <v>3.2991428571428574</v>
      </c>
      <c r="AK854" s="3">
        <v>3.6428571428571428</v>
      </c>
      <c r="AL854" s="3">
        <v>2.2857142857142856</v>
      </c>
      <c r="AM854" s="3">
        <v>5.4047142857142854</v>
      </c>
      <c r="AN854" s="3">
        <v>0.42857142857142855</v>
      </c>
      <c r="AO854" s="3">
        <f t="shared" si="171"/>
        <v>2.994224489795918</v>
      </c>
      <c r="AP854" s="3" t="b">
        <f t="shared" si="172"/>
        <v>1</v>
      </c>
      <c r="AQ854" s="3" t="b">
        <f t="shared" si="179"/>
        <v>1</v>
      </c>
      <c r="AR854">
        <f t="shared" si="173"/>
        <v>4</v>
      </c>
      <c r="AS854">
        <f t="shared" si="174"/>
        <v>3</v>
      </c>
      <c r="AT854" s="3" t="b">
        <f t="shared" si="175"/>
        <v>1</v>
      </c>
      <c r="AU854" s="3">
        <f t="shared" si="176"/>
        <v>3.210142857142857</v>
      </c>
      <c r="AV854" s="3">
        <f t="shared" si="177"/>
        <v>2.7063333333333333</v>
      </c>
      <c r="AW854" s="3">
        <f t="shared" si="170"/>
        <v>0.2462979573607571</v>
      </c>
      <c r="AX854" s="3">
        <f t="shared" si="182"/>
        <v>3.9175979542362804E-3</v>
      </c>
      <c r="AY854" s="3" t="b">
        <f t="shared" si="180"/>
        <v>0</v>
      </c>
      <c r="AZ854" s="6">
        <f t="shared" si="178"/>
        <v>0.71139743070679995</v>
      </c>
      <c r="BA854" s="3" t="b">
        <f t="shared" si="181"/>
        <v>0</v>
      </c>
      <c r="BB854" s="3"/>
      <c r="BC854" t="s">
        <v>537</v>
      </c>
    </row>
    <row r="855" spans="1:55">
      <c r="A855">
        <v>984</v>
      </c>
      <c r="B855">
        <v>1</v>
      </c>
      <c r="C855" t="s">
        <v>1293</v>
      </c>
      <c r="D855" t="str">
        <f>HYPERLINK("http://www.uniprot.org/uniprot/NAA40_MOUSE", "NAA40_MOUSE")</f>
        <v>NAA40_MOUSE</v>
      </c>
      <c r="F855">
        <v>35</v>
      </c>
      <c r="G855">
        <v>237</v>
      </c>
      <c r="H855">
        <v>27230</v>
      </c>
      <c r="I855" t="s">
        <v>1294</v>
      </c>
      <c r="J855">
        <v>11</v>
      </c>
      <c r="K855">
        <v>11</v>
      </c>
      <c r="L855">
        <v>1</v>
      </c>
      <c r="M855">
        <v>2</v>
      </c>
      <c r="N855">
        <v>0</v>
      </c>
      <c r="O855">
        <v>2</v>
      </c>
      <c r="P855">
        <v>4</v>
      </c>
      <c r="Q855">
        <v>1</v>
      </c>
      <c r="R855">
        <v>0</v>
      </c>
      <c r="S855">
        <v>2</v>
      </c>
      <c r="T855">
        <v>2</v>
      </c>
      <c r="U855">
        <v>0</v>
      </c>
      <c r="V855">
        <v>2</v>
      </c>
      <c r="W855">
        <v>4</v>
      </c>
      <c r="X855">
        <v>1</v>
      </c>
      <c r="Y855">
        <v>0</v>
      </c>
      <c r="Z855">
        <v>2</v>
      </c>
      <c r="AA855">
        <v>2</v>
      </c>
      <c r="AB855">
        <v>0</v>
      </c>
      <c r="AC855">
        <v>2</v>
      </c>
      <c r="AD855">
        <v>4</v>
      </c>
      <c r="AE855">
        <v>1</v>
      </c>
      <c r="AF855">
        <v>0</v>
      </c>
      <c r="AG855">
        <v>2</v>
      </c>
      <c r="AH855" s="3">
        <v>4.4244285714285718</v>
      </c>
      <c r="AI855" s="3">
        <v>0</v>
      </c>
      <c r="AJ855" s="3">
        <v>1.381</v>
      </c>
      <c r="AK855" s="3">
        <v>11</v>
      </c>
      <c r="AL855" s="3">
        <v>2.8571428571428572</v>
      </c>
      <c r="AM855" s="3">
        <v>0</v>
      </c>
      <c r="AN855" s="3">
        <v>1.1428571428571428</v>
      </c>
      <c r="AO855" s="3">
        <f t="shared" si="171"/>
        <v>2.9722040816326531</v>
      </c>
      <c r="AP855" s="3" t="b">
        <f t="shared" si="172"/>
        <v>1</v>
      </c>
      <c r="AQ855" s="3" t="b">
        <f t="shared" si="179"/>
        <v>1</v>
      </c>
      <c r="AR855">
        <f t="shared" si="173"/>
        <v>3</v>
      </c>
      <c r="AS855">
        <f t="shared" si="174"/>
        <v>2</v>
      </c>
      <c r="AT855" s="3" t="b">
        <f t="shared" si="175"/>
        <v>1</v>
      </c>
      <c r="AU855" s="3">
        <f t="shared" si="176"/>
        <v>4.2013571428571428</v>
      </c>
      <c r="AV855" s="3">
        <f t="shared" si="177"/>
        <v>1.3333333333333333</v>
      </c>
      <c r="AW855" s="3">
        <f t="shared" si="170"/>
        <v>1.6558179302800624</v>
      </c>
      <c r="AX855" s="3">
        <f t="shared" si="182"/>
        <v>0.81548900516780642</v>
      </c>
      <c r="AY855" s="3" t="b">
        <f t="shared" si="180"/>
        <v>0</v>
      </c>
      <c r="AZ855" s="6">
        <f t="shared" si="178"/>
        <v>0.37973665285858726</v>
      </c>
      <c r="BA855" s="3" t="b">
        <f t="shared" si="181"/>
        <v>0</v>
      </c>
      <c r="BB855" s="3"/>
      <c r="BC855" t="s">
        <v>537</v>
      </c>
    </row>
    <row r="856" spans="1:55">
      <c r="A856">
        <v>581</v>
      </c>
      <c r="B856">
        <v>1</v>
      </c>
      <c r="C856" t="s">
        <v>2097</v>
      </c>
      <c r="D856" t="str">
        <f>HYPERLINK("http://www.uniprot.org/uniprot/NCOR1_MOUSE", "NCOR1_MOUSE")</f>
        <v>NCOR1_MOUSE</v>
      </c>
      <c r="F856">
        <v>4.0999999999999996</v>
      </c>
      <c r="G856">
        <v>2453</v>
      </c>
      <c r="H856">
        <v>270643</v>
      </c>
      <c r="I856" t="s">
        <v>2010</v>
      </c>
      <c r="J856">
        <v>12</v>
      </c>
      <c r="K856">
        <v>12</v>
      </c>
      <c r="L856">
        <v>1</v>
      </c>
      <c r="M856">
        <v>3</v>
      </c>
      <c r="N856">
        <v>1</v>
      </c>
      <c r="O856">
        <v>1</v>
      </c>
      <c r="P856">
        <v>3</v>
      </c>
      <c r="Q856">
        <v>2</v>
      </c>
      <c r="R856">
        <v>1</v>
      </c>
      <c r="S856">
        <v>1</v>
      </c>
      <c r="T856">
        <v>3</v>
      </c>
      <c r="U856">
        <v>1</v>
      </c>
      <c r="V856">
        <v>1</v>
      </c>
      <c r="W856">
        <v>3</v>
      </c>
      <c r="X856">
        <v>2</v>
      </c>
      <c r="Y856">
        <v>1</v>
      </c>
      <c r="Z856">
        <v>1</v>
      </c>
      <c r="AA856">
        <v>3</v>
      </c>
      <c r="AB856">
        <v>1</v>
      </c>
      <c r="AC856">
        <v>1</v>
      </c>
      <c r="AD856">
        <v>3</v>
      </c>
      <c r="AE856">
        <v>2</v>
      </c>
      <c r="AF856">
        <v>1</v>
      </c>
      <c r="AG856">
        <v>1</v>
      </c>
      <c r="AH856" s="3">
        <v>5.8571428571428568</v>
      </c>
      <c r="AI856" s="3">
        <v>0.2857142857142857</v>
      </c>
      <c r="AJ856" s="3">
        <v>0.5714285714285714</v>
      </c>
      <c r="AK856" s="3">
        <v>8.722428571428571</v>
      </c>
      <c r="AL856" s="3">
        <v>4.2088571428571431</v>
      </c>
      <c r="AM856" s="3">
        <v>0.7142857142857143</v>
      </c>
      <c r="AN856" s="3">
        <v>0.42857142857142855</v>
      </c>
      <c r="AO856" s="3">
        <f t="shared" si="171"/>
        <v>2.9697755102040815</v>
      </c>
      <c r="AP856" s="3" t="b">
        <f t="shared" si="172"/>
        <v>1</v>
      </c>
      <c r="AQ856" s="3" t="b">
        <f t="shared" si="179"/>
        <v>1</v>
      </c>
      <c r="AR856">
        <f t="shared" si="173"/>
        <v>4</v>
      </c>
      <c r="AS856">
        <f t="shared" si="174"/>
        <v>3</v>
      </c>
      <c r="AT856" s="3" t="b">
        <f t="shared" si="175"/>
        <v>1</v>
      </c>
      <c r="AU856" s="3">
        <f t="shared" si="176"/>
        <v>3.8591785714285711</v>
      </c>
      <c r="AV856" s="3">
        <f t="shared" si="177"/>
        <v>1.7839047619047621</v>
      </c>
      <c r="AW856" s="3">
        <f t="shared" si="170"/>
        <v>1.1132552060984324</v>
      </c>
      <c r="AX856" s="3">
        <f t="shared" si="182"/>
        <v>0.45188851065414964</v>
      </c>
      <c r="AY856" s="3" t="b">
        <f t="shared" si="180"/>
        <v>0</v>
      </c>
      <c r="AZ856" s="6">
        <f t="shared" si="178"/>
        <v>0.46862370712346829</v>
      </c>
      <c r="BA856" s="3" t="b">
        <f t="shared" si="181"/>
        <v>0</v>
      </c>
      <c r="BB856" s="3"/>
      <c r="BC856" t="s">
        <v>537</v>
      </c>
    </row>
    <row r="857" spans="1:55">
      <c r="A857">
        <v>576</v>
      </c>
      <c r="B857">
        <v>1</v>
      </c>
      <c r="C857" t="s">
        <v>603</v>
      </c>
      <c r="D857" t="str">
        <f>HYPERLINK("http://www.uniprot.org/uniprot/DBP_MOUSE", "DBP_MOUSE")</f>
        <v>DBP_MOUSE</v>
      </c>
      <c r="F857">
        <v>19.7</v>
      </c>
      <c r="G857">
        <v>325</v>
      </c>
      <c r="H857">
        <v>34381</v>
      </c>
      <c r="I857" t="s">
        <v>604</v>
      </c>
      <c r="J857">
        <v>22</v>
      </c>
      <c r="K857">
        <v>22</v>
      </c>
      <c r="L857">
        <v>1</v>
      </c>
      <c r="M857">
        <v>1</v>
      </c>
      <c r="N857">
        <v>7</v>
      </c>
      <c r="O857">
        <v>13</v>
      </c>
      <c r="P857">
        <v>1</v>
      </c>
      <c r="Q857">
        <v>0</v>
      </c>
      <c r="R857">
        <v>0</v>
      </c>
      <c r="S857">
        <v>0</v>
      </c>
      <c r="T857">
        <v>1</v>
      </c>
      <c r="U857">
        <v>7</v>
      </c>
      <c r="V857">
        <v>13</v>
      </c>
      <c r="W857">
        <v>1</v>
      </c>
      <c r="X857">
        <v>0</v>
      </c>
      <c r="Y857">
        <v>0</v>
      </c>
      <c r="Z857">
        <v>0</v>
      </c>
      <c r="AA857">
        <v>1</v>
      </c>
      <c r="AB857">
        <v>7</v>
      </c>
      <c r="AC857">
        <v>13</v>
      </c>
      <c r="AD857">
        <v>1</v>
      </c>
      <c r="AE857">
        <v>0</v>
      </c>
      <c r="AF857">
        <v>0</v>
      </c>
      <c r="AG857">
        <v>0</v>
      </c>
      <c r="AH857" s="3">
        <v>2.2857142857142856</v>
      </c>
      <c r="AI857" s="3">
        <v>4.5714285714285712</v>
      </c>
      <c r="AJ857" s="3">
        <v>9.4285714285714288</v>
      </c>
      <c r="AK857" s="3">
        <v>4.0520000000000005</v>
      </c>
      <c r="AL857" s="3">
        <v>0.42857142857142855</v>
      </c>
      <c r="AM857" s="3">
        <v>0</v>
      </c>
      <c r="AN857" s="3">
        <v>0</v>
      </c>
      <c r="AO857" s="3">
        <f t="shared" si="171"/>
        <v>2.9666122448979588</v>
      </c>
      <c r="AP857" s="3" t="b">
        <f t="shared" si="172"/>
        <v>1</v>
      </c>
      <c r="AQ857" s="3" t="b">
        <f t="shared" si="179"/>
        <v>1</v>
      </c>
      <c r="AR857">
        <f t="shared" si="173"/>
        <v>4</v>
      </c>
      <c r="AS857">
        <f t="shared" si="174"/>
        <v>0</v>
      </c>
      <c r="AT857" s="3" t="b">
        <f t="shared" si="175"/>
        <v>1</v>
      </c>
      <c r="AU857" s="3">
        <f t="shared" si="176"/>
        <v>5.0844285714285711</v>
      </c>
      <c r="AV857" s="3">
        <f t="shared" si="177"/>
        <v>0.14285714285714285</v>
      </c>
      <c r="AW857" s="3">
        <f t="shared" si="170"/>
        <v>5.1534405636938416</v>
      </c>
      <c r="AX857" s="3">
        <f t="shared" si="182"/>
        <v>3.3584520115913921</v>
      </c>
      <c r="AY857" s="3" t="b">
        <f t="shared" si="180"/>
        <v>1</v>
      </c>
      <c r="AZ857" s="6">
        <f t="shared" si="178"/>
        <v>4.1452228685135199E-2</v>
      </c>
      <c r="BA857" s="3" t="b">
        <f t="shared" si="181"/>
        <v>1</v>
      </c>
      <c r="BB857" s="3" t="b">
        <v>1</v>
      </c>
      <c r="BC857" t="s">
        <v>537</v>
      </c>
    </row>
    <row r="858" spans="1:55">
      <c r="A858">
        <v>143</v>
      </c>
      <c r="B858">
        <v>1</v>
      </c>
      <c r="C858" t="s">
        <v>288</v>
      </c>
      <c r="D858" t="str">
        <f>HYPERLINK("http://www.uniprot.org/uniprot/RBM3_MOUSE", "RBM3_MOUSE")</f>
        <v>RBM3_MOUSE</v>
      </c>
      <c r="F858">
        <v>32</v>
      </c>
      <c r="G858">
        <v>153</v>
      </c>
      <c r="H858">
        <v>16606</v>
      </c>
      <c r="I858" t="s">
        <v>289</v>
      </c>
      <c r="J858">
        <v>23</v>
      </c>
      <c r="K858">
        <v>23</v>
      </c>
      <c r="L858">
        <v>1</v>
      </c>
      <c r="M858">
        <v>1</v>
      </c>
      <c r="N858">
        <v>5</v>
      </c>
      <c r="O858">
        <v>6</v>
      </c>
      <c r="P858">
        <v>2</v>
      </c>
      <c r="Q858">
        <v>0</v>
      </c>
      <c r="R858">
        <v>5</v>
      </c>
      <c r="S858">
        <v>4</v>
      </c>
      <c r="T858">
        <v>1</v>
      </c>
      <c r="U858">
        <v>5</v>
      </c>
      <c r="V858">
        <v>6</v>
      </c>
      <c r="W858">
        <v>2</v>
      </c>
      <c r="X858">
        <v>0</v>
      </c>
      <c r="Y858">
        <v>5</v>
      </c>
      <c r="Z858">
        <v>4</v>
      </c>
      <c r="AA858">
        <v>1</v>
      </c>
      <c r="AB858">
        <v>5</v>
      </c>
      <c r="AC858">
        <v>6</v>
      </c>
      <c r="AD858">
        <v>2</v>
      </c>
      <c r="AE858">
        <v>0</v>
      </c>
      <c r="AF858">
        <v>5</v>
      </c>
      <c r="AG858">
        <v>4</v>
      </c>
      <c r="AH858" s="3">
        <v>1.8571428571428572</v>
      </c>
      <c r="AI858" s="3">
        <v>2.8571428571428572</v>
      </c>
      <c r="AJ858" s="3">
        <v>4.1428571428571432</v>
      </c>
      <c r="AK858" s="3">
        <v>5.8571428571428568</v>
      </c>
      <c r="AL858" s="3">
        <v>0</v>
      </c>
      <c r="AM858" s="3">
        <v>3.7239999999999998</v>
      </c>
      <c r="AN858" s="3">
        <v>2.2857142857142856</v>
      </c>
      <c r="AO858" s="3">
        <f t="shared" si="171"/>
        <v>2.9605714285714284</v>
      </c>
      <c r="AP858" s="3" t="b">
        <f t="shared" si="172"/>
        <v>1</v>
      </c>
      <c r="AQ858" s="3" t="b">
        <f t="shared" si="179"/>
        <v>1</v>
      </c>
      <c r="AR858">
        <f t="shared" si="173"/>
        <v>4</v>
      </c>
      <c r="AS858">
        <f t="shared" si="174"/>
        <v>2</v>
      </c>
      <c r="AT858" s="3" t="b">
        <f t="shared" si="175"/>
        <v>1</v>
      </c>
      <c r="AU858" s="3">
        <f t="shared" si="176"/>
        <v>3.6785714285714288</v>
      </c>
      <c r="AV858" s="3">
        <f t="shared" si="177"/>
        <v>2.0032380952380948</v>
      </c>
      <c r="AW858" s="3">
        <f t="shared" si="170"/>
        <v>0.87681170199539238</v>
      </c>
      <c r="AX858" s="3">
        <f t="shared" si="182"/>
        <v>0.33072330154244794</v>
      </c>
      <c r="AY858" s="3" t="b">
        <f t="shared" si="180"/>
        <v>0</v>
      </c>
      <c r="AZ858" s="6">
        <f t="shared" si="178"/>
        <v>0.27481480925046947</v>
      </c>
      <c r="BA858" s="3" t="b">
        <f t="shared" si="181"/>
        <v>0</v>
      </c>
      <c r="BB858" s="3"/>
      <c r="BC858" t="s">
        <v>537</v>
      </c>
    </row>
    <row r="859" spans="1:55">
      <c r="A859">
        <v>838</v>
      </c>
      <c r="B859">
        <v>1</v>
      </c>
      <c r="C859" t="s">
        <v>1603</v>
      </c>
      <c r="D859" t="str">
        <f>HYPERLINK("http://www.uniprot.org/uniprot/TAF5_MOUSE", "TAF5_MOUSE")</f>
        <v>TAF5_MOUSE</v>
      </c>
      <c r="F859">
        <v>13.9</v>
      </c>
      <c r="G859">
        <v>801</v>
      </c>
      <c r="H859">
        <v>87046</v>
      </c>
      <c r="I859" t="s">
        <v>1604</v>
      </c>
      <c r="J859">
        <v>18</v>
      </c>
      <c r="K859">
        <v>18</v>
      </c>
      <c r="L859">
        <v>1</v>
      </c>
      <c r="M859">
        <v>3</v>
      </c>
      <c r="N859">
        <v>1</v>
      </c>
      <c r="O859">
        <v>4</v>
      </c>
      <c r="P859">
        <v>0</v>
      </c>
      <c r="Q859">
        <v>2</v>
      </c>
      <c r="R859">
        <v>5</v>
      </c>
      <c r="S859">
        <v>3</v>
      </c>
      <c r="T859">
        <v>3</v>
      </c>
      <c r="U859">
        <v>1</v>
      </c>
      <c r="V859">
        <v>4</v>
      </c>
      <c r="W859">
        <v>0</v>
      </c>
      <c r="X859">
        <v>2</v>
      </c>
      <c r="Y859">
        <v>5</v>
      </c>
      <c r="Z859">
        <v>3</v>
      </c>
      <c r="AA859">
        <v>3</v>
      </c>
      <c r="AB859">
        <v>1</v>
      </c>
      <c r="AC859">
        <v>4</v>
      </c>
      <c r="AD859">
        <v>0</v>
      </c>
      <c r="AE859">
        <v>2</v>
      </c>
      <c r="AF859">
        <v>5</v>
      </c>
      <c r="AG859">
        <v>3</v>
      </c>
      <c r="AH859" s="3">
        <v>6.072571428571429</v>
      </c>
      <c r="AI859" s="3">
        <v>0.42857142857142855</v>
      </c>
      <c r="AJ859" s="3">
        <v>2.8571428571428572</v>
      </c>
      <c r="AK859" s="3">
        <v>1.0714285714285714</v>
      </c>
      <c r="AL859" s="3">
        <v>4.5714285714285712</v>
      </c>
      <c r="AM859" s="3">
        <v>4.1428571428571432</v>
      </c>
      <c r="AN859" s="3">
        <v>1.5714285714285714</v>
      </c>
      <c r="AO859" s="3">
        <f t="shared" si="171"/>
        <v>2.9593469387755107</v>
      </c>
      <c r="AP859" s="3" t="b">
        <f t="shared" si="172"/>
        <v>1</v>
      </c>
      <c r="AQ859" s="3" t="b">
        <f t="shared" si="179"/>
        <v>1</v>
      </c>
      <c r="AR859">
        <f t="shared" si="173"/>
        <v>3</v>
      </c>
      <c r="AS859">
        <f t="shared" si="174"/>
        <v>3</v>
      </c>
      <c r="AT859" s="3" t="b">
        <f t="shared" si="175"/>
        <v>1</v>
      </c>
      <c r="AU859" s="3">
        <f t="shared" si="176"/>
        <v>2.6074285714285717</v>
      </c>
      <c r="AV859" s="3">
        <f t="shared" si="177"/>
        <v>3.4285714285714288</v>
      </c>
      <c r="AW859" s="3">
        <f t="shared" si="170"/>
        <v>-0.39497984693759047</v>
      </c>
      <c r="AX859" s="3">
        <f t="shared" si="182"/>
        <v>-0.56632012490090711</v>
      </c>
      <c r="AY859" s="3" t="b">
        <f t="shared" si="180"/>
        <v>0</v>
      </c>
      <c r="AZ859" s="6">
        <f t="shared" si="178"/>
        <v>0.64733634550498831</v>
      </c>
      <c r="BA859" s="3" t="b">
        <f t="shared" si="181"/>
        <v>0</v>
      </c>
      <c r="BB859" s="3"/>
      <c r="BC859" t="s">
        <v>537</v>
      </c>
    </row>
    <row r="860" spans="1:55">
      <c r="A860">
        <v>1055</v>
      </c>
      <c r="B860">
        <v>1</v>
      </c>
      <c r="C860" t="s">
        <v>2586</v>
      </c>
      <c r="D860" t="str">
        <f>HYPERLINK("http://www.uniprot.org/uniprot/PDIA6_MOUSE", "PDIA6_MOUSE")</f>
        <v>PDIA6_MOUSE</v>
      </c>
      <c r="F860">
        <v>13.4</v>
      </c>
      <c r="G860">
        <v>440</v>
      </c>
      <c r="H860">
        <v>48101</v>
      </c>
      <c r="I860" t="s">
        <v>2587</v>
      </c>
      <c r="J860">
        <v>20</v>
      </c>
      <c r="K860">
        <v>20</v>
      </c>
      <c r="L860">
        <v>1</v>
      </c>
      <c r="M860">
        <v>0</v>
      </c>
      <c r="N860">
        <v>1</v>
      </c>
      <c r="O860">
        <v>8</v>
      </c>
      <c r="P860">
        <v>1</v>
      </c>
      <c r="Q860">
        <v>1</v>
      </c>
      <c r="R860">
        <v>2</v>
      </c>
      <c r="S860">
        <v>7</v>
      </c>
      <c r="T860">
        <v>0</v>
      </c>
      <c r="U860">
        <v>1</v>
      </c>
      <c r="V860">
        <v>8</v>
      </c>
      <c r="W860">
        <v>1</v>
      </c>
      <c r="X860">
        <v>1</v>
      </c>
      <c r="Y860">
        <v>2</v>
      </c>
      <c r="Z860">
        <v>7</v>
      </c>
      <c r="AA860">
        <v>0</v>
      </c>
      <c r="AB860">
        <v>1</v>
      </c>
      <c r="AC860">
        <v>8</v>
      </c>
      <c r="AD860">
        <v>1</v>
      </c>
      <c r="AE860">
        <v>1</v>
      </c>
      <c r="AF860">
        <v>2</v>
      </c>
      <c r="AG860">
        <v>7</v>
      </c>
      <c r="AH860" s="3">
        <v>1.0714285714285714</v>
      </c>
      <c r="AI860" s="3">
        <v>0.42857142857142855</v>
      </c>
      <c r="AJ860" s="3">
        <v>6.0475714285714286</v>
      </c>
      <c r="AK860" s="3">
        <v>4.5892857142857144</v>
      </c>
      <c r="AL860" s="3">
        <v>2.8571428571428572</v>
      </c>
      <c r="AM860" s="3">
        <v>1.4285714285714286</v>
      </c>
      <c r="AN860" s="3">
        <v>4.25</v>
      </c>
      <c r="AO860" s="3">
        <f t="shared" si="171"/>
        <v>2.9532244897959181</v>
      </c>
      <c r="AP860" s="3" t="b">
        <f t="shared" si="172"/>
        <v>1</v>
      </c>
      <c r="AQ860" s="3" t="b">
        <f t="shared" si="179"/>
        <v>1</v>
      </c>
      <c r="AR860">
        <f t="shared" si="173"/>
        <v>3</v>
      </c>
      <c r="AS860">
        <f t="shared" si="174"/>
        <v>3</v>
      </c>
      <c r="AT860" s="3" t="b">
        <f t="shared" si="175"/>
        <v>1</v>
      </c>
      <c r="AU860" s="3">
        <f t="shared" si="176"/>
        <v>3.0342142857142855</v>
      </c>
      <c r="AV860" s="3">
        <f t="shared" si="177"/>
        <v>2.8452380952380949</v>
      </c>
      <c r="AW860" s="3">
        <f t="shared" si="170"/>
        <v>9.2773591622425336E-2</v>
      </c>
      <c r="AX860" s="3">
        <f t="shared" si="182"/>
        <v>-0.18127220713400516</v>
      </c>
      <c r="AY860" s="3" t="b">
        <f t="shared" si="180"/>
        <v>0</v>
      </c>
      <c r="AZ860" s="6">
        <f t="shared" si="178"/>
        <v>0.91800503859964655</v>
      </c>
      <c r="BA860" s="3" t="b">
        <f t="shared" si="181"/>
        <v>0</v>
      </c>
      <c r="BB860" s="3"/>
      <c r="BC860" t="s">
        <v>537</v>
      </c>
    </row>
    <row r="861" spans="1:55">
      <c r="A861">
        <v>156</v>
      </c>
      <c r="B861">
        <v>1</v>
      </c>
      <c r="C861" t="s">
        <v>135</v>
      </c>
      <c r="D861" t="str">
        <f>HYPERLINK("http://www.uniprot.org/uniprot/ALBU_MOUSE", "ALBU_MOUSE")</f>
        <v>ALBU_MOUSE</v>
      </c>
      <c r="F861">
        <v>14.5</v>
      </c>
      <c r="G861">
        <v>608</v>
      </c>
      <c r="H861">
        <v>68694</v>
      </c>
      <c r="I861" t="s">
        <v>136</v>
      </c>
      <c r="J861">
        <v>24</v>
      </c>
      <c r="K861">
        <v>24</v>
      </c>
      <c r="L861">
        <v>1</v>
      </c>
      <c r="M861">
        <v>4</v>
      </c>
      <c r="N861">
        <v>13</v>
      </c>
      <c r="O861">
        <v>2</v>
      </c>
      <c r="P861">
        <v>0</v>
      </c>
      <c r="Q861">
        <v>0</v>
      </c>
      <c r="R861">
        <v>3</v>
      </c>
      <c r="S861">
        <v>2</v>
      </c>
      <c r="T861">
        <v>4</v>
      </c>
      <c r="U861">
        <v>13</v>
      </c>
      <c r="V861">
        <v>2</v>
      </c>
      <c r="W861">
        <v>0</v>
      </c>
      <c r="X861">
        <v>0</v>
      </c>
      <c r="Y861">
        <v>3</v>
      </c>
      <c r="Z861">
        <v>2</v>
      </c>
      <c r="AA861">
        <v>4</v>
      </c>
      <c r="AB861">
        <v>13</v>
      </c>
      <c r="AC861">
        <v>2</v>
      </c>
      <c r="AD861">
        <v>0</v>
      </c>
      <c r="AE861">
        <v>0</v>
      </c>
      <c r="AF861">
        <v>3</v>
      </c>
      <c r="AG861">
        <v>2</v>
      </c>
      <c r="AH861" s="3">
        <v>7.0214285714285714</v>
      </c>
      <c r="AI861" s="3">
        <v>9.7142857142857135</v>
      </c>
      <c r="AJ861" s="3">
        <v>1.0045714285714287</v>
      </c>
      <c r="AK861" s="3">
        <v>0</v>
      </c>
      <c r="AL861" s="3">
        <v>0</v>
      </c>
      <c r="AM861" s="3">
        <v>1.9104285714285716</v>
      </c>
      <c r="AN861" s="3">
        <v>0.8571428571428571</v>
      </c>
      <c r="AO861" s="3">
        <f t="shared" si="171"/>
        <v>2.9296938775510202</v>
      </c>
      <c r="AP861" s="3" t="b">
        <f t="shared" si="172"/>
        <v>1</v>
      </c>
      <c r="AQ861" s="3" t="b">
        <f t="shared" si="179"/>
        <v>1</v>
      </c>
      <c r="AR861">
        <f t="shared" si="173"/>
        <v>3</v>
      </c>
      <c r="AS861">
        <f t="shared" si="174"/>
        <v>2</v>
      </c>
      <c r="AT861" s="3" t="b">
        <f t="shared" si="175"/>
        <v>1</v>
      </c>
      <c r="AU861" s="3">
        <f t="shared" si="176"/>
        <v>4.4350714285714279</v>
      </c>
      <c r="AV861" s="3">
        <f t="shared" si="177"/>
        <v>0.92252380952380963</v>
      </c>
      <c r="AW861" s="3">
        <f t="shared" si="170"/>
        <v>2.2652992884355423</v>
      </c>
      <c r="AX861" s="3">
        <f t="shared" si="182"/>
        <v>1.2865410477200718</v>
      </c>
      <c r="AY861" s="3" t="b">
        <f t="shared" si="180"/>
        <v>0</v>
      </c>
      <c r="AZ861" s="6">
        <f t="shared" si="178"/>
        <v>0.26706893451343505</v>
      </c>
      <c r="BA861" s="3" t="b">
        <f t="shared" si="181"/>
        <v>0</v>
      </c>
      <c r="BB861" s="3"/>
      <c r="BC861" t="s">
        <v>537</v>
      </c>
    </row>
    <row r="862" spans="1:55">
      <c r="A862">
        <v>301</v>
      </c>
      <c r="B862">
        <v>1</v>
      </c>
      <c r="C862" t="s">
        <v>566</v>
      </c>
      <c r="D862" t="str">
        <f>HYPERLINK("http://www.uniprot.org/uniprot/RAB7A_MOUSE", "RAB7A_MOUSE")</f>
        <v>RAB7A_MOUSE</v>
      </c>
      <c r="F862">
        <v>47.3</v>
      </c>
      <c r="G862">
        <v>207</v>
      </c>
      <c r="H862">
        <v>23491</v>
      </c>
      <c r="I862" t="s">
        <v>567</v>
      </c>
      <c r="J862">
        <v>24</v>
      </c>
      <c r="K862">
        <v>24</v>
      </c>
      <c r="L862">
        <v>1</v>
      </c>
      <c r="M862">
        <v>2</v>
      </c>
      <c r="N862">
        <v>2</v>
      </c>
      <c r="O862">
        <v>3</v>
      </c>
      <c r="P862">
        <v>0</v>
      </c>
      <c r="Q862">
        <v>2</v>
      </c>
      <c r="R862">
        <v>7</v>
      </c>
      <c r="S862">
        <v>8</v>
      </c>
      <c r="T862">
        <v>2</v>
      </c>
      <c r="U862">
        <v>2</v>
      </c>
      <c r="V862">
        <v>3</v>
      </c>
      <c r="W862">
        <v>0</v>
      </c>
      <c r="X862">
        <v>2</v>
      </c>
      <c r="Y862">
        <v>7</v>
      </c>
      <c r="Z862">
        <v>8</v>
      </c>
      <c r="AA862">
        <v>2</v>
      </c>
      <c r="AB862">
        <v>2</v>
      </c>
      <c r="AC862">
        <v>3</v>
      </c>
      <c r="AD862">
        <v>0</v>
      </c>
      <c r="AE862">
        <v>2</v>
      </c>
      <c r="AF862">
        <v>7</v>
      </c>
      <c r="AG862">
        <v>8</v>
      </c>
      <c r="AH862" s="3">
        <v>3.8095714285714286</v>
      </c>
      <c r="AI862" s="3">
        <v>0.8571428571428571</v>
      </c>
      <c r="AJ862" s="3">
        <v>1.75</v>
      </c>
      <c r="AK862" s="3">
        <v>0</v>
      </c>
      <c r="AL862" s="3">
        <v>4.1428571428571432</v>
      </c>
      <c r="AM862" s="3">
        <v>5.3354285714285714</v>
      </c>
      <c r="AN862" s="3">
        <v>4.5714285714285712</v>
      </c>
      <c r="AO862" s="3">
        <f t="shared" si="171"/>
        <v>2.9237755102040817</v>
      </c>
      <c r="AP862" s="3" t="b">
        <f t="shared" si="172"/>
        <v>1</v>
      </c>
      <c r="AQ862" s="3" t="b">
        <f t="shared" si="179"/>
        <v>1</v>
      </c>
      <c r="AR862">
        <f t="shared" si="173"/>
        <v>3</v>
      </c>
      <c r="AS862">
        <f t="shared" si="174"/>
        <v>3</v>
      </c>
      <c r="AT862" s="3" t="b">
        <f t="shared" si="175"/>
        <v>1</v>
      </c>
      <c r="AU862" s="3">
        <f t="shared" si="176"/>
        <v>1.6041785714285715</v>
      </c>
      <c r="AV862" s="3">
        <f t="shared" si="177"/>
        <v>4.683238095238095</v>
      </c>
      <c r="AW862" s="3">
        <f t="shared" si="170"/>
        <v>-1.5456716399459336</v>
      </c>
      <c r="AX862" s="3">
        <f t="shared" si="182"/>
        <v>-1.2349216438779269</v>
      </c>
      <c r="AY862" s="3" t="b">
        <f t="shared" si="180"/>
        <v>0</v>
      </c>
      <c r="AZ862" s="6">
        <f t="shared" si="178"/>
        <v>2.8485485698157988E-2</v>
      </c>
      <c r="BA862" s="3" t="b">
        <f t="shared" si="181"/>
        <v>1</v>
      </c>
      <c r="BB862" s="3"/>
      <c r="BC862" t="s">
        <v>537</v>
      </c>
    </row>
    <row r="863" spans="1:55">
      <c r="A863">
        <v>312</v>
      </c>
      <c r="B863">
        <v>1</v>
      </c>
      <c r="C863" t="s">
        <v>587</v>
      </c>
      <c r="D863" t="str">
        <f>HYPERLINK("http://www.uniprot.org/uniprot/HMGA2_MOUSE", "HMGA2_MOUSE")</f>
        <v>HMGA2_MOUSE</v>
      </c>
      <c r="F863">
        <v>57.4</v>
      </c>
      <c r="G863">
        <v>108</v>
      </c>
      <c r="H863">
        <v>11820</v>
      </c>
      <c r="I863" t="s">
        <v>588</v>
      </c>
      <c r="J863">
        <v>14</v>
      </c>
      <c r="K863">
        <v>14</v>
      </c>
      <c r="L863">
        <v>1</v>
      </c>
      <c r="M863">
        <v>4</v>
      </c>
      <c r="N863">
        <v>1</v>
      </c>
      <c r="O863">
        <v>2</v>
      </c>
      <c r="P863">
        <v>1</v>
      </c>
      <c r="Q863">
        <v>4</v>
      </c>
      <c r="R863">
        <v>0</v>
      </c>
      <c r="S863">
        <v>2</v>
      </c>
      <c r="T863">
        <v>4</v>
      </c>
      <c r="U863">
        <v>1</v>
      </c>
      <c r="V863">
        <v>2</v>
      </c>
      <c r="W863">
        <v>1</v>
      </c>
      <c r="X863">
        <v>4</v>
      </c>
      <c r="Y863">
        <v>0</v>
      </c>
      <c r="Z863">
        <v>2</v>
      </c>
      <c r="AA863">
        <v>4</v>
      </c>
      <c r="AB863">
        <v>1</v>
      </c>
      <c r="AC863">
        <v>2</v>
      </c>
      <c r="AD863">
        <v>1</v>
      </c>
      <c r="AE863">
        <v>4</v>
      </c>
      <c r="AF863">
        <v>0</v>
      </c>
      <c r="AG863">
        <v>2</v>
      </c>
      <c r="AH863" s="3">
        <v>7.2857142857142856</v>
      </c>
      <c r="AI863" s="3">
        <v>0.2857142857142857</v>
      </c>
      <c r="AJ863" s="3">
        <v>1.1285714285714286</v>
      </c>
      <c r="AK863" s="3">
        <v>3.556</v>
      </c>
      <c r="AL863" s="3">
        <v>7.2857142857142856</v>
      </c>
      <c r="AM863" s="3">
        <v>0</v>
      </c>
      <c r="AN863" s="3">
        <v>0.8571428571428571</v>
      </c>
      <c r="AO863" s="3">
        <f t="shared" si="171"/>
        <v>2.9141224489795916</v>
      </c>
      <c r="AP863" s="3" t="b">
        <f t="shared" si="172"/>
        <v>1</v>
      </c>
      <c r="AQ863" s="3" t="b">
        <f t="shared" si="179"/>
        <v>1</v>
      </c>
      <c r="AR863">
        <f t="shared" si="173"/>
        <v>4</v>
      </c>
      <c r="AS863">
        <f t="shared" si="174"/>
        <v>2</v>
      </c>
      <c r="AT863" s="3" t="b">
        <f t="shared" si="175"/>
        <v>1</v>
      </c>
      <c r="AU863" s="3">
        <f t="shared" si="176"/>
        <v>3.0640000000000001</v>
      </c>
      <c r="AV863" s="3">
        <f t="shared" si="177"/>
        <v>2.714285714285714</v>
      </c>
      <c r="AW863" s="3">
        <f t="shared" si="170"/>
        <v>0.17484370587688891</v>
      </c>
      <c r="AX863" s="3">
        <f t="shared" si="182"/>
        <v>-0.12766258686935247</v>
      </c>
      <c r="AY863" s="3" t="b">
        <f t="shared" si="180"/>
        <v>0</v>
      </c>
      <c r="AZ863" s="6">
        <f t="shared" si="178"/>
        <v>0.90101053700769829</v>
      </c>
      <c r="BA863" s="3" t="b">
        <f t="shared" si="181"/>
        <v>0</v>
      </c>
      <c r="BB863" s="3"/>
      <c r="BC863" t="s">
        <v>537</v>
      </c>
    </row>
    <row r="864" spans="1:55">
      <c r="A864">
        <v>648</v>
      </c>
      <c r="B864">
        <v>1</v>
      </c>
      <c r="C864" t="s">
        <v>497</v>
      </c>
      <c r="D864" t="str">
        <f>HYPERLINK("http://www.uniprot.org/uniprot/USF2_MOUSE", "USF2_MOUSE")</f>
        <v>USF2_MOUSE</v>
      </c>
      <c r="F864">
        <v>7.5</v>
      </c>
      <c r="G864">
        <v>346</v>
      </c>
      <c r="H864">
        <v>36955</v>
      </c>
      <c r="I864" t="s">
        <v>498</v>
      </c>
      <c r="J864">
        <v>37</v>
      </c>
      <c r="K864">
        <v>15</v>
      </c>
      <c r="L864">
        <v>0.40500000000000003</v>
      </c>
      <c r="M864">
        <v>1</v>
      </c>
      <c r="N864">
        <v>8</v>
      </c>
      <c r="O864">
        <v>8</v>
      </c>
      <c r="P864">
        <v>2</v>
      </c>
      <c r="Q864">
        <v>0</v>
      </c>
      <c r="R864">
        <v>9</v>
      </c>
      <c r="S864">
        <v>9</v>
      </c>
      <c r="T864">
        <v>0</v>
      </c>
      <c r="U864">
        <v>3</v>
      </c>
      <c r="V864">
        <v>4</v>
      </c>
      <c r="W864">
        <v>0</v>
      </c>
      <c r="X864">
        <v>0</v>
      </c>
      <c r="Y864">
        <v>4</v>
      </c>
      <c r="Z864">
        <v>4</v>
      </c>
      <c r="AA864">
        <v>0</v>
      </c>
      <c r="AB864">
        <v>5.1429999999999998</v>
      </c>
      <c r="AC864">
        <v>6.6669999999999998</v>
      </c>
      <c r="AD864">
        <v>0</v>
      </c>
      <c r="AE864">
        <v>0</v>
      </c>
      <c r="AF864">
        <v>7.3330000000000002</v>
      </c>
      <c r="AG864">
        <v>8</v>
      </c>
      <c r="AH864" s="3">
        <v>0.42857142857142855</v>
      </c>
      <c r="AI864" s="3">
        <v>3.3277142857142858</v>
      </c>
      <c r="AJ864" s="3">
        <v>4.6667142857142858</v>
      </c>
      <c r="AK864" s="3">
        <v>0.6428571428571429</v>
      </c>
      <c r="AL864" s="3">
        <v>0.5714285714285714</v>
      </c>
      <c r="AM864" s="3">
        <v>6.0475714285714286</v>
      </c>
      <c r="AN864" s="3">
        <v>4.5714285714285712</v>
      </c>
      <c r="AO864" s="3">
        <f t="shared" si="171"/>
        <v>2.8937551020408163</v>
      </c>
      <c r="AP864" s="3" t="b">
        <f t="shared" si="172"/>
        <v>1</v>
      </c>
      <c r="AQ864" s="3" t="b">
        <f t="shared" si="179"/>
        <v>1</v>
      </c>
      <c r="AR864">
        <f t="shared" si="173"/>
        <v>4</v>
      </c>
      <c r="AS864">
        <f t="shared" si="174"/>
        <v>2</v>
      </c>
      <c r="AT864" s="3" t="b">
        <f t="shared" si="175"/>
        <v>1</v>
      </c>
      <c r="AU864" s="3">
        <f t="shared" si="176"/>
        <v>2.2664642857142856</v>
      </c>
      <c r="AV864" s="3">
        <f t="shared" si="177"/>
        <v>3.730142857142857</v>
      </c>
      <c r="AW864" s="3">
        <f t="shared" si="170"/>
        <v>-0.71878745609046968</v>
      </c>
      <c r="AX864" s="3">
        <f t="shared" si="182"/>
        <v>-0.63798395569495814</v>
      </c>
      <c r="AY864" s="3" t="b">
        <f t="shared" si="180"/>
        <v>0</v>
      </c>
      <c r="AZ864" s="6">
        <f t="shared" si="178"/>
        <v>0.46195688653826872</v>
      </c>
      <c r="BA864" s="3" t="b">
        <f t="shared" si="181"/>
        <v>0</v>
      </c>
      <c r="BB864" s="3"/>
      <c r="BC864" t="s">
        <v>2020</v>
      </c>
    </row>
    <row r="865" spans="1:55">
      <c r="A865">
        <v>1333</v>
      </c>
      <c r="B865">
        <v>1</v>
      </c>
      <c r="C865" t="s">
        <v>2038</v>
      </c>
      <c r="D865" t="str">
        <f>HYPERLINK("http://www.uniprot.org/uniprot/NXT1_MOUSE", "NXT1_MOUSE")</f>
        <v>NXT1_MOUSE</v>
      </c>
      <c r="F865">
        <v>35.700000000000003</v>
      </c>
      <c r="G865">
        <v>140</v>
      </c>
      <c r="H865">
        <v>15848</v>
      </c>
      <c r="I865" t="s">
        <v>2039</v>
      </c>
      <c r="J865">
        <v>24</v>
      </c>
      <c r="K865">
        <v>11</v>
      </c>
      <c r="L865">
        <v>0.45800000000000002</v>
      </c>
      <c r="M865">
        <v>0</v>
      </c>
      <c r="N865">
        <v>9</v>
      </c>
      <c r="O865">
        <v>6</v>
      </c>
      <c r="P865">
        <v>0</v>
      </c>
      <c r="Q865">
        <v>1</v>
      </c>
      <c r="R865">
        <v>2</v>
      </c>
      <c r="S865">
        <v>6</v>
      </c>
      <c r="T865">
        <v>0</v>
      </c>
      <c r="U865">
        <v>5</v>
      </c>
      <c r="V865">
        <v>2</v>
      </c>
      <c r="W865">
        <v>0</v>
      </c>
      <c r="X865">
        <v>0</v>
      </c>
      <c r="Y865">
        <v>0</v>
      </c>
      <c r="Z865">
        <v>4</v>
      </c>
      <c r="AA865">
        <v>0</v>
      </c>
      <c r="AB865">
        <v>8.3330000000000002</v>
      </c>
      <c r="AC865">
        <v>6</v>
      </c>
      <c r="AD865">
        <v>0</v>
      </c>
      <c r="AE865">
        <v>0</v>
      </c>
      <c r="AF865">
        <v>0</v>
      </c>
      <c r="AG865">
        <v>5.6</v>
      </c>
      <c r="AH865" s="3">
        <v>1.4285714285714286</v>
      </c>
      <c r="AI865" s="3">
        <v>5.9047142857142854</v>
      </c>
      <c r="AJ865" s="3">
        <v>4.5714285714285712</v>
      </c>
      <c r="AK865" s="3">
        <v>2.8571428571428572</v>
      </c>
      <c r="AL865" s="3">
        <v>1.75</v>
      </c>
      <c r="AM865" s="3">
        <v>0.42857142857142855</v>
      </c>
      <c r="AN865" s="3">
        <v>3.2285714285714286</v>
      </c>
      <c r="AO865" s="3">
        <f t="shared" si="171"/>
        <v>2.8812857142857138</v>
      </c>
      <c r="AP865" s="3" t="b">
        <f t="shared" si="172"/>
        <v>1</v>
      </c>
      <c r="AQ865" s="3" t="b">
        <f t="shared" si="179"/>
        <v>1</v>
      </c>
      <c r="AR865">
        <f t="shared" si="173"/>
        <v>2</v>
      </c>
      <c r="AS865">
        <f t="shared" si="174"/>
        <v>3</v>
      </c>
      <c r="AT865" s="3" t="b">
        <f t="shared" si="175"/>
        <v>1</v>
      </c>
      <c r="AU865" s="3">
        <f t="shared" si="176"/>
        <v>3.6904642857142855</v>
      </c>
      <c r="AV865" s="3">
        <f t="shared" si="177"/>
        <v>1.8023809523809522</v>
      </c>
      <c r="AW865" s="3">
        <f t="shared" si="170"/>
        <v>1.0338983563133917</v>
      </c>
      <c r="AX865" s="3">
        <f t="shared" si="182"/>
        <v>0.50310534671060858</v>
      </c>
      <c r="AY865" s="3" t="b">
        <f t="shared" si="180"/>
        <v>0</v>
      </c>
      <c r="AZ865" s="6">
        <f t="shared" si="178"/>
        <v>0.21817044024702642</v>
      </c>
      <c r="BA865" s="3" t="b">
        <f t="shared" si="181"/>
        <v>0</v>
      </c>
      <c r="BB865" s="3"/>
      <c r="BC865" t="s">
        <v>833</v>
      </c>
    </row>
    <row r="866" spans="1:55">
      <c r="A866">
        <v>332</v>
      </c>
      <c r="B866">
        <v>1</v>
      </c>
      <c r="C866" t="s">
        <v>1186</v>
      </c>
      <c r="D866" t="str">
        <f>HYPERLINK("http://www.uniprot.org/uniprot/ACTN4_MOUSE", "ACTN4_MOUSE")</f>
        <v>ACTN4_MOUSE</v>
      </c>
      <c r="F866">
        <v>13.3</v>
      </c>
      <c r="G866">
        <v>912</v>
      </c>
      <c r="H866">
        <v>104978</v>
      </c>
      <c r="I866" t="s">
        <v>1103</v>
      </c>
      <c r="J866">
        <v>31</v>
      </c>
      <c r="K866">
        <v>31</v>
      </c>
      <c r="L866">
        <v>1</v>
      </c>
      <c r="M866">
        <v>0</v>
      </c>
      <c r="N866">
        <v>8</v>
      </c>
      <c r="O866">
        <v>9</v>
      </c>
      <c r="P866">
        <v>0</v>
      </c>
      <c r="Q866">
        <v>0</v>
      </c>
      <c r="R866">
        <v>3</v>
      </c>
      <c r="S866">
        <v>11</v>
      </c>
      <c r="T866">
        <v>0</v>
      </c>
      <c r="U866">
        <v>8</v>
      </c>
      <c r="V866">
        <v>9</v>
      </c>
      <c r="W866">
        <v>0</v>
      </c>
      <c r="X866">
        <v>0</v>
      </c>
      <c r="Y866">
        <v>3</v>
      </c>
      <c r="Z866">
        <v>11</v>
      </c>
      <c r="AA866">
        <v>0</v>
      </c>
      <c r="AB866">
        <v>8</v>
      </c>
      <c r="AC866">
        <v>9</v>
      </c>
      <c r="AD866">
        <v>0</v>
      </c>
      <c r="AE866">
        <v>0</v>
      </c>
      <c r="AF866">
        <v>3</v>
      </c>
      <c r="AG866">
        <v>11</v>
      </c>
      <c r="AH866" s="3">
        <v>0</v>
      </c>
      <c r="AI866" s="3">
        <v>5.3714285714285719</v>
      </c>
      <c r="AJ866" s="3">
        <v>6.4285714285714288</v>
      </c>
      <c r="AK866" s="3">
        <v>0</v>
      </c>
      <c r="AL866" s="3">
        <v>0</v>
      </c>
      <c r="AM866" s="3">
        <v>2</v>
      </c>
      <c r="AN866" s="3">
        <v>6.3332857142857142</v>
      </c>
      <c r="AO866" s="3">
        <f t="shared" si="171"/>
        <v>2.876183673469388</v>
      </c>
      <c r="AP866" s="3" t="b">
        <f t="shared" si="172"/>
        <v>1</v>
      </c>
      <c r="AQ866" s="3" t="b">
        <f t="shared" si="179"/>
        <v>1</v>
      </c>
      <c r="AR866">
        <f t="shared" si="173"/>
        <v>2</v>
      </c>
      <c r="AS866">
        <f t="shared" si="174"/>
        <v>2</v>
      </c>
      <c r="AT866" s="3" t="b">
        <f t="shared" si="175"/>
        <v>1</v>
      </c>
      <c r="AU866" s="3">
        <f t="shared" si="176"/>
        <v>2.95</v>
      </c>
      <c r="AV866" s="3">
        <f t="shared" si="177"/>
        <v>2.7777619047619049</v>
      </c>
      <c r="AW866" s="3">
        <f t="shared" si="170"/>
        <v>8.6792010137283146E-2</v>
      </c>
      <c r="AX866" s="3">
        <f t="shared" si="182"/>
        <v>1.9151487418886858E-2</v>
      </c>
      <c r="AY866" s="3" t="b">
        <f t="shared" si="180"/>
        <v>0</v>
      </c>
      <c r="AZ866" s="6">
        <f t="shared" si="178"/>
        <v>0.94903728373986418</v>
      </c>
      <c r="BA866" s="3" t="b">
        <f t="shared" si="181"/>
        <v>0</v>
      </c>
      <c r="BB866" s="3"/>
      <c r="BC866" t="s">
        <v>537</v>
      </c>
    </row>
    <row r="867" spans="1:55">
      <c r="A867">
        <v>1133</v>
      </c>
      <c r="B867">
        <v>1</v>
      </c>
      <c r="C867" t="s">
        <v>2325</v>
      </c>
      <c r="D867" t="str">
        <f>HYPERLINK("http://www.uniprot.org/uniprot/EXOS5_MOUSE", "EXOS5_MOUSE")</f>
        <v>EXOS5_MOUSE</v>
      </c>
      <c r="F867">
        <v>32.799999999999997</v>
      </c>
      <c r="G867">
        <v>235</v>
      </c>
      <c r="H867">
        <v>25195</v>
      </c>
      <c r="I867" t="s">
        <v>2326</v>
      </c>
      <c r="J867">
        <v>22</v>
      </c>
      <c r="K867">
        <v>22</v>
      </c>
      <c r="L867">
        <v>1</v>
      </c>
      <c r="M867">
        <v>1</v>
      </c>
      <c r="N867">
        <v>3</v>
      </c>
      <c r="O867">
        <v>5</v>
      </c>
      <c r="P867">
        <v>0</v>
      </c>
      <c r="Q867">
        <v>0</v>
      </c>
      <c r="R867">
        <v>4</v>
      </c>
      <c r="S867">
        <v>9</v>
      </c>
      <c r="T867">
        <v>1</v>
      </c>
      <c r="U867">
        <v>3</v>
      </c>
      <c r="V867">
        <v>5</v>
      </c>
      <c r="W867">
        <v>0</v>
      </c>
      <c r="X867">
        <v>0</v>
      </c>
      <c r="Y867">
        <v>4</v>
      </c>
      <c r="Z867">
        <v>9</v>
      </c>
      <c r="AA867">
        <v>1</v>
      </c>
      <c r="AB867">
        <v>3</v>
      </c>
      <c r="AC867">
        <v>5</v>
      </c>
      <c r="AD867">
        <v>0</v>
      </c>
      <c r="AE867">
        <v>0</v>
      </c>
      <c r="AF867">
        <v>4</v>
      </c>
      <c r="AG867">
        <v>9</v>
      </c>
      <c r="AH867" s="3">
        <v>2.8571428571428572</v>
      </c>
      <c r="AI867" s="3">
        <v>1.5074285714285713</v>
      </c>
      <c r="AJ867" s="3">
        <v>3.75</v>
      </c>
      <c r="AK867" s="3">
        <v>2</v>
      </c>
      <c r="AL867" s="3">
        <v>1.1964285714285714</v>
      </c>
      <c r="AM867" s="3">
        <v>3.2857142857142856</v>
      </c>
      <c r="AN867" s="3">
        <v>5.5230000000000006</v>
      </c>
      <c r="AO867" s="3">
        <f t="shared" si="171"/>
        <v>2.8742448979591835</v>
      </c>
      <c r="AP867" s="3" t="b">
        <f t="shared" si="172"/>
        <v>1</v>
      </c>
      <c r="AQ867" s="3" t="b">
        <f t="shared" si="179"/>
        <v>1</v>
      </c>
      <c r="AR867">
        <f t="shared" si="173"/>
        <v>3</v>
      </c>
      <c r="AS867">
        <f t="shared" si="174"/>
        <v>2</v>
      </c>
      <c r="AT867" s="3" t="b">
        <f t="shared" si="175"/>
        <v>1</v>
      </c>
      <c r="AU867" s="3">
        <f t="shared" si="176"/>
        <v>2.5286428571428572</v>
      </c>
      <c r="AV867" s="3">
        <f t="shared" si="177"/>
        <v>3.3350476190476193</v>
      </c>
      <c r="AW867" s="3">
        <f t="shared" si="170"/>
        <v>-0.39934407423251678</v>
      </c>
      <c r="AX867" s="3">
        <f t="shared" si="182"/>
        <v>-0.2119036285763562</v>
      </c>
      <c r="AY867" s="3" t="b">
        <f t="shared" si="180"/>
        <v>0</v>
      </c>
      <c r="AZ867" s="6">
        <f t="shared" si="178"/>
        <v>0.5304551965392259</v>
      </c>
      <c r="BA867" s="3" t="b">
        <f t="shared" si="181"/>
        <v>0</v>
      </c>
      <c r="BB867" s="3"/>
      <c r="BC867" t="s">
        <v>537</v>
      </c>
    </row>
    <row r="868" spans="1:55">
      <c r="A868">
        <v>235</v>
      </c>
      <c r="B868">
        <v>1</v>
      </c>
      <c r="C868" t="s">
        <v>37</v>
      </c>
      <c r="D868" t="str">
        <f>HYPERLINK("http://www.uniprot.org/uniprot/XRCC5_MOUSE", "XRCC5_MOUSE")</f>
        <v>XRCC5_MOUSE</v>
      </c>
      <c r="F868">
        <v>10.4</v>
      </c>
      <c r="G868">
        <v>732</v>
      </c>
      <c r="H868">
        <v>83058</v>
      </c>
      <c r="I868" t="s">
        <v>38</v>
      </c>
      <c r="J868">
        <v>23</v>
      </c>
      <c r="K868">
        <v>23</v>
      </c>
      <c r="L868">
        <v>1</v>
      </c>
      <c r="M868">
        <v>3</v>
      </c>
      <c r="N868">
        <v>3</v>
      </c>
      <c r="O868">
        <v>4</v>
      </c>
      <c r="P868">
        <v>0</v>
      </c>
      <c r="Q868">
        <v>2</v>
      </c>
      <c r="R868">
        <v>3</v>
      </c>
      <c r="S868">
        <v>8</v>
      </c>
      <c r="T868">
        <v>3</v>
      </c>
      <c r="U868">
        <v>3</v>
      </c>
      <c r="V868">
        <v>4</v>
      </c>
      <c r="W868">
        <v>0</v>
      </c>
      <c r="X868">
        <v>2</v>
      </c>
      <c r="Y868">
        <v>3</v>
      </c>
      <c r="Z868">
        <v>8</v>
      </c>
      <c r="AA868">
        <v>3</v>
      </c>
      <c r="AB868">
        <v>3</v>
      </c>
      <c r="AC868">
        <v>4</v>
      </c>
      <c r="AD868">
        <v>0</v>
      </c>
      <c r="AE868">
        <v>2</v>
      </c>
      <c r="AF868">
        <v>3</v>
      </c>
      <c r="AG868">
        <v>8</v>
      </c>
      <c r="AH868" s="3">
        <v>5.4285714285714288</v>
      </c>
      <c r="AI868" s="3">
        <v>1.3659999999999999</v>
      </c>
      <c r="AJ868" s="3">
        <v>2.5714285714285716</v>
      </c>
      <c r="AK868" s="3">
        <v>0</v>
      </c>
      <c r="AL868" s="3">
        <v>4.1428571428571432</v>
      </c>
      <c r="AM868" s="3">
        <v>1.9642857142857142</v>
      </c>
      <c r="AN868" s="3">
        <v>4.5714285714285712</v>
      </c>
      <c r="AO868" s="3">
        <f t="shared" si="171"/>
        <v>2.8635102040816323</v>
      </c>
      <c r="AP868" s="3" t="b">
        <f t="shared" si="172"/>
        <v>1</v>
      </c>
      <c r="AQ868" s="3" t="b">
        <f t="shared" si="179"/>
        <v>1</v>
      </c>
      <c r="AR868">
        <f t="shared" si="173"/>
        <v>3</v>
      </c>
      <c r="AS868">
        <f t="shared" si="174"/>
        <v>3</v>
      </c>
      <c r="AT868" s="3" t="b">
        <f t="shared" si="175"/>
        <v>1</v>
      </c>
      <c r="AU868" s="3">
        <f t="shared" si="176"/>
        <v>2.3414999999999999</v>
      </c>
      <c r="AV868" s="3">
        <f t="shared" si="177"/>
        <v>3.5595238095238098</v>
      </c>
      <c r="AW868" s="3">
        <f t="shared" si="170"/>
        <v>-0.60425121338236698</v>
      </c>
      <c r="AX868" s="3">
        <f t="shared" si="182"/>
        <v>-0.30147757744379217</v>
      </c>
      <c r="AY868" s="3" t="b">
        <f t="shared" si="180"/>
        <v>0</v>
      </c>
      <c r="AZ868" s="6">
        <f t="shared" si="178"/>
        <v>0.4606169937731841</v>
      </c>
      <c r="BA868" s="3" t="b">
        <f t="shared" si="181"/>
        <v>0</v>
      </c>
      <c r="BB868" s="3"/>
      <c r="BC868" t="s">
        <v>537</v>
      </c>
    </row>
    <row r="869" spans="1:55">
      <c r="A869">
        <v>344</v>
      </c>
      <c r="B869">
        <v>1</v>
      </c>
      <c r="C869" t="s">
        <v>1211</v>
      </c>
      <c r="D869" t="str">
        <f>HYPERLINK("http://www.uniprot.org/uniprot/MO4L1_MOUSE", "MO4L1_MOUSE")</f>
        <v>MO4L1_MOUSE</v>
      </c>
      <c r="F869">
        <v>26.2</v>
      </c>
      <c r="G869">
        <v>362</v>
      </c>
      <c r="H869">
        <v>41494</v>
      </c>
      <c r="I869" t="s">
        <v>1212</v>
      </c>
      <c r="J869">
        <v>17</v>
      </c>
      <c r="K869">
        <v>15</v>
      </c>
      <c r="L869">
        <v>0.88200000000000001</v>
      </c>
      <c r="M869">
        <v>2</v>
      </c>
      <c r="N869">
        <v>2</v>
      </c>
      <c r="O869">
        <v>5</v>
      </c>
      <c r="P869">
        <v>1</v>
      </c>
      <c r="Q869">
        <v>3</v>
      </c>
      <c r="R869">
        <v>3</v>
      </c>
      <c r="S869">
        <v>1</v>
      </c>
      <c r="T869">
        <v>2</v>
      </c>
      <c r="U869">
        <v>1</v>
      </c>
      <c r="V869">
        <v>5</v>
      </c>
      <c r="W869">
        <v>1</v>
      </c>
      <c r="X869">
        <v>3</v>
      </c>
      <c r="Y869">
        <v>2</v>
      </c>
      <c r="Z869">
        <v>1</v>
      </c>
      <c r="AA869">
        <v>2</v>
      </c>
      <c r="AB869">
        <v>2</v>
      </c>
      <c r="AC869">
        <v>5</v>
      </c>
      <c r="AD869">
        <v>1</v>
      </c>
      <c r="AE869">
        <v>3</v>
      </c>
      <c r="AF869">
        <v>3</v>
      </c>
      <c r="AG869">
        <v>1</v>
      </c>
      <c r="AH869" s="3">
        <v>3.8721428571428573</v>
      </c>
      <c r="AI869" s="3">
        <v>0.8571428571428571</v>
      </c>
      <c r="AJ869" s="3">
        <v>3.2904285714285715</v>
      </c>
      <c r="AK869" s="3">
        <v>3.6150000000000002</v>
      </c>
      <c r="AL869" s="3">
        <v>5.8571428571428568</v>
      </c>
      <c r="AM869" s="3">
        <v>2.1428571428571428</v>
      </c>
      <c r="AN869" s="3">
        <v>0.2857142857142857</v>
      </c>
      <c r="AO869" s="3">
        <f t="shared" si="171"/>
        <v>2.8457755102040814</v>
      </c>
      <c r="AP869" s="3" t="b">
        <f t="shared" si="172"/>
        <v>1</v>
      </c>
      <c r="AQ869" s="3" t="b">
        <f t="shared" si="179"/>
        <v>1</v>
      </c>
      <c r="AR869">
        <f t="shared" si="173"/>
        <v>4</v>
      </c>
      <c r="AS869">
        <f t="shared" si="174"/>
        <v>3</v>
      </c>
      <c r="AT869" s="3" t="b">
        <f t="shared" si="175"/>
        <v>1</v>
      </c>
      <c r="AU869" s="3">
        <f t="shared" si="176"/>
        <v>2.9086785714285717</v>
      </c>
      <c r="AV869" s="3">
        <f t="shared" si="177"/>
        <v>2.7619047619047623</v>
      </c>
      <c r="AW869" s="3">
        <f t="shared" si="170"/>
        <v>7.4700305379426082E-2</v>
      </c>
      <c r="AX869" s="3">
        <f t="shared" si="182"/>
        <v>0.38188746434442844</v>
      </c>
      <c r="AY869" s="3" t="b">
        <f t="shared" si="180"/>
        <v>0</v>
      </c>
      <c r="AZ869" s="6">
        <f t="shared" si="178"/>
        <v>0.93036723480487105</v>
      </c>
      <c r="BA869" s="3" t="b">
        <f t="shared" si="181"/>
        <v>0</v>
      </c>
      <c r="BB869" s="3"/>
      <c r="BC869" t="s">
        <v>1213</v>
      </c>
    </row>
    <row r="870" spans="1:55">
      <c r="A870">
        <v>105</v>
      </c>
      <c r="B870">
        <v>1</v>
      </c>
      <c r="C870" t="s">
        <v>297</v>
      </c>
      <c r="D870" t="str">
        <f>HYPERLINK("http://www.uniprot.org/uniprot/BYST_MOUSE", "BYST_MOUSE")</f>
        <v>BYST_MOUSE</v>
      </c>
      <c r="F870">
        <v>15.1</v>
      </c>
      <c r="G870">
        <v>436</v>
      </c>
      <c r="H870">
        <v>49785</v>
      </c>
      <c r="I870" t="s">
        <v>298</v>
      </c>
      <c r="J870">
        <v>31</v>
      </c>
      <c r="K870">
        <v>31</v>
      </c>
      <c r="L870">
        <v>1</v>
      </c>
      <c r="M870">
        <v>0</v>
      </c>
      <c r="N870">
        <v>8</v>
      </c>
      <c r="O870">
        <v>7</v>
      </c>
      <c r="P870">
        <v>0</v>
      </c>
      <c r="Q870">
        <v>0</v>
      </c>
      <c r="R870">
        <v>7</v>
      </c>
      <c r="S870">
        <v>9</v>
      </c>
      <c r="T870">
        <v>0</v>
      </c>
      <c r="U870">
        <v>8</v>
      </c>
      <c r="V870">
        <v>7</v>
      </c>
      <c r="W870">
        <v>0</v>
      </c>
      <c r="X870">
        <v>0</v>
      </c>
      <c r="Y870">
        <v>7</v>
      </c>
      <c r="Z870">
        <v>9</v>
      </c>
      <c r="AA870">
        <v>0</v>
      </c>
      <c r="AB870">
        <v>8</v>
      </c>
      <c r="AC870">
        <v>7</v>
      </c>
      <c r="AD870">
        <v>0</v>
      </c>
      <c r="AE870">
        <v>0</v>
      </c>
      <c r="AF870">
        <v>7</v>
      </c>
      <c r="AG870">
        <v>9</v>
      </c>
      <c r="AH870" s="3">
        <v>0</v>
      </c>
      <c r="AI870" s="3">
        <v>5.0238571428571435</v>
      </c>
      <c r="AJ870" s="3">
        <v>4.7142857142857144</v>
      </c>
      <c r="AK870" s="3">
        <v>0</v>
      </c>
      <c r="AL870" s="3">
        <v>0</v>
      </c>
      <c r="AM870" s="3">
        <v>5.2891428571428571</v>
      </c>
      <c r="AN870" s="3">
        <v>4.8571428571428568</v>
      </c>
      <c r="AO870" s="3">
        <f t="shared" si="171"/>
        <v>2.8406326530612245</v>
      </c>
      <c r="AP870" s="3" t="b">
        <f t="shared" si="172"/>
        <v>1</v>
      </c>
      <c r="AQ870" s="3" t="b">
        <f t="shared" si="179"/>
        <v>1</v>
      </c>
      <c r="AR870">
        <f t="shared" si="173"/>
        <v>2</v>
      </c>
      <c r="AS870">
        <f t="shared" si="174"/>
        <v>2</v>
      </c>
      <c r="AT870" s="3" t="b">
        <f t="shared" si="175"/>
        <v>1</v>
      </c>
      <c r="AU870" s="3">
        <f t="shared" si="176"/>
        <v>2.4345357142857145</v>
      </c>
      <c r="AV870" s="3">
        <f t="shared" si="177"/>
        <v>3.3820952380952378</v>
      </c>
      <c r="AW870" s="3">
        <f t="shared" si="170"/>
        <v>-0.47427062099502959</v>
      </c>
      <c r="AX870" s="3">
        <f t="shared" si="182"/>
        <v>-0.15499367024090036</v>
      </c>
      <c r="AY870" s="3" t="b">
        <f t="shared" si="180"/>
        <v>0</v>
      </c>
      <c r="AZ870" s="6">
        <f t="shared" si="178"/>
        <v>0.68290985068244925</v>
      </c>
      <c r="BA870" s="3" t="b">
        <f t="shared" si="181"/>
        <v>0</v>
      </c>
      <c r="BB870" s="3"/>
      <c r="BC870" t="s">
        <v>537</v>
      </c>
    </row>
    <row r="871" spans="1:55">
      <c r="A871">
        <v>321</v>
      </c>
      <c r="B871">
        <v>1</v>
      </c>
      <c r="C871" t="s">
        <v>522</v>
      </c>
      <c r="D871" t="str">
        <f>HYPERLINK("http://www.uniprot.org/uniprot/RRP1_MOUSE", "RRP1_MOUSE")</f>
        <v>RRP1_MOUSE</v>
      </c>
      <c r="F871">
        <v>11.3</v>
      </c>
      <c r="G871">
        <v>494</v>
      </c>
      <c r="H871">
        <v>54778</v>
      </c>
      <c r="I871" t="s">
        <v>523</v>
      </c>
      <c r="J871">
        <v>20</v>
      </c>
      <c r="K871">
        <v>20</v>
      </c>
      <c r="L871">
        <v>1</v>
      </c>
      <c r="M871">
        <v>1</v>
      </c>
      <c r="N871">
        <v>2</v>
      </c>
      <c r="O871">
        <v>1</v>
      </c>
      <c r="P871">
        <v>0</v>
      </c>
      <c r="Q871">
        <v>6</v>
      </c>
      <c r="R871">
        <v>5</v>
      </c>
      <c r="S871">
        <v>5</v>
      </c>
      <c r="T871">
        <v>1</v>
      </c>
      <c r="U871">
        <v>2</v>
      </c>
      <c r="V871">
        <v>1</v>
      </c>
      <c r="W871">
        <v>0</v>
      </c>
      <c r="X871">
        <v>6</v>
      </c>
      <c r="Y871">
        <v>5</v>
      </c>
      <c r="Z871">
        <v>5</v>
      </c>
      <c r="AA871">
        <v>1</v>
      </c>
      <c r="AB871">
        <v>2</v>
      </c>
      <c r="AC871">
        <v>1</v>
      </c>
      <c r="AD871">
        <v>0</v>
      </c>
      <c r="AE871">
        <v>6</v>
      </c>
      <c r="AF871">
        <v>5</v>
      </c>
      <c r="AG871">
        <v>5</v>
      </c>
      <c r="AH871" s="3">
        <v>2.1428571428571428</v>
      </c>
      <c r="AI871" s="3">
        <v>0.8571428571428571</v>
      </c>
      <c r="AJ871" s="3">
        <v>0.42857142857142855</v>
      </c>
      <c r="AK871" s="3">
        <v>0</v>
      </c>
      <c r="AL871" s="3">
        <v>9.7142857142857135</v>
      </c>
      <c r="AM871" s="3">
        <v>3.75</v>
      </c>
      <c r="AN871" s="3">
        <v>2.8571428571428572</v>
      </c>
      <c r="AO871" s="3">
        <f t="shared" si="171"/>
        <v>2.8214285714285716</v>
      </c>
      <c r="AP871" s="3" t="b">
        <f t="shared" si="172"/>
        <v>1</v>
      </c>
      <c r="AQ871" s="3" t="b">
        <f t="shared" si="179"/>
        <v>1</v>
      </c>
      <c r="AR871">
        <f t="shared" si="173"/>
        <v>3</v>
      </c>
      <c r="AS871">
        <f t="shared" si="174"/>
        <v>3</v>
      </c>
      <c r="AT871" s="3" t="b">
        <f t="shared" si="175"/>
        <v>1</v>
      </c>
      <c r="AU871" s="3">
        <f t="shared" si="176"/>
        <v>0.8571428571428571</v>
      </c>
      <c r="AV871" s="3">
        <f t="shared" si="177"/>
        <v>5.4404761904761898</v>
      </c>
      <c r="AW871" s="3">
        <f t="shared" si="170"/>
        <v>-2.6661253536157572</v>
      </c>
      <c r="AX871" s="3">
        <f t="shared" si="182"/>
        <v>-1.8326228939464164</v>
      </c>
      <c r="AY871" s="3" t="b">
        <f t="shared" si="180"/>
        <v>1</v>
      </c>
      <c r="AZ871" s="6">
        <f t="shared" si="178"/>
        <v>5.9016146675400581E-2</v>
      </c>
      <c r="BA871" s="3" t="b">
        <f t="shared" si="181"/>
        <v>1</v>
      </c>
      <c r="BB871" s="3" t="b">
        <v>1</v>
      </c>
      <c r="BC871" t="s">
        <v>537</v>
      </c>
    </row>
    <row r="872" spans="1:55">
      <c r="A872">
        <v>585</v>
      </c>
      <c r="B872">
        <v>1</v>
      </c>
      <c r="C872" t="s">
        <v>2018</v>
      </c>
      <c r="D872" t="str">
        <f>HYPERLINK("http://www.uniprot.org/uniprot/USF1_MOUSE", "USF1_MOUSE")</f>
        <v>USF1_MOUSE</v>
      </c>
      <c r="F872">
        <v>16.100000000000001</v>
      </c>
      <c r="G872">
        <v>310</v>
      </c>
      <c r="H872">
        <v>33571</v>
      </c>
      <c r="I872" t="s">
        <v>2019</v>
      </c>
      <c r="J872">
        <v>32</v>
      </c>
      <c r="K872">
        <v>10</v>
      </c>
      <c r="L872">
        <v>0.313</v>
      </c>
      <c r="M872">
        <v>1</v>
      </c>
      <c r="N872">
        <v>9</v>
      </c>
      <c r="O872">
        <v>6</v>
      </c>
      <c r="P872">
        <v>3</v>
      </c>
      <c r="Q872">
        <v>0</v>
      </c>
      <c r="R872">
        <v>7</v>
      </c>
      <c r="S872">
        <v>6</v>
      </c>
      <c r="T872">
        <v>0</v>
      </c>
      <c r="U872">
        <v>4</v>
      </c>
      <c r="V872">
        <v>2</v>
      </c>
      <c r="W872">
        <v>1</v>
      </c>
      <c r="X872">
        <v>0</v>
      </c>
      <c r="Y872">
        <v>2</v>
      </c>
      <c r="Z872">
        <v>1</v>
      </c>
      <c r="AA872">
        <v>0</v>
      </c>
      <c r="AB872">
        <v>6.8570000000000002</v>
      </c>
      <c r="AC872">
        <v>3.3330000000000002</v>
      </c>
      <c r="AD872">
        <v>3</v>
      </c>
      <c r="AE872">
        <v>0</v>
      </c>
      <c r="AF872">
        <v>3.6669999999999998</v>
      </c>
      <c r="AG872">
        <v>2</v>
      </c>
      <c r="AH872" s="3">
        <v>0.2857142857142857</v>
      </c>
      <c r="AI872" s="3">
        <v>4.2652857142857146</v>
      </c>
      <c r="AJ872" s="3">
        <v>2.3332857142857142</v>
      </c>
      <c r="AK872" s="3">
        <v>8.7272857142857152</v>
      </c>
      <c r="AL872" s="3">
        <v>0.42857142857142855</v>
      </c>
      <c r="AM872" s="3">
        <v>2.6292857142857144</v>
      </c>
      <c r="AN872" s="3">
        <v>0.87757142857142856</v>
      </c>
      <c r="AO872" s="3">
        <f t="shared" si="171"/>
        <v>2.7924285714285717</v>
      </c>
      <c r="AP872" s="3" t="b">
        <f t="shared" si="172"/>
        <v>1</v>
      </c>
      <c r="AQ872" s="3" t="b">
        <f t="shared" si="179"/>
        <v>0</v>
      </c>
      <c r="AR872">
        <f t="shared" si="173"/>
        <v>4</v>
      </c>
      <c r="AS872">
        <f t="shared" si="174"/>
        <v>2</v>
      </c>
      <c r="AT872" s="3" t="b">
        <f t="shared" si="175"/>
        <v>1</v>
      </c>
      <c r="AU872" s="3">
        <f t="shared" si="176"/>
        <v>3.9028928571428576</v>
      </c>
      <c r="AV872" s="3">
        <f t="shared" si="177"/>
        <v>1.3118095238095238</v>
      </c>
      <c r="AW872" s="3">
        <f t="shared" si="170"/>
        <v>1.5729856039677808</v>
      </c>
      <c r="AX872" s="3">
        <f t="shared" si="182"/>
        <v>1.8476425234714333</v>
      </c>
      <c r="AY872" s="3" t="b">
        <f t="shared" si="180"/>
        <v>1</v>
      </c>
      <c r="AZ872" s="6">
        <f t="shared" si="178"/>
        <v>0.29278011102435714</v>
      </c>
      <c r="BA872" s="3" t="b">
        <f t="shared" si="181"/>
        <v>0</v>
      </c>
      <c r="BB872" s="3"/>
      <c r="BC872" t="s">
        <v>2020</v>
      </c>
    </row>
    <row r="873" spans="1:55">
      <c r="A873">
        <v>1118</v>
      </c>
      <c r="B873">
        <v>1</v>
      </c>
      <c r="C873" t="s">
        <v>2462</v>
      </c>
      <c r="D873" t="str">
        <f>HYPERLINK("http://www.uniprot.org/uniprot/MED4_MOUSE", "MED4_MOUSE")</f>
        <v>MED4_MOUSE</v>
      </c>
      <c r="F873">
        <v>31.5</v>
      </c>
      <c r="G873">
        <v>270</v>
      </c>
      <c r="H873">
        <v>29782</v>
      </c>
      <c r="I873" t="s">
        <v>2463</v>
      </c>
      <c r="J873">
        <v>22</v>
      </c>
      <c r="K873">
        <v>22</v>
      </c>
      <c r="L873">
        <v>1</v>
      </c>
      <c r="M873">
        <v>0</v>
      </c>
      <c r="N873">
        <v>4</v>
      </c>
      <c r="O873">
        <v>6</v>
      </c>
      <c r="P873">
        <v>0</v>
      </c>
      <c r="Q873">
        <v>0</v>
      </c>
      <c r="R873">
        <v>6</v>
      </c>
      <c r="S873">
        <v>6</v>
      </c>
      <c r="T873">
        <v>0</v>
      </c>
      <c r="U873">
        <v>4</v>
      </c>
      <c r="V873">
        <v>6</v>
      </c>
      <c r="W873">
        <v>0</v>
      </c>
      <c r="X873">
        <v>0</v>
      </c>
      <c r="Y873">
        <v>6</v>
      </c>
      <c r="Z873">
        <v>6</v>
      </c>
      <c r="AA873">
        <v>0</v>
      </c>
      <c r="AB873">
        <v>4</v>
      </c>
      <c r="AC873">
        <v>6</v>
      </c>
      <c r="AD873">
        <v>0</v>
      </c>
      <c r="AE873">
        <v>0</v>
      </c>
      <c r="AF873">
        <v>6</v>
      </c>
      <c r="AG873">
        <v>6</v>
      </c>
      <c r="AH873" s="3">
        <v>1.1428571428571428</v>
      </c>
      <c r="AI873" s="3">
        <v>2.3470000000000004</v>
      </c>
      <c r="AJ873" s="3">
        <v>4.5714285714285712</v>
      </c>
      <c r="AK873" s="3">
        <v>1.9107142857142858</v>
      </c>
      <c r="AL873" s="3">
        <v>1.1428571428571428</v>
      </c>
      <c r="AM873" s="3">
        <v>4.7142857142857144</v>
      </c>
      <c r="AN873" s="3">
        <v>3.7154285714285713</v>
      </c>
      <c r="AO873" s="3">
        <f t="shared" si="171"/>
        <v>2.7920816326530615</v>
      </c>
      <c r="AP873" s="3" t="b">
        <f t="shared" si="172"/>
        <v>1</v>
      </c>
      <c r="AQ873" s="3" t="b">
        <f t="shared" si="179"/>
        <v>1</v>
      </c>
      <c r="AR873">
        <f t="shared" si="173"/>
        <v>2</v>
      </c>
      <c r="AS873">
        <f t="shared" si="174"/>
        <v>2</v>
      </c>
      <c r="AT873" s="3" t="b">
        <f t="shared" si="175"/>
        <v>1</v>
      </c>
      <c r="AU873" s="3">
        <f t="shared" si="176"/>
        <v>2.4930000000000003</v>
      </c>
      <c r="AV873" s="3">
        <f t="shared" si="177"/>
        <v>3.1908571428571428</v>
      </c>
      <c r="AW873" s="3">
        <f t="shared" si="170"/>
        <v>-0.35606113666054723</v>
      </c>
      <c r="AX873" s="3">
        <f t="shared" si="182"/>
        <v>-2.9423976594318838E-2</v>
      </c>
      <c r="AY873" s="3" t="b">
        <f t="shared" si="180"/>
        <v>0</v>
      </c>
      <c r="AZ873" s="6">
        <f t="shared" si="178"/>
        <v>0.5994054439330998</v>
      </c>
      <c r="BA873" s="3" t="b">
        <f t="shared" si="181"/>
        <v>0</v>
      </c>
      <c r="BB873" s="3"/>
      <c r="BC873" t="s">
        <v>537</v>
      </c>
    </row>
    <row r="874" spans="1:55">
      <c r="A874">
        <v>1204</v>
      </c>
      <c r="B874">
        <v>1</v>
      </c>
      <c r="C874" t="s">
        <v>2299</v>
      </c>
      <c r="D874" t="str">
        <f>HYPERLINK("http://www.uniprot.org/uniprot/NOSIP_MOUSE", "NOSIP_MOUSE")</f>
        <v>NOSIP_MOUSE</v>
      </c>
      <c r="F874">
        <v>23.9</v>
      </c>
      <c r="G874">
        <v>301</v>
      </c>
      <c r="H874">
        <v>33210</v>
      </c>
      <c r="I874" t="s">
        <v>2300</v>
      </c>
      <c r="J874">
        <v>14</v>
      </c>
      <c r="K874">
        <v>14</v>
      </c>
      <c r="L874">
        <v>1</v>
      </c>
      <c r="M874">
        <v>2</v>
      </c>
      <c r="N874">
        <v>1</v>
      </c>
      <c r="O874">
        <v>0</v>
      </c>
      <c r="P874">
        <v>0</v>
      </c>
      <c r="Q874">
        <v>3</v>
      </c>
      <c r="R874">
        <v>1</v>
      </c>
      <c r="S874">
        <v>7</v>
      </c>
      <c r="T874">
        <v>2</v>
      </c>
      <c r="U874">
        <v>1</v>
      </c>
      <c r="V874">
        <v>0</v>
      </c>
      <c r="W874">
        <v>0</v>
      </c>
      <c r="X874">
        <v>3</v>
      </c>
      <c r="Y874">
        <v>1</v>
      </c>
      <c r="Z874">
        <v>7</v>
      </c>
      <c r="AA874">
        <v>2</v>
      </c>
      <c r="AB874">
        <v>1</v>
      </c>
      <c r="AC874">
        <v>0</v>
      </c>
      <c r="AD874">
        <v>0</v>
      </c>
      <c r="AE874">
        <v>3</v>
      </c>
      <c r="AF874">
        <v>1</v>
      </c>
      <c r="AG874">
        <v>7</v>
      </c>
      <c r="AH874" s="3">
        <v>4.5714285714285712</v>
      </c>
      <c r="AI874" s="3">
        <v>0.5714285714285714</v>
      </c>
      <c r="AJ874" s="3">
        <v>0.2857142857142857</v>
      </c>
      <c r="AK874" s="3">
        <v>2.2857142857142856</v>
      </c>
      <c r="AL874" s="3">
        <v>6.5494285714285718</v>
      </c>
      <c r="AM874" s="3">
        <v>0.89757142857142846</v>
      </c>
      <c r="AN874" s="3">
        <v>4.2857142857142856</v>
      </c>
      <c r="AO874" s="3">
        <f t="shared" si="171"/>
        <v>2.778142857142857</v>
      </c>
      <c r="AP874" s="3" t="b">
        <f t="shared" si="172"/>
        <v>1</v>
      </c>
      <c r="AQ874" s="3" t="b">
        <f t="shared" si="179"/>
        <v>1</v>
      </c>
      <c r="AR874">
        <f t="shared" si="173"/>
        <v>2</v>
      </c>
      <c r="AS874">
        <f t="shared" si="174"/>
        <v>3</v>
      </c>
      <c r="AT874" s="3" t="b">
        <f t="shared" si="175"/>
        <v>1</v>
      </c>
      <c r="AU874" s="3">
        <f t="shared" si="176"/>
        <v>1.9285714285714284</v>
      </c>
      <c r="AV874" s="3">
        <f t="shared" si="177"/>
        <v>3.9109047619047619</v>
      </c>
      <c r="AW874" s="3">
        <f t="shared" si="170"/>
        <v>-1.0199698239781205</v>
      </c>
      <c r="AX874" s="3">
        <f t="shared" si="182"/>
        <v>-0.56957598311451829</v>
      </c>
      <c r="AY874" s="3" t="b">
        <f t="shared" si="180"/>
        <v>0</v>
      </c>
      <c r="AZ874" s="6">
        <f t="shared" si="178"/>
        <v>0.32143991714283576</v>
      </c>
      <c r="BA874" s="3" t="b">
        <f t="shared" si="181"/>
        <v>0</v>
      </c>
      <c r="BB874" s="3"/>
      <c r="BC874" t="s">
        <v>537</v>
      </c>
    </row>
    <row r="875" spans="1:55">
      <c r="A875">
        <v>486</v>
      </c>
      <c r="B875">
        <v>1</v>
      </c>
      <c r="C875" t="s">
        <v>915</v>
      </c>
      <c r="D875" t="str">
        <f>HYPERLINK("http://www.uniprot.org/uniprot/CO6A1_MOUSE", "CO6A1_MOUSE")</f>
        <v>CO6A1_MOUSE</v>
      </c>
      <c r="F875">
        <v>10.4</v>
      </c>
      <c r="G875">
        <v>1025</v>
      </c>
      <c r="H875">
        <v>108490</v>
      </c>
      <c r="I875" t="s">
        <v>916</v>
      </c>
      <c r="J875">
        <v>18</v>
      </c>
      <c r="K875">
        <v>18</v>
      </c>
      <c r="L875">
        <v>1</v>
      </c>
      <c r="M875">
        <v>1</v>
      </c>
      <c r="N875">
        <v>6</v>
      </c>
      <c r="O875">
        <v>0</v>
      </c>
      <c r="P875">
        <v>0</v>
      </c>
      <c r="Q875">
        <v>6</v>
      </c>
      <c r="R875">
        <v>4</v>
      </c>
      <c r="S875">
        <v>1</v>
      </c>
      <c r="T875">
        <v>1</v>
      </c>
      <c r="U875">
        <v>6</v>
      </c>
      <c r="V875">
        <v>0</v>
      </c>
      <c r="W875">
        <v>0</v>
      </c>
      <c r="X875">
        <v>6</v>
      </c>
      <c r="Y875">
        <v>4</v>
      </c>
      <c r="Z875">
        <v>1</v>
      </c>
      <c r="AA875">
        <v>1</v>
      </c>
      <c r="AB875">
        <v>6</v>
      </c>
      <c r="AC875">
        <v>0</v>
      </c>
      <c r="AD875">
        <v>0</v>
      </c>
      <c r="AE875">
        <v>6</v>
      </c>
      <c r="AF875">
        <v>4</v>
      </c>
      <c r="AG875">
        <v>1</v>
      </c>
      <c r="AH875" s="3">
        <v>2.2857142857142856</v>
      </c>
      <c r="AI875" s="3">
        <v>3.7618571428571426</v>
      </c>
      <c r="AJ875" s="3">
        <v>0</v>
      </c>
      <c r="AK875" s="3">
        <v>0.2857142857142857</v>
      </c>
      <c r="AL875" s="3">
        <v>9.7365714285714287</v>
      </c>
      <c r="AM875" s="3">
        <v>2.8571428571428572</v>
      </c>
      <c r="AN875" s="3">
        <v>0.42857142857142855</v>
      </c>
      <c r="AO875" s="3">
        <f t="shared" si="171"/>
        <v>2.765081632653061</v>
      </c>
      <c r="AP875" s="3" t="b">
        <f t="shared" si="172"/>
        <v>1</v>
      </c>
      <c r="AQ875" s="3" t="b">
        <f t="shared" si="179"/>
        <v>1</v>
      </c>
      <c r="AR875">
        <f t="shared" si="173"/>
        <v>2</v>
      </c>
      <c r="AS875">
        <f t="shared" si="174"/>
        <v>3</v>
      </c>
      <c r="AT875" s="3" t="b">
        <f t="shared" si="175"/>
        <v>1</v>
      </c>
      <c r="AU875" s="3">
        <f t="shared" si="176"/>
        <v>1.5833214285714285</v>
      </c>
      <c r="AV875" s="3">
        <f t="shared" si="177"/>
        <v>4.340761904761905</v>
      </c>
      <c r="AW875" s="3">
        <f t="shared" si="170"/>
        <v>-1.4549941261092678</v>
      </c>
      <c r="AX875" s="3">
        <f t="shared" si="182"/>
        <v>-0.96869917194855926</v>
      </c>
      <c r="AY875" s="3" t="b">
        <f t="shared" si="180"/>
        <v>0</v>
      </c>
      <c r="AZ875" s="6">
        <f t="shared" si="178"/>
        <v>0.33014880327360546</v>
      </c>
      <c r="BA875" s="3" t="b">
        <f t="shared" si="181"/>
        <v>0</v>
      </c>
      <c r="BB875" s="3"/>
      <c r="BC875" t="s">
        <v>537</v>
      </c>
    </row>
    <row r="876" spans="1:55">
      <c r="A876">
        <v>704</v>
      </c>
      <c r="B876">
        <v>1</v>
      </c>
      <c r="C876" t="s">
        <v>1838</v>
      </c>
      <c r="D876" t="str">
        <f>HYPERLINK("http://www.uniprot.org/uniprot/FNBP4_MOUSE", "FNBP4_MOUSE")</f>
        <v>FNBP4_MOUSE</v>
      </c>
      <c r="F876">
        <v>11.9</v>
      </c>
      <c r="G876">
        <v>1031</v>
      </c>
      <c r="H876">
        <v>111246</v>
      </c>
      <c r="I876" t="s">
        <v>1839</v>
      </c>
      <c r="J876">
        <v>23</v>
      </c>
      <c r="K876">
        <v>23</v>
      </c>
      <c r="L876">
        <v>1</v>
      </c>
      <c r="M876">
        <v>1</v>
      </c>
      <c r="N876">
        <v>3</v>
      </c>
      <c r="O876">
        <v>2</v>
      </c>
      <c r="P876">
        <v>0</v>
      </c>
      <c r="Q876">
        <v>2</v>
      </c>
      <c r="R876">
        <v>4</v>
      </c>
      <c r="S876">
        <v>11</v>
      </c>
      <c r="T876">
        <v>1</v>
      </c>
      <c r="U876">
        <v>3</v>
      </c>
      <c r="V876">
        <v>2</v>
      </c>
      <c r="W876">
        <v>0</v>
      </c>
      <c r="X876">
        <v>2</v>
      </c>
      <c r="Y876">
        <v>4</v>
      </c>
      <c r="Z876">
        <v>11</v>
      </c>
      <c r="AA876">
        <v>1</v>
      </c>
      <c r="AB876">
        <v>3</v>
      </c>
      <c r="AC876">
        <v>2</v>
      </c>
      <c r="AD876">
        <v>0</v>
      </c>
      <c r="AE876">
        <v>2</v>
      </c>
      <c r="AF876">
        <v>4</v>
      </c>
      <c r="AG876">
        <v>11</v>
      </c>
      <c r="AH876" s="3">
        <v>2.3332857142857142</v>
      </c>
      <c r="AI876" s="3">
        <v>1.4285714285714286</v>
      </c>
      <c r="AJ876" s="3">
        <v>1.1488571428571428</v>
      </c>
      <c r="AK876" s="3">
        <v>0.8571428571428571</v>
      </c>
      <c r="AL876" s="3">
        <v>4.2857142857142856</v>
      </c>
      <c r="AM876" s="3">
        <v>2.8571428571428572</v>
      </c>
      <c r="AN876" s="3">
        <v>6.4285714285714288</v>
      </c>
      <c r="AO876" s="3">
        <f t="shared" si="171"/>
        <v>2.7627551020408165</v>
      </c>
      <c r="AP876" s="3" t="b">
        <f t="shared" si="172"/>
        <v>1</v>
      </c>
      <c r="AQ876" s="3" t="b">
        <f t="shared" si="179"/>
        <v>1</v>
      </c>
      <c r="AR876">
        <f t="shared" si="173"/>
        <v>3</v>
      </c>
      <c r="AS876">
        <f t="shared" si="174"/>
        <v>3</v>
      </c>
      <c r="AT876" s="3" t="b">
        <f t="shared" si="175"/>
        <v>1</v>
      </c>
      <c r="AU876" s="3">
        <f t="shared" si="176"/>
        <v>1.4419642857142856</v>
      </c>
      <c r="AV876" s="3">
        <f t="shared" si="177"/>
        <v>4.5238095238095237</v>
      </c>
      <c r="AW876" s="3">
        <f t="shared" si="170"/>
        <v>-1.649502752915867</v>
      </c>
      <c r="AX876" s="3">
        <f t="shared" si="182"/>
        <v>-1.1215980239751637</v>
      </c>
      <c r="AY876" s="3" t="b">
        <f t="shared" si="180"/>
        <v>0</v>
      </c>
      <c r="AZ876" s="6">
        <f t="shared" si="178"/>
        <v>2.2577817854623445E-2</v>
      </c>
      <c r="BA876" s="3" t="b">
        <f t="shared" si="181"/>
        <v>1</v>
      </c>
      <c r="BB876" s="3"/>
      <c r="BC876" t="s">
        <v>537</v>
      </c>
    </row>
    <row r="877" spans="1:55">
      <c r="A877">
        <v>512</v>
      </c>
      <c r="B877">
        <v>1</v>
      </c>
      <c r="C877" t="s">
        <v>796</v>
      </c>
      <c r="D877" t="str">
        <f>HYPERLINK("http://www.uniprot.org/uniprot/NOL9_MOUSE", "NOL9_MOUSE")</f>
        <v>NOL9_MOUSE</v>
      </c>
      <c r="F877">
        <v>17.2</v>
      </c>
      <c r="G877">
        <v>714</v>
      </c>
      <c r="H877">
        <v>80841</v>
      </c>
      <c r="I877" t="s">
        <v>797</v>
      </c>
      <c r="J877">
        <v>25</v>
      </c>
      <c r="K877">
        <v>25</v>
      </c>
      <c r="L877">
        <v>1</v>
      </c>
      <c r="M877">
        <v>0</v>
      </c>
      <c r="N877">
        <v>6</v>
      </c>
      <c r="O877">
        <v>4</v>
      </c>
      <c r="P877">
        <v>0</v>
      </c>
      <c r="Q877">
        <v>1</v>
      </c>
      <c r="R877">
        <v>7</v>
      </c>
      <c r="S877">
        <v>7</v>
      </c>
      <c r="T877">
        <v>0</v>
      </c>
      <c r="U877">
        <v>6</v>
      </c>
      <c r="V877">
        <v>4</v>
      </c>
      <c r="W877">
        <v>0</v>
      </c>
      <c r="X877">
        <v>1</v>
      </c>
      <c r="Y877">
        <v>7</v>
      </c>
      <c r="Z877">
        <v>7</v>
      </c>
      <c r="AA877">
        <v>0</v>
      </c>
      <c r="AB877">
        <v>6</v>
      </c>
      <c r="AC877">
        <v>4</v>
      </c>
      <c r="AD877">
        <v>0</v>
      </c>
      <c r="AE877">
        <v>1</v>
      </c>
      <c r="AF877">
        <v>7</v>
      </c>
      <c r="AG877">
        <v>7</v>
      </c>
      <c r="AH877" s="3">
        <v>0.2857142857142857</v>
      </c>
      <c r="AI877" s="3">
        <v>3.8030000000000004</v>
      </c>
      <c r="AJ877" s="3">
        <v>2.8461428571428575</v>
      </c>
      <c r="AK877" s="3">
        <v>0.42857142857142855</v>
      </c>
      <c r="AL877" s="3">
        <v>2.3571428571428572</v>
      </c>
      <c r="AM877" s="3">
        <v>5.4285714285714288</v>
      </c>
      <c r="AN877" s="3">
        <v>4.1428571428571432</v>
      </c>
      <c r="AO877" s="3">
        <f t="shared" si="171"/>
        <v>2.7560000000000002</v>
      </c>
      <c r="AP877" s="3" t="b">
        <f t="shared" si="172"/>
        <v>1</v>
      </c>
      <c r="AQ877" s="3" t="b">
        <f t="shared" si="179"/>
        <v>1</v>
      </c>
      <c r="AR877">
        <f t="shared" si="173"/>
        <v>2</v>
      </c>
      <c r="AS877">
        <f t="shared" si="174"/>
        <v>3</v>
      </c>
      <c r="AT877" s="3" t="b">
        <f t="shared" si="175"/>
        <v>1</v>
      </c>
      <c r="AU877" s="3">
        <f t="shared" si="176"/>
        <v>1.8408571428571432</v>
      </c>
      <c r="AV877" s="3">
        <f t="shared" si="177"/>
        <v>3.9761904761904767</v>
      </c>
      <c r="AW877" s="3">
        <f t="shared" si="170"/>
        <v>-1.1110091969935521</v>
      </c>
      <c r="AX877" s="3">
        <f t="shared" si="182"/>
        <v>-0.64637111348308041</v>
      </c>
      <c r="AY877" s="3" t="b">
        <f t="shared" si="180"/>
        <v>0</v>
      </c>
      <c r="AZ877" s="6">
        <f t="shared" si="178"/>
        <v>0.15600786647510154</v>
      </c>
      <c r="BA877" s="3" t="b">
        <f t="shared" si="181"/>
        <v>0</v>
      </c>
      <c r="BB877" s="3"/>
      <c r="BC877" t="s">
        <v>537</v>
      </c>
    </row>
    <row r="878" spans="1:55">
      <c r="A878">
        <v>736</v>
      </c>
      <c r="B878">
        <v>1</v>
      </c>
      <c r="C878" t="s">
        <v>1821</v>
      </c>
      <c r="D878" t="str">
        <f>HYPERLINK("http://www.uniprot.org/uniprot/PGRC2_MOUSE", "PGRC2_MOUSE")</f>
        <v>PGRC2_MOUSE</v>
      </c>
      <c r="F878">
        <v>27.6</v>
      </c>
      <c r="G878">
        <v>217</v>
      </c>
      <c r="H878">
        <v>23335</v>
      </c>
      <c r="I878" t="s">
        <v>1822</v>
      </c>
      <c r="J878">
        <v>49</v>
      </c>
      <c r="K878">
        <v>20</v>
      </c>
      <c r="L878">
        <v>0.40799999999999997</v>
      </c>
      <c r="M878">
        <v>6</v>
      </c>
      <c r="N878">
        <v>13</v>
      </c>
      <c r="O878">
        <v>10</v>
      </c>
      <c r="P878">
        <v>3</v>
      </c>
      <c r="Q878">
        <v>3</v>
      </c>
      <c r="R878">
        <v>6</v>
      </c>
      <c r="S878">
        <v>8</v>
      </c>
      <c r="T878">
        <v>1</v>
      </c>
      <c r="U878">
        <v>8</v>
      </c>
      <c r="V878">
        <v>4</v>
      </c>
      <c r="W878">
        <v>0</v>
      </c>
      <c r="X878">
        <v>0</v>
      </c>
      <c r="Y878">
        <v>2</v>
      </c>
      <c r="Z878">
        <v>5</v>
      </c>
      <c r="AA878">
        <v>1.0940000000000001</v>
      </c>
      <c r="AB878">
        <v>9.0530000000000008</v>
      </c>
      <c r="AC878">
        <v>4.6859999999999999</v>
      </c>
      <c r="AD878">
        <v>0</v>
      </c>
      <c r="AE878">
        <v>0</v>
      </c>
      <c r="AF878">
        <v>2.1509999999999998</v>
      </c>
      <c r="AG878">
        <v>5.319</v>
      </c>
      <c r="AH878" s="3">
        <v>3.2991428571428574</v>
      </c>
      <c r="AI878" s="3">
        <v>6.4361428571428565</v>
      </c>
      <c r="AJ878" s="3">
        <v>3.1435714285714282</v>
      </c>
      <c r="AK878" s="3">
        <v>0.8571428571428571</v>
      </c>
      <c r="AL878" s="3">
        <v>0.6428571428571429</v>
      </c>
      <c r="AM878" s="3">
        <v>1.7358571428571428</v>
      </c>
      <c r="AN878" s="3">
        <v>3.1435714285714282</v>
      </c>
      <c r="AO878" s="3">
        <f t="shared" si="171"/>
        <v>2.7511836734693875</v>
      </c>
      <c r="AP878" s="3" t="b">
        <f t="shared" si="172"/>
        <v>1</v>
      </c>
      <c r="AQ878" s="3" t="b">
        <f t="shared" si="179"/>
        <v>1</v>
      </c>
      <c r="AR878">
        <f t="shared" si="173"/>
        <v>4</v>
      </c>
      <c r="AS878">
        <f t="shared" si="174"/>
        <v>3</v>
      </c>
      <c r="AT878" s="3" t="b">
        <f t="shared" si="175"/>
        <v>1</v>
      </c>
      <c r="AU878" s="3">
        <f t="shared" si="176"/>
        <v>3.4340000000000002</v>
      </c>
      <c r="AV878" s="3">
        <f t="shared" si="177"/>
        <v>1.8407619047619044</v>
      </c>
      <c r="AW878" s="3">
        <f t="shared" si="170"/>
        <v>0.89958700745581599</v>
      </c>
      <c r="AX878" s="3">
        <f t="shared" si="182"/>
        <v>1.1074033713491354</v>
      </c>
      <c r="AY878" s="3" t="b">
        <f t="shared" si="180"/>
        <v>0</v>
      </c>
      <c r="AZ878" s="6">
        <f t="shared" si="178"/>
        <v>0.33231509014171723</v>
      </c>
      <c r="BA878" s="3" t="b">
        <f t="shared" si="181"/>
        <v>0</v>
      </c>
      <c r="BB878" s="3"/>
      <c r="BC878" t="s">
        <v>219</v>
      </c>
    </row>
    <row r="879" spans="1:55">
      <c r="A879">
        <v>857</v>
      </c>
      <c r="B879">
        <v>1</v>
      </c>
      <c r="C879" t="s">
        <v>1555</v>
      </c>
      <c r="D879" t="str">
        <f>HYPERLINK("http://www.uniprot.org/uniprot/ELOA1_MOUSE", "ELOA1_MOUSE")</f>
        <v>ELOA1_MOUSE</v>
      </c>
      <c r="F879">
        <v>12</v>
      </c>
      <c r="G879">
        <v>773</v>
      </c>
      <c r="H879">
        <v>87178</v>
      </c>
      <c r="I879" t="s">
        <v>1556</v>
      </c>
      <c r="J879">
        <v>23</v>
      </c>
      <c r="K879">
        <v>23</v>
      </c>
      <c r="L879">
        <v>1</v>
      </c>
      <c r="M879">
        <v>0</v>
      </c>
      <c r="N879">
        <v>2</v>
      </c>
      <c r="O879">
        <v>4</v>
      </c>
      <c r="P879">
        <v>0</v>
      </c>
      <c r="Q879">
        <v>1</v>
      </c>
      <c r="R879">
        <v>5</v>
      </c>
      <c r="S879">
        <v>11</v>
      </c>
      <c r="T879">
        <v>0</v>
      </c>
      <c r="U879">
        <v>2</v>
      </c>
      <c r="V879">
        <v>4</v>
      </c>
      <c r="W879">
        <v>0</v>
      </c>
      <c r="X879">
        <v>1</v>
      </c>
      <c r="Y879">
        <v>5</v>
      </c>
      <c r="Z879">
        <v>11</v>
      </c>
      <c r="AA879">
        <v>0</v>
      </c>
      <c r="AB879">
        <v>2</v>
      </c>
      <c r="AC879">
        <v>4</v>
      </c>
      <c r="AD879">
        <v>0</v>
      </c>
      <c r="AE879">
        <v>1</v>
      </c>
      <c r="AF879">
        <v>5</v>
      </c>
      <c r="AG879">
        <v>11</v>
      </c>
      <c r="AH879" s="3">
        <v>0.8571428571428571</v>
      </c>
      <c r="AI879" s="3">
        <v>0.93342857142857139</v>
      </c>
      <c r="AJ879" s="3">
        <v>2.8571428571428572</v>
      </c>
      <c r="AK879" s="3">
        <v>1.1428571428571428</v>
      </c>
      <c r="AL879" s="3">
        <v>2.8571428571428572</v>
      </c>
      <c r="AM879" s="3">
        <v>4.1428571428571432</v>
      </c>
      <c r="AN879" s="3">
        <v>6.4467142857142861</v>
      </c>
      <c r="AO879" s="3">
        <f t="shared" si="171"/>
        <v>2.7481836734693879</v>
      </c>
      <c r="AP879" s="3" t="b">
        <f t="shared" si="172"/>
        <v>1</v>
      </c>
      <c r="AQ879" s="3" t="b">
        <f t="shared" si="179"/>
        <v>1</v>
      </c>
      <c r="AR879">
        <f t="shared" si="173"/>
        <v>2</v>
      </c>
      <c r="AS879">
        <f t="shared" si="174"/>
        <v>3</v>
      </c>
      <c r="AT879" s="3" t="b">
        <f t="shared" si="175"/>
        <v>1</v>
      </c>
      <c r="AU879" s="3">
        <f t="shared" si="176"/>
        <v>1.4476428571428572</v>
      </c>
      <c r="AV879" s="3">
        <f t="shared" si="177"/>
        <v>4.4822380952380954</v>
      </c>
      <c r="AW879" s="3">
        <f t="shared" si="170"/>
        <v>-1.6305135623230109</v>
      </c>
      <c r="AX879" s="3">
        <f t="shared" si="182"/>
        <v>-1.1477395732091733</v>
      </c>
      <c r="AY879" s="3" t="b">
        <f t="shared" si="180"/>
        <v>0</v>
      </c>
      <c r="AZ879" s="6">
        <f t="shared" si="178"/>
        <v>3.3319911905517467E-2</v>
      </c>
      <c r="BA879" s="3" t="b">
        <f t="shared" si="181"/>
        <v>1</v>
      </c>
      <c r="BB879" s="3"/>
      <c r="BC879" t="s">
        <v>537</v>
      </c>
    </row>
    <row r="880" spans="1:55">
      <c r="A880">
        <v>71</v>
      </c>
      <c r="B880">
        <v>1</v>
      </c>
      <c r="C880" t="s">
        <v>391</v>
      </c>
      <c r="D880" t="str">
        <f>HYPERLINK("http://www.uniprot.org/uniprot/HCD2_MOUSE", "HCD2_MOUSE")</f>
        <v>HCD2_MOUSE</v>
      </c>
      <c r="F880">
        <v>18.8</v>
      </c>
      <c r="G880">
        <v>261</v>
      </c>
      <c r="H880">
        <v>27420</v>
      </c>
      <c r="I880" t="s">
        <v>392</v>
      </c>
      <c r="J880">
        <v>19</v>
      </c>
      <c r="K880">
        <v>19</v>
      </c>
      <c r="L880">
        <v>1</v>
      </c>
      <c r="M880">
        <v>1</v>
      </c>
      <c r="N880">
        <v>2</v>
      </c>
      <c r="O880">
        <v>7</v>
      </c>
      <c r="P880">
        <v>3</v>
      </c>
      <c r="Q880">
        <v>0</v>
      </c>
      <c r="R880">
        <v>5</v>
      </c>
      <c r="S880">
        <v>1</v>
      </c>
      <c r="T880">
        <v>1</v>
      </c>
      <c r="U880">
        <v>2</v>
      </c>
      <c r="V880">
        <v>7</v>
      </c>
      <c r="W880">
        <v>3</v>
      </c>
      <c r="X880">
        <v>0</v>
      </c>
      <c r="Y880">
        <v>5</v>
      </c>
      <c r="Z880">
        <v>1</v>
      </c>
      <c r="AA880">
        <v>1</v>
      </c>
      <c r="AB880">
        <v>2</v>
      </c>
      <c r="AC880">
        <v>7</v>
      </c>
      <c r="AD880">
        <v>3</v>
      </c>
      <c r="AE880">
        <v>0</v>
      </c>
      <c r="AF880">
        <v>5</v>
      </c>
      <c r="AG880">
        <v>1</v>
      </c>
      <c r="AH880" s="3">
        <v>1.7618571428571428</v>
      </c>
      <c r="AI880" s="3">
        <v>0.7142857142857143</v>
      </c>
      <c r="AJ880" s="3">
        <v>4.7142857142857144</v>
      </c>
      <c r="AK880" s="3">
        <v>8</v>
      </c>
      <c r="AL880" s="3">
        <v>0</v>
      </c>
      <c r="AM880" s="3">
        <v>3.7154285714285713</v>
      </c>
      <c r="AN880" s="3">
        <v>0.2857142857142857</v>
      </c>
      <c r="AO880" s="3">
        <f t="shared" si="171"/>
        <v>2.7416530612244898</v>
      </c>
      <c r="AP880" s="3" t="b">
        <f t="shared" si="172"/>
        <v>1</v>
      </c>
      <c r="AQ880" s="3" t="b">
        <f t="shared" si="179"/>
        <v>1</v>
      </c>
      <c r="AR880">
        <f t="shared" si="173"/>
        <v>4</v>
      </c>
      <c r="AS880">
        <f t="shared" si="174"/>
        <v>2</v>
      </c>
      <c r="AT880" s="3" t="b">
        <f t="shared" si="175"/>
        <v>1</v>
      </c>
      <c r="AU880" s="3">
        <f t="shared" si="176"/>
        <v>3.7976071428571427</v>
      </c>
      <c r="AV880" s="3">
        <f t="shared" si="177"/>
        <v>1.3337142857142856</v>
      </c>
      <c r="AW880" s="3">
        <f t="shared" si="170"/>
        <v>1.5096410294363765</v>
      </c>
      <c r="AX880" s="3">
        <f t="shared" si="182"/>
        <v>1.6265296733924528</v>
      </c>
      <c r="AY880" s="3" t="b">
        <f t="shared" si="180"/>
        <v>0</v>
      </c>
      <c r="AZ880" s="6">
        <f t="shared" si="178"/>
        <v>0.30948518243226725</v>
      </c>
      <c r="BA880" s="3" t="b">
        <f t="shared" si="181"/>
        <v>0</v>
      </c>
      <c r="BB880" s="3"/>
      <c r="BC880" t="s">
        <v>537</v>
      </c>
    </row>
    <row r="881" spans="1:55">
      <c r="A881">
        <v>755</v>
      </c>
      <c r="B881">
        <v>1</v>
      </c>
      <c r="C881" t="s">
        <v>1773</v>
      </c>
      <c r="D881" t="str">
        <f>HYPERLINK("http://www.uniprot.org/uniprot/KDM5B_MOUSE", "KDM5B_MOUSE")</f>
        <v>KDM5B_MOUSE</v>
      </c>
      <c r="F881">
        <v>1.8</v>
      </c>
      <c r="G881">
        <v>1544</v>
      </c>
      <c r="H881">
        <v>175556</v>
      </c>
      <c r="I881" t="s">
        <v>1774</v>
      </c>
      <c r="J881">
        <v>17</v>
      </c>
      <c r="K881">
        <v>17</v>
      </c>
      <c r="L881">
        <v>1</v>
      </c>
      <c r="M881">
        <v>1</v>
      </c>
      <c r="N881">
        <v>1</v>
      </c>
      <c r="O881">
        <v>4</v>
      </c>
      <c r="P881">
        <v>0</v>
      </c>
      <c r="Q881">
        <v>5</v>
      </c>
      <c r="R881">
        <v>1</v>
      </c>
      <c r="S881">
        <v>5</v>
      </c>
      <c r="T881">
        <v>1</v>
      </c>
      <c r="U881">
        <v>1</v>
      </c>
      <c r="V881">
        <v>4</v>
      </c>
      <c r="W881">
        <v>0</v>
      </c>
      <c r="X881">
        <v>5</v>
      </c>
      <c r="Y881">
        <v>1</v>
      </c>
      <c r="Z881">
        <v>5</v>
      </c>
      <c r="AA881">
        <v>1</v>
      </c>
      <c r="AB881">
        <v>1</v>
      </c>
      <c r="AC881">
        <v>4</v>
      </c>
      <c r="AD881">
        <v>0</v>
      </c>
      <c r="AE881">
        <v>5</v>
      </c>
      <c r="AF881">
        <v>1</v>
      </c>
      <c r="AG881">
        <v>5</v>
      </c>
      <c r="AH881" s="3">
        <v>2.3571428571428572</v>
      </c>
      <c r="AI881" s="3">
        <v>0.2857142857142857</v>
      </c>
      <c r="AJ881" s="3">
        <v>2.8571428571428572</v>
      </c>
      <c r="AK881" s="3">
        <v>0.8571428571428571</v>
      </c>
      <c r="AL881" s="3">
        <v>9</v>
      </c>
      <c r="AM881" s="3">
        <v>0.8571428571428571</v>
      </c>
      <c r="AN881" s="3">
        <v>2.8571428571428572</v>
      </c>
      <c r="AO881" s="3">
        <f t="shared" si="171"/>
        <v>2.7244897959183674</v>
      </c>
      <c r="AP881" s="3" t="b">
        <f t="shared" si="172"/>
        <v>1</v>
      </c>
      <c r="AQ881" s="3" t="b">
        <f t="shared" si="179"/>
        <v>1</v>
      </c>
      <c r="AR881">
        <f t="shared" si="173"/>
        <v>3</v>
      </c>
      <c r="AS881">
        <f t="shared" si="174"/>
        <v>3</v>
      </c>
      <c r="AT881" s="3" t="b">
        <f t="shared" si="175"/>
        <v>1</v>
      </c>
      <c r="AU881" s="3">
        <f t="shared" si="176"/>
        <v>1.5892857142857142</v>
      </c>
      <c r="AV881" s="3">
        <f t="shared" si="177"/>
        <v>4.2380952380952381</v>
      </c>
      <c r="AW881" s="3">
        <f t="shared" si="170"/>
        <v>-1.4150374992788437</v>
      </c>
      <c r="AX881" s="3">
        <f t="shared" si="182"/>
        <v>-0.92066860144835028</v>
      </c>
      <c r="AY881" s="3" t="b">
        <f t="shared" si="180"/>
        <v>0</v>
      </c>
      <c r="AZ881" s="6">
        <f t="shared" si="178"/>
        <v>0.27707884125280002</v>
      </c>
      <c r="BA881" s="3" t="b">
        <f t="shared" si="181"/>
        <v>0</v>
      </c>
      <c r="BB881" s="3"/>
      <c r="BC881" t="s">
        <v>537</v>
      </c>
    </row>
    <row r="882" spans="1:55">
      <c r="A882">
        <v>698</v>
      </c>
      <c r="B882">
        <v>1</v>
      </c>
      <c r="C882" t="s">
        <v>1907</v>
      </c>
      <c r="D882" t="str">
        <f>HYPERLINK("http://www.uniprot.org/uniprot/ONEC2_MOUSE", "ONEC2_MOUSE")</f>
        <v>ONEC2_MOUSE</v>
      </c>
      <c r="F882">
        <v>8.6999999999999993</v>
      </c>
      <c r="G882">
        <v>505</v>
      </c>
      <c r="H882">
        <v>54555</v>
      </c>
      <c r="I882" t="s">
        <v>1908</v>
      </c>
      <c r="J882">
        <v>25</v>
      </c>
      <c r="K882">
        <v>25</v>
      </c>
      <c r="L882">
        <v>1</v>
      </c>
      <c r="M882">
        <v>0</v>
      </c>
      <c r="N882">
        <v>6</v>
      </c>
      <c r="O882">
        <v>6</v>
      </c>
      <c r="P882">
        <v>0</v>
      </c>
      <c r="Q882">
        <v>0</v>
      </c>
      <c r="R882">
        <v>6</v>
      </c>
      <c r="S882">
        <v>7</v>
      </c>
      <c r="T882">
        <v>0</v>
      </c>
      <c r="U882">
        <v>6</v>
      </c>
      <c r="V882">
        <v>6</v>
      </c>
      <c r="W882">
        <v>0</v>
      </c>
      <c r="X882">
        <v>0</v>
      </c>
      <c r="Y882">
        <v>6</v>
      </c>
      <c r="Z882">
        <v>7</v>
      </c>
      <c r="AA882">
        <v>0</v>
      </c>
      <c r="AB882">
        <v>6</v>
      </c>
      <c r="AC882">
        <v>6</v>
      </c>
      <c r="AD882">
        <v>0</v>
      </c>
      <c r="AE882">
        <v>0</v>
      </c>
      <c r="AF882">
        <v>6</v>
      </c>
      <c r="AG882">
        <v>7</v>
      </c>
      <c r="AH882" s="3">
        <v>0.5714285714285714</v>
      </c>
      <c r="AI882" s="3">
        <v>3.9962857142857144</v>
      </c>
      <c r="AJ882" s="3">
        <v>4.2857142857142856</v>
      </c>
      <c r="AK882" s="3">
        <v>0.8214285714285714</v>
      </c>
      <c r="AL882" s="3">
        <v>0.5714285714285714</v>
      </c>
      <c r="AM882" s="3">
        <v>4.5714285714285712</v>
      </c>
      <c r="AN882" s="3">
        <v>4.1428571428571432</v>
      </c>
      <c r="AO882" s="3">
        <f t="shared" si="171"/>
        <v>2.7086530612244895</v>
      </c>
      <c r="AP882" s="3" t="b">
        <f t="shared" si="172"/>
        <v>1</v>
      </c>
      <c r="AQ882" s="3" t="b">
        <f t="shared" si="179"/>
        <v>1</v>
      </c>
      <c r="AR882">
        <f t="shared" si="173"/>
        <v>2</v>
      </c>
      <c r="AS882">
        <f t="shared" si="174"/>
        <v>2</v>
      </c>
      <c r="AT882" s="3" t="b">
        <f t="shared" si="175"/>
        <v>1</v>
      </c>
      <c r="AU882" s="3">
        <f t="shared" si="176"/>
        <v>2.4187142857142856</v>
      </c>
      <c r="AV882" s="3">
        <f t="shared" si="177"/>
        <v>3.0952380952380949</v>
      </c>
      <c r="AW882" s="3">
        <f t="shared" si="170"/>
        <v>-0.35581003140227518</v>
      </c>
      <c r="AX882" s="3">
        <f t="shared" si="182"/>
        <v>-0.10885713042322671</v>
      </c>
      <c r="AY882" s="3" t="b">
        <f t="shared" si="180"/>
        <v>0</v>
      </c>
      <c r="AZ882" s="6">
        <f t="shared" si="178"/>
        <v>0.68760327002190125</v>
      </c>
      <c r="BA882" s="3" t="b">
        <f t="shared" si="181"/>
        <v>0</v>
      </c>
      <c r="BB882" s="3"/>
      <c r="BC882" t="s">
        <v>537</v>
      </c>
    </row>
    <row r="883" spans="1:55">
      <c r="A883">
        <v>92</v>
      </c>
      <c r="B883">
        <v>1</v>
      </c>
      <c r="C883" t="s">
        <v>267</v>
      </c>
      <c r="D883" t="str">
        <f>HYPERLINK("http://www.uniprot.org/uniprot/BHMT1_MOUSE", "BHMT1_MOUSE")</f>
        <v>BHMT1_MOUSE</v>
      </c>
      <c r="F883">
        <v>28.3</v>
      </c>
      <c r="G883">
        <v>407</v>
      </c>
      <c r="H883">
        <v>45022</v>
      </c>
      <c r="I883" t="s">
        <v>268</v>
      </c>
      <c r="J883">
        <v>20</v>
      </c>
      <c r="K883">
        <v>20</v>
      </c>
      <c r="L883">
        <v>1</v>
      </c>
      <c r="M883">
        <v>2</v>
      </c>
      <c r="N883">
        <v>6</v>
      </c>
      <c r="O883">
        <v>4</v>
      </c>
      <c r="P883">
        <v>2</v>
      </c>
      <c r="Q883">
        <v>0</v>
      </c>
      <c r="R883">
        <v>1</v>
      </c>
      <c r="S883">
        <v>5</v>
      </c>
      <c r="T883">
        <v>2</v>
      </c>
      <c r="U883">
        <v>6</v>
      </c>
      <c r="V883">
        <v>4</v>
      </c>
      <c r="W883">
        <v>2</v>
      </c>
      <c r="X883">
        <v>0</v>
      </c>
      <c r="Y883">
        <v>1</v>
      </c>
      <c r="Z883">
        <v>5</v>
      </c>
      <c r="AA883">
        <v>2</v>
      </c>
      <c r="AB883">
        <v>6</v>
      </c>
      <c r="AC883">
        <v>4</v>
      </c>
      <c r="AD883">
        <v>2</v>
      </c>
      <c r="AE883">
        <v>0</v>
      </c>
      <c r="AF883">
        <v>1</v>
      </c>
      <c r="AG883">
        <v>5</v>
      </c>
      <c r="AH883" s="3">
        <v>3.556</v>
      </c>
      <c r="AI883" s="3">
        <v>3.6095714285714284</v>
      </c>
      <c r="AJ883" s="3">
        <v>2.4285714285714284</v>
      </c>
      <c r="AK883" s="3">
        <v>5.8571428571428568</v>
      </c>
      <c r="AL883" s="3">
        <v>0</v>
      </c>
      <c r="AM883" s="3">
        <v>0.5714285714285714</v>
      </c>
      <c r="AN883" s="3">
        <v>2.8571428571428572</v>
      </c>
      <c r="AO883" s="3">
        <f t="shared" si="171"/>
        <v>2.697122448979592</v>
      </c>
      <c r="AP883" s="3" t="b">
        <f t="shared" si="172"/>
        <v>1</v>
      </c>
      <c r="AQ883" s="3" t="b">
        <f t="shared" si="179"/>
        <v>1</v>
      </c>
      <c r="AR883">
        <f t="shared" si="173"/>
        <v>4</v>
      </c>
      <c r="AS883">
        <f t="shared" si="174"/>
        <v>2</v>
      </c>
      <c r="AT883" s="3" t="b">
        <f t="shared" si="175"/>
        <v>1</v>
      </c>
      <c r="AU883" s="3">
        <f t="shared" si="176"/>
        <v>3.8628214285714284</v>
      </c>
      <c r="AV883" s="3">
        <f t="shared" si="177"/>
        <v>1.142857142857143</v>
      </c>
      <c r="AW883" s="3">
        <f t="shared" si="170"/>
        <v>1.7570099079191623</v>
      </c>
      <c r="AX883" s="3">
        <f t="shared" si="182"/>
        <v>2.2591526550346788</v>
      </c>
      <c r="AY883" s="3" t="b">
        <f t="shared" si="180"/>
        <v>1</v>
      </c>
      <c r="AZ883" s="6">
        <f t="shared" si="178"/>
        <v>5.9587814554628193E-2</v>
      </c>
      <c r="BA883" s="3" t="b">
        <f t="shared" si="181"/>
        <v>1</v>
      </c>
      <c r="BB883" s="3" t="b">
        <v>1</v>
      </c>
      <c r="BC883" t="s">
        <v>537</v>
      </c>
    </row>
    <row r="884" spans="1:55">
      <c r="A884">
        <v>1019</v>
      </c>
      <c r="B884">
        <v>1</v>
      </c>
      <c r="C884" t="s">
        <v>2673</v>
      </c>
      <c r="D884" t="str">
        <f>HYPERLINK("http://www.uniprot.org/uniprot/ASH2L_MOUSE", "ASH2L_MOUSE")</f>
        <v>ASH2L_MOUSE</v>
      </c>
      <c r="F884">
        <v>12.5</v>
      </c>
      <c r="G884">
        <v>623</v>
      </c>
      <c r="H884">
        <v>68251</v>
      </c>
      <c r="I884" t="s">
        <v>2599</v>
      </c>
      <c r="J884">
        <v>22</v>
      </c>
      <c r="K884">
        <v>22</v>
      </c>
      <c r="L884">
        <v>1</v>
      </c>
      <c r="M884">
        <v>0</v>
      </c>
      <c r="N884">
        <v>6</v>
      </c>
      <c r="O884">
        <v>4</v>
      </c>
      <c r="P884">
        <v>0</v>
      </c>
      <c r="Q884">
        <v>0</v>
      </c>
      <c r="R884">
        <v>5</v>
      </c>
      <c r="S884">
        <v>7</v>
      </c>
      <c r="T884">
        <v>0</v>
      </c>
      <c r="U884">
        <v>6</v>
      </c>
      <c r="V884">
        <v>4</v>
      </c>
      <c r="W884">
        <v>0</v>
      </c>
      <c r="X884">
        <v>0</v>
      </c>
      <c r="Y884">
        <v>5</v>
      </c>
      <c r="Z884">
        <v>7</v>
      </c>
      <c r="AA884">
        <v>0</v>
      </c>
      <c r="AB884">
        <v>6</v>
      </c>
      <c r="AC884">
        <v>4</v>
      </c>
      <c r="AD884">
        <v>0</v>
      </c>
      <c r="AE884">
        <v>0</v>
      </c>
      <c r="AF884">
        <v>5</v>
      </c>
      <c r="AG884">
        <v>7</v>
      </c>
      <c r="AH884" s="3">
        <v>1</v>
      </c>
      <c r="AI884" s="3">
        <v>4.1428571428571432</v>
      </c>
      <c r="AJ884" s="3">
        <v>2.8571428571428572</v>
      </c>
      <c r="AK884" s="3">
        <v>1.4285714285714286</v>
      </c>
      <c r="AL884" s="3">
        <v>1.0357142857142858</v>
      </c>
      <c r="AM884" s="3">
        <v>4.1428571428571432</v>
      </c>
      <c r="AN884" s="3">
        <v>4.2244285714285708</v>
      </c>
      <c r="AO884" s="3">
        <f t="shared" si="171"/>
        <v>2.6902244897959187</v>
      </c>
      <c r="AP884" s="3" t="b">
        <f t="shared" si="172"/>
        <v>1</v>
      </c>
      <c r="AQ884" s="3" t="b">
        <f t="shared" si="179"/>
        <v>1</v>
      </c>
      <c r="AR884">
        <f t="shared" si="173"/>
        <v>2</v>
      </c>
      <c r="AS884">
        <f t="shared" si="174"/>
        <v>2</v>
      </c>
      <c r="AT884" s="3" t="b">
        <f t="shared" si="175"/>
        <v>1</v>
      </c>
      <c r="AU884" s="3">
        <f t="shared" si="176"/>
        <v>2.3571428571428572</v>
      </c>
      <c r="AV884" s="3">
        <f t="shared" si="177"/>
        <v>3.1343333333333327</v>
      </c>
      <c r="AW884" s="3">
        <f t="shared" si="170"/>
        <v>-0.41111941989781153</v>
      </c>
      <c r="AX884" s="3">
        <f t="shared" si="182"/>
        <v>-0.1729277620430151</v>
      </c>
      <c r="AY884" s="3" t="b">
        <f t="shared" si="180"/>
        <v>0</v>
      </c>
      <c r="AZ884" s="6">
        <f t="shared" si="178"/>
        <v>0.55204048497030023</v>
      </c>
      <c r="BA884" s="3" t="b">
        <f t="shared" si="181"/>
        <v>0</v>
      </c>
      <c r="BB884" s="3"/>
      <c r="BC884" t="s">
        <v>537</v>
      </c>
    </row>
    <row r="885" spans="1:55">
      <c r="A885">
        <v>906</v>
      </c>
      <c r="B885">
        <v>1</v>
      </c>
      <c r="C885" t="s">
        <v>1397</v>
      </c>
      <c r="D885" t="str">
        <f>HYPERLINK("http://www.uniprot.org/uniprot/INT10_MOUSE", "INT10_MOUSE")</f>
        <v>INT10_MOUSE</v>
      </c>
      <c r="F885">
        <v>14.5</v>
      </c>
      <c r="G885">
        <v>710</v>
      </c>
      <c r="H885">
        <v>82021</v>
      </c>
      <c r="I885" t="s">
        <v>1398</v>
      </c>
      <c r="J885">
        <v>20</v>
      </c>
      <c r="K885">
        <v>20</v>
      </c>
      <c r="L885">
        <v>1</v>
      </c>
      <c r="M885">
        <v>1</v>
      </c>
      <c r="N885">
        <v>4</v>
      </c>
      <c r="O885">
        <v>6</v>
      </c>
      <c r="P885">
        <v>0</v>
      </c>
      <c r="Q885">
        <v>1</v>
      </c>
      <c r="R885">
        <v>3</v>
      </c>
      <c r="S885">
        <v>5</v>
      </c>
      <c r="T885">
        <v>1</v>
      </c>
      <c r="U885">
        <v>4</v>
      </c>
      <c r="V885">
        <v>6</v>
      </c>
      <c r="W885">
        <v>0</v>
      </c>
      <c r="X885">
        <v>1</v>
      </c>
      <c r="Y885">
        <v>3</v>
      </c>
      <c r="Z885">
        <v>5</v>
      </c>
      <c r="AA885">
        <v>1</v>
      </c>
      <c r="AB885">
        <v>4</v>
      </c>
      <c r="AC885">
        <v>6</v>
      </c>
      <c r="AD885">
        <v>0</v>
      </c>
      <c r="AE885">
        <v>1</v>
      </c>
      <c r="AF885">
        <v>3</v>
      </c>
      <c r="AG885">
        <v>5</v>
      </c>
      <c r="AH885" s="3">
        <v>2.7651428571428576</v>
      </c>
      <c r="AI885" s="3">
        <v>2.2857142857142856</v>
      </c>
      <c r="AJ885" s="3">
        <v>4.468285714285714</v>
      </c>
      <c r="AK885" s="3">
        <v>1.1488571428571428</v>
      </c>
      <c r="AL885" s="3">
        <v>2.8571428571428572</v>
      </c>
      <c r="AM885" s="3">
        <v>2.2857142857142856</v>
      </c>
      <c r="AN885" s="3">
        <v>2.8571428571428572</v>
      </c>
      <c r="AO885" s="3">
        <f t="shared" si="171"/>
        <v>2.6668571428571428</v>
      </c>
      <c r="AP885" s="3" t="b">
        <f t="shared" si="172"/>
        <v>1</v>
      </c>
      <c r="AQ885" s="3" t="b">
        <f t="shared" si="179"/>
        <v>1</v>
      </c>
      <c r="AR885">
        <f t="shared" si="173"/>
        <v>3</v>
      </c>
      <c r="AS885">
        <f t="shared" si="174"/>
        <v>3</v>
      </c>
      <c r="AT885" s="3" t="b">
        <f t="shared" si="175"/>
        <v>1</v>
      </c>
      <c r="AU885" s="3">
        <f t="shared" si="176"/>
        <v>2.6669999999999998</v>
      </c>
      <c r="AV885" s="3">
        <f t="shared" si="177"/>
        <v>2.6666666666666665</v>
      </c>
      <c r="AW885" s="3">
        <f t="shared" si="170"/>
        <v>1.8032560999518008E-4</v>
      </c>
      <c r="AX885" s="3">
        <f t="shared" si="182"/>
        <v>0.14134512232532973</v>
      </c>
      <c r="AY885" s="3" t="b">
        <f t="shared" si="180"/>
        <v>0</v>
      </c>
      <c r="AZ885" s="6">
        <f t="shared" si="178"/>
        <v>0.99969553888039009</v>
      </c>
      <c r="BA885" s="3" t="b">
        <f t="shared" si="181"/>
        <v>0</v>
      </c>
      <c r="BB885" s="3"/>
      <c r="BC885" t="s">
        <v>537</v>
      </c>
    </row>
    <row r="886" spans="1:55">
      <c r="A886">
        <v>1229</v>
      </c>
      <c r="B886">
        <v>1</v>
      </c>
      <c r="C886" t="s">
        <v>2178</v>
      </c>
      <c r="D886" t="str">
        <f>HYPERLINK("http://www.uniprot.org/uniprot/NGDN_MOUSE", "NGDN_MOUSE")</f>
        <v>NGDN_MOUSE</v>
      </c>
      <c r="F886">
        <v>7.6</v>
      </c>
      <c r="G886">
        <v>315</v>
      </c>
      <c r="H886">
        <v>35660</v>
      </c>
      <c r="I886" t="s">
        <v>2179</v>
      </c>
      <c r="J886">
        <v>13</v>
      </c>
      <c r="K886">
        <v>13</v>
      </c>
      <c r="L886">
        <v>1</v>
      </c>
      <c r="M886">
        <v>1</v>
      </c>
      <c r="N886">
        <v>2</v>
      </c>
      <c r="O886">
        <v>1</v>
      </c>
      <c r="P886">
        <v>1</v>
      </c>
      <c r="Q886">
        <v>1</v>
      </c>
      <c r="R886">
        <v>5</v>
      </c>
      <c r="S886">
        <v>2</v>
      </c>
      <c r="T886">
        <v>1</v>
      </c>
      <c r="U886">
        <v>2</v>
      </c>
      <c r="V886">
        <v>1</v>
      </c>
      <c r="W886">
        <v>1</v>
      </c>
      <c r="X886">
        <v>1</v>
      </c>
      <c r="Y886">
        <v>5</v>
      </c>
      <c r="Z886">
        <v>2</v>
      </c>
      <c r="AA886">
        <v>1</v>
      </c>
      <c r="AB886">
        <v>2</v>
      </c>
      <c r="AC886">
        <v>1</v>
      </c>
      <c r="AD886">
        <v>1</v>
      </c>
      <c r="AE886">
        <v>1</v>
      </c>
      <c r="AF886">
        <v>5</v>
      </c>
      <c r="AG886">
        <v>2</v>
      </c>
      <c r="AH886" s="3">
        <v>2.8571428571428572</v>
      </c>
      <c r="AI886" s="3">
        <v>1.1428571428571428</v>
      </c>
      <c r="AJ886" s="3">
        <v>0.8571428571428571</v>
      </c>
      <c r="AK886" s="3">
        <v>5.0238571428571435</v>
      </c>
      <c r="AL886" s="3">
        <v>3.2857142857142856</v>
      </c>
      <c r="AM886" s="3">
        <v>4.2857142857142856</v>
      </c>
      <c r="AN886" s="3">
        <v>1.1428571428571428</v>
      </c>
      <c r="AO886" s="3">
        <f t="shared" si="171"/>
        <v>2.6564693877551018</v>
      </c>
      <c r="AP886" s="3" t="b">
        <f t="shared" si="172"/>
        <v>1</v>
      </c>
      <c r="AQ886" s="3" t="b">
        <f t="shared" si="179"/>
        <v>1</v>
      </c>
      <c r="AR886">
        <f t="shared" si="173"/>
        <v>4</v>
      </c>
      <c r="AS886">
        <f t="shared" si="174"/>
        <v>3</v>
      </c>
      <c r="AT886" s="3" t="b">
        <f t="shared" si="175"/>
        <v>1</v>
      </c>
      <c r="AU886" s="3">
        <f t="shared" si="176"/>
        <v>2.4702500000000001</v>
      </c>
      <c r="AV886" s="3">
        <f t="shared" si="177"/>
        <v>2.9047619047619047</v>
      </c>
      <c r="AW886" s="3">
        <f t="shared" si="170"/>
        <v>-0.23376285859816759</v>
      </c>
      <c r="AX886" s="3">
        <f t="shared" si="182"/>
        <v>-0.14825001944838434</v>
      </c>
      <c r="AY886" s="3" t="b">
        <f t="shared" si="180"/>
        <v>0</v>
      </c>
      <c r="AZ886" s="6">
        <f t="shared" si="178"/>
        <v>0.76466232795434719</v>
      </c>
      <c r="BA886" s="3" t="b">
        <f t="shared" si="181"/>
        <v>0</v>
      </c>
      <c r="BB886" s="3"/>
      <c r="BC886" t="s">
        <v>537</v>
      </c>
    </row>
    <row r="887" spans="1:55">
      <c r="A887">
        <v>752</v>
      </c>
      <c r="B887">
        <v>1</v>
      </c>
      <c r="C887" t="s">
        <v>1680</v>
      </c>
      <c r="D887" t="str">
        <f>HYPERLINK("http://www.uniprot.org/uniprot/BDH_MOUSE", "BDH_MOUSE")</f>
        <v>BDH_MOUSE</v>
      </c>
      <c r="F887">
        <v>27.7</v>
      </c>
      <c r="G887">
        <v>343</v>
      </c>
      <c r="H887">
        <v>38286</v>
      </c>
      <c r="I887" t="s">
        <v>1681</v>
      </c>
      <c r="J887">
        <v>24</v>
      </c>
      <c r="K887">
        <v>24</v>
      </c>
      <c r="L887">
        <v>1</v>
      </c>
      <c r="M887">
        <v>0</v>
      </c>
      <c r="N887">
        <v>5</v>
      </c>
      <c r="O887">
        <v>9</v>
      </c>
      <c r="P887">
        <v>0</v>
      </c>
      <c r="Q887">
        <v>0</v>
      </c>
      <c r="R887">
        <v>7</v>
      </c>
      <c r="S887">
        <v>3</v>
      </c>
      <c r="T887">
        <v>0</v>
      </c>
      <c r="U887">
        <v>5</v>
      </c>
      <c r="V887">
        <v>9</v>
      </c>
      <c r="W887">
        <v>0</v>
      </c>
      <c r="X887">
        <v>0</v>
      </c>
      <c r="Y887">
        <v>7</v>
      </c>
      <c r="Z887">
        <v>3</v>
      </c>
      <c r="AA887">
        <v>0</v>
      </c>
      <c r="AB887">
        <v>5</v>
      </c>
      <c r="AC887">
        <v>9</v>
      </c>
      <c r="AD887">
        <v>0</v>
      </c>
      <c r="AE887">
        <v>0</v>
      </c>
      <c r="AF887">
        <v>7</v>
      </c>
      <c r="AG887">
        <v>3</v>
      </c>
      <c r="AH887" s="3">
        <v>0.5714285714285714</v>
      </c>
      <c r="AI887" s="3">
        <v>2.8571428571428572</v>
      </c>
      <c r="AJ887" s="3">
        <v>6.4467142857142861</v>
      </c>
      <c r="AK887" s="3">
        <v>0.8571428571428571</v>
      </c>
      <c r="AL887" s="3">
        <v>0.7142857142857143</v>
      </c>
      <c r="AM887" s="3">
        <v>5.5708571428571432</v>
      </c>
      <c r="AN887" s="3">
        <v>1.5074285714285713</v>
      </c>
      <c r="AO887" s="3">
        <f t="shared" si="171"/>
        <v>2.6464285714285718</v>
      </c>
      <c r="AP887" s="3" t="b">
        <f t="shared" si="172"/>
        <v>1</v>
      </c>
      <c r="AQ887" s="3" t="b">
        <f t="shared" si="179"/>
        <v>1</v>
      </c>
      <c r="AR887">
        <f t="shared" si="173"/>
        <v>2</v>
      </c>
      <c r="AS887">
        <f t="shared" si="174"/>
        <v>2</v>
      </c>
      <c r="AT887" s="3" t="b">
        <f t="shared" si="175"/>
        <v>1</v>
      </c>
      <c r="AU887" s="3">
        <f t="shared" si="176"/>
        <v>2.6831071428571431</v>
      </c>
      <c r="AV887" s="3">
        <f t="shared" si="177"/>
        <v>2.5975238095238096</v>
      </c>
      <c r="AW887" s="3">
        <f t="shared" si="170"/>
        <v>4.6767692719491508E-2</v>
      </c>
      <c r="AX887" s="3">
        <f t="shared" si="182"/>
        <v>-2.9583713412323224E-3</v>
      </c>
      <c r="AY887" s="3" t="b">
        <f t="shared" si="180"/>
        <v>0</v>
      </c>
      <c r="AZ887" s="6">
        <f t="shared" si="178"/>
        <v>0.96811244048127898</v>
      </c>
      <c r="BA887" s="3" t="b">
        <f t="shared" si="181"/>
        <v>0</v>
      </c>
      <c r="BB887" s="3"/>
      <c r="BC887" t="s">
        <v>537</v>
      </c>
    </row>
    <row r="888" spans="1:55">
      <c r="A888">
        <v>739</v>
      </c>
      <c r="B888">
        <v>1</v>
      </c>
      <c r="C888" t="s">
        <v>1740</v>
      </c>
      <c r="D888" t="str">
        <f>HYPERLINK("http://www.uniprot.org/uniprot/INT8_MOUSE", "INT8_MOUSE")</f>
        <v>INT8_MOUSE</v>
      </c>
      <c r="F888">
        <v>8.4</v>
      </c>
      <c r="G888">
        <v>995</v>
      </c>
      <c r="H888">
        <v>113354</v>
      </c>
      <c r="I888" t="s">
        <v>1741</v>
      </c>
      <c r="J888">
        <v>14</v>
      </c>
      <c r="K888">
        <v>14</v>
      </c>
      <c r="L888">
        <v>1</v>
      </c>
      <c r="M888">
        <v>2</v>
      </c>
      <c r="N888">
        <v>0</v>
      </c>
      <c r="O888">
        <v>3</v>
      </c>
      <c r="P888">
        <v>1</v>
      </c>
      <c r="Q888">
        <v>2</v>
      </c>
      <c r="R888">
        <v>3</v>
      </c>
      <c r="S888">
        <v>3</v>
      </c>
      <c r="T888">
        <v>2</v>
      </c>
      <c r="U888">
        <v>0</v>
      </c>
      <c r="V888">
        <v>3</v>
      </c>
      <c r="W888">
        <v>1</v>
      </c>
      <c r="X888">
        <v>2</v>
      </c>
      <c r="Y888">
        <v>3</v>
      </c>
      <c r="Z888">
        <v>3</v>
      </c>
      <c r="AA888">
        <v>2</v>
      </c>
      <c r="AB888">
        <v>0</v>
      </c>
      <c r="AC888">
        <v>3</v>
      </c>
      <c r="AD888">
        <v>1</v>
      </c>
      <c r="AE888">
        <v>2</v>
      </c>
      <c r="AF888">
        <v>3</v>
      </c>
      <c r="AG888">
        <v>3</v>
      </c>
      <c r="AH888" s="3">
        <v>4.1428571428571432</v>
      </c>
      <c r="AI888" s="3">
        <v>0</v>
      </c>
      <c r="AJ888" s="3">
        <v>2.1428571428571428</v>
      </c>
      <c r="AK888" s="3">
        <v>4.1428571428571432</v>
      </c>
      <c r="AL888" s="3">
        <v>4.2857142857142856</v>
      </c>
      <c r="AM888" s="3">
        <v>2.2857142857142856</v>
      </c>
      <c r="AN888" s="3">
        <v>1.4857142857142858</v>
      </c>
      <c r="AO888" s="3">
        <f t="shared" si="171"/>
        <v>2.6408163265306124</v>
      </c>
      <c r="AP888" s="3" t="b">
        <f t="shared" si="172"/>
        <v>1</v>
      </c>
      <c r="AQ888" s="3" t="b">
        <f t="shared" si="179"/>
        <v>1</v>
      </c>
      <c r="AR888">
        <f t="shared" si="173"/>
        <v>3</v>
      </c>
      <c r="AS888">
        <f t="shared" si="174"/>
        <v>3</v>
      </c>
      <c r="AT888" s="3" t="b">
        <f t="shared" si="175"/>
        <v>1</v>
      </c>
      <c r="AU888" s="3">
        <f t="shared" si="176"/>
        <v>2.6071428571428577</v>
      </c>
      <c r="AV888" s="3">
        <f t="shared" si="177"/>
        <v>2.6857142857142855</v>
      </c>
      <c r="AW888" s="3">
        <f t="shared" si="170"/>
        <v>-4.2836197910257341E-2</v>
      </c>
      <c r="AX888" s="3">
        <f t="shared" si="182"/>
        <v>-0.15840048162766007</v>
      </c>
      <c r="AY888" s="3" t="b">
        <f t="shared" si="180"/>
        <v>0</v>
      </c>
      <c r="AZ888" s="6">
        <f t="shared" si="178"/>
        <v>0.95621658679316346</v>
      </c>
      <c r="BA888" s="3" t="b">
        <f t="shared" si="181"/>
        <v>0</v>
      </c>
      <c r="BB888" s="3"/>
      <c r="BC888" t="s">
        <v>537</v>
      </c>
    </row>
    <row r="889" spans="1:55">
      <c r="A889">
        <v>516</v>
      </c>
      <c r="B889">
        <v>1</v>
      </c>
      <c r="C889" t="s">
        <v>718</v>
      </c>
      <c r="D889" t="str">
        <f>HYPERLINK("http://www.uniprot.org/uniprot/BRE1B_MOUSE", "BRE1B_MOUSE")</f>
        <v>BRE1B_MOUSE</v>
      </c>
      <c r="F889">
        <v>10.5</v>
      </c>
      <c r="G889">
        <v>1001</v>
      </c>
      <c r="H889">
        <v>113968</v>
      </c>
      <c r="I889" t="s">
        <v>719</v>
      </c>
      <c r="J889">
        <v>19</v>
      </c>
      <c r="K889">
        <v>14</v>
      </c>
      <c r="L889">
        <v>0.73699999999999999</v>
      </c>
      <c r="M889">
        <v>1</v>
      </c>
      <c r="N889">
        <v>7</v>
      </c>
      <c r="O889">
        <v>3</v>
      </c>
      <c r="P889">
        <v>1</v>
      </c>
      <c r="Q889">
        <v>2</v>
      </c>
      <c r="R889">
        <v>2</v>
      </c>
      <c r="S889">
        <v>3</v>
      </c>
      <c r="T889">
        <v>1</v>
      </c>
      <c r="U889">
        <v>4</v>
      </c>
      <c r="V889">
        <v>3</v>
      </c>
      <c r="W889">
        <v>1</v>
      </c>
      <c r="X889">
        <v>2</v>
      </c>
      <c r="Y889">
        <v>1</v>
      </c>
      <c r="Z889">
        <v>2</v>
      </c>
      <c r="AA889">
        <v>1</v>
      </c>
      <c r="AB889">
        <v>5.2</v>
      </c>
      <c r="AC889">
        <v>3</v>
      </c>
      <c r="AD889">
        <v>1</v>
      </c>
      <c r="AE889">
        <v>2</v>
      </c>
      <c r="AF889">
        <v>2</v>
      </c>
      <c r="AG889">
        <v>2.6669999999999998</v>
      </c>
      <c r="AH889" s="3">
        <v>2.2857142857142856</v>
      </c>
      <c r="AI889" s="3">
        <v>3.359428571428571</v>
      </c>
      <c r="AJ889" s="3">
        <v>1.8724285714285713</v>
      </c>
      <c r="AK889" s="3">
        <v>3.8721428571428573</v>
      </c>
      <c r="AL889" s="3">
        <v>4.1428571428571432</v>
      </c>
      <c r="AM889" s="3">
        <v>1.17</v>
      </c>
      <c r="AN889" s="3">
        <v>1.381</v>
      </c>
      <c r="AO889" s="3">
        <f t="shared" si="171"/>
        <v>2.583367346938775</v>
      </c>
      <c r="AP889" s="3" t="b">
        <f t="shared" si="172"/>
        <v>1</v>
      </c>
      <c r="AQ889" s="3" t="b">
        <f t="shared" si="179"/>
        <v>1</v>
      </c>
      <c r="AR889">
        <f t="shared" si="173"/>
        <v>4</v>
      </c>
      <c r="AS889">
        <f t="shared" si="174"/>
        <v>3</v>
      </c>
      <c r="AT889" s="3" t="b">
        <f t="shared" si="175"/>
        <v>1</v>
      </c>
      <c r="AU889" s="3">
        <f t="shared" si="176"/>
        <v>2.847428571428571</v>
      </c>
      <c r="AV889" s="3">
        <f t="shared" si="177"/>
        <v>2.2312857142857143</v>
      </c>
      <c r="AW889" s="3">
        <f t="shared" si="170"/>
        <v>0.35178439064931705</v>
      </c>
      <c r="AX889" s="3">
        <f t="shared" si="182"/>
        <v>0.2303289875568304</v>
      </c>
      <c r="AY889" s="3" t="b">
        <f t="shared" si="180"/>
        <v>0</v>
      </c>
      <c r="AZ889" s="6">
        <f t="shared" si="178"/>
        <v>0.55362615662869663</v>
      </c>
      <c r="BA889" s="3" t="b">
        <f t="shared" si="181"/>
        <v>0</v>
      </c>
      <c r="BB889" s="3"/>
      <c r="BC889" t="s">
        <v>720</v>
      </c>
    </row>
    <row r="890" spans="1:55">
      <c r="A890">
        <v>1277</v>
      </c>
      <c r="B890">
        <v>1</v>
      </c>
      <c r="C890" t="s">
        <v>2872</v>
      </c>
      <c r="D890" t="str">
        <f>HYPERLINK("http://www.uniprot.org/uniprot/DDX24_MOUSE", "DDX24_MOUSE")</f>
        <v>DDX24_MOUSE</v>
      </c>
      <c r="F890">
        <v>11.3</v>
      </c>
      <c r="G890">
        <v>857</v>
      </c>
      <c r="H890">
        <v>96472</v>
      </c>
      <c r="I890" t="s">
        <v>2873</v>
      </c>
      <c r="J890">
        <v>16</v>
      </c>
      <c r="K890">
        <v>16</v>
      </c>
      <c r="L890">
        <v>1</v>
      </c>
      <c r="M890">
        <v>0</v>
      </c>
      <c r="N890">
        <v>4</v>
      </c>
      <c r="O890">
        <v>2</v>
      </c>
      <c r="P890">
        <v>0</v>
      </c>
      <c r="Q890">
        <v>1</v>
      </c>
      <c r="R890">
        <v>6</v>
      </c>
      <c r="S890">
        <v>3</v>
      </c>
      <c r="T890">
        <v>0</v>
      </c>
      <c r="U890">
        <v>4</v>
      </c>
      <c r="V890">
        <v>2</v>
      </c>
      <c r="W890">
        <v>0</v>
      </c>
      <c r="X890">
        <v>1</v>
      </c>
      <c r="Y890">
        <v>6</v>
      </c>
      <c r="Z890">
        <v>3</v>
      </c>
      <c r="AA890">
        <v>0</v>
      </c>
      <c r="AB890">
        <v>4</v>
      </c>
      <c r="AC890">
        <v>2</v>
      </c>
      <c r="AD890">
        <v>0</v>
      </c>
      <c r="AE890">
        <v>1</v>
      </c>
      <c r="AF890">
        <v>6</v>
      </c>
      <c r="AG890">
        <v>3</v>
      </c>
      <c r="AH890" s="3">
        <v>1.4285714285714286</v>
      </c>
      <c r="AI890" s="3">
        <v>2.4117142857142855</v>
      </c>
      <c r="AJ890" s="3">
        <v>1.4285714285714286</v>
      </c>
      <c r="AK890" s="3">
        <v>2.4727142857142859</v>
      </c>
      <c r="AL890" s="3">
        <v>3.4805714285714289</v>
      </c>
      <c r="AM890" s="3">
        <v>4.8571428571428568</v>
      </c>
      <c r="AN890" s="3">
        <v>1.9795714285714285</v>
      </c>
      <c r="AO890" s="3">
        <f t="shared" si="171"/>
        <v>2.5798367346938775</v>
      </c>
      <c r="AP890" s="3" t="b">
        <f t="shared" si="172"/>
        <v>1</v>
      </c>
      <c r="AQ890" s="3" t="b">
        <f t="shared" si="179"/>
        <v>1</v>
      </c>
      <c r="AR890">
        <f t="shared" si="173"/>
        <v>2</v>
      </c>
      <c r="AS890">
        <f t="shared" si="174"/>
        <v>3</v>
      </c>
      <c r="AT890" s="3" t="b">
        <f t="shared" si="175"/>
        <v>1</v>
      </c>
      <c r="AU890" s="3">
        <f t="shared" si="176"/>
        <v>1.9353928571428571</v>
      </c>
      <c r="AV890" s="3">
        <f t="shared" si="177"/>
        <v>3.4390952380952382</v>
      </c>
      <c r="AW890" s="3">
        <f t="shared" si="170"/>
        <v>-0.82940262603928328</v>
      </c>
      <c r="AX890" s="3">
        <f t="shared" si="182"/>
        <v>-1.069062683166401</v>
      </c>
      <c r="AY890" s="3" t="b">
        <f t="shared" si="180"/>
        <v>0</v>
      </c>
      <c r="AZ890" s="6">
        <f t="shared" si="178"/>
        <v>0.1106687312017996</v>
      </c>
      <c r="BA890" s="3" t="b">
        <f t="shared" si="181"/>
        <v>0</v>
      </c>
      <c r="BB890" s="3"/>
      <c r="BC890" t="s">
        <v>537</v>
      </c>
    </row>
    <row r="891" spans="1:55">
      <c r="A891">
        <v>865</v>
      </c>
      <c r="B891">
        <v>1</v>
      </c>
      <c r="C891" t="s">
        <v>1483</v>
      </c>
      <c r="D891" t="str">
        <f>HYPERLINK("http://www.uniprot.org/uniprot/PPWD1_MOUSE", "PPWD1_MOUSE")</f>
        <v>PPWD1_MOUSE</v>
      </c>
      <c r="F891">
        <v>20.9</v>
      </c>
      <c r="G891">
        <v>646</v>
      </c>
      <c r="H891">
        <v>73432</v>
      </c>
      <c r="I891" t="s">
        <v>1484</v>
      </c>
      <c r="J891">
        <v>18</v>
      </c>
      <c r="K891">
        <v>18</v>
      </c>
      <c r="L891">
        <v>1</v>
      </c>
      <c r="M891">
        <v>1</v>
      </c>
      <c r="N891">
        <v>3</v>
      </c>
      <c r="O891">
        <v>5</v>
      </c>
      <c r="P891">
        <v>0</v>
      </c>
      <c r="Q891">
        <v>2</v>
      </c>
      <c r="R891">
        <v>3</v>
      </c>
      <c r="S891">
        <v>4</v>
      </c>
      <c r="T891">
        <v>1</v>
      </c>
      <c r="U891">
        <v>3</v>
      </c>
      <c r="V891">
        <v>5</v>
      </c>
      <c r="W891">
        <v>0</v>
      </c>
      <c r="X891">
        <v>2</v>
      </c>
      <c r="Y891">
        <v>3</v>
      </c>
      <c r="Z891">
        <v>4</v>
      </c>
      <c r="AA891">
        <v>1</v>
      </c>
      <c r="AB891">
        <v>3</v>
      </c>
      <c r="AC891">
        <v>5</v>
      </c>
      <c r="AD891">
        <v>0</v>
      </c>
      <c r="AE891">
        <v>2</v>
      </c>
      <c r="AF891">
        <v>3</v>
      </c>
      <c r="AG891">
        <v>4</v>
      </c>
      <c r="AH891" s="3">
        <v>2.5748571428571432</v>
      </c>
      <c r="AI891" s="3">
        <v>1.4285714285714286</v>
      </c>
      <c r="AJ891" s="3">
        <v>3.6617142857142855</v>
      </c>
      <c r="AK891" s="3">
        <v>1.1428571428571428</v>
      </c>
      <c r="AL891" s="3">
        <v>4.5714285714285712</v>
      </c>
      <c r="AM891" s="3">
        <v>2.2857142857142856</v>
      </c>
      <c r="AN891" s="3">
        <v>2.3571428571428572</v>
      </c>
      <c r="AO891" s="3">
        <f t="shared" si="171"/>
        <v>2.5746122448979594</v>
      </c>
      <c r="AP891" s="3" t="b">
        <f t="shared" si="172"/>
        <v>1</v>
      </c>
      <c r="AQ891" s="3" t="b">
        <f t="shared" si="179"/>
        <v>1</v>
      </c>
      <c r="AR891">
        <f t="shared" si="173"/>
        <v>3</v>
      </c>
      <c r="AS891">
        <f t="shared" si="174"/>
        <v>3</v>
      </c>
      <c r="AT891" s="3" t="b">
        <f t="shared" si="175"/>
        <v>1</v>
      </c>
      <c r="AU891" s="3">
        <f t="shared" si="176"/>
        <v>2.202</v>
      </c>
      <c r="AV891" s="3">
        <f t="shared" si="177"/>
        <v>3.0714285714285712</v>
      </c>
      <c r="AW891" s="3">
        <f t="shared" si="170"/>
        <v>-0.48009536374221184</v>
      </c>
      <c r="AX891" s="3">
        <f t="shared" si="182"/>
        <v>-0.67914891080495776</v>
      </c>
      <c r="AY891" s="3" t="b">
        <f t="shared" si="180"/>
        <v>0</v>
      </c>
      <c r="AZ891" s="6">
        <f t="shared" si="178"/>
        <v>0.39140526959386052</v>
      </c>
      <c r="BA891" s="3" t="b">
        <f t="shared" si="181"/>
        <v>0</v>
      </c>
      <c r="BB891" s="3"/>
      <c r="BC891" t="s">
        <v>537</v>
      </c>
    </row>
    <row r="892" spans="1:55">
      <c r="A892">
        <v>1252</v>
      </c>
      <c r="B892">
        <v>1</v>
      </c>
      <c r="C892" t="s">
        <v>2137</v>
      </c>
      <c r="D892" t="str">
        <f>HYPERLINK("http://www.uniprot.org/uniprot/S38A3_MOUSE", "S38A3_MOUSE")</f>
        <v>S38A3_MOUSE</v>
      </c>
      <c r="F892">
        <v>4.8</v>
      </c>
      <c r="G892">
        <v>505</v>
      </c>
      <c r="H892">
        <v>55593</v>
      </c>
      <c r="I892" t="s">
        <v>2138</v>
      </c>
      <c r="J892">
        <v>14</v>
      </c>
      <c r="K892">
        <v>14</v>
      </c>
      <c r="L892">
        <v>1</v>
      </c>
      <c r="M892">
        <v>1</v>
      </c>
      <c r="N892">
        <v>2</v>
      </c>
      <c r="O892">
        <v>4</v>
      </c>
      <c r="P892">
        <v>0</v>
      </c>
      <c r="Q892">
        <v>2</v>
      </c>
      <c r="R892">
        <v>3</v>
      </c>
      <c r="S892">
        <v>2</v>
      </c>
      <c r="T892">
        <v>1</v>
      </c>
      <c r="U892">
        <v>2</v>
      </c>
      <c r="V892">
        <v>4</v>
      </c>
      <c r="W892">
        <v>0</v>
      </c>
      <c r="X892">
        <v>2</v>
      </c>
      <c r="Y892">
        <v>3</v>
      </c>
      <c r="Z892">
        <v>2</v>
      </c>
      <c r="AA892">
        <v>1</v>
      </c>
      <c r="AB892">
        <v>2</v>
      </c>
      <c r="AC892">
        <v>4</v>
      </c>
      <c r="AD892">
        <v>0</v>
      </c>
      <c r="AE892">
        <v>2</v>
      </c>
      <c r="AF892">
        <v>3</v>
      </c>
      <c r="AG892">
        <v>2</v>
      </c>
      <c r="AH892" s="3">
        <v>2.8571428571428572</v>
      </c>
      <c r="AI892" s="3">
        <v>1.1428571428571428</v>
      </c>
      <c r="AJ892" s="3">
        <v>2.8571428571428572</v>
      </c>
      <c r="AK892" s="3">
        <v>2.3571428571428572</v>
      </c>
      <c r="AL892" s="3">
        <v>4.8730000000000002</v>
      </c>
      <c r="AM892" s="3">
        <v>2.4285714285714284</v>
      </c>
      <c r="AN892" s="3">
        <v>1.1488571428571428</v>
      </c>
      <c r="AO892" s="3">
        <f t="shared" si="171"/>
        <v>2.5235306122448979</v>
      </c>
      <c r="AP892" s="3" t="b">
        <f t="shared" si="172"/>
        <v>1</v>
      </c>
      <c r="AQ892" s="3" t="b">
        <f t="shared" si="179"/>
        <v>1</v>
      </c>
      <c r="AR892">
        <f t="shared" si="173"/>
        <v>3</v>
      </c>
      <c r="AS892">
        <f t="shared" si="174"/>
        <v>3</v>
      </c>
      <c r="AT892" s="3" t="b">
        <f t="shared" si="175"/>
        <v>1</v>
      </c>
      <c r="AU892" s="3">
        <f t="shared" si="176"/>
        <v>2.3035714285714288</v>
      </c>
      <c r="AV892" s="3">
        <f t="shared" si="177"/>
        <v>2.8168095238095234</v>
      </c>
      <c r="AW892" s="3">
        <f t="shared" si="170"/>
        <v>-0.29018967679862168</v>
      </c>
      <c r="AX892" s="3">
        <f t="shared" si="182"/>
        <v>-0.65202759259033394</v>
      </c>
      <c r="AY892" s="3" t="b">
        <f t="shared" si="180"/>
        <v>0</v>
      </c>
      <c r="AZ892" s="6">
        <f t="shared" si="178"/>
        <v>0.63996495153823829</v>
      </c>
      <c r="BA892" s="3" t="b">
        <f t="shared" si="181"/>
        <v>0</v>
      </c>
      <c r="BB892" s="3"/>
      <c r="BC892" t="s">
        <v>537</v>
      </c>
    </row>
    <row r="893" spans="1:55">
      <c r="A893">
        <v>880</v>
      </c>
      <c r="B893">
        <v>1</v>
      </c>
      <c r="C893" t="s">
        <v>1516</v>
      </c>
      <c r="D893" t="str">
        <f>HYPERLINK("http://www.uniprot.org/uniprot/INT5_MOUSE", "INT5_MOUSE")</f>
        <v>INT5_MOUSE</v>
      </c>
      <c r="F893">
        <v>9.4</v>
      </c>
      <c r="G893">
        <v>1018</v>
      </c>
      <c r="H893">
        <v>108349</v>
      </c>
      <c r="I893" t="s">
        <v>1517</v>
      </c>
      <c r="J893">
        <v>23</v>
      </c>
      <c r="K893">
        <v>18</v>
      </c>
      <c r="L893">
        <v>0.78300000000000003</v>
      </c>
      <c r="M893">
        <v>1</v>
      </c>
      <c r="N893">
        <v>5</v>
      </c>
      <c r="O893">
        <v>4</v>
      </c>
      <c r="P893">
        <v>0</v>
      </c>
      <c r="Q893">
        <v>2</v>
      </c>
      <c r="R893">
        <v>5</v>
      </c>
      <c r="S893">
        <v>6</v>
      </c>
      <c r="T893">
        <v>0</v>
      </c>
      <c r="U893">
        <v>4</v>
      </c>
      <c r="V893">
        <v>4</v>
      </c>
      <c r="W893">
        <v>0</v>
      </c>
      <c r="X893">
        <v>1</v>
      </c>
      <c r="Y893">
        <v>4</v>
      </c>
      <c r="Z893">
        <v>5</v>
      </c>
      <c r="AA893">
        <v>0</v>
      </c>
      <c r="AB893">
        <v>4.0279999999999996</v>
      </c>
      <c r="AC893">
        <v>4</v>
      </c>
      <c r="AD893">
        <v>0</v>
      </c>
      <c r="AE893">
        <v>1.008</v>
      </c>
      <c r="AF893">
        <v>4.03</v>
      </c>
      <c r="AG893">
        <v>5.0339999999999998</v>
      </c>
      <c r="AH893" s="3">
        <v>0.8571428571428571</v>
      </c>
      <c r="AI893" s="3">
        <v>2.4325714285714284</v>
      </c>
      <c r="AJ893" s="3">
        <v>2.8571428571428572</v>
      </c>
      <c r="AK893" s="3">
        <v>1.1428571428571428</v>
      </c>
      <c r="AL893" s="3">
        <v>3.7154285714285713</v>
      </c>
      <c r="AM893" s="3">
        <v>3.5194285714285711</v>
      </c>
      <c r="AN893" s="3">
        <v>3.0048571428571429</v>
      </c>
      <c r="AO893" s="3">
        <f t="shared" si="171"/>
        <v>2.5042040816326532</v>
      </c>
      <c r="AP893" s="3" t="b">
        <f t="shared" si="172"/>
        <v>1</v>
      </c>
      <c r="AQ893" s="3" t="b">
        <f t="shared" si="179"/>
        <v>1</v>
      </c>
      <c r="AR893">
        <f t="shared" si="173"/>
        <v>3</v>
      </c>
      <c r="AS893">
        <f t="shared" si="174"/>
        <v>3</v>
      </c>
      <c r="AT893" s="3" t="b">
        <f t="shared" si="175"/>
        <v>1</v>
      </c>
      <c r="AU893" s="3">
        <f t="shared" si="176"/>
        <v>1.8224285714285715</v>
      </c>
      <c r="AV893" s="3">
        <f t="shared" si="177"/>
        <v>3.413238095238095</v>
      </c>
      <c r="AW893" s="3">
        <f t="shared" si="170"/>
        <v>-0.90527878474601797</v>
      </c>
      <c r="AX893" s="3">
        <f t="shared" si="182"/>
        <v>-1.1414236959915327</v>
      </c>
      <c r="AY893" s="3" t="b">
        <f t="shared" si="180"/>
        <v>0</v>
      </c>
      <c r="AZ893" s="6">
        <f t="shared" si="178"/>
        <v>4.5825320647114871E-2</v>
      </c>
      <c r="BA893" s="3" t="b">
        <f t="shared" si="181"/>
        <v>1</v>
      </c>
      <c r="BB893" s="3"/>
      <c r="BC893" t="s">
        <v>1412</v>
      </c>
    </row>
    <row r="894" spans="1:55">
      <c r="A894">
        <v>380</v>
      </c>
      <c r="B894">
        <v>1</v>
      </c>
      <c r="C894" t="s">
        <v>1121</v>
      </c>
      <c r="D894" t="str">
        <f>HYPERLINK("http://www.uniprot.org/uniprot/PRS10_MOUSE", "PRS10_MOUSE")</f>
        <v>PRS10_MOUSE</v>
      </c>
      <c r="F894">
        <v>13.6</v>
      </c>
      <c r="G894">
        <v>389</v>
      </c>
      <c r="H894">
        <v>44174</v>
      </c>
      <c r="I894" t="s">
        <v>1122</v>
      </c>
      <c r="J894">
        <v>16</v>
      </c>
      <c r="K894">
        <v>16</v>
      </c>
      <c r="L894">
        <v>1</v>
      </c>
      <c r="M894">
        <v>1</v>
      </c>
      <c r="N894">
        <v>7</v>
      </c>
      <c r="O894">
        <v>2</v>
      </c>
      <c r="P894">
        <v>3</v>
      </c>
      <c r="Q894">
        <v>0</v>
      </c>
      <c r="R894">
        <v>2</v>
      </c>
      <c r="S894">
        <v>1</v>
      </c>
      <c r="T894">
        <v>1</v>
      </c>
      <c r="U894">
        <v>7</v>
      </c>
      <c r="V894">
        <v>2</v>
      </c>
      <c r="W894">
        <v>3</v>
      </c>
      <c r="X894">
        <v>0</v>
      </c>
      <c r="Y894">
        <v>2</v>
      </c>
      <c r="Z894">
        <v>1</v>
      </c>
      <c r="AA894">
        <v>1</v>
      </c>
      <c r="AB894">
        <v>7</v>
      </c>
      <c r="AC894">
        <v>2</v>
      </c>
      <c r="AD894">
        <v>3</v>
      </c>
      <c r="AE894">
        <v>0</v>
      </c>
      <c r="AF894">
        <v>2</v>
      </c>
      <c r="AG894">
        <v>1</v>
      </c>
      <c r="AH894" s="3">
        <v>2.1818571428571429</v>
      </c>
      <c r="AI894" s="3">
        <v>4.3025714285714285</v>
      </c>
      <c r="AJ894" s="3">
        <v>1.1428571428571428</v>
      </c>
      <c r="AK894" s="3">
        <v>8.1964285714285712</v>
      </c>
      <c r="AL894" s="3">
        <v>0</v>
      </c>
      <c r="AM894" s="3">
        <v>1.1428571428571428</v>
      </c>
      <c r="AN894" s="3">
        <v>0.42857142857142855</v>
      </c>
      <c r="AO894" s="3">
        <f t="shared" si="171"/>
        <v>2.485020408163265</v>
      </c>
      <c r="AP894" s="3" t="b">
        <f t="shared" si="172"/>
        <v>0</v>
      </c>
      <c r="AQ894" s="3" t="b">
        <f t="shared" si="179"/>
        <v>1</v>
      </c>
      <c r="AR894">
        <f t="shared" si="173"/>
        <v>4</v>
      </c>
      <c r="AS894">
        <f t="shared" si="174"/>
        <v>2</v>
      </c>
      <c r="AT894" s="3" t="b">
        <f t="shared" si="175"/>
        <v>1</v>
      </c>
      <c r="AU894" s="3">
        <f t="shared" si="176"/>
        <v>3.9559285714285712</v>
      </c>
      <c r="AV894" s="3">
        <f t="shared" si="177"/>
        <v>0.52380952380952384</v>
      </c>
      <c r="AW894" s="3">
        <f t="shared" si="170"/>
        <v>2.9169021810534241</v>
      </c>
      <c r="AX894" s="3">
        <f t="shared" si="182"/>
        <v>2.1398531124474895</v>
      </c>
      <c r="AY894" s="3" t="b">
        <f t="shared" si="180"/>
        <v>1</v>
      </c>
      <c r="AZ894" s="6">
        <f t="shared" si="178"/>
        <v>0.12518231420591011</v>
      </c>
      <c r="BA894" s="3" t="b">
        <f t="shared" si="181"/>
        <v>0</v>
      </c>
      <c r="BB894" s="3"/>
      <c r="BC894" t="s">
        <v>537</v>
      </c>
    </row>
    <row r="895" spans="1:55">
      <c r="A895">
        <v>1243</v>
      </c>
      <c r="B895">
        <v>1</v>
      </c>
      <c r="C895" t="s">
        <v>2208</v>
      </c>
      <c r="D895" t="str">
        <f>HYPERLINK("http://www.uniprot.org/uniprot/CP4V3_MOUSE", "CP4V3_MOUSE")</f>
        <v>CP4V3_MOUSE</v>
      </c>
      <c r="F895">
        <v>16.8</v>
      </c>
      <c r="G895">
        <v>525</v>
      </c>
      <c r="H895">
        <v>60940</v>
      </c>
      <c r="I895" t="s">
        <v>2209</v>
      </c>
      <c r="J895">
        <v>12</v>
      </c>
      <c r="K895">
        <v>12</v>
      </c>
      <c r="L895">
        <v>1</v>
      </c>
      <c r="M895">
        <v>0</v>
      </c>
      <c r="N895">
        <v>0</v>
      </c>
      <c r="O895">
        <v>4</v>
      </c>
      <c r="P895">
        <v>1</v>
      </c>
      <c r="Q895">
        <v>1</v>
      </c>
      <c r="R895">
        <v>4</v>
      </c>
      <c r="S895">
        <v>2</v>
      </c>
      <c r="T895">
        <v>0</v>
      </c>
      <c r="U895">
        <v>0</v>
      </c>
      <c r="V895">
        <v>4</v>
      </c>
      <c r="W895">
        <v>1</v>
      </c>
      <c r="X895">
        <v>1</v>
      </c>
      <c r="Y895">
        <v>4</v>
      </c>
      <c r="Z895">
        <v>2</v>
      </c>
      <c r="AA895">
        <v>0</v>
      </c>
      <c r="AB895">
        <v>0</v>
      </c>
      <c r="AC895">
        <v>4</v>
      </c>
      <c r="AD895">
        <v>1</v>
      </c>
      <c r="AE895">
        <v>1</v>
      </c>
      <c r="AF895">
        <v>4</v>
      </c>
      <c r="AG895">
        <v>2</v>
      </c>
      <c r="AH895" s="3">
        <v>1.381</v>
      </c>
      <c r="AI895" s="3">
        <v>0</v>
      </c>
      <c r="AJ895" s="3">
        <v>2.8571428571428572</v>
      </c>
      <c r="AK895" s="3">
        <v>5.2</v>
      </c>
      <c r="AL895" s="3">
        <v>3.2924285714285717</v>
      </c>
      <c r="AM895" s="3">
        <v>3.2991428571428574</v>
      </c>
      <c r="AN895" s="3">
        <v>1.1428571428571428</v>
      </c>
      <c r="AO895" s="3">
        <f t="shared" si="171"/>
        <v>2.4532244897959181</v>
      </c>
      <c r="AP895" s="3" t="b">
        <f t="shared" si="172"/>
        <v>0</v>
      </c>
      <c r="AQ895" s="3" t="b">
        <f t="shared" si="179"/>
        <v>1</v>
      </c>
      <c r="AR895">
        <f t="shared" si="173"/>
        <v>2</v>
      </c>
      <c r="AS895">
        <f t="shared" si="174"/>
        <v>3</v>
      </c>
      <c r="AT895" s="3" t="b">
        <f t="shared" si="175"/>
        <v>1</v>
      </c>
      <c r="AU895" s="3">
        <f t="shared" si="176"/>
        <v>2.3595357142857143</v>
      </c>
      <c r="AV895" s="3">
        <f t="shared" si="177"/>
        <v>2.5781428571428573</v>
      </c>
      <c r="AW895" s="3">
        <f t="shared" si="170"/>
        <v>-0.12782919841605125</v>
      </c>
      <c r="AX895" s="3">
        <f t="shared" si="182"/>
        <v>-0.47893599629023981</v>
      </c>
      <c r="AY895" s="3" t="b">
        <f t="shared" si="180"/>
        <v>0</v>
      </c>
      <c r="AZ895" s="6">
        <f t="shared" si="178"/>
        <v>0.88577108031541185</v>
      </c>
      <c r="BA895" s="3" t="b">
        <f t="shared" si="181"/>
        <v>0</v>
      </c>
      <c r="BB895" s="3"/>
      <c r="BC895" t="s">
        <v>537</v>
      </c>
    </row>
    <row r="896" spans="1:55">
      <c r="A896">
        <v>575</v>
      </c>
      <c r="B896">
        <v>1</v>
      </c>
      <c r="C896" t="s">
        <v>601</v>
      </c>
      <c r="D896" t="str">
        <f>HYPERLINK("http://www.uniprot.org/uniprot/STIP1_MOUSE", "STIP1_MOUSE")</f>
        <v>STIP1_MOUSE</v>
      </c>
      <c r="F896">
        <v>20.399999999999999</v>
      </c>
      <c r="G896">
        <v>543</v>
      </c>
      <c r="H896">
        <v>62583</v>
      </c>
      <c r="I896" t="s">
        <v>602</v>
      </c>
      <c r="J896">
        <v>14</v>
      </c>
      <c r="K896">
        <v>14</v>
      </c>
      <c r="L896">
        <v>1</v>
      </c>
      <c r="M896">
        <v>1</v>
      </c>
      <c r="N896">
        <v>5</v>
      </c>
      <c r="O896">
        <v>0</v>
      </c>
      <c r="P896">
        <v>2</v>
      </c>
      <c r="Q896">
        <v>1</v>
      </c>
      <c r="R896">
        <v>3</v>
      </c>
      <c r="S896">
        <v>2</v>
      </c>
      <c r="T896">
        <v>1</v>
      </c>
      <c r="U896">
        <v>5</v>
      </c>
      <c r="V896">
        <v>0</v>
      </c>
      <c r="W896">
        <v>2</v>
      </c>
      <c r="X896">
        <v>1</v>
      </c>
      <c r="Y896">
        <v>3</v>
      </c>
      <c r="Z896">
        <v>2</v>
      </c>
      <c r="AA896">
        <v>1</v>
      </c>
      <c r="AB896">
        <v>5</v>
      </c>
      <c r="AC896">
        <v>0</v>
      </c>
      <c r="AD896">
        <v>2</v>
      </c>
      <c r="AE896">
        <v>1</v>
      </c>
      <c r="AF896">
        <v>3</v>
      </c>
      <c r="AG896">
        <v>2</v>
      </c>
      <c r="AH896" s="3">
        <v>2.2857142857142856</v>
      </c>
      <c r="AI896" s="3">
        <v>2.8571428571428572</v>
      </c>
      <c r="AJ896" s="3">
        <v>0</v>
      </c>
      <c r="AK896" s="3">
        <v>6.4285714285714288</v>
      </c>
      <c r="AL896" s="3">
        <v>2.4285714285714284</v>
      </c>
      <c r="AM896" s="3">
        <v>2.2857142857142856</v>
      </c>
      <c r="AN896" s="3">
        <v>0.86814285714285711</v>
      </c>
      <c r="AO896" s="3">
        <f t="shared" si="171"/>
        <v>2.4505510204081631</v>
      </c>
      <c r="AP896" s="3" t="b">
        <f t="shared" si="172"/>
        <v>0</v>
      </c>
      <c r="AQ896" s="3" t="b">
        <f t="shared" si="179"/>
        <v>1</v>
      </c>
      <c r="AR896">
        <f t="shared" si="173"/>
        <v>3</v>
      </c>
      <c r="AS896">
        <f t="shared" si="174"/>
        <v>3</v>
      </c>
      <c r="AT896" s="3" t="b">
        <f t="shared" si="175"/>
        <v>1</v>
      </c>
      <c r="AU896" s="3">
        <f t="shared" si="176"/>
        <v>2.8928571428571428</v>
      </c>
      <c r="AV896" s="3">
        <f t="shared" si="177"/>
        <v>1.8608095238095235</v>
      </c>
      <c r="AW896" s="3">
        <f t="shared" si="170"/>
        <v>0.63656469502663482</v>
      </c>
      <c r="AX896" s="3">
        <f t="shared" si="182"/>
        <v>0.16021680663850882</v>
      </c>
      <c r="AY896" s="3" t="b">
        <f t="shared" si="180"/>
        <v>0</v>
      </c>
      <c r="AZ896" s="6">
        <f t="shared" si="178"/>
        <v>0.55407476334411798</v>
      </c>
      <c r="BA896" s="3" t="b">
        <f t="shared" si="181"/>
        <v>0</v>
      </c>
      <c r="BB896" s="3"/>
      <c r="BC896" t="s">
        <v>537</v>
      </c>
    </row>
    <row r="897" spans="1:55">
      <c r="A897">
        <v>1300</v>
      </c>
      <c r="B897">
        <v>1</v>
      </c>
      <c r="C897" t="s">
        <v>2830</v>
      </c>
      <c r="D897" t="str">
        <f>HYPERLINK("http://www.uniprot.org/uniprot/PRELP_MOUSE", "PRELP_MOUSE")</f>
        <v>PRELP_MOUSE</v>
      </c>
      <c r="F897">
        <v>10.3</v>
      </c>
      <c r="G897">
        <v>378</v>
      </c>
      <c r="H897">
        <v>43294</v>
      </c>
      <c r="I897" t="s">
        <v>2831</v>
      </c>
      <c r="J897">
        <v>10</v>
      </c>
      <c r="K897">
        <v>10</v>
      </c>
      <c r="L897">
        <v>1</v>
      </c>
      <c r="M897">
        <v>3</v>
      </c>
      <c r="N897">
        <v>2</v>
      </c>
      <c r="O897">
        <v>2</v>
      </c>
      <c r="P897">
        <v>0</v>
      </c>
      <c r="Q897">
        <v>1</v>
      </c>
      <c r="R897">
        <v>1</v>
      </c>
      <c r="S897">
        <v>1</v>
      </c>
      <c r="T897">
        <v>3</v>
      </c>
      <c r="U897">
        <v>2</v>
      </c>
      <c r="V897">
        <v>2</v>
      </c>
      <c r="W897">
        <v>0</v>
      </c>
      <c r="X897">
        <v>1</v>
      </c>
      <c r="Y897">
        <v>1</v>
      </c>
      <c r="Z897">
        <v>1</v>
      </c>
      <c r="AA897">
        <v>3</v>
      </c>
      <c r="AB897">
        <v>2</v>
      </c>
      <c r="AC897">
        <v>2</v>
      </c>
      <c r="AD897">
        <v>0</v>
      </c>
      <c r="AE897">
        <v>1</v>
      </c>
      <c r="AF897">
        <v>1</v>
      </c>
      <c r="AG897">
        <v>1</v>
      </c>
      <c r="AH897" s="3">
        <v>6.5494285714285718</v>
      </c>
      <c r="AI897" s="3">
        <v>1.1428571428571428</v>
      </c>
      <c r="AJ897" s="3">
        <v>1.4285714285714286</v>
      </c>
      <c r="AK897" s="3">
        <v>2.7651428571428576</v>
      </c>
      <c r="AL897" s="3">
        <v>3.5337142857142858</v>
      </c>
      <c r="AM897" s="3">
        <v>1</v>
      </c>
      <c r="AN897" s="3">
        <v>0.7142857142857143</v>
      </c>
      <c r="AO897" s="3">
        <f t="shared" si="171"/>
        <v>2.447714285714286</v>
      </c>
      <c r="AP897" s="3" t="b">
        <f t="shared" si="172"/>
        <v>0</v>
      </c>
      <c r="AQ897" s="3" t="b">
        <f t="shared" si="179"/>
        <v>1</v>
      </c>
      <c r="AR897">
        <f t="shared" si="173"/>
        <v>3</v>
      </c>
      <c r="AS897">
        <f t="shared" si="174"/>
        <v>3</v>
      </c>
      <c r="AT897" s="3" t="b">
        <f t="shared" si="175"/>
        <v>1</v>
      </c>
      <c r="AU897" s="3">
        <f t="shared" si="176"/>
        <v>2.9715000000000003</v>
      </c>
      <c r="AV897" s="3">
        <f t="shared" si="177"/>
        <v>1.7493333333333334</v>
      </c>
      <c r="AW897" s="3">
        <f t="shared" si="170"/>
        <v>0.7643861617137151</v>
      </c>
      <c r="AX897" s="3">
        <f t="shared" si="182"/>
        <v>0.27580231656203874</v>
      </c>
      <c r="AY897" s="3" t="b">
        <f t="shared" si="180"/>
        <v>0</v>
      </c>
      <c r="AZ897" s="6">
        <f t="shared" si="178"/>
        <v>0.49260648194313905</v>
      </c>
      <c r="BA897" s="3" t="b">
        <f t="shared" si="181"/>
        <v>0</v>
      </c>
      <c r="BB897" s="3"/>
      <c r="BC897" t="s">
        <v>537</v>
      </c>
    </row>
    <row r="898" spans="1:55">
      <c r="A898">
        <v>499</v>
      </c>
      <c r="B898">
        <v>1</v>
      </c>
      <c r="C898" t="s">
        <v>769</v>
      </c>
      <c r="D898" t="str">
        <f>HYPERLINK("http://www.uniprot.org/uniprot/NSUN2_MOUSE", "NSUN2_MOUSE")</f>
        <v>NSUN2_MOUSE</v>
      </c>
      <c r="F898">
        <v>10.7</v>
      </c>
      <c r="G898">
        <v>757</v>
      </c>
      <c r="H898">
        <v>85453</v>
      </c>
      <c r="I898" t="s">
        <v>770</v>
      </c>
      <c r="J898">
        <v>21</v>
      </c>
      <c r="K898">
        <v>21</v>
      </c>
      <c r="L898">
        <v>1</v>
      </c>
      <c r="M898">
        <v>0</v>
      </c>
      <c r="N898">
        <v>5</v>
      </c>
      <c r="O898">
        <v>6</v>
      </c>
      <c r="P898">
        <v>1</v>
      </c>
      <c r="Q898">
        <v>0</v>
      </c>
      <c r="R898">
        <v>4</v>
      </c>
      <c r="S898">
        <v>5</v>
      </c>
      <c r="T898">
        <v>0</v>
      </c>
      <c r="U898">
        <v>5</v>
      </c>
      <c r="V898">
        <v>6</v>
      </c>
      <c r="W898">
        <v>1</v>
      </c>
      <c r="X898">
        <v>0</v>
      </c>
      <c r="Y898">
        <v>4</v>
      </c>
      <c r="Z898">
        <v>5</v>
      </c>
      <c r="AA898">
        <v>0</v>
      </c>
      <c r="AB898">
        <v>5</v>
      </c>
      <c r="AC898">
        <v>6</v>
      </c>
      <c r="AD898">
        <v>1</v>
      </c>
      <c r="AE898">
        <v>0</v>
      </c>
      <c r="AF898">
        <v>4</v>
      </c>
      <c r="AG898">
        <v>5</v>
      </c>
      <c r="AH898" s="3">
        <v>0.2857142857142857</v>
      </c>
      <c r="AI898" s="3">
        <v>2.8571428571428572</v>
      </c>
      <c r="AJ898" s="3">
        <v>4.1428571428571432</v>
      </c>
      <c r="AK898" s="3">
        <v>3.8030000000000004</v>
      </c>
      <c r="AL898" s="3">
        <v>0.2857142857142857</v>
      </c>
      <c r="AM898" s="3">
        <v>2.8571428571428572</v>
      </c>
      <c r="AN898" s="3">
        <v>2.8571428571428572</v>
      </c>
      <c r="AO898" s="3">
        <f t="shared" si="171"/>
        <v>2.4412448979591841</v>
      </c>
      <c r="AP898" s="3" t="b">
        <f t="shared" si="172"/>
        <v>0</v>
      </c>
      <c r="AQ898" s="3" t="b">
        <f t="shared" si="179"/>
        <v>1</v>
      </c>
      <c r="AR898">
        <f t="shared" si="173"/>
        <v>3</v>
      </c>
      <c r="AS898">
        <f t="shared" si="174"/>
        <v>2</v>
      </c>
      <c r="AT898" s="3" t="b">
        <f t="shared" si="175"/>
        <v>1</v>
      </c>
      <c r="AU898" s="3">
        <f t="shared" si="176"/>
        <v>2.7721785714285718</v>
      </c>
      <c r="AV898" s="3">
        <f t="shared" si="177"/>
        <v>2</v>
      </c>
      <c r="AW898" s="3">
        <f t="shared" si="170"/>
        <v>0.47102019247396021</v>
      </c>
      <c r="AX898" s="3">
        <f t="shared" si="182"/>
        <v>1.4694269007347431E-2</v>
      </c>
      <c r="AY898" s="3" t="b">
        <f t="shared" si="180"/>
        <v>0</v>
      </c>
      <c r="AZ898" s="6">
        <f t="shared" si="178"/>
        <v>0.56583234292623552</v>
      </c>
      <c r="BA898" s="3" t="b">
        <f t="shared" si="181"/>
        <v>0</v>
      </c>
      <c r="BB898" s="3"/>
      <c r="BC898" t="s">
        <v>537</v>
      </c>
    </row>
    <row r="899" spans="1:55">
      <c r="A899">
        <v>279</v>
      </c>
      <c r="B899">
        <v>1</v>
      </c>
      <c r="C899" t="s">
        <v>1343</v>
      </c>
      <c r="D899" t="str">
        <f>HYPERLINK("http://www.uniprot.org/uniprot/STT3A_MOUSE", "STT3A_MOUSE")</f>
        <v>STT3A_MOUSE</v>
      </c>
      <c r="F899">
        <v>10.199999999999999</v>
      </c>
      <c r="G899">
        <v>705</v>
      </c>
      <c r="H899">
        <v>80599</v>
      </c>
      <c r="I899" t="s">
        <v>1344</v>
      </c>
      <c r="J899">
        <v>26</v>
      </c>
      <c r="K899">
        <v>26</v>
      </c>
      <c r="L899">
        <v>1</v>
      </c>
      <c r="M899">
        <v>0</v>
      </c>
      <c r="N899">
        <v>5</v>
      </c>
      <c r="O899">
        <v>12</v>
      </c>
      <c r="P899">
        <v>0</v>
      </c>
      <c r="Q899">
        <v>0</v>
      </c>
      <c r="R899">
        <v>4</v>
      </c>
      <c r="S899">
        <v>5</v>
      </c>
      <c r="T899">
        <v>0</v>
      </c>
      <c r="U899">
        <v>5</v>
      </c>
      <c r="V899">
        <v>12</v>
      </c>
      <c r="W899">
        <v>0</v>
      </c>
      <c r="X899">
        <v>0</v>
      </c>
      <c r="Y899">
        <v>4</v>
      </c>
      <c r="Z899">
        <v>5</v>
      </c>
      <c r="AA899">
        <v>0</v>
      </c>
      <c r="AB899">
        <v>5</v>
      </c>
      <c r="AC899">
        <v>12</v>
      </c>
      <c r="AD899">
        <v>0</v>
      </c>
      <c r="AE899">
        <v>0</v>
      </c>
      <c r="AF899">
        <v>4</v>
      </c>
      <c r="AG899">
        <v>5</v>
      </c>
      <c r="AH899" s="3">
        <v>0</v>
      </c>
      <c r="AI899" s="3">
        <v>2.8571428571428572</v>
      </c>
      <c r="AJ899" s="3">
        <v>8.4285714285714288</v>
      </c>
      <c r="AK899" s="3">
        <v>0</v>
      </c>
      <c r="AL899" s="3">
        <v>0</v>
      </c>
      <c r="AM899" s="3">
        <v>2.8571428571428572</v>
      </c>
      <c r="AN899" s="3">
        <v>2.8571428571428572</v>
      </c>
      <c r="AO899" s="3">
        <f t="shared" si="171"/>
        <v>2.4285714285714284</v>
      </c>
      <c r="AP899" s="3" t="b">
        <f t="shared" si="172"/>
        <v>0</v>
      </c>
      <c r="AQ899" s="3" t="b">
        <f t="shared" si="179"/>
        <v>1</v>
      </c>
      <c r="AR899">
        <f t="shared" si="173"/>
        <v>2</v>
      </c>
      <c r="AS899">
        <f t="shared" si="174"/>
        <v>2</v>
      </c>
      <c r="AT899" s="3" t="b">
        <f t="shared" si="175"/>
        <v>1</v>
      </c>
      <c r="AU899" s="3">
        <f t="shared" si="176"/>
        <v>2.8214285714285716</v>
      </c>
      <c r="AV899" s="3">
        <f t="shared" si="177"/>
        <v>1.9047619047619049</v>
      </c>
      <c r="AW899" s="3">
        <f t="shared" ref="AW899:AW962" si="183">LOG(AU899/AV899,2)</f>
        <v>0.56681515401089677</v>
      </c>
      <c r="AX899" s="3">
        <f t="shared" si="182"/>
        <v>3.9671039083915192E-2</v>
      </c>
      <c r="AY899" s="3" t="b">
        <f t="shared" si="180"/>
        <v>0</v>
      </c>
      <c r="AZ899" s="6">
        <f t="shared" si="178"/>
        <v>0.72701372016960275</v>
      </c>
      <c r="BA899" s="3" t="b">
        <f t="shared" si="181"/>
        <v>0</v>
      </c>
      <c r="BB899" s="3"/>
      <c r="BC899" t="s">
        <v>537</v>
      </c>
    </row>
    <row r="900" spans="1:55">
      <c r="A900">
        <v>477</v>
      </c>
      <c r="B900">
        <v>1</v>
      </c>
      <c r="C900" t="s">
        <v>812</v>
      </c>
      <c r="D900" t="str">
        <f>HYPERLINK("http://www.uniprot.org/uniprot/AQP1_MOUSE", "AQP1_MOUSE")</f>
        <v>AQP1_MOUSE</v>
      </c>
      <c r="F900">
        <v>10.8</v>
      </c>
      <c r="G900">
        <v>269</v>
      </c>
      <c r="H900">
        <v>28794</v>
      </c>
      <c r="I900" t="s">
        <v>813</v>
      </c>
      <c r="J900">
        <v>15</v>
      </c>
      <c r="K900">
        <v>15</v>
      </c>
      <c r="L900">
        <v>1</v>
      </c>
      <c r="M900">
        <v>2</v>
      </c>
      <c r="N900">
        <v>4</v>
      </c>
      <c r="O900">
        <v>2</v>
      </c>
      <c r="P900">
        <v>2</v>
      </c>
      <c r="Q900">
        <v>0</v>
      </c>
      <c r="R900">
        <v>3</v>
      </c>
      <c r="S900">
        <v>2</v>
      </c>
      <c r="T900">
        <v>2</v>
      </c>
      <c r="U900">
        <v>4</v>
      </c>
      <c r="V900">
        <v>2</v>
      </c>
      <c r="W900">
        <v>2</v>
      </c>
      <c r="X900">
        <v>0</v>
      </c>
      <c r="Y900">
        <v>3</v>
      </c>
      <c r="Z900">
        <v>2</v>
      </c>
      <c r="AA900">
        <v>2</v>
      </c>
      <c r="AB900">
        <v>4</v>
      </c>
      <c r="AC900">
        <v>2</v>
      </c>
      <c r="AD900">
        <v>2</v>
      </c>
      <c r="AE900">
        <v>0</v>
      </c>
      <c r="AF900">
        <v>3</v>
      </c>
      <c r="AG900">
        <v>2</v>
      </c>
      <c r="AH900" s="3">
        <v>4.0242857142857149</v>
      </c>
      <c r="AI900" s="3">
        <v>2.2857142857142856</v>
      </c>
      <c r="AJ900" s="3">
        <v>1.1428571428571428</v>
      </c>
      <c r="AK900" s="3">
        <v>6.2857142857142856</v>
      </c>
      <c r="AL900" s="3">
        <v>0.14285714285714285</v>
      </c>
      <c r="AM900" s="3">
        <v>2.2355714285714288</v>
      </c>
      <c r="AN900" s="3">
        <v>0.8571428571428571</v>
      </c>
      <c r="AO900" s="3">
        <f t="shared" si="171"/>
        <v>2.4248775510204084</v>
      </c>
      <c r="AP900" s="3" t="b">
        <f t="shared" si="172"/>
        <v>0</v>
      </c>
      <c r="AQ900" s="3" t="b">
        <f t="shared" si="179"/>
        <v>1</v>
      </c>
      <c r="AR900">
        <f t="shared" si="173"/>
        <v>4</v>
      </c>
      <c r="AS900">
        <f t="shared" si="174"/>
        <v>2</v>
      </c>
      <c r="AT900" s="3" t="b">
        <f t="shared" si="175"/>
        <v>1</v>
      </c>
      <c r="AU900" s="3">
        <f t="shared" si="176"/>
        <v>3.4346428571428573</v>
      </c>
      <c r="AV900" s="3">
        <f t="shared" si="177"/>
        <v>1.0785238095238097</v>
      </c>
      <c r="AW900" s="3">
        <f t="shared" si="183"/>
        <v>1.6711020659318858</v>
      </c>
      <c r="AX900" s="3">
        <f t="shared" si="182"/>
        <v>0.97377252303719908</v>
      </c>
      <c r="AY900" s="3" t="b">
        <f t="shared" si="180"/>
        <v>0</v>
      </c>
      <c r="AZ900" s="6">
        <f t="shared" si="178"/>
        <v>0.15824090694878179</v>
      </c>
      <c r="BA900" s="3" t="b">
        <f t="shared" si="181"/>
        <v>0</v>
      </c>
      <c r="BB900" s="3"/>
      <c r="BC900" t="s">
        <v>537</v>
      </c>
    </row>
    <row r="901" spans="1:55">
      <c r="A901">
        <v>261</v>
      </c>
      <c r="B901">
        <v>1</v>
      </c>
      <c r="C901" t="s">
        <v>1305</v>
      </c>
      <c r="D901" t="str">
        <f>HYPERLINK("http://www.uniprot.org/uniprot/RFC1_MOUSE", "RFC1_MOUSE")</f>
        <v>RFC1_MOUSE</v>
      </c>
      <c r="F901">
        <v>5</v>
      </c>
      <c r="G901">
        <v>1131</v>
      </c>
      <c r="H901">
        <v>125986</v>
      </c>
      <c r="I901" t="s">
        <v>1306</v>
      </c>
      <c r="J901">
        <v>13</v>
      </c>
      <c r="K901">
        <v>13</v>
      </c>
      <c r="L901">
        <v>1</v>
      </c>
      <c r="M901">
        <v>1</v>
      </c>
      <c r="N901">
        <v>2</v>
      </c>
      <c r="O901">
        <v>3</v>
      </c>
      <c r="P901">
        <v>5</v>
      </c>
      <c r="Q901">
        <v>0</v>
      </c>
      <c r="R901">
        <v>1</v>
      </c>
      <c r="S901">
        <v>1</v>
      </c>
      <c r="T901">
        <v>1</v>
      </c>
      <c r="U901">
        <v>2</v>
      </c>
      <c r="V901">
        <v>3</v>
      </c>
      <c r="W901">
        <v>5</v>
      </c>
      <c r="X901">
        <v>0</v>
      </c>
      <c r="Y901">
        <v>1</v>
      </c>
      <c r="Z901">
        <v>1</v>
      </c>
      <c r="AA901">
        <v>1</v>
      </c>
      <c r="AB901">
        <v>2</v>
      </c>
      <c r="AC901">
        <v>3</v>
      </c>
      <c r="AD901">
        <v>5</v>
      </c>
      <c r="AE901">
        <v>0</v>
      </c>
      <c r="AF901">
        <v>1</v>
      </c>
      <c r="AG901">
        <v>1</v>
      </c>
      <c r="AH901" s="3">
        <v>2</v>
      </c>
      <c r="AI901" s="3">
        <v>0.77142857142857146</v>
      </c>
      <c r="AJ901" s="3">
        <v>1.7358571428571428</v>
      </c>
      <c r="AK901" s="3">
        <v>11.571428571428571</v>
      </c>
      <c r="AL901" s="3">
        <v>0</v>
      </c>
      <c r="AM901" s="3">
        <v>0.5714285714285714</v>
      </c>
      <c r="AN901" s="3">
        <v>0.2857142857142857</v>
      </c>
      <c r="AO901" s="3">
        <f t="shared" ref="AO901:AO964" si="184">AVERAGE(AH901:AN901)</f>
        <v>2.4194081632653059</v>
      </c>
      <c r="AP901" s="3" t="b">
        <f t="shared" ref="AP901:AP964" si="185">IF(AO901&gt;=$AO$1,TRUE,FALSE)</f>
        <v>0</v>
      </c>
      <c r="AQ901" s="3" t="b">
        <f t="shared" si="179"/>
        <v>1</v>
      </c>
      <c r="AR901">
        <f t="shared" ref="AR901:AR964" si="186">COUNTIF(M901:P901,"&gt;0")</f>
        <v>4</v>
      </c>
      <c r="AS901">
        <f t="shared" ref="AS901:AS964" si="187">COUNTIF(Q901:S901,"&gt;0")</f>
        <v>2</v>
      </c>
      <c r="AT901" s="3" t="b">
        <f t="shared" ref="AT901:AT964" si="188">IF(OR(AR901&gt;=$AR$1,AS901&gt;=$AS$1),TRUE,FALSE)</f>
        <v>1</v>
      </c>
      <c r="AU901" s="3">
        <f t="shared" ref="AU901:AU964" si="189">AVERAGE(AH901:AK901)</f>
        <v>4.019678571428571</v>
      </c>
      <c r="AV901" s="3">
        <f t="shared" ref="AV901:AV964" si="190">AVERAGE(AL901:AN901)</f>
        <v>0.2857142857142857</v>
      </c>
      <c r="AW901" s="3">
        <f t="shared" si="183"/>
        <v>3.8144350647687641</v>
      </c>
      <c r="AX901" s="3">
        <f t="shared" si="182"/>
        <v>2.8280350152781484</v>
      </c>
      <c r="AY901" s="3" t="b">
        <f t="shared" si="180"/>
        <v>1</v>
      </c>
      <c r="AZ901" s="6">
        <f t="shared" ref="AZ901:AZ964" si="191">TTEST(AH901:AK901,AL901:AN901,2,2)</f>
        <v>0.26813136341180061</v>
      </c>
      <c r="BA901" s="3" t="b">
        <f t="shared" si="181"/>
        <v>0</v>
      </c>
      <c r="BB901" s="3"/>
      <c r="BC901" t="s">
        <v>537</v>
      </c>
    </row>
    <row r="902" spans="1:55">
      <c r="A902">
        <v>160</v>
      </c>
      <c r="B902">
        <v>1</v>
      </c>
      <c r="C902" t="s">
        <v>145</v>
      </c>
      <c r="D902" t="str">
        <f>HYPERLINK("http://www.uniprot.org/uniprot/APOE_MOUSE", "APOE_MOUSE")</f>
        <v>APOE_MOUSE</v>
      </c>
      <c r="F902">
        <v>15.1</v>
      </c>
      <c r="G902">
        <v>311</v>
      </c>
      <c r="H902">
        <v>35868</v>
      </c>
      <c r="I902" t="s">
        <v>231</v>
      </c>
      <c r="J902">
        <v>12</v>
      </c>
      <c r="K902">
        <v>12</v>
      </c>
      <c r="L902">
        <v>1</v>
      </c>
      <c r="M902">
        <v>2</v>
      </c>
      <c r="N902">
        <v>4</v>
      </c>
      <c r="O902">
        <v>1</v>
      </c>
      <c r="P902">
        <v>2</v>
      </c>
      <c r="Q902">
        <v>2</v>
      </c>
      <c r="R902">
        <v>1</v>
      </c>
      <c r="S902">
        <v>0</v>
      </c>
      <c r="T902">
        <v>2</v>
      </c>
      <c r="U902">
        <v>4</v>
      </c>
      <c r="V902">
        <v>1</v>
      </c>
      <c r="W902">
        <v>2</v>
      </c>
      <c r="X902">
        <v>2</v>
      </c>
      <c r="Y902">
        <v>1</v>
      </c>
      <c r="Z902">
        <v>0</v>
      </c>
      <c r="AA902">
        <v>2</v>
      </c>
      <c r="AB902">
        <v>4</v>
      </c>
      <c r="AC902">
        <v>1</v>
      </c>
      <c r="AD902">
        <v>2</v>
      </c>
      <c r="AE902">
        <v>2</v>
      </c>
      <c r="AF902">
        <v>1</v>
      </c>
      <c r="AG902">
        <v>0</v>
      </c>
      <c r="AH902" s="3">
        <v>3.7142857142857144</v>
      </c>
      <c r="AI902" s="3">
        <v>2.2355714285714288</v>
      </c>
      <c r="AJ902" s="3">
        <v>0.42857142857142855</v>
      </c>
      <c r="AK902" s="3">
        <v>5.8571428571428568</v>
      </c>
      <c r="AL902" s="3">
        <v>4.0520000000000005</v>
      </c>
      <c r="AM902" s="3">
        <v>0.5714285714285714</v>
      </c>
      <c r="AN902" s="3">
        <v>0</v>
      </c>
      <c r="AO902" s="3">
        <f t="shared" si="184"/>
        <v>2.4084285714285718</v>
      </c>
      <c r="AP902" s="3" t="b">
        <f t="shared" si="185"/>
        <v>0</v>
      </c>
      <c r="AQ902" s="3" t="b">
        <f t="shared" ref="AQ902:AQ965" si="192">IF(L902&gt;=$AQ$1,TRUE,FALSE)</f>
        <v>1</v>
      </c>
      <c r="AR902">
        <f t="shared" si="186"/>
        <v>4</v>
      </c>
      <c r="AS902">
        <f t="shared" si="187"/>
        <v>2</v>
      </c>
      <c r="AT902" s="3" t="b">
        <f t="shared" si="188"/>
        <v>1</v>
      </c>
      <c r="AU902" s="3">
        <f t="shared" si="189"/>
        <v>3.0588928571428573</v>
      </c>
      <c r="AV902" s="3">
        <f t="shared" si="190"/>
        <v>1.5411428571428571</v>
      </c>
      <c r="AW902" s="3">
        <f t="shared" si="183"/>
        <v>0.98900897544958855</v>
      </c>
      <c r="AX902" s="3">
        <f t="shared" si="182"/>
        <v>0.34093846639363889</v>
      </c>
      <c r="AY902" s="3" t="b">
        <f t="shared" ref="AY902:AY965" si="193">IF(OR(AX902&lt;=$AX$1,AX902&gt;=$AX$2),TRUE,FALSE)</f>
        <v>0</v>
      </c>
      <c r="AZ902" s="6">
        <f t="shared" si="191"/>
        <v>0.41896118873658716</v>
      </c>
      <c r="BA902" s="3" t="b">
        <f t="shared" ref="BA902:BA965" si="194">IF(AZ902&lt;=$AZ$1,TRUE,FALSE)</f>
        <v>0</v>
      </c>
      <c r="BB902" s="3"/>
      <c r="BC902" t="s">
        <v>537</v>
      </c>
    </row>
    <row r="903" spans="1:55">
      <c r="A903">
        <v>901</v>
      </c>
      <c r="B903">
        <v>1</v>
      </c>
      <c r="C903" t="s">
        <v>1471</v>
      </c>
      <c r="D903" t="str">
        <f>HYPERLINK("http://www.uniprot.org/uniprot/INT9_MOUSE", "INT9_MOUSE")</f>
        <v>INT9_MOUSE</v>
      </c>
      <c r="F903">
        <v>14.4</v>
      </c>
      <c r="G903">
        <v>658</v>
      </c>
      <c r="H903">
        <v>74079</v>
      </c>
      <c r="I903" t="s">
        <v>1472</v>
      </c>
      <c r="J903">
        <v>21</v>
      </c>
      <c r="K903">
        <v>21</v>
      </c>
      <c r="L903">
        <v>1</v>
      </c>
      <c r="M903">
        <v>0</v>
      </c>
      <c r="N903">
        <v>5</v>
      </c>
      <c r="O903">
        <v>4</v>
      </c>
      <c r="P903">
        <v>0</v>
      </c>
      <c r="Q903">
        <v>0</v>
      </c>
      <c r="R903">
        <v>5</v>
      </c>
      <c r="S903">
        <v>7</v>
      </c>
      <c r="T903">
        <v>0</v>
      </c>
      <c r="U903">
        <v>5</v>
      </c>
      <c r="V903">
        <v>4</v>
      </c>
      <c r="W903">
        <v>0</v>
      </c>
      <c r="X903">
        <v>0</v>
      </c>
      <c r="Y903">
        <v>5</v>
      </c>
      <c r="Z903">
        <v>7</v>
      </c>
      <c r="AA903">
        <v>0</v>
      </c>
      <c r="AB903">
        <v>5</v>
      </c>
      <c r="AC903">
        <v>4</v>
      </c>
      <c r="AD903">
        <v>0</v>
      </c>
      <c r="AE903">
        <v>0</v>
      </c>
      <c r="AF903">
        <v>5</v>
      </c>
      <c r="AG903">
        <v>7</v>
      </c>
      <c r="AH903" s="3">
        <v>0.8571428571428571</v>
      </c>
      <c r="AI903" s="3">
        <v>2.8571428571428572</v>
      </c>
      <c r="AJ903" s="3">
        <v>2.8571428571428572</v>
      </c>
      <c r="AK903" s="3">
        <v>1.1428571428571428</v>
      </c>
      <c r="AL903" s="3">
        <v>0.8571428571428571</v>
      </c>
      <c r="AM903" s="3">
        <v>4.1428571428571432</v>
      </c>
      <c r="AN903" s="3">
        <v>4.1428571428571432</v>
      </c>
      <c r="AO903" s="3">
        <f t="shared" si="184"/>
        <v>2.4081632653061225</v>
      </c>
      <c r="AP903" s="3" t="b">
        <f t="shared" si="185"/>
        <v>0</v>
      </c>
      <c r="AQ903" s="3" t="b">
        <f t="shared" si="192"/>
        <v>1</v>
      </c>
      <c r="AR903">
        <f t="shared" si="186"/>
        <v>2</v>
      </c>
      <c r="AS903">
        <f t="shared" si="187"/>
        <v>2</v>
      </c>
      <c r="AT903" s="3" t="b">
        <f t="shared" si="188"/>
        <v>1</v>
      </c>
      <c r="AU903" s="3">
        <f t="shared" si="189"/>
        <v>1.9285714285714284</v>
      </c>
      <c r="AV903" s="3">
        <f t="shared" si="190"/>
        <v>3.0476190476190474</v>
      </c>
      <c r="AW903" s="3">
        <f t="shared" si="183"/>
        <v>-0.66014999711537525</v>
      </c>
      <c r="AX903" s="3">
        <f t="shared" si="182"/>
        <v>-1.0897549630779932</v>
      </c>
      <c r="AY903" s="3" t="b">
        <f t="shared" si="193"/>
        <v>0</v>
      </c>
      <c r="AZ903" s="6">
        <f t="shared" si="191"/>
        <v>0.36226069121859866</v>
      </c>
      <c r="BA903" s="3" t="b">
        <f t="shared" si="194"/>
        <v>0</v>
      </c>
      <c r="BB903" s="3"/>
      <c r="BC903" t="s">
        <v>537</v>
      </c>
    </row>
    <row r="904" spans="1:55">
      <c r="A904">
        <v>1307</v>
      </c>
      <c r="B904">
        <v>1</v>
      </c>
      <c r="C904" t="s">
        <v>2767</v>
      </c>
      <c r="D904" t="str">
        <f>HYPERLINK("http://www.uniprot.org/uniprot/BAG3_MOUSE", "BAG3_MOUSE")</f>
        <v>BAG3_MOUSE</v>
      </c>
      <c r="F904">
        <v>11.4</v>
      </c>
      <c r="G904">
        <v>577</v>
      </c>
      <c r="H904">
        <v>61829</v>
      </c>
      <c r="I904" t="s">
        <v>2768</v>
      </c>
      <c r="J904">
        <v>10</v>
      </c>
      <c r="K904">
        <v>10</v>
      </c>
      <c r="L904">
        <v>1</v>
      </c>
      <c r="M904">
        <v>2</v>
      </c>
      <c r="N904">
        <v>2</v>
      </c>
      <c r="O904">
        <v>2</v>
      </c>
      <c r="P904">
        <v>0</v>
      </c>
      <c r="Q904">
        <v>2</v>
      </c>
      <c r="R904">
        <v>1</v>
      </c>
      <c r="S904">
        <v>1</v>
      </c>
      <c r="T904">
        <v>2</v>
      </c>
      <c r="U904">
        <v>2</v>
      </c>
      <c r="V904">
        <v>2</v>
      </c>
      <c r="W904">
        <v>0</v>
      </c>
      <c r="X904">
        <v>2</v>
      </c>
      <c r="Y904">
        <v>1</v>
      </c>
      <c r="Z904">
        <v>1</v>
      </c>
      <c r="AA904">
        <v>2</v>
      </c>
      <c r="AB904">
        <v>2</v>
      </c>
      <c r="AC904">
        <v>2</v>
      </c>
      <c r="AD904">
        <v>0</v>
      </c>
      <c r="AE904">
        <v>2</v>
      </c>
      <c r="AF904">
        <v>1</v>
      </c>
      <c r="AG904">
        <v>1</v>
      </c>
      <c r="AH904" s="3">
        <v>4.7142857142857144</v>
      </c>
      <c r="AI904" s="3">
        <v>1.1428571428571428</v>
      </c>
      <c r="AJ904" s="3">
        <v>1.4285714285714286</v>
      </c>
      <c r="AK904" s="3">
        <v>2.8571428571428572</v>
      </c>
      <c r="AL904" s="3">
        <v>4.9819999999999993</v>
      </c>
      <c r="AM904" s="3">
        <v>1</v>
      </c>
      <c r="AN904" s="3">
        <v>0.7142857142857143</v>
      </c>
      <c r="AO904" s="3">
        <f t="shared" si="184"/>
        <v>2.4055918367346942</v>
      </c>
      <c r="AP904" s="3" t="b">
        <f t="shared" si="185"/>
        <v>0</v>
      </c>
      <c r="AQ904" s="3" t="b">
        <f t="shared" si="192"/>
        <v>1</v>
      </c>
      <c r="AR904">
        <f t="shared" si="186"/>
        <v>3</v>
      </c>
      <c r="AS904">
        <f t="shared" si="187"/>
        <v>3</v>
      </c>
      <c r="AT904" s="3" t="b">
        <f t="shared" si="188"/>
        <v>1</v>
      </c>
      <c r="AU904" s="3">
        <f t="shared" si="189"/>
        <v>2.535714285714286</v>
      </c>
      <c r="AV904" s="3">
        <f t="shared" si="190"/>
        <v>2.2320952380952379</v>
      </c>
      <c r="AW904" s="3">
        <f t="shared" si="183"/>
        <v>0.18399361266509898</v>
      </c>
      <c r="AX904" s="3">
        <f t="shared" si="182"/>
        <v>-0.49147348400687746</v>
      </c>
      <c r="AY904" s="3" t="b">
        <f t="shared" si="193"/>
        <v>0</v>
      </c>
      <c r="AZ904" s="6">
        <f t="shared" si="191"/>
        <v>0.84801141095418375</v>
      </c>
      <c r="BA904" s="3" t="b">
        <f t="shared" si="194"/>
        <v>0</v>
      </c>
      <c r="BB904" s="3"/>
      <c r="BC904" t="s">
        <v>537</v>
      </c>
    </row>
    <row r="905" spans="1:55">
      <c r="A905">
        <v>442</v>
      </c>
      <c r="B905">
        <v>1</v>
      </c>
      <c r="C905" t="s">
        <v>996</v>
      </c>
      <c r="D905" t="str">
        <f>HYPERLINK("http://www.uniprot.org/uniprot/RPA2_MOUSE", "RPA2_MOUSE")</f>
        <v>RPA2_MOUSE</v>
      </c>
      <c r="F905">
        <v>8.3000000000000007</v>
      </c>
      <c r="G905">
        <v>1135</v>
      </c>
      <c r="H905">
        <v>127977</v>
      </c>
      <c r="I905" t="s">
        <v>997</v>
      </c>
      <c r="J905">
        <v>22</v>
      </c>
      <c r="K905">
        <v>22</v>
      </c>
      <c r="L905">
        <v>1</v>
      </c>
      <c r="M905">
        <v>0</v>
      </c>
      <c r="N905">
        <v>5</v>
      </c>
      <c r="O905">
        <v>5</v>
      </c>
      <c r="P905">
        <v>1</v>
      </c>
      <c r="Q905">
        <v>0</v>
      </c>
      <c r="R905">
        <v>3</v>
      </c>
      <c r="S905">
        <v>8</v>
      </c>
      <c r="T905">
        <v>0</v>
      </c>
      <c r="U905">
        <v>5</v>
      </c>
      <c r="V905">
        <v>5</v>
      </c>
      <c r="W905">
        <v>1</v>
      </c>
      <c r="X905">
        <v>0</v>
      </c>
      <c r="Y905">
        <v>3</v>
      </c>
      <c r="Z905">
        <v>8</v>
      </c>
      <c r="AA905">
        <v>0</v>
      </c>
      <c r="AB905">
        <v>5</v>
      </c>
      <c r="AC905">
        <v>5</v>
      </c>
      <c r="AD905">
        <v>1</v>
      </c>
      <c r="AE905">
        <v>0</v>
      </c>
      <c r="AF905">
        <v>3</v>
      </c>
      <c r="AG905">
        <v>8</v>
      </c>
      <c r="AH905" s="3">
        <v>0</v>
      </c>
      <c r="AI905" s="3">
        <v>2.8571428571428572</v>
      </c>
      <c r="AJ905" s="3">
        <v>3.4805714285714289</v>
      </c>
      <c r="AK905" s="3">
        <v>3.7239999999999998</v>
      </c>
      <c r="AL905" s="3">
        <v>0</v>
      </c>
      <c r="AM905" s="3">
        <v>2.1745714285714284</v>
      </c>
      <c r="AN905" s="3">
        <v>4.5714285714285712</v>
      </c>
      <c r="AO905" s="3">
        <f t="shared" si="184"/>
        <v>2.4011020408163262</v>
      </c>
      <c r="AP905" s="3" t="b">
        <f t="shared" si="185"/>
        <v>0</v>
      </c>
      <c r="AQ905" s="3" t="b">
        <f t="shared" si="192"/>
        <v>1</v>
      </c>
      <c r="AR905">
        <f t="shared" si="186"/>
        <v>3</v>
      </c>
      <c r="AS905">
        <f t="shared" si="187"/>
        <v>2</v>
      </c>
      <c r="AT905" s="3" t="b">
        <f t="shared" si="188"/>
        <v>1</v>
      </c>
      <c r="AU905" s="3">
        <f t="shared" si="189"/>
        <v>2.5154285714285716</v>
      </c>
      <c r="AV905" s="3">
        <f t="shared" si="190"/>
        <v>2.2486666666666664</v>
      </c>
      <c r="AW905" s="3">
        <f t="shared" si="183"/>
        <v>0.16173440553698304</v>
      </c>
      <c r="AX905" s="3">
        <f t="shared" si="182"/>
        <v>-0.42145920813841359</v>
      </c>
      <c r="AY905" s="3" t="b">
        <f t="shared" si="193"/>
        <v>0</v>
      </c>
      <c r="AZ905" s="6">
        <f t="shared" si="191"/>
        <v>0.86585492952205434</v>
      </c>
      <c r="BA905" s="3" t="b">
        <f t="shared" si="194"/>
        <v>0</v>
      </c>
      <c r="BB905" s="3"/>
      <c r="BC905" t="s">
        <v>537</v>
      </c>
    </row>
    <row r="906" spans="1:55">
      <c r="A906">
        <v>1264</v>
      </c>
      <c r="B906">
        <v>1</v>
      </c>
      <c r="C906" t="s">
        <v>2161</v>
      </c>
      <c r="D906" t="str">
        <f>HYPERLINK("http://www.uniprot.org/uniprot/MYCBP_MOUSE", "MYCBP_MOUSE")</f>
        <v>MYCBP_MOUSE</v>
      </c>
      <c r="F906">
        <v>30.1</v>
      </c>
      <c r="G906">
        <v>103</v>
      </c>
      <c r="H906">
        <v>11957</v>
      </c>
      <c r="I906" t="s">
        <v>2162</v>
      </c>
      <c r="J906">
        <v>10</v>
      </c>
      <c r="K906">
        <v>10</v>
      </c>
      <c r="L906">
        <v>1</v>
      </c>
      <c r="M906">
        <v>2</v>
      </c>
      <c r="N906">
        <v>0</v>
      </c>
      <c r="O906">
        <v>5</v>
      </c>
      <c r="P906">
        <v>0</v>
      </c>
      <c r="Q906">
        <v>2</v>
      </c>
      <c r="R906">
        <v>0</v>
      </c>
      <c r="S906">
        <v>1</v>
      </c>
      <c r="T906">
        <v>2</v>
      </c>
      <c r="U906">
        <v>0</v>
      </c>
      <c r="V906">
        <v>5</v>
      </c>
      <c r="W906">
        <v>0</v>
      </c>
      <c r="X906">
        <v>2</v>
      </c>
      <c r="Y906">
        <v>0</v>
      </c>
      <c r="Z906">
        <v>1</v>
      </c>
      <c r="AA906">
        <v>2</v>
      </c>
      <c r="AB906">
        <v>0</v>
      </c>
      <c r="AC906">
        <v>5</v>
      </c>
      <c r="AD906">
        <v>0</v>
      </c>
      <c r="AE906">
        <v>2</v>
      </c>
      <c r="AF906">
        <v>0</v>
      </c>
      <c r="AG906">
        <v>1</v>
      </c>
      <c r="AH906" s="3">
        <v>4.5911428571428567</v>
      </c>
      <c r="AI906" s="3">
        <v>0</v>
      </c>
      <c r="AJ906" s="3">
        <v>3.8571428571428572</v>
      </c>
      <c r="AK906" s="3">
        <v>2.4117142857142855</v>
      </c>
      <c r="AL906" s="3">
        <v>4.895142857142857</v>
      </c>
      <c r="AM906" s="3">
        <v>0.2857142857142857</v>
      </c>
      <c r="AN906" s="3">
        <v>0.7142857142857143</v>
      </c>
      <c r="AO906" s="3">
        <f t="shared" si="184"/>
        <v>2.3935918367346938</v>
      </c>
      <c r="AP906" s="3" t="b">
        <f t="shared" si="185"/>
        <v>0</v>
      </c>
      <c r="AQ906" s="3" t="b">
        <f t="shared" si="192"/>
        <v>1</v>
      </c>
      <c r="AR906">
        <f t="shared" si="186"/>
        <v>2</v>
      </c>
      <c r="AS906">
        <f t="shared" si="187"/>
        <v>2</v>
      </c>
      <c r="AT906" s="3" t="b">
        <f t="shared" si="188"/>
        <v>1</v>
      </c>
      <c r="AU906" s="3">
        <f t="shared" si="189"/>
        <v>2.7149999999999999</v>
      </c>
      <c r="AV906" s="3">
        <f t="shared" si="190"/>
        <v>1.9650476190476189</v>
      </c>
      <c r="AW906" s="3">
        <f t="shared" si="183"/>
        <v>0.4663879242574886</v>
      </c>
      <c r="AX906" s="3">
        <f t="shared" si="182"/>
        <v>-0.22095670600791031</v>
      </c>
      <c r="AY906" s="3" t="b">
        <f t="shared" si="193"/>
        <v>0</v>
      </c>
      <c r="AZ906" s="6">
        <f t="shared" si="191"/>
        <v>0.68042023657569595</v>
      </c>
      <c r="BA906" s="3" t="b">
        <f t="shared" si="194"/>
        <v>0</v>
      </c>
      <c r="BB906" s="3"/>
      <c r="BC906" t="s">
        <v>537</v>
      </c>
    </row>
    <row r="907" spans="1:55">
      <c r="A907">
        <v>1385</v>
      </c>
      <c r="B907">
        <v>1</v>
      </c>
      <c r="C907" t="s">
        <v>2706</v>
      </c>
      <c r="D907" t="str">
        <f>HYPERLINK("http://www.uniprot.org/uniprot/CP088_MOUSE", "CP088_MOUSE")</f>
        <v>CP088_MOUSE</v>
      </c>
      <c r="F907">
        <v>14</v>
      </c>
      <c r="G907">
        <v>478</v>
      </c>
      <c r="H907">
        <v>53847</v>
      </c>
      <c r="I907" t="s">
        <v>2707</v>
      </c>
      <c r="J907">
        <v>10</v>
      </c>
      <c r="K907">
        <v>10</v>
      </c>
      <c r="L907">
        <v>1</v>
      </c>
      <c r="M907">
        <v>0</v>
      </c>
      <c r="N907">
        <v>1</v>
      </c>
      <c r="O907">
        <v>1</v>
      </c>
      <c r="P907">
        <v>1</v>
      </c>
      <c r="Q907">
        <v>1</v>
      </c>
      <c r="R907">
        <v>3</v>
      </c>
      <c r="S907">
        <v>3</v>
      </c>
      <c r="T907">
        <v>0</v>
      </c>
      <c r="U907">
        <v>1</v>
      </c>
      <c r="V907">
        <v>1</v>
      </c>
      <c r="W907">
        <v>1</v>
      </c>
      <c r="X907">
        <v>1</v>
      </c>
      <c r="Y907">
        <v>3</v>
      </c>
      <c r="Z907">
        <v>3</v>
      </c>
      <c r="AA907">
        <v>0</v>
      </c>
      <c r="AB907">
        <v>1</v>
      </c>
      <c r="AC907">
        <v>1</v>
      </c>
      <c r="AD907">
        <v>1</v>
      </c>
      <c r="AE907">
        <v>1</v>
      </c>
      <c r="AF907">
        <v>3</v>
      </c>
      <c r="AG907">
        <v>3</v>
      </c>
      <c r="AH907" s="3">
        <v>1.5790000000000002</v>
      </c>
      <c r="AI907" s="3">
        <v>0.5714285714285714</v>
      </c>
      <c r="AJ907" s="3">
        <v>0.8571428571428571</v>
      </c>
      <c r="AK907" s="3">
        <v>5.4322857142857135</v>
      </c>
      <c r="AL907" s="3">
        <v>3.7142857142857144</v>
      </c>
      <c r="AM907" s="3">
        <v>2.4387142857142856</v>
      </c>
      <c r="AN907" s="3">
        <v>2.1428571428571428</v>
      </c>
      <c r="AO907" s="3">
        <f t="shared" si="184"/>
        <v>2.3908163265306124</v>
      </c>
      <c r="AP907" s="3" t="b">
        <f t="shared" si="185"/>
        <v>0</v>
      </c>
      <c r="AQ907" s="3" t="b">
        <f t="shared" si="192"/>
        <v>1</v>
      </c>
      <c r="AR907">
        <f t="shared" si="186"/>
        <v>3</v>
      </c>
      <c r="AS907">
        <f t="shared" si="187"/>
        <v>3</v>
      </c>
      <c r="AT907" s="3" t="b">
        <f t="shared" si="188"/>
        <v>1</v>
      </c>
      <c r="AU907" s="3">
        <f t="shared" si="189"/>
        <v>2.1099642857142857</v>
      </c>
      <c r="AV907" s="3">
        <f t="shared" si="190"/>
        <v>2.7652857142857141</v>
      </c>
      <c r="AW907" s="3">
        <f t="shared" si="183"/>
        <v>-0.39020997062504681</v>
      </c>
      <c r="AX907" s="3">
        <f t="shared" si="182"/>
        <v>-0.94371563261176383</v>
      </c>
      <c r="AY907" s="3" t="b">
        <f t="shared" si="193"/>
        <v>0</v>
      </c>
      <c r="AZ907" s="6">
        <f t="shared" si="191"/>
        <v>0.65802346956342239</v>
      </c>
      <c r="BA907" s="3" t="b">
        <f t="shared" si="194"/>
        <v>0</v>
      </c>
      <c r="BB907" s="3"/>
      <c r="BC907" t="s">
        <v>537</v>
      </c>
    </row>
    <row r="908" spans="1:55">
      <c r="A908">
        <v>547</v>
      </c>
      <c r="B908">
        <v>1</v>
      </c>
      <c r="C908" t="s">
        <v>786</v>
      </c>
      <c r="D908" t="str">
        <f>HYPERLINK("http://www.uniprot.org/uniprot/GPKOW_MOUSE", "GPKOW_MOUSE")</f>
        <v>GPKOW_MOUSE</v>
      </c>
      <c r="F908">
        <v>12.7</v>
      </c>
      <c r="G908">
        <v>488</v>
      </c>
      <c r="H908">
        <v>53833</v>
      </c>
      <c r="I908" t="s">
        <v>787</v>
      </c>
      <c r="J908">
        <v>18</v>
      </c>
      <c r="K908">
        <v>18</v>
      </c>
      <c r="L908">
        <v>1</v>
      </c>
      <c r="M908">
        <v>3</v>
      </c>
      <c r="N908">
        <v>5</v>
      </c>
      <c r="O908">
        <v>2</v>
      </c>
      <c r="P908">
        <v>0</v>
      </c>
      <c r="Q908">
        <v>1</v>
      </c>
      <c r="R908">
        <v>2</v>
      </c>
      <c r="S908">
        <v>5</v>
      </c>
      <c r="T908">
        <v>3</v>
      </c>
      <c r="U908">
        <v>5</v>
      </c>
      <c r="V908">
        <v>2</v>
      </c>
      <c r="W908">
        <v>0</v>
      </c>
      <c r="X908">
        <v>1</v>
      </c>
      <c r="Y908">
        <v>2</v>
      </c>
      <c r="Z908">
        <v>5</v>
      </c>
      <c r="AA908">
        <v>3</v>
      </c>
      <c r="AB908">
        <v>5</v>
      </c>
      <c r="AC908">
        <v>2</v>
      </c>
      <c r="AD908">
        <v>0</v>
      </c>
      <c r="AE908">
        <v>1</v>
      </c>
      <c r="AF908">
        <v>2</v>
      </c>
      <c r="AG908">
        <v>5</v>
      </c>
      <c r="AH908" s="3">
        <v>5.8571428571428568</v>
      </c>
      <c r="AI908" s="3">
        <v>2.8571428571428572</v>
      </c>
      <c r="AJ908" s="3">
        <v>1.1428571428571428</v>
      </c>
      <c r="AK908" s="3">
        <v>0.42857142857142855</v>
      </c>
      <c r="AL908" s="3">
        <v>2.3714285714285714</v>
      </c>
      <c r="AM908" s="3">
        <v>1.1904285714285714</v>
      </c>
      <c r="AN908" s="3">
        <v>2.8571428571428572</v>
      </c>
      <c r="AO908" s="3">
        <f t="shared" si="184"/>
        <v>2.3863877551020409</v>
      </c>
      <c r="AP908" s="3" t="b">
        <f t="shared" si="185"/>
        <v>0</v>
      </c>
      <c r="AQ908" s="3" t="b">
        <f t="shared" si="192"/>
        <v>1</v>
      </c>
      <c r="AR908">
        <f t="shared" si="186"/>
        <v>3</v>
      </c>
      <c r="AS908">
        <f t="shared" si="187"/>
        <v>3</v>
      </c>
      <c r="AT908" s="3" t="b">
        <f t="shared" si="188"/>
        <v>1</v>
      </c>
      <c r="AU908" s="3">
        <f t="shared" si="189"/>
        <v>2.5714285714285712</v>
      </c>
      <c r="AV908" s="3">
        <f t="shared" si="190"/>
        <v>2.1396666666666668</v>
      </c>
      <c r="AW908" s="3">
        <f t="shared" si="183"/>
        <v>0.26518401911529271</v>
      </c>
      <c r="AX908" s="3">
        <f t="shared" si="182"/>
        <v>-0.32544051316216932</v>
      </c>
      <c r="AY908" s="3" t="b">
        <f t="shared" si="193"/>
        <v>0</v>
      </c>
      <c r="AZ908" s="6">
        <f t="shared" si="191"/>
        <v>0.78334827140562024</v>
      </c>
      <c r="BA908" s="3" t="b">
        <f t="shared" si="194"/>
        <v>0</v>
      </c>
      <c r="BB908" s="3"/>
      <c r="BC908" t="s">
        <v>537</v>
      </c>
    </row>
    <row r="909" spans="1:55">
      <c r="A909">
        <v>710</v>
      </c>
      <c r="B909">
        <v>1</v>
      </c>
      <c r="C909" t="s">
        <v>1764</v>
      </c>
      <c r="D909" t="str">
        <f>HYPERLINK("http://www.uniprot.org/uniprot/SYNE2_MOUSE", "SYNE2_MOUSE")</f>
        <v>SYNE2_MOUSE</v>
      </c>
      <c r="F909">
        <v>2</v>
      </c>
      <c r="G909">
        <v>6874</v>
      </c>
      <c r="H909">
        <v>782726</v>
      </c>
      <c r="I909" t="s">
        <v>1765</v>
      </c>
      <c r="J909">
        <v>18</v>
      </c>
      <c r="K909">
        <v>12</v>
      </c>
      <c r="L909">
        <v>0.66700000000000004</v>
      </c>
      <c r="M909">
        <v>3</v>
      </c>
      <c r="N909">
        <v>6</v>
      </c>
      <c r="O909">
        <v>3</v>
      </c>
      <c r="P909">
        <v>0</v>
      </c>
      <c r="Q909">
        <v>1</v>
      </c>
      <c r="R909">
        <v>1</v>
      </c>
      <c r="S909">
        <v>4</v>
      </c>
      <c r="T909">
        <v>3</v>
      </c>
      <c r="U909">
        <v>5</v>
      </c>
      <c r="V909">
        <v>2</v>
      </c>
      <c r="W909">
        <v>0</v>
      </c>
      <c r="X909">
        <v>1</v>
      </c>
      <c r="Y909">
        <v>0</v>
      </c>
      <c r="Z909">
        <v>1</v>
      </c>
      <c r="AA909">
        <v>3</v>
      </c>
      <c r="AB909">
        <v>6</v>
      </c>
      <c r="AC909">
        <v>3</v>
      </c>
      <c r="AD909">
        <v>0</v>
      </c>
      <c r="AE909">
        <v>1</v>
      </c>
      <c r="AF909">
        <v>0</v>
      </c>
      <c r="AG909">
        <v>2</v>
      </c>
      <c r="AH909" s="3">
        <v>5.9805714285714293</v>
      </c>
      <c r="AI909" s="3">
        <v>4.0242857142857149</v>
      </c>
      <c r="AJ909" s="3">
        <v>2</v>
      </c>
      <c r="AK909" s="3">
        <v>0.8571428571428571</v>
      </c>
      <c r="AL909" s="3">
        <v>2.8461428571428575</v>
      </c>
      <c r="AM909" s="3">
        <v>0</v>
      </c>
      <c r="AN909" s="3">
        <v>0.93328571428571416</v>
      </c>
      <c r="AO909" s="3">
        <f t="shared" si="184"/>
        <v>2.3773469387755104</v>
      </c>
      <c r="AP909" s="3" t="b">
        <f t="shared" si="185"/>
        <v>0</v>
      </c>
      <c r="AQ909" s="3" t="b">
        <f t="shared" si="192"/>
        <v>1</v>
      </c>
      <c r="AR909">
        <f t="shared" si="186"/>
        <v>3</v>
      </c>
      <c r="AS909">
        <f t="shared" si="187"/>
        <v>3</v>
      </c>
      <c r="AT909" s="3" t="b">
        <f t="shared" si="188"/>
        <v>1</v>
      </c>
      <c r="AU909" s="3">
        <f t="shared" si="189"/>
        <v>3.2155000000000005</v>
      </c>
      <c r="AV909" s="3">
        <f t="shared" si="190"/>
        <v>1.2598095238095239</v>
      </c>
      <c r="AW909" s="3">
        <f t="shared" si="183"/>
        <v>1.351837466726413</v>
      </c>
      <c r="AX909" s="3">
        <f t="shared" si="182"/>
        <v>0.65799053148050668</v>
      </c>
      <c r="AY909" s="3" t="b">
        <f t="shared" si="193"/>
        <v>0</v>
      </c>
      <c r="AZ909" s="6">
        <f t="shared" si="191"/>
        <v>0.25189755396343111</v>
      </c>
      <c r="BA909" s="3" t="b">
        <f t="shared" si="194"/>
        <v>0</v>
      </c>
      <c r="BB909" s="3"/>
      <c r="BC909" t="s">
        <v>1766</v>
      </c>
    </row>
    <row r="910" spans="1:55">
      <c r="A910">
        <v>135</v>
      </c>
      <c r="B910">
        <v>1</v>
      </c>
      <c r="C910" t="s">
        <v>176</v>
      </c>
      <c r="D910" t="str">
        <f>HYPERLINK("http://www.uniprot.org/uniprot/CTBP1_MOUSE", "CTBP1_MOUSE")</f>
        <v>CTBP1_MOUSE</v>
      </c>
      <c r="F910">
        <v>22</v>
      </c>
      <c r="G910">
        <v>441</v>
      </c>
      <c r="H910">
        <v>47746</v>
      </c>
      <c r="I910" t="s">
        <v>177</v>
      </c>
      <c r="J910">
        <v>21</v>
      </c>
      <c r="K910">
        <v>19</v>
      </c>
      <c r="L910">
        <v>0.90500000000000003</v>
      </c>
      <c r="M910">
        <v>1</v>
      </c>
      <c r="N910">
        <v>3</v>
      </c>
      <c r="O910">
        <v>7</v>
      </c>
      <c r="P910">
        <v>1</v>
      </c>
      <c r="Q910">
        <v>0</v>
      </c>
      <c r="R910">
        <v>4</v>
      </c>
      <c r="S910">
        <v>5</v>
      </c>
      <c r="T910">
        <v>1</v>
      </c>
      <c r="U910">
        <v>3</v>
      </c>
      <c r="V910">
        <v>7</v>
      </c>
      <c r="W910">
        <v>1</v>
      </c>
      <c r="X910">
        <v>0</v>
      </c>
      <c r="Y910">
        <v>4</v>
      </c>
      <c r="Z910">
        <v>3</v>
      </c>
      <c r="AA910">
        <v>1</v>
      </c>
      <c r="AB910">
        <v>3</v>
      </c>
      <c r="AC910">
        <v>7</v>
      </c>
      <c r="AD910">
        <v>1</v>
      </c>
      <c r="AE910">
        <v>0</v>
      </c>
      <c r="AF910">
        <v>4</v>
      </c>
      <c r="AG910">
        <v>4.2</v>
      </c>
      <c r="AH910" s="3">
        <v>1.7857142857142858</v>
      </c>
      <c r="AI910" s="3">
        <v>1.3214285714285714</v>
      </c>
      <c r="AJ910" s="3">
        <v>4.7768571428571436</v>
      </c>
      <c r="AK910" s="3">
        <v>3.2285714285714286</v>
      </c>
      <c r="AL910" s="3">
        <v>0</v>
      </c>
      <c r="AM910" s="3">
        <v>2.8571428571428572</v>
      </c>
      <c r="AN910" s="3">
        <v>2.668857142857143</v>
      </c>
      <c r="AO910" s="3">
        <f t="shared" si="184"/>
        <v>2.376938775510204</v>
      </c>
      <c r="AP910" s="3" t="b">
        <f t="shared" si="185"/>
        <v>0</v>
      </c>
      <c r="AQ910" s="3" t="b">
        <f t="shared" si="192"/>
        <v>1</v>
      </c>
      <c r="AR910">
        <f t="shared" si="186"/>
        <v>4</v>
      </c>
      <c r="AS910">
        <f t="shared" si="187"/>
        <v>2</v>
      </c>
      <c r="AT910" s="3" t="b">
        <f t="shared" si="188"/>
        <v>1</v>
      </c>
      <c r="AU910" s="3">
        <f t="shared" si="189"/>
        <v>2.778142857142857</v>
      </c>
      <c r="AV910" s="3">
        <f t="shared" si="190"/>
        <v>1.8419999999999999</v>
      </c>
      <c r="AW910" s="3">
        <f t="shared" si="183"/>
        <v>0.59284772579231237</v>
      </c>
      <c r="AX910" s="3">
        <f t="shared" si="182"/>
        <v>4.0359269218745546E-2</v>
      </c>
      <c r="AY910" s="3" t="b">
        <f t="shared" si="193"/>
        <v>0</v>
      </c>
      <c r="AZ910" s="6">
        <f t="shared" si="191"/>
        <v>0.47178846715488881</v>
      </c>
      <c r="BA910" s="3" t="b">
        <f t="shared" si="194"/>
        <v>0</v>
      </c>
      <c r="BB910" s="3"/>
      <c r="BC910" t="s">
        <v>178</v>
      </c>
    </row>
    <row r="911" spans="1:55">
      <c r="A911">
        <v>496</v>
      </c>
      <c r="B911">
        <v>1</v>
      </c>
      <c r="C911" t="s">
        <v>763</v>
      </c>
      <c r="D911" t="str">
        <f>HYPERLINK("http://www.uniprot.org/uniprot/ZN800_MOUSE", "ZN800_MOUSE")</f>
        <v>ZN800_MOUSE</v>
      </c>
      <c r="F911">
        <v>20.399999999999999</v>
      </c>
      <c r="G911">
        <v>662</v>
      </c>
      <c r="H911">
        <v>74814</v>
      </c>
      <c r="I911" t="s">
        <v>764</v>
      </c>
      <c r="J911">
        <v>20</v>
      </c>
      <c r="K911">
        <v>20</v>
      </c>
      <c r="L911">
        <v>1</v>
      </c>
      <c r="M911">
        <v>0</v>
      </c>
      <c r="N911">
        <v>5</v>
      </c>
      <c r="O911">
        <v>7</v>
      </c>
      <c r="P911">
        <v>1</v>
      </c>
      <c r="Q911">
        <v>0</v>
      </c>
      <c r="R911">
        <v>4</v>
      </c>
      <c r="S911">
        <v>3</v>
      </c>
      <c r="T911">
        <v>0</v>
      </c>
      <c r="U911">
        <v>5</v>
      </c>
      <c r="V911">
        <v>7</v>
      </c>
      <c r="W911">
        <v>1</v>
      </c>
      <c r="X911">
        <v>0</v>
      </c>
      <c r="Y911">
        <v>4</v>
      </c>
      <c r="Z911">
        <v>3</v>
      </c>
      <c r="AA911">
        <v>0</v>
      </c>
      <c r="AB911">
        <v>5</v>
      </c>
      <c r="AC911">
        <v>7</v>
      </c>
      <c r="AD911">
        <v>1</v>
      </c>
      <c r="AE911">
        <v>0</v>
      </c>
      <c r="AF911">
        <v>4</v>
      </c>
      <c r="AG911">
        <v>3</v>
      </c>
      <c r="AH911" s="3">
        <v>0.2857142857142857</v>
      </c>
      <c r="AI911" s="3">
        <v>2.8571428571428572</v>
      </c>
      <c r="AJ911" s="3">
        <v>5.0238571428571435</v>
      </c>
      <c r="AK911" s="3">
        <v>3.7618571428571426</v>
      </c>
      <c r="AL911" s="3">
        <v>0.2857142857142857</v>
      </c>
      <c r="AM911" s="3">
        <v>2.8571428571428572</v>
      </c>
      <c r="AN911" s="3">
        <v>1.4285714285714286</v>
      </c>
      <c r="AO911" s="3">
        <f t="shared" si="184"/>
        <v>2.3571428571428572</v>
      </c>
      <c r="AP911" s="3" t="b">
        <f t="shared" si="185"/>
        <v>0</v>
      </c>
      <c r="AQ911" s="3" t="b">
        <f t="shared" si="192"/>
        <v>1</v>
      </c>
      <c r="AR911">
        <f t="shared" si="186"/>
        <v>3</v>
      </c>
      <c r="AS911">
        <f t="shared" si="187"/>
        <v>2</v>
      </c>
      <c r="AT911" s="3" t="b">
        <f t="shared" si="188"/>
        <v>1</v>
      </c>
      <c r="AU911" s="3">
        <f t="shared" si="189"/>
        <v>2.9821428571428572</v>
      </c>
      <c r="AV911" s="3">
        <f t="shared" si="190"/>
        <v>1.5238095238095237</v>
      </c>
      <c r="AW911" s="3">
        <f t="shared" si="183"/>
        <v>0.96866679319520865</v>
      </c>
      <c r="AX911" s="3">
        <f t="shared" si="182"/>
        <v>0.39639231067525893</v>
      </c>
      <c r="AY911" s="3" t="b">
        <f t="shared" si="193"/>
        <v>0</v>
      </c>
      <c r="AZ911" s="6">
        <f t="shared" si="191"/>
        <v>0.32599604251338632</v>
      </c>
      <c r="BA911" s="3" t="b">
        <f t="shared" si="194"/>
        <v>0</v>
      </c>
      <c r="BB911" s="3"/>
      <c r="BC911" t="s">
        <v>537</v>
      </c>
    </row>
    <row r="912" spans="1:55">
      <c r="A912">
        <v>498</v>
      </c>
      <c r="B912">
        <v>1</v>
      </c>
      <c r="C912" t="s">
        <v>767</v>
      </c>
      <c r="D912" t="str">
        <f>HYPERLINK("http://www.uniprot.org/uniprot/CDK12_MOUSE", "CDK12_MOUSE")</f>
        <v>CDK12_MOUSE</v>
      </c>
      <c r="F912">
        <v>4.7</v>
      </c>
      <c r="G912">
        <v>1484</v>
      </c>
      <c r="H912">
        <v>163682</v>
      </c>
      <c r="I912" t="s">
        <v>768</v>
      </c>
      <c r="J912">
        <v>37</v>
      </c>
      <c r="K912">
        <v>6</v>
      </c>
      <c r="L912">
        <v>0.16200000000000001</v>
      </c>
      <c r="M912">
        <v>1</v>
      </c>
      <c r="N912">
        <v>5</v>
      </c>
      <c r="O912">
        <v>11</v>
      </c>
      <c r="P912">
        <v>1</v>
      </c>
      <c r="Q912">
        <v>4</v>
      </c>
      <c r="R912">
        <v>9</v>
      </c>
      <c r="S912">
        <v>6</v>
      </c>
      <c r="T912">
        <v>1</v>
      </c>
      <c r="U912">
        <v>0</v>
      </c>
      <c r="V912">
        <v>1</v>
      </c>
      <c r="W912">
        <v>0</v>
      </c>
      <c r="X912">
        <v>2</v>
      </c>
      <c r="Y912">
        <v>2</v>
      </c>
      <c r="Z912">
        <v>0</v>
      </c>
      <c r="AA912">
        <v>1</v>
      </c>
      <c r="AB912">
        <v>0</v>
      </c>
      <c r="AC912">
        <v>5.75</v>
      </c>
      <c r="AD912">
        <v>0</v>
      </c>
      <c r="AE912">
        <v>3.3330000000000002</v>
      </c>
      <c r="AF912">
        <v>3.633</v>
      </c>
      <c r="AG912">
        <v>0</v>
      </c>
      <c r="AH912" s="3">
        <v>2.2857142857142856</v>
      </c>
      <c r="AI912" s="3">
        <v>0</v>
      </c>
      <c r="AJ912" s="3">
        <v>4.0520000000000005</v>
      </c>
      <c r="AK912" s="3">
        <v>0.2857142857142857</v>
      </c>
      <c r="AL912" s="3">
        <v>7.1904285714285709</v>
      </c>
      <c r="AM912" s="3">
        <v>2.6142857142857143</v>
      </c>
      <c r="AN912" s="3">
        <v>0</v>
      </c>
      <c r="AO912" s="3">
        <f t="shared" si="184"/>
        <v>2.3468775510204081</v>
      </c>
      <c r="AP912" s="3" t="b">
        <f t="shared" si="185"/>
        <v>0</v>
      </c>
      <c r="AQ912" s="3" t="b">
        <f t="shared" si="192"/>
        <v>0</v>
      </c>
      <c r="AR912">
        <f t="shared" si="186"/>
        <v>4</v>
      </c>
      <c r="AS912">
        <f t="shared" si="187"/>
        <v>3</v>
      </c>
      <c r="AT912" s="3" t="b">
        <f t="shared" si="188"/>
        <v>1</v>
      </c>
      <c r="AU912" s="3">
        <f t="shared" si="189"/>
        <v>1.6558571428571429</v>
      </c>
      <c r="AV912" s="3">
        <f t="shared" si="190"/>
        <v>3.2682380952380949</v>
      </c>
      <c r="AW912" s="3">
        <f t="shared" si="183"/>
        <v>-0.98093487807782198</v>
      </c>
      <c r="AX912" s="3">
        <f t="shared" ref="AX912:AX975" si="195">(AW912-AVERAGE(AW902:AW922))/STDEV(AW902:AW922)</f>
        <v>-1.4836211980797773</v>
      </c>
      <c r="AY912" s="3" t="b">
        <f t="shared" si="193"/>
        <v>0</v>
      </c>
      <c r="AZ912" s="6">
        <f t="shared" si="191"/>
        <v>0.4742178873123552</v>
      </c>
      <c r="BA912" s="3" t="b">
        <f t="shared" si="194"/>
        <v>0</v>
      </c>
      <c r="BB912" s="3"/>
      <c r="BC912" t="s">
        <v>105</v>
      </c>
    </row>
    <row r="913" spans="1:55">
      <c r="A913">
        <v>319</v>
      </c>
      <c r="B913">
        <v>1</v>
      </c>
      <c r="C913" t="s">
        <v>517</v>
      </c>
      <c r="D913" t="str">
        <f>HYPERLINK("http://www.uniprot.org/uniprot/ABCD3_MOUSE", "ABCD3_MOUSE")</f>
        <v>ABCD3_MOUSE</v>
      </c>
      <c r="F913">
        <v>7.7</v>
      </c>
      <c r="G913">
        <v>659</v>
      </c>
      <c r="H913">
        <v>75484</v>
      </c>
      <c r="I913" t="s">
        <v>518</v>
      </c>
      <c r="J913">
        <v>23</v>
      </c>
      <c r="K913">
        <v>23</v>
      </c>
      <c r="L913">
        <v>1</v>
      </c>
      <c r="M913">
        <v>2</v>
      </c>
      <c r="N913">
        <v>2</v>
      </c>
      <c r="O913">
        <v>6</v>
      </c>
      <c r="P913">
        <v>0</v>
      </c>
      <c r="Q913">
        <v>0</v>
      </c>
      <c r="R913">
        <v>1</v>
      </c>
      <c r="S913">
        <v>12</v>
      </c>
      <c r="T913">
        <v>2</v>
      </c>
      <c r="U913">
        <v>2</v>
      </c>
      <c r="V913">
        <v>6</v>
      </c>
      <c r="W913">
        <v>0</v>
      </c>
      <c r="X913">
        <v>0</v>
      </c>
      <c r="Y913">
        <v>1</v>
      </c>
      <c r="Z913">
        <v>12</v>
      </c>
      <c r="AA913">
        <v>2</v>
      </c>
      <c r="AB913">
        <v>2</v>
      </c>
      <c r="AC913">
        <v>6</v>
      </c>
      <c r="AD913">
        <v>0</v>
      </c>
      <c r="AE913">
        <v>0</v>
      </c>
      <c r="AF913">
        <v>1</v>
      </c>
      <c r="AG913">
        <v>12</v>
      </c>
      <c r="AH913" s="3">
        <v>3.8571428571428572</v>
      </c>
      <c r="AI913" s="3">
        <v>0.8571428571428571</v>
      </c>
      <c r="AJ913" s="3">
        <v>4.1428571428571432</v>
      </c>
      <c r="AK913" s="3">
        <v>0</v>
      </c>
      <c r="AL913" s="3">
        <v>0</v>
      </c>
      <c r="AM913" s="3">
        <v>0.6428571428571429</v>
      </c>
      <c r="AN913" s="3">
        <v>6.8571428571428568</v>
      </c>
      <c r="AO913" s="3">
        <f t="shared" si="184"/>
        <v>2.3367346938775513</v>
      </c>
      <c r="AP913" s="3" t="b">
        <f t="shared" si="185"/>
        <v>0</v>
      </c>
      <c r="AQ913" s="3" t="b">
        <f t="shared" si="192"/>
        <v>1</v>
      </c>
      <c r="AR913">
        <f t="shared" si="186"/>
        <v>3</v>
      </c>
      <c r="AS913">
        <f t="shared" si="187"/>
        <v>2</v>
      </c>
      <c r="AT913" s="3" t="b">
        <f t="shared" si="188"/>
        <v>1</v>
      </c>
      <c r="AU913" s="3">
        <f t="shared" si="189"/>
        <v>2.2142857142857144</v>
      </c>
      <c r="AV913" s="3">
        <f t="shared" si="190"/>
        <v>2.5</v>
      </c>
      <c r="AW913" s="3">
        <f t="shared" si="183"/>
        <v>-0.17508670655809114</v>
      </c>
      <c r="AX913" s="3">
        <f t="shared" si="195"/>
        <v>-0.58945072289069445</v>
      </c>
      <c r="AY913" s="3" t="b">
        <f t="shared" si="193"/>
        <v>0</v>
      </c>
      <c r="AZ913" s="6">
        <f t="shared" si="191"/>
        <v>0.90215432814470353</v>
      </c>
      <c r="BA913" s="3" t="b">
        <f t="shared" si="194"/>
        <v>0</v>
      </c>
      <c r="BB913" s="3"/>
      <c r="BC913" t="s">
        <v>537</v>
      </c>
    </row>
    <row r="914" spans="1:55">
      <c r="A914">
        <v>1071</v>
      </c>
      <c r="B914">
        <v>1</v>
      </c>
      <c r="C914" t="s">
        <v>2450</v>
      </c>
      <c r="D914" t="str">
        <f>HYPERLINK("http://www.uniprot.org/uniprot/PSMD6_MOUSE", "PSMD6_MOUSE")</f>
        <v>PSMD6_MOUSE</v>
      </c>
      <c r="F914">
        <v>10.5</v>
      </c>
      <c r="G914">
        <v>389</v>
      </c>
      <c r="H914">
        <v>45537</v>
      </c>
      <c r="I914" t="s">
        <v>2451</v>
      </c>
      <c r="J914">
        <v>10</v>
      </c>
      <c r="K914">
        <v>10</v>
      </c>
      <c r="L914">
        <v>1</v>
      </c>
      <c r="M914">
        <v>1</v>
      </c>
      <c r="N914">
        <v>6</v>
      </c>
      <c r="O914">
        <v>0</v>
      </c>
      <c r="P914">
        <v>2</v>
      </c>
      <c r="Q914">
        <v>0</v>
      </c>
      <c r="R914">
        <v>0</v>
      </c>
      <c r="S914">
        <v>1</v>
      </c>
      <c r="T914">
        <v>1</v>
      </c>
      <c r="U914">
        <v>6</v>
      </c>
      <c r="V914">
        <v>0</v>
      </c>
      <c r="W914">
        <v>2</v>
      </c>
      <c r="X914">
        <v>0</v>
      </c>
      <c r="Y914">
        <v>0</v>
      </c>
      <c r="Z914">
        <v>1</v>
      </c>
      <c r="AA914">
        <v>1</v>
      </c>
      <c r="AB914">
        <v>6</v>
      </c>
      <c r="AC914">
        <v>0</v>
      </c>
      <c r="AD914">
        <v>2</v>
      </c>
      <c r="AE914">
        <v>0</v>
      </c>
      <c r="AF914">
        <v>0</v>
      </c>
      <c r="AG914">
        <v>1</v>
      </c>
      <c r="AH914" s="3">
        <v>2.8571428571428572</v>
      </c>
      <c r="AI914" s="3">
        <v>4.1428571428571432</v>
      </c>
      <c r="AJ914" s="3">
        <v>0</v>
      </c>
      <c r="AK914" s="3">
        <v>7.2857142857142856</v>
      </c>
      <c r="AL914" s="3">
        <v>1.1428571428571428</v>
      </c>
      <c r="AM914" s="3">
        <v>0.2857142857142857</v>
      </c>
      <c r="AN914" s="3">
        <v>0.5714285714285714</v>
      </c>
      <c r="AO914" s="3">
        <f t="shared" si="184"/>
        <v>2.3265306122448979</v>
      </c>
      <c r="AP914" s="3" t="b">
        <f t="shared" si="185"/>
        <v>0</v>
      </c>
      <c r="AQ914" s="3" t="b">
        <f t="shared" si="192"/>
        <v>1</v>
      </c>
      <c r="AR914">
        <f t="shared" si="186"/>
        <v>3</v>
      </c>
      <c r="AS914">
        <f t="shared" si="187"/>
        <v>1</v>
      </c>
      <c r="AT914" s="3" t="b">
        <f t="shared" si="188"/>
        <v>1</v>
      </c>
      <c r="AU914" s="3">
        <f t="shared" si="189"/>
        <v>3.5714285714285712</v>
      </c>
      <c r="AV914" s="3">
        <f t="shared" si="190"/>
        <v>0.66666666666666663</v>
      </c>
      <c r="AW914" s="3">
        <f t="shared" si="183"/>
        <v>2.4214637684382767</v>
      </c>
      <c r="AX914" s="3">
        <f t="shared" si="195"/>
        <v>2.1248245985217462</v>
      </c>
      <c r="AY914" s="3" t="b">
        <f t="shared" si="193"/>
        <v>1</v>
      </c>
      <c r="AZ914" s="6">
        <f t="shared" si="191"/>
        <v>0.16748294762899646</v>
      </c>
      <c r="BA914" s="3" t="b">
        <f t="shared" si="194"/>
        <v>0</v>
      </c>
      <c r="BB914" s="3"/>
      <c r="BC914" t="s">
        <v>537</v>
      </c>
    </row>
    <row r="915" spans="1:55">
      <c r="A915">
        <v>76</v>
      </c>
      <c r="B915">
        <v>1</v>
      </c>
      <c r="C915" t="s">
        <v>314</v>
      </c>
      <c r="D915" t="str">
        <f>HYPERLINK("http://www.uniprot.org/uniprot/FAAH1_MOUSE", "FAAH1_MOUSE")</f>
        <v>FAAH1_MOUSE</v>
      </c>
      <c r="F915">
        <v>14.2</v>
      </c>
      <c r="G915">
        <v>579</v>
      </c>
      <c r="H915">
        <v>63222</v>
      </c>
      <c r="I915" t="s">
        <v>315</v>
      </c>
      <c r="J915">
        <v>19</v>
      </c>
      <c r="K915">
        <v>19</v>
      </c>
      <c r="L915">
        <v>1</v>
      </c>
      <c r="M915">
        <v>2</v>
      </c>
      <c r="N915">
        <v>3</v>
      </c>
      <c r="O915">
        <v>6</v>
      </c>
      <c r="P915">
        <v>0</v>
      </c>
      <c r="Q915">
        <v>2</v>
      </c>
      <c r="R915">
        <v>2</v>
      </c>
      <c r="S915">
        <v>4</v>
      </c>
      <c r="T915">
        <v>2</v>
      </c>
      <c r="U915">
        <v>3</v>
      </c>
      <c r="V915">
        <v>6</v>
      </c>
      <c r="W915">
        <v>0</v>
      </c>
      <c r="X915">
        <v>2</v>
      </c>
      <c r="Y915">
        <v>2</v>
      </c>
      <c r="Z915">
        <v>4</v>
      </c>
      <c r="AA915">
        <v>2</v>
      </c>
      <c r="AB915">
        <v>3</v>
      </c>
      <c r="AC915">
        <v>6</v>
      </c>
      <c r="AD915">
        <v>0</v>
      </c>
      <c r="AE915">
        <v>2</v>
      </c>
      <c r="AF915">
        <v>2</v>
      </c>
      <c r="AG915">
        <v>4</v>
      </c>
      <c r="AH915" s="3">
        <v>3.5337142857142858</v>
      </c>
      <c r="AI915" s="3">
        <v>1.2857142857142858</v>
      </c>
      <c r="AJ915" s="3">
        <v>4.1428571428571432</v>
      </c>
      <c r="AK915" s="3">
        <v>0</v>
      </c>
      <c r="AL915" s="3">
        <v>3.8888571428571432</v>
      </c>
      <c r="AM915" s="3">
        <v>1.1428571428571428</v>
      </c>
      <c r="AN915" s="3">
        <v>2.2857142857142856</v>
      </c>
      <c r="AO915" s="3">
        <f t="shared" si="184"/>
        <v>2.325673469387755</v>
      </c>
      <c r="AP915" s="3" t="b">
        <f t="shared" si="185"/>
        <v>0</v>
      </c>
      <c r="AQ915" s="3" t="b">
        <f t="shared" si="192"/>
        <v>1</v>
      </c>
      <c r="AR915">
        <f t="shared" si="186"/>
        <v>3</v>
      </c>
      <c r="AS915">
        <f t="shared" si="187"/>
        <v>3</v>
      </c>
      <c r="AT915" s="3" t="b">
        <f t="shared" si="188"/>
        <v>1</v>
      </c>
      <c r="AU915" s="3">
        <f t="shared" si="189"/>
        <v>2.2405714285714287</v>
      </c>
      <c r="AV915" s="3">
        <f t="shared" si="190"/>
        <v>2.4391428571428571</v>
      </c>
      <c r="AW915" s="3">
        <f t="shared" si="183"/>
        <v>-0.1225075374171354</v>
      </c>
      <c r="AX915" s="3">
        <f t="shared" si="195"/>
        <v>-0.51291935487667295</v>
      </c>
      <c r="AY915" s="3" t="b">
        <f t="shared" si="193"/>
        <v>0</v>
      </c>
      <c r="AZ915" s="6">
        <f t="shared" si="191"/>
        <v>0.88665464563032392</v>
      </c>
      <c r="BA915" s="3" t="b">
        <f t="shared" si="194"/>
        <v>0</v>
      </c>
      <c r="BB915" s="3"/>
      <c r="BC915" t="s">
        <v>537</v>
      </c>
    </row>
    <row r="916" spans="1:55">
      <c r="A916">
        <v>157</v>
      </c>
      <c r="B916">
        <v>1</v>
      </c>
      <c r="C916" t="s">
        <v>137</v>
      </c>
      <c r="D916" t="str">
        <f>HYPERLINK("http://www.uniprot.org/uniprot/HS90A_MOUSE", "HS90A_MOUSE")</f>
        <v>HS90A_MOUSE</v>
      </c>
      <c r="F916">
        <v>18.3</v>
      </c>
      <c r="G916">
        <v>733</v>
      </c>
      <c r="H916">
        <v>84789</v>
      </c>
      <c r="I916" t="s">
        <v>138</v>
      </c>
      <c r="J916">
        <v>49</v>
      </c>
      <c r="K916">
        <v>8</v>
      </c>
      <c r="L916">
        <v>0.16300000000000001</v>
      </c>
      <c r="M916">
        <v>6</v>
      </c>
      <c r="N916">
        <v>12</v>
      </c>
      <c r="O916">
        <v>7</v>
      </c>
      <c r="P916">
        <v>8</v>
      </c>
      <c r="Q916">
        <v>4</v>
      </c>
      <c r="R916">
        <v>6</v>
      </c>
      <c r="S916">
        <v>6</v>
      </c>
      <c r="T916">
        <v>1</v>
      </c>
      <c r="U916">
        <v>2</v>
      </c>
      <c r="V916">
        <v>2</v>
      </c>
      <c r="W916">
        <v>0</v>
      </c>
      <c r="X916">
        <v>0</v>
      </c>
      <c r="Y916">
        <v>0</v>
      </c>
      <c r="Z916">
        <v>3</v>
      </c>
      <c r="AA916">
        <v>3.5</v>
      </c>
      <c r="AB916">
        <v>7</v>
      </c>
      <c r="AC916">
        <v>4</v>
      </c>
      <c r="AD916">
        <v>0</v>
      </c>
      <c r="AE916">
        <v>0</v>
      </c>
      <c r="AF916">
        <v>0</v>
      </c>
      <c r="AG916">
        <v>4.8</v>
      </c>
      <c r="AH916" s="3">
        <v>6.6894285714285715</v>
      </c>
      <c r="AI916" s="3">
        <v>4.2857142857142856</v>
      </c>
      <c r="AJ916" s="3">
        <v>2.4727142857142859</v>
      </c>
      <c r="AK916" s="3">
        <v>0</v>
      </c>
      <c r="AL916" s="3">
        <v>0</v>
      </c>
      <c r="AM916" s="3">
        <v>0</v>
      </c>
      <c r="AN916" s="3">
        <v>2.8</v>
      </c>
      <c r="AO916" s="3">
        <f t="shared" si="184"/>
        <v>2.3211224489795916</v>
      </c>
      <c r="AP916" s="3" t="b">
        <f t="shared" si="185"/>
        <v>0</v>
      </c>
      <c r="AQ916" s="3" t="b">
        <f t="shared" si="192"/>
        <v>0</v>
      </c>
      <c r="AR916">
        <f t="shared" si="186"/>
        <v>4</v>
      </c>
      <c r="AS916">
        <f t="shared" si="187"/>
        <v>3</v>
      </c>
      <c r="AT916" s="3" t="b">
        <f t="shared" si="188"/>
        <v>1</v>
      </c>
      <c r="AU916" s="3">
        <f t="shared" si="189"/>
        <v>3.3619642857142855</v>
      </c>
      <c r="AV916" s="3">
        <f t="shared" si="190"/>
        <v>0.93333333333333324</v>
      </c>
      <c r="AW916" s="3">
        <f t="shared" si="183"/>
        <v>1.8488400723972842</v>
      </c>
      <c r="AX916" s="3">
        <f t="shared" si="195"/>
        <v>1.2132204873855934</v>
      </c>
      <c r="AY916" s="3" t="b">
        <f t="shared" si="193"/>
        <v>0</v>
      </c>
      <c r="AZ916" s="6">
        <f t="shared" si="191"/>
        <v>0.24565154694127661</v>
      </c>
      <c r="BA916" s="3" t="b">
        <f t="shared" si="194"/>
        <v>0</v>
      </c>
      <c r="BB916" s="3"/>
      <c r="BC916" t="s">
        <v>139</v>
      </c>
    </row>
    <row r="917" spans="1:55">
      <c r="A917">
        <v>1298</v>
      </c>
      <c r="B917">
        <v>1</v>
      </c>
      <c r="C917" t="s">
        <v>2826</v>
      </c>
      <c r="D917" t="str">
        <f>HYPERLINK("http://www.uniprot.org/uniprot/REFP2_MOUSE", "REFP2_MOUSE")</f>
        <v>REFP2_MOUSE</v>
      </c>
      <c r="F917">
        <v>38.1</v>
      </c>
      <c r="G917">
        <v>218</v>
      </c>
      <c r="H917">
        <v>23731</v>
      </c>
      <c r="I917" t="s">
        <v>2827</v>
      </c>
      <c r="J917">
        <v>290</v>
      </c>
      <c r="K917">
        <v>10</v>
      </c>
      <c r="L917">
        <v>3.4000000000000002E-2</v>
      </c>
      <c r="M917">
        <v>40</v>
      </c>
      <c r="N917">
        <v>31</v>
      </c>
      <c r="O917">
        <v>33</v>
      </c>
      <c r="P917">
        <v>69</v>
      </c>
      <c r="Q917">
        <v>47</v>
      </c>
      <c r="R917">
        <v>31</v>
      </c>
      <c r="S917">
        <v>39</v>
      </c>
      <c r="T917">
        <v>0</v>
      </c>
      <c r="U917">
        <v>2</v>
      </c>
      <c r="V917">
        <v>2</v>
      </c>
      <c r="W917">
        <v>0</v>
      </c>
      <c r="X917">
        <v>0</v>
      </c>
      <c r="Y917">
        <v>2</v>
      </c>
      <c r="Z917">
        <v>4</v>
      </c>
      <c r="AA917">
        <v>0</v>
      </c>
      <c r="AB917">
        <v>3.3809999999999998</v>
      </c>
      <c r="AC917">
        <v>3.24</v>
      </c>
      <c r="AD917">
        <v>0</v>
      </c>
      <c r="AE917">
        <v>0</v>
      </c>
      <c r="AF917">
        <v>3.6110000000000002</v>
      </c>
      <c r="AG917">
        <v>6.1879999999999997</v>
      </c>
      <c r="AH917" s="3">
        <v>1.4285714285714286</v>
      </c>
      <c r="AI917" s="3">
        <v>1.9115714285714287</v>
      </c>
      <c r="AJ917" s="3">
        <v>2.3199999999999998</v>
      </c>
      <c r="AK917" s="3">
        <v>2.6292857142857144</v>
      </c>
      <c r="AL917" s="3">
        <v>1.4285714285714286</v>
      </c>
      <c r="AM917" s="3">
        <v>2.6097142857142859</v>
      </c>
      <c r="AN917" s="3">
        <v>3.8839999999999999</v>
      </c>
      <c r="AO917" s="3">
        <f t="shared" si="184"/>
        <v>2.3159591836734696</v>
      </c>
      <c r="AP917" s="3" t="b">
        <f t="shared" si="185"/>
        <v>0</v>
      </c>
      <c r="AQ917" s="3" t="b">
        <f t="shared" si="192"/>
        <v>0</v>
      </c>
      <c r="AR917">
        <f t="shared" si="186"/>
        <v>4</v>
      </c>
      <c r="AS917">
        <f t="shared" si="187"/>
        <v>3</v>
      </c>
      <c r="AT917" s="3" t="b">
        <f t="shared" si="188"/>
        <v>1</v>
      </c>
      <c r="AU917" s="3">
        <f t="shared" si="189"/>
        <v>2.0723571428571428</v>
      </c>
      <c r="AV917" s="3">
        <f t="shared" si="190"/>
        <v>2.6407619047619044</v>
      </c>
      <c r="AW917" s="3">
        <f t="shared" si="183"/>
        <v>-0.34968157819857631</v>
      </c>
      <c r="AX917" s="3">
        <f t="shared" si="195"/>
        <v>-0.73736581952460623</v>
      </c>
      <c r="AY917" s="3" t="b">
        <f t="shared" si="193"/>
        <v>0</v>
      </c>
      <c r="AZ917" s="6">
        <f t="shared" si="191"/>
        <v>0.43384160049680376</v>
      </c>
      <c r="BA917" s="3" t="b">
        <f t="shared" si="194"/>
        <v>0</v>
      </c>
      <c r="BB917" s="3"/>
      <c r="BC917" t="s">
        <v>378</v>
      </c>
    </row>
    <row r="918" spans="1:55">
      <c r="A918">
        <v>348</v>
      </c>
      <c r="B918">
        <v>1</v>
      </c>
      <c r="C918" t="s">
        <v>1135</v>
      </c>
      <c r="D918" t="str">
        <f>HYPERLINK("http://www.uniprot.org/uniprot/RPB9_MOUSE", "RPB9_MOUSE")</f>
        <v>RPB9_MOUSE</v>
      </c>
      <c r="F918">
        <v>15.2</v>
      </c>
      <c r="G918">
        <v>125</v>
      </c>
      <c r="H918">
        <v>14524</v>
      </c>
      <c r="I918" t="s">
        <v>1136</v>
      </c>
      <c r="J918">
        <v>24</v>
      </c>
      <c r="K918">
        <v>24</v>
      </c>
      <c r="L918">
        <v>1</v>
      </c>
      <c r="M918">
        <v>0</v>
      </c>
      <c r="N918">
        <v>6</v>
      </c>
      <c r="O918">
        <v>8</v>
      </c>
      <c r="P918">
        <v>0</v>
      </c>
      <c r="Q918">
        <v>0</v>
      </c>
      <c r="R918">
        <v>5</v>
      </c>
      <c r="S918">
        <v>5</v>
      </c>
      <c r="T918">
        <v>0</v>
      </c>
      <c r="U918">
        <v>6</v>
      </c>
      <c r="V918">
        <v>8</v>
      </c>
      <c r="W918">
        <v>0</v>
      </c>
      <c r="X918">
        <v>0</v>
      </c>
      <c r="Y918">
        <v>5</v>
      </c>
      <c r="Z918">
        <v>5</v>
      </c>
      <c r="AA918">
        <v>0</v>
      </c>
      <c r="AB918">
        <v>6</v>
      </c>
      <c r="AC918">
        <v>8</v>
      </c>
      <c r="AD918">
        <v>0</v>
      </c>
      <c r="AE918">
        <v>0</v>
      </c>
      <c r="AF918">
        <v>5</v>
      </c>
      <c r="AG918">
        <v>5</v>
      </c>
      <c r="AH918" s="3">
        <v>0</v>
      </c>
      <c r="AI918" s="3">
        <v>3.7142857142857144</v>
      </c>
      <c r="AJ918" s="3">
        <v>5.8571428571428568</v>
      </c>
      <c r="AK918" s="3">
        <v>0</v>
      </c>
      <c r="AL918" s="3">
        <v>0</v>
      </c>
      <c r="AM918" s="3">
        <v>3.7515714285714283</v>
      </c>
      <c r="AN918" s="3">
        <v>2.8571428571428572</v>
      </c>
      <c r="AO918" s="3">
        <f t="shared" si="184"/>
        <v>2.3114489795918369</v>
      </c>
      <c r="AP918" s="3" t="b">
        <f t="shared" si="185"/>
        <v>0</v>
      </c>
      <c r="AQ918" s="3" t="b">
        <f t="shared" si="192"/>
        <v>1</v>
      </c>
      <c r="AR918">
        <f t="shared" si="186"/>
        <v>2</v>
      </c>
      <c r="AS918">
        <f t="shared" si="187"/>
        <v>2</v>
      </c>
      <c r="AT918" s="3" t="b">
        <f t="shared" si="188"/>
        <v>1</v>
      </c>
      <c r="AU918" s="3">
        <f t="shared" si="189"/>
        <v>2.3928571428571428</v>
      </c>
      <c r="AV918" s="3">
        <f t="shared" si="190"/>
        <v>2.2029047619047617</v>
      </c>
      <c r="AW918" s="3">
        <f t="shared" si="183"/>
        <v>0.1193271439913112</v>
      </c>
      <c r="AX918" s="3">
        <f t="shared" si="195"/>
        <v>-0.33859221808438156</v>
      </c>
      <c r="AY918" s="3" t="b">
        <f t="shared" si="193"/>
        <v>0</v>
      </c>
      <c r="AZ918" s="6">
        <f t="shared" si="191"/>
        <v>0.92650370645061975</v>
      </c>
      <c r="BA918" s="3" t="b">
        <f t="shared" si="194"/>
        <v>0</v>
      </c>
      <c r="BB918" s="3"/>
      <c r="BC918" t="s">
        <v>537</v>
      </c>
    </row>
    <row r="919" spans="1:55">
      <c r="A919">
        <v>219</v>
      </c>
      <c r="B919">
        <v>1</v>
      </c>
      <c r="C919" t="s">
        <v>52</v>
      </c>
      <c r="D919" t="str">
        <f>HYPERLINK("http://www.uniprot.org/uniprot/XRCC6_MOUSE", "XRCC6_MOUSE")</f>
        <v>XRCC6_MOUSE</v>
      </c>
      <c r="F919">
        <v>10.9</v>
      </c>
      <c r="G919">
        <v>608</v>
      </c>
      <c r="H919">
        <v>69485</v>
      </c>
      <c r="I919" t="s">
        <v>53</v>
      </c>
      <c r="J919">
        <v>16</v>
      </c>
      <c r="K919">
        <v>16</v>
      </c>
      <c r="L919">
        <v>1</v>
      </c>
      <c r="M919">
        <v>2</v>
      </c>
      <c r="N919">
        <v>2</v>
      </c>
      <c r="O919">
        <v>3</v>
      </c>
      <c r="P919">
        <v>1</v>
      </c>
      <c r="Q919">
        <v>1</v>
      </c>
      <c r="R919">
        <v>4</v>
      </c>
      <c r="S919">
        <v>3</v>
      </c>
      <c r="T919">
        <v>2</v>
      </c>
      <c r="U919">
        <v>2</v>
      </c>
      <c r="V919">
        <v>3</v>
      </c>
      <c r="W919">
        <v>1</v>
      </c>
      <c r="X919">
        <v>1</v>
      </c>
      <c r="Y919">
        <v>4</v>
      </c>
      <c r="Z919">
        <v>3</v>
      </c>
      <c r="AA919">
        <v>2</v>
      </c>
      <c r="AB919">
        <v>2</v>
      </c>
      <c r="AC919">
        <v>3</v>
      </c>
      <c r="AD919">
        <v>1</v>
      </c>
      <c r="AE919">
        <v>1</v>
      </c>
      <c r="AF919">
        <v>4</v>
      </c>
      <c r="AG919">
        <v>3</v>
      </c>
      <c r="AH919" s="3">
        <v>3.7239999999999998</v>
      </c>
      <c r="AI919" s="3">
        <v>0.74728571428571422</v>
      </c>
      <c r="AJ919" s="3">
        <v>1.7292857142857143</v>
      </c>
      <c r="AK919" s="3">
        <v>3.2991428571428574</v>
      </c>
      <c r="AL919" s="3">
        <v>2.2857142857142856</v>
      </c>
      <c r="AM919" s="3">
        <v>2.8571428571428572</v>
      </c>
      <c r="AN919" s="3">
        <v>1.4285714285714286</v>
      </c>
      <c r="AO919" s="3">
        <f t="shared" si="184"/>
        <v>2.2958775510204079</v>
      </c>
      <c r="AP919" s="3" t="b">
        <f t="shared" si="185"/>
        <v>0</v>
      </c>
      <c r="AQ919" s="3" t="b">
        <f t="shared" si="192"/>
        <v>1</v>
      </c>
      <c r="AR919">
        <f t="shared" si="186"/>
        <v>4</v>
      </c>
      <c r="AS919">
        <f t="shared" si="187"/>
        <v>3</v>
      </c>
      <c r="AT919" s="3" t="b">
        <f t="shared" si="188"/>
        <v>1</v>
      </c>
      <c r="AU919" s="3">
        <f t="shared" si="189"/>
        <v>2.3749285714285713</v>
      </c>
      <c r="AV919" s="3">
        <f t="shared" si="190"/>
        <v>2.1904761904761902</v>
      </c>
      <c r="AW919" s="3">
        <f t="shared" si="183"/>
        <v>0.11663959018831097</v>
      </c>
      <c r="AX919" s="3">
        <f t="shared" si="195"/>
        <v>-0.37134641800719598</v>
      </c>
      <c r="AY919" s="3" t="b">
        <f t="shared" si="193"/>
        <v>0</v>
      </c>
      <c r="AZ919" s="6">
        <f t="shared" si="191"/>
        <v>0.84381937389613171</v>
      </c>
      <c r="BA919" s="3" t="b">
        <f t="shared" si="194"/>
        <v>0</v>
      </c>
      <c r="BB919" s="3"/>
      <c r="BC919" t="s">
        <v>537</v>
      </c>
    </row>
    <row r="920" spans="1:55">
      <c r="A920">
        <v>931</v>
      </c>
      <c r="B920">
        <v>1</v>
      </c>
      <c r="C920" t="s">
        <v>2809</v>
      </c>
      <c r="D920" t="str">
        <f>HYPERLINK("http://www.uniprot.org/uniprot/CC137_MOUSE", "CC137_MOUSE")</f>
        <v>CC137_MOUSE</v>
      </c>
      <c r="F920">
        <v>15.2</v>
      </c>
      <c r="G920">
        <v>290</v>
      </c>
      <c r="H920">
        <v>32919</v>
      </c>
      <c r="I920" t="s">
        <v>2810</v>
      </c>
      <c r="J920">
        <v>13</v>
      </c>
      <c r="K920">
        <v>13</v>
      </c>
      <c r="L920">
        <v>1</v>
      </c>
      <c r="M920">
        <v>0</v>
      </c>
      <c r="N920">
        <v>3</v>
      </c>
      <c r="O920">
        <v>0</v>
      </c>
      <c r="P920">
        <v>1</v>
      </c>
      <c r="Q920">
        <v>2</v>
      </c>
      <c r="R920">
        <v>4</v>
      </c>
      <c r="S920">
        <v>3</v>
      </c>
      <c r="T920">
        <v>0</v>
      </c>
      <c r="U920">
        <v>3</v>
      </c>
      <c r="V920">
        <v>0</v>
      </c>
      <c r="W920">
        <v>1</v>
      </c>
      <c r="X920">
        <v>2</v>
      </c>
      <c r="Y920">
        <v>4</v>
      </c>
      <c r="Z920">
        <v>3</v>
      </c>
      <c r="AA920">
        <v>0</v>
      </c>
      <c r="AB920">
        <v>3</v>
      </c>
      <c r="AC920">
        <v>0</v>
      </c>
      <c r="AD920">
        <v>1</v>
      </c>
      <c r="AE920">
        <v>2</v>
      </c>
      <c r="AF920">
        <v>4</v>
      </c>
      <c r="AG920">
        <v>3</v>
      </c>
      <c r="AH920" s="3">
        <v>0.8571428571428571</v>
      </c>
      <c r="AI920" s="3">
        <v>1.4285714285714286</v>
      </c>
      <c r="AJ920" s="3">
        <v>0</v>
      </c>
      <c r="AK920" s="3">
        <v>4.5714285714285712</v>
      </c>
      <c r="AL920" s="3">
        <v>4.5714285714285712</v>
      </c>
      <c r="AM920" s="3">
        <v>2.8571428571428572</v>
      </c>
      <c r="AN920" s="3">
        <v>1.7292857142857143</v>
      </c>
      <c r="AO920" s="3">
        <f t="shared" si="184"/>
        <v>2.2878571428571428</v>
      </c>
      <c r="AP920" s="3" t="b">
        <f t="shared" si="185"/>
        <v>0</v>
      </c>
      <c r="AQ920" s="3" t="b">
        <f t="shared" si="192"/>
        <v>1</v>
      </c>
      <c r="AR920">
        <f t="shared" si="186"/>
        <v>2</v>
      </c>
      <c r="AS920">
        <f t="shared" si="187"/>
        <v>3</v>
      </c>
      <c r="AT920" s="3" t="b">
        <f t="shared" si="188"/>
        <v>1</v>
      </c>
      <c r="AU920" s="3">
        <f t="shared" si="189"/>
        <v>1.7142857142857142</v>
      </c>
      <c r="AV920" s="3">
        <f t="shared" si="190"/>
        <v>3.0526190476190478</v>
      </c>
      <c r="AW920" s="3">
        <f t="shared" si="183"/>
        <v>-0.83243998061484326</v>
      </c>
      <c r="AX920" s="3">
        <f t="shared" si="195"/>
        <v>-1.1348958684810586</v>
      </c>
      <c r="AY920" s="3" t="b">
        <f t="shared" si="193"/>
        <v>0</v>
      </c>
      <c r="AZ920" s="6">
        <f t="shared" si="191"/>
        <v>0.37249000376553898</v>
      </c>
      <c r="BA920" s="3" t="b">
        <f t="shared" si="194"/>
        <v>0</v>
      </c>
      <c r="BB920" s="3"/>
      <c r="BC920" t="s">
        <v>537</v>
      </c>
    </row>
    <row r="921" spans="1:55">
      <c r="A921">
        <v>139</v>
      </c>
      <c r="B921">
        <v>1</v>
      </c>
      <c r="C921" t="s">
        <v>280</v>
      </c>
      <c r="D921" t="str">
        <f>HYPERLINK("http://www.uniprot.org/uniprot/PIAS1_MOUSE", "PIAS1_MOUSE")</f>
        <v>PIAS1_MOUSE</v>
      </c>
      <c r="F921">
        <v>7.2</v>
      </c>
      <c r="G921">
        <v>651</v>
      </c>
      <c r="H921">
        <v>71619</v>
      </c>
      <c r="I921" t="s">
        <v>281</v>
      </c>
      <c r="J921">
        <v>11</v>
      </c>
      <c r="K921">
        <v>11</v>
      </c>
      <c r="L921">
        <v>1</v>
      </c>
      <c r="M921">
        <v>2</v>
      </c>
      <c r="N921">
        <v>4</v>
      </c>
      <c r="O921">
        <v>0</v>
      </c>
      <c r="P921">
        <v>2</v>
      </c>
      <c r="Q921">
        <v>2</v>
      </c>
      <c r="R921">
        <v>0</v>
      </c>
      <c r="S921">
        <v>1</v>
      </c>
      <c r="T921">
        <v>2</v>
      </c>
      <c r="U921">
        <v>4</v>
      </c>
      <c r="V921">
        <v>0</v>
      </c>
      <c r="W921">
        <v>2</v>
      </c>
      <c r="X921">
        <v>2</v>
      </c>
      <c r="Y921">
        <v>0</v>
      </c>
      <c r="Z921">
        <v>1</v>
      </c>
      <c r="AA921">
        <v>2</v>
      </c>
      <c r="AB921">
        <v>4</v>
      </c>
      <c r="AC921">
        <v>0</v>
      </c>
      <c r="AD921">
        <v>2</v>
      </c>
      <c r="AE921">
        <v>2</v>
      </c>
      <c r="AF921">
        <v>0</v>
      </c>
      <c r="AG921">
        <v>1</v>
      </c>
      <c r="AH921" s="3">
        <v>3.6617142857142855</v>
      </c>
      <c r="AI921" s="3">
        <v>2.1818571428571429</v>
      </c>
      <c r="AJ921" s="3">
        <v>0</v>
      </c>
      <c r="AK921" s="3">
        <v>5.8571428571428568</v>
      </c>
      <c r="AL921" s="3">
        <v>4.0242857142857149</v>
      </c>
      <c r="AM921" s="3">
        <v>0</v>
      </c>
      <c r="AN921" s="3">
        <v>0.2857142857142857</v>
      </c>
      <c r="AO921" s="3">
        <f t="shared" si="184"/>
        <v>2.2872448979591833</v>
      </c>
      <c r="AP921" s="3" t="b">
        <f t="shared" si="185"/>
        <v>0</v>
      </c>
      <c r="AQ921" s="3" t="b">
        <f t="shared" si="192"/>
        <v>1</v>
      </c>
      <c r="AR921">
        <f t="shared" si="186"/>
        <v>3</v>
      </c>
      <c r="AS921">
        <f t="shared" si="187"/>
        <v>2</v>
      </c>
      <c r="AT921" s="3" t="b">
        <f t="shared" si="188"/>
        <v>1</v>
      </c>
      <c r="AU921" s="3">
        <f t="shared" si="189"/>
        <v>2.925178571428571</v>
      </c>
      <c r="AV921" s="3">
        <f t="shared" si="190"/>
        <v>1.4366666666666668</v>
      </c>
      <c r="AW921" s="3">
        <f t="shared" si="183"/>
        <v>1.0257993300347157</v>
      </c>
      <c r="AX921" s="3">
        <f t="shared" si="195"/>
        <v>0.5747923298563572</v>
      </c>
      <c r="AY921" s="3" t="b">
        <f t="shared" si="193"/>
        <v>0</v>
      </c>
      <c r="AZ921" s="6">
        <f t="shared" si="191"/>
        <v>0.4501900383065518</v>
      </c>
      <c r="BA921" s="3" t="b">
        <f t="shared" si="194"/>
        <v>0</v>
      </c>
      <c r="BB921" s="3"/>
      <c r="BC921" t="s">
        <v>537</v>
      </c>
    </row>
    <row r="922" spans="1:55">
      <c r="A922">
        <v>396</v>
      </c>
      <c r="B922">
        <v>1</v>
      </c>
      <c r="C922" t="s">
        <v>986</v>
      </c>
      <c r="D922" t="str">
        <f>HYPERLINK("http://www.uniprot.org/uniprot/CYC_MOUSE", "CYC_MOUSE")</f>
        <v>CYC_MOUSE</v>
      </c>
      <c r="F922">
        <v>48.6</v>
      </c>
      <c r="G922">
        <v>105</v>
      </c>
      <c r="H922">
        <v>11606</v>
      </c>
      <c r="I922" t="s">
        <v>987</v>
      </c>
      <c r="J922">
        <v>20</v>
      </c>
      <c r="K922">
        <v>20</v>
      </c>
      <c r="L922">
        <v>1</v>
      </c>
      <c r="M922">
        <v>0</v>
      </c>
      <c r="N922">
        <v>6</v>
      </c>
      <c r="O922">
        <v>9</v>
      </c>
      <c r="P922">
        <v>1</v>
      </c>
      <c r="Q922">
        <v>0</v>
      </c>
      <c r="R922">
        <v>1</v>
      </c>
      <c r="S922">
        <v>3</v>
      </c>
      <c r="T922">
        <v>0</v>
      </c>
      <c r="U922">
        <v>6</v>
      </c>
      <c r="V922">
        <v>9</v>
      </c>
      <c r="W922">
        <v>1</v>
      </c>
      <c r="X922">
        <v>0</v>
      </c>
      <c r="Y922">
        <v>1</v>
      </c>
      <c r="Z922">
        <v>3</v>
      </c>
      <c r="AA922">
        <v>0</v>
      </c>
      <c r="AB922">
        <v>6</v>
      </c>
      <c r="AC922">
        <v>9</v>
      </c>
      <c r="AD922">
        <v>1</v>
      </c>
      <c r="AE922">
        <v>0</v>
      </c>
      <c r="AF922">
        <v>1</v>
      </c>
      <c r="AG922">
        <v>3</v>
      </c>
      <c r="AH922" s="3">
        <v>0</v>
      </c>
      <c r="AI922" s="3">
        <v>3.7321428571428572</v>
      </c>
      <c r="AJ922" s="3">
        <v>6.4285714285714288</v>
      </c>
      <c r="AK922" s="3">
        <v>3.6617142857142855</v>
      </c>
      <c r="AL922" s="3">
        <v>0</v>
      </c>
      <c r="AM922" s="3">
        <v>0.65714285714285714</v>
      </c>
      <c r="AN922" s="3">
        <v>1.4285714285714286</v>
      </c>
      <c r="AO922" s="3">
        <f t="shared" si="184"/>
        <v>2.2725918367346938</v>
      </c>
      <c r="AP922" s="3" t="b">
        <f t="shared" si="185"/>
        <v>0</v>
      </c>
      <c r="AQ922" s="3" t="b">
        <f t="shared" si="192"/>
        <v>1</v>
      </c>
      <c r="AR922">
        <f t="shared" si="186"/>
        <v>3</v>
      </c>
      <c r="AS922">
        <f t="shared" si="187"/>
        <v>2</v>
      </c>
      <c r="AT922" s="3" t="b">
        <f t="shared" si="188"/>
        <v>1</v>
      </c>
      <c r="AU922" s="3">
        <f t="shared" si="189"/>
        <v>3.4556071428571431</v>
      </c>
      <c r="AV922" s="3">
        <f t="shared" si="190"/>
        <v>0.69523809523809532</v>
      </c>
      <c r="AW922" s="3">
        <f t="shared" si="183"/>
        <v>2.3133601701335857</v>
      </c>
      <c r="AX922" s="3">
        <f t="shared" si="195"/>
        <v>1.7188805862186685</v>
      </c>
      <c r="AY922" s="3" t="b">
        <f t="shared" si="193"/>
        <v>1</v>
      </c>
      <c r="AZ922" s="6">
        <f t="shared" si="191"/>
        <v>0.14492187841438939</v>
      </c>
      <c r="BA922" s="3" t="b">
        <f t="shared" si="194"/>
        <v>0</v>
      </c>
      <c r="BB922" s="3"/>
      <c r="BC922" t="s">
        <v>537</v>
      </c>
    </row>
    <row r="923" spans="1:55">
      <c r="A923">
        <v>626</v>
      </c>
      <c r="B923">
        <v>1</v>
      </c>
      <c r="C923" t="s">
        <v>618</v>
      </c>
      <c r="D923" t="str">
        <f>HYPERLINK("http://www.uniprot.org/uniprot/NDUA4_MOUSE", "NDUA4_MOUSE")</f>
        <v>NDUA4_MOUSE</v>
      </c>
      <c r="F923">
        <v>26.8</v>
      </c>
      <c r="G923">
        <v>82</v>
      </c>
      <c r="H923">
        <v>9328</v>
      </c>
      <c r="I923" t="s">
        <v>619</v>
      </c>
      <c r="J923">
        <v>18</v>
      </c>
      <c r="K923">
        <v>18</v>
      </c>
      <c r="L923">
        <v>1</v>
      </c>
      <c r="M923">
        <v>1</v>
      </c>
      <c r="N923">
        <v>6</v>
      </c>
      <c r="O923">
        <v>3</v>
      </c>
      <c r="P923">
        <v>0</v>
      </c>
      <c r="Q923">
        <v>1</v>
      </c>
      <c r="R923">
        <v>3</v>
      </c>
      <c r="S923">
        <v>4</v>
      </c>
      <c r="T923">
        <v>1</v>
      </c>
      <c r="U923">
        <v>6</v>
      </c>
      <c r="V923">
        <v>3</v>
      </c>
      <c r="W923">
        <v>0</v>
      </c>
      <c r="X923">
        <v>1</v>
      </c>
      <c r="Y923">
        <v>3</v>
      </c>
      <c r="Z923">
        <v>4</v>
      </c>
      <c r="AA923">
        <v>1</v>
      </c>
      <c r="AB923">
        <v>6</v>
      </c>
      <c r="AC923">
        <v>3</v>
      </c>
      <c r="AD923">
        <v>0</v>
      </c>
      <c r="AE923">
        <v>1</v>
      </c>
      <c r="AF923">
        <v>3</v>
      </c>
      <c r="AG923">
        <v>4</v>
      </c>
      <c r="AH923" s="3">
        <v>2.2857142857142856</v>
      </c>
      <c r="AI923" s="3">
        <v>3.8839999999999999</v>
      </c>
      <c r="AJ923" s="3">
        <v>1.9795714285714285</v>
      </c>
      <c r="AK923" s="3">
        <v>0.5714285714285714</v>
      </c>
      <c r="AL923" s="3">
        <v>2.5714285714285716</v>
      </c>
      <c r="AM923" s="3">
        <v>2.2857142857142856</v>
      </c>
      <c r="AN923" s="3">
        <v>2.2857142857142856</v>
      </c>
      <c r="AO923" s="3">
        <f t="shared" si="184"/>
        <v>2.2662244897959178</v>
      </c>
      <c r="AP923" s="3" t="b">
        <f t="shared" si="185"/>
        <v>0</v>
      </c>
      <c r="AQ923" s="3" t="b">
        <f t="shared" si="192"/>
        <v>1</v>
      </c>
      <c r="AR923">
        <f t="shared" si="186"/>
        <v>3</v>
      </c>
      <c r="AS923">
        <f t="shared" si="187"/>
        <v>3</v>
      </c>
      <c r="AT923" s="3" t="b">
        <f t="shared" si="188"/>
        <v>1</v>
      </c>
      <c r="AU923" s="3">
        <f t="shared" si="189"/>
        <v>2.1801785714285713</v>
      </c>
      <c r="AV923" s="3">
        <f t="shared" si="190"/>
        <v>2.3809523809523809</v>
      </c>
      <c r="AW923" s="3">
        <f t="shared" si="183"/>
        <v>-0.12709246063432517</v>
      </c>
      <c r="AX923" s="3">
        <f t="shared" si="195"/>
        <v>-0.38198184620576831</v>
      </c>
      <c r="AY923" s="3" t="b">
        <f t="shared" si="193"/>
        <v>0</v>
      </c>
      <c r="AZ923" s="6">
        <f t="shared" si="191"/>
        <v>0.81365916304301533</v>
      </c>
      <c r="BA923" s="3" t="b">
        <f t="shared" si="194"/>
        <v>0</v>
      </c>
      <c r="BB923" s="3"/>
      <c r="BC923" t="s">
        <v>537</v>
      </c>
    </row>
    <row r="924" spans="1:55">
      <c r="A924">
        <v>1199</v>
      </c>
      <c r="B924">
        <v>1</v>
      </c>
      <c r="C924" t="s">
        <v>2289</v>
      </c>
      <c r="D924" t="str">
        <f>HYPERLINK("http://www.uniprot.org/uniprot/PHF14_MOUSE", "PHF14_MOUSE")</f>
        <v>PHF14_MOUSE</v>
      </c>
      <c r="F924">
        <v>8.4</v>
      </c>
      <c r="G924">
        <v>881</v>
      </c>
      <c r="H924">
        <v>99106</v>
      </c>
      <c r="I924" t="s">
        <v>2290</v>
      </c>
      <c r="J924">
        <v>15</v>
      </c>
      <c r="K924">
        <v>15</v>
      </c>
      <c r="L924">
        <v>1</v>
      </c>
      <c r="M924">
        <v>0</v>
      </c>
      <c r="N924">
        <v>2</v>
      </c>
      <c r="O924">
        <v>4</v>
      </c>
      <c r="P924">
        <v>0</v>
      </c>
      <c r="Q924">
        <v>1</v>
      </c>
      <c r="R924">
        <v>0</v>
      </c>
      <c r="S924">
        <v>8</v>
      </c>
      <c r="T924">
        <v>0</v>
      </c>
      <c r="U924">
        <v>2</v>
      </c>
      <c r="V924">
        <v>4</v>
      </c>
      <c r="W924">
        <v>0</v>
      </c>
      <c r="X924">
        <v>1</v>
      </c>
      <c r="Y924">
        <v>0</v>
      </c>
      <c r="Z924">
        <v>8</v>
      </c>
      <c r="AA924">
        <v>0</v>
      </c>
      <c r="AB924">
        <v>2</v>
      </c>
      <c r="AC924">
        <v>4</v>
      </c>
      <c r="AD924">
        <v>0</v>
      </c>
      <c r="AE924">
        <v>1</v>
      </c>
      <c r="AF924">
        <v>0</v>
      </c>
      <c r="AG924">
        <v>8</v>
      </c>
      <c r="AH924" s="3">
        <v>1.2857142857142858</v>
      </c>
      <c r="AI924" s="3">
        <v>1.1428571428571428</v>
      </c>
      <c r="AJ924" s="3">
        <v>2.8571428571428572</v>
      </c>
      <c r="AK924" s="3">
        <v>2.2857142857142856</v>
      </c>
      <c r="AL924" s="3">
        <v>3.2857142857142856</v>
      </c>
      <c r="AM924" s="3">
        <v>0.2857142857142857</v>
      </c>
      <c r="AN924" s="3">
        <v>4.7107142857142863</v>
      </c>
      <c r="AO924" s="3">
        <f t="shared" si="184"/>
        <v>2.2647959183673474</v>
      </c>
      <c r="AP924" s="3" t="b">
        <f t="shared" si="185"/>
        <v>0</v>
      </c>
      <c r="AQ924" s="3" t="b">
        <f t="shared" si="192"/>
        <v>1</v>
      </c>
      <c r="AR924">
        <f t="shared" si="186"/>
        <v>2</v>
      </c>
      <c r="AS924">
        <f t="shared" si="187"/>
        <v>2</v>
      </c>
      <c r="AT924" s="3" t="b">
        <f t="shared" si="188"/>
        <v>1</v>
      </c>
      <c r="AU924" s="3">
        <f t="shared" si="189"/>
        <v>1.892857142857143</v>
      </c>
      <c r="AV924" s="3">
        <f t="shared" si="190"/>
        <v>2.7607142857142861</v>
      </c>
      <c r="AW924" s="3">
        <f t="shared" si="183"/>
        <v>-0.54447605447428604</v>
      </c>
      <c r="AX924" s="3">
        <f t="shared" si="195"/>
        <v>-0.74139765147658609</v>
      </c>
      <c r="AY924" s="3" t="b">
        <f t="shared" si="193"/>
        <v>0</v>
      </c>
      <c r="AZ924" s="6">
        <f t="shared" si="191"/>
        <v>0.49989780065058675</v>
      </c>
      <c r="BA924" s="3" t="b">
        <f t="shared" si="194"/>
        <v>0</v>
      </c>
      <c r="BB924" s="3"/>
      <c r="BC924" t="s">
        <v>537</v>
      </c>
    </row>
    <row r="925" spans="1:55">
      <c r="A925">
        <v>1179</v>
      </c>
      <c r="B925">
        <v>1</v>
      </c>
      <c r="C925" t="s">
        <v>2333</v>
      </c>
      <c r="D925" t="str">
        <f>HYPERLINK("http://www.uniprot.org/uniprot/LMAN1_MOUSE", "LMAN1_MOUSE")</f>
        <v>LMAN1_MOUSE</v>
      </c>
      <c r="F925">
        <v>12.2</v>
      </c>
      <c r="G925">
        <v>517</v>
      </c>
      <c r="H925">
        <v>57790</v>
      </c>
      <c r="I925" t="s">
        <v>2334</v>
      </c>
      <c r="J925">
        <v>14</v>
      </c>
      <c r="K925">
        <v>14</v>
      </c>
      <c r="L925">
        <v>1</v>
      </c>
      <c r="M925">
        <v>1</v>
      </c>
      <c r="N925">
        <v>3</v>
      </c>
      <c r="O925">
        <v>2</v>
      </c>
      <c r="P925">
        <v>0</v>
      </c>
      <c r="Q925">
        <v>1</v>
      </c>
      <c r="R925">
        <v>2</v>
      </c>
      <c r="S925">
        <v>5</v>
      </c>
      <c r="T925">
        <v>1</v>
      </c>
      <c r="U925">
        <v>3</v>
      </c>
      <c r="V925">
        <v>2</v>
      </c>
      <c r="W925">
        <v>0</v>
      </c>
      <c r="X925">
        <v>1</v>
      </c>
      <c r="Y925">
        <v>2</v>
      </c>
      <c r="Z925">
        <v>5</v>
      </c>
      <c r="AA925">
        <v>1</v>
      </c>
      <c r="AB925">
        <v>3</v>
      </c>
      <c r="AC925">
        <v>2</v>
      </c>
      <c r="AD925">
        <v>0</v>
      </c>
      <c r="AE925">
        <v>1</v>
      </c>
      <c r="AF925">
        <v>2</v>
      </c>
      <c r="AG925">
        <v>5</v>
      </c>
      <c r="AH925" s="3">
        <v>2.8571428571428572</v>
      </c>
      <c r="AI925" s="3">
        <v>1.5714285714285714</v>
      </c>
      <c r="AJ925" s="3">
        <v>1.4285714285714286</v>
      </c>
      <c r="AK925" s="3">
        <v>2.2857142857142856</v>
      </c>
      <c r="AL925" s="3">
        <v>3.2857142857142856</v>
      </c>
      <c r="AM925" s="3">
        <v>1.4285714285714286</v>
      </c>
      <c r="AN925" s="3">
        <v>2.8571428571428572</v>
      </c>
      <c r="AO925" s="3">
        <f t="shared" si="184"/>
        <v>2.2448979591836733</v>
      </c>
      <c r="AP925" s="3" t="b">
        <f t="shared" si="185"/>
        <v>0</v>
      </c>
      <c r="AQ925" s="3" t="b">
        <f t="shared" si="192"/>
        <v>1</v>
      </c>
      <c r="AR925">
        <f t="shared" si="186"/>
        <v>3</v>
      </c>
      <c r="AS925">
        <f t="shared" si="187"/>
        <v>3</v>
      </c>
      <c r="AT925" s="3" t="b">
        <f t="shared" si="188"/>
        <v>1</v>
      </c>
      <c r="AU925" s="3">
        <f t="shared" si="189"/>
        <v>2.0357142857142856</v>
      </c>
      <c r="AV925" s="3">
        <f t="shared" si="190"/>
        <v>2.5238095238095237</v>
      </c>
      <c r="AW925" s="3">
        <f t="shared" si="183"/>
        <v>-0.31006793967730134</v>
      </c>
      <c r="AX925" s="3">
        <f t="shared" si="195"/>
        <v>-0.43186757035255585</v>
      </c>
      <c r="AY925" s="3" t="b">
        <f t="shared" si="193"/>
        <v>0</v>
      </c>
      <c r="AZ925" s="6">
        <f t="shared" si="191"/>
        <v>0.46146137178743407</v>
      </c>
      <c r="BA925" s="3" t="b">
        <f t="shared" si="194"/>
        <v>0</v>
      </c>
      <c r="BB925" s="3"/>
      <c r="BC925" t="s">
        <v>537</v>
      </c>
    </row>
    <row r="926" spans="1:55">
      <c r="A926">
        <v>222</v>
      </c>
      <c r="B926">
        <v>1</v>
      </c>
      <c r="C926" t="s">
        <v>3</v>
      </c>
      <c r="D926" t="str">
        <f>HYPERLINK("http://www.uniprot.org/uniprot/CATA_MOUSE", "CATA_MOUSE")</f>
        <v>CATA_MOUSE</v>
      </c>
      <c r="F926">
        <v>9.9</v>
      </c>
      <c r="G926">
        <v>527</v>
      </c>
      <c r="H926">
        <v>59766</v>
      </c>
      <c r="I926" t="s">
        <v>4</v>
      </c>
      <c r="J926">
        <v>22</v>
      </c>
      <c r="K926">
        <v>22</v>
      </c>
      <c r="L926">
        <v>1</v>
      </c>
      <c r="M926">
        <v>0</v>
      </c>
      <c r="N926">
        <v>18</v>
      </c>
      <c r="O926">
        <v>1</v>
      </c>
      <c r="P926">
        <v>0</v>
      </c>
      <c r="Q926">
        <v>0</v>
      </c>
      <c r="R926">
        <v>2</v>
      </c>
      <c r="S926">
        <v>1</v>
      </c>
      <c r="T926">
        <v>0</v>
      </c>
      <c r="U926">
        <v>18</v>
      </c>
      <c r="V926">
        <v>1</v>
      </c>
      <c r="W926">
        <v>0</v>
      </c>
      <c r="X926">
        <v>0</v>
      </c>
      <c r="Y926">
        <v>2</v>
      </c>
      <c r="Z926">
        <v>1</v>
      </c>
      <c r="AA926">
        <v>0</v>
      </c>
      <c r="AB926">
        <v>18</v>
      </c>
      <c r="AC926">
        <v>1</v>
      </c>
      <c r="AD926">
        <v>0</v>
      </c>
      <c r="AE926">
        <v>0</v>
      </c>
      <c r="AF926">
        <v>2</v>
      </c>
      <c r="AG926">
        <v>1</v>
      </c>
      <c r="AH926" s="3">
        <v>0</v>
      </c>
      <c r="AI926" s="3">
        <v>13.812857142857142</v>
      </c>
      <c r="AJ926" s="3">
        <v>0.42857142857142855</v>
      </c>
      <c r="AK926" s="3">
        <v>0</v>
      </c>
      <c r="AL926" s="3">
        <v>0</v>
      </c>
      <c r="AM926" s="3">
        <v>1.1428571428571428</v>
      </c>
      <c r="AN926" s="3">
        <v>0.2857142857142857</v>
      </c>
      <c r="AO926" s="3">
        <f t="shared" si="184"/>
        <v>2.2385714285714284</v>
      </c>
      <c r="AP926" s="3" t="b">
        <f t="shared" si="185"/>
        <v>0</v>
      </c>
      <c r="AQ926" s="3" t="b">
        <f t="shared" si="192"/>
        <v>1</v>
      </c>
      <c r="AR926">
        <f t="shared" si="186"/>
        <v>2</v>
      </c>
      <c r="AS926">
        <f t="shared" si="187"/>
        <v>2</v>
      </c>
      <c r="AT926" s="3" t="b">
        <f t="shared" si="188"/>
        <v>1</v>
      </c>
      <c r="AU926" s="3">
        <f t="shared" si="189"/>
        <v>3.5603571428571428</v>
      </c>
      <c r="AV926" s="3">
        <f t="shared" si="190"/>
        <v>0.47619047619047611</v>
      </c>
      <c r="AW926" s="3">
        <f t="shared" si="183"/>
        <v>2.9024112944722571</v>
      </c>
      <c r="AX926" s="3">
        <f t="shared" si="195"/>
        <v>2.2841675734990541</v>
      </c>
      <c r="AY926" s="3" t="b">
        <f t="shared" si="193"/>
        <v>1</v>
      </c>
      <c r="AZ926" s="6">
        <f t="shared" si="191"/>
        <v>0.48127451845221242</v>
      </c>
      <c r="BA926" s="3" t="b">
        <f t="shared" si="194"/>
        <v>0</v>
      </c>
      <c r="BB926" s="3"/>
      <c r="BC926" t="s">
        <v>537</v>
      </c>
    </row>
    <row r="927" spans="1:55">
      <c r="A927">
        <v>1317</v>
      </c>
      <c r="B927">
        <v>1</v>
      </c>
      <c r="C927" t="s">
        <v>2863</v>
      </c>
      <c r="D927" t="str">
        <f>HYPERLINK("http://www.uniprot.org/uniprot/TBL1X_MOUSE", "TBL1X_MOUSE")</f>
        <v>TBL1X_MOUSE</v>
      </c>
      <c r="F927">
        <v>26.2</v>
      </c>
      <c r="G927">
        <v>527</v>
      </c>
      <c r="H927">
        <v>56803</v>
      </c>
      <c r="I927" t="s">
        <v>2864</v>
      </c>
      <c r="J927">
        <v>34</v>
      </c>
      <c r="K927">
        <v>13</v>
      </c>
      <c r="L927">
        <v>0.38200000000000001</v>
      </c>
      <c r="M927">
        <v>4</v>
      </c>
      <c r="N927">
        <v>6</v>
      </c>
      <c r="O927">
        <v>4</v>
      </c>
      <c r="P927">
        <v>4</v>
      </c>
      <c r="Q927">
        <v>3</v>
      </c>
      <c r="R927">
        <v>6</v>
      </c>
      <c r="S927">
        <v>7</v>
      </c>
      <c r="T927">
        <v>0</v>
      </c>
      <c r="U927">
        <v>3</v>
      </c>
      <c r="V927">
        <v>3</v>
      </c>
      <c r="W927">
        <v>0</v>
      </c>
      <c r="X927">
        <v>0</v>
      </c>
      <c r="Y927">
        <v>3</v>
      </c>
      <c r="Z927">
        <v>4</v>
      </c>
      <c r="AA927">
        <v>0</v>
      </c>
      <c r="AB927">
        <v>3.75</v>
      </c>
      <c r="AC927">
        <v>3.375</v>
      </c>
      <c r="AD927">
        <v>0</v>
      </c>
      <c r="AE927">
        <v>0</v>
      </c>
      <c r="AF927">
        <v>3.6429999999999998</v>
      </c>
      <c r="AG927">
        <v>4.923</v>
      </c>
      <c r="AH927" s="3">
        <v>1.4285714285714286</v>
      </c>
      <c r="AI927" s="3">
        <v>1.9642857142857142</v>
      </c>
      <c r="AJ927" s="3">
        <v>2.3392857142857144</v>
      </c>
      <c r="AK927" s="3">
        <v>2.8571428571428572</v>
      </c>
      <c r="AL927" s="3">
        <v>1.5714285714285714</v>
      </c>
      <c r="AM927" s="3">
        <v>2.6157142857142857</v>
      </c>
      <c r="AN927" s="3">
        <v>2.8461428571428575</v>
      </c>
      <c r="AO927" s="3">
        <f t="shared" si="184"/>
        <v>2.231795918367347</v>
      </c>
      <c r="AP927" s="3" t="b">
        <f t="shared" si="185"/>
        <v>0</v>
      </c>
      <c r="AQ927" s="3" t="b">
        <f t="shared" si="192"/>
        <v>1</v>
      </c>
      <c r="AR927">
        <f t="shared" si="186"/>
        <v>4</v>
      </c>
      <c r="AS927">
        <f t="shared" si="187"/>
        <v>3</v>
      </c>
      <c r="AT927" s="3" t="b">
        <f t="shared" si="188"/>
        <v>1</v>
      </c>
      <c r="AU927" s="3">
        <f t="shared" si="189"/>
        <v>2.1473214285714288</v>
      </c>
      <c r="AV927" s="3">
        <f t="shared" si="190"/>
        <v>2.3444285714285713</v>
      </c>
      <c r="AW927" s="3">
        <f t="shared" si="183"/>
        <v>-0.12669816289306973</v>
      </c>
      <c r="AX927" s="3">
        <f t="shared" si="195"/>
        <v>-0.29315588974326506</v>
      </c>
      <c r="AY927" s="3" t="b">
        <f t="shared" si="193"/>
        <v>0</v>
      </c>
      <c r="AZ927" s="6">
        <f t="shared" si="191"/>
        <v>0.70107575731753979</v>
      </c>
      <c r="BA927" s="3" t="b">
        <f t="shared" si="194"/>
        <v>0</v>
      </c>
      <c r="BB927" s="3"/>
      <c r="BC927" t="s">
        <v>1667</v>
      </c>
    </row>
    <row r="928" spans="1:55">
      <c r="A928">
        <v>914</v>
      </c>
      <c r="B928">
        <v>1</v>
      </c>
      <c r="C928" t="s">
        <v>1324</v>
      </c>
      <c r="D928" t="str">
        <f>HYPERLINK("http://www.uniprot.org/uniprot/ZN828_MOUSE", "ZN828_MOUSE")</f>
        <v>ZN828_MOUSE</v>
      </c>
      <c r="F928">
        <v>12.2</v>
      </c>
      <c r="G928">
        <v>802</v>
      </c>
      <c r="H928">
        <v>87562</v>
      </c>
      <c r="I928" t="s">
        <v>1325</v>
      </c>
      <c r="J928">
        <v>10</v>
      </c>
      <c r="K928">
        <v>10</v>
      </c>
      <c r="L928">
        <v>1</v>
      </c>
      <c r="M928">
        <v>3</v>
      </c>
      <c r="N928">
        <v>0</v>
      </c>
      <c r="O928">
        <v>2</v>
      </c>
      <c r="P928">
        <v>0</v>
      </c>
      <c r="Q928">
        <v>2</v>
      </c>
      <c r="R928">
        <v>2</v>
      </c>
      <c r="S928">
        <v>1</v>
      </c>
      <c r="T928">
        <v>3</v>
      </c>
      <c r="U928">
        <v>0</v>
      </c>
      <c r="V928">
        <v>2</v>
      </c>
      <c r="W928">
        <v>0</v>
      </c>
      <c r="X928">
        <v>2</v>
      </c>
      <c r="Y928">
        <v>2</v>
      </c>
      <c r="Z928">
        <v>1</v>
      </c>
      <c r="AA928">
        <v>3</v>
      </c>
      <c r="AB928">
        <v>0</v>
      </c>
      <c r="AC928">
        <v>2</v>
      </c>
      <c r="AD928">
        <v>0</v>
      </c>
      <c r="AE928">
        <v>2</v>
      </c>
      <c r="AF928">
        <v>2</v>
      </c>
      <c r="AG928">
        <v>1</v>
      </c>
      <c r="AH928" s="3">
        <v>6.2757142857142858</v>
      </c>
      <c r="AI928" s="3">
        <v>0</v>
      </c>
      <c r="AJ928" s="3">
        <v>1.3561428571428571</v>
      </c>
      <c r="AK928" s="3">
        <v>1.1964285714285714</v>
      </c>
      <c r="AL928" s="3">
        <v>4.5714285714285712</v>
      </c>
      <c r="AM928" s="3">
        <v>1.4285714285714286</v>
      </c>
      <c r="AN928" s="3">
        <v>0.5714285714285714</v>
      </c>
      <c r="AO928" s="3">
        <f t="shared" si="184"/>
        <v>2.1999591836734695</v>
      </c>
      <c r="AP928" s="3" t="b">
        <f t="shared" si="185"/>
        <v>0</v>
      </c>
      <c r="AQ928" s="3" t="b">
        <f t="shared" si="192"/>
        <v>1</v>
      </c>
      <c r="AR928">
        <f t="shared" si="186"/>
        <v>2</v>
      </c>
      <c r="AS928">
        <f t="shared" si="187"/>
        <v>3</v>
      </c>
      <c r="AT928" s="3" t="b">
        <f t="shared" si="188"/>
        <v>1</v>
      </c>
      <c r="AU928" s="3">
        <f t="shared" si="189"/>
        <v>2.2070714285714286</v>
      </c>
      <c r="AV928" s="3">
        <f t="shared" si="190"/>
        <v>2.1904761904761902</v>
      </c>
      <c r="AW928" s="3">
        <f t="shared" si="183"/>
        <v>1.088878776575195E-2</v>
      </c>
      <c r="AX928" s="3">
        <f t="shared" si="195"/>
        <v>-0.18514504635844428</v>
      </c>
      <c r="AY928" s="3" t="b">
        <f t="shared" si="193"/>
        <v>0</v>
      </c>
      <c r="AZ928" s="6">
        <f t="shared" si="191"/>
        <v>0.99348352324141564</v>
      </c>
      <c r="BA928" s="3" t="b">
        <f t="shared" si="194"/>
        <v>0</v>
      </c>
      <c r="BB928" s="3"/>
      <c r="BC928" t="s">
        <v>537</v>
      </c>
    </row>
    <row r="929" spans="1:55">
      <c r="A929">
        <v>1295</v>
      </c>
      <c r="B929">
        <v>1</v>
      </c>
      <c r="C929" t="s">
        <v>2847</v>
      </c>
      <c r="D929" t="str">
        <f>HYPERLINK("http://www.uniprot.org/uniprot/NO66_MOUSE", "NO66_MOUSE")</f>
        <v>NO66_MOUSE</v>
      </c>
      <c r="F929">
        <v>10.4</v>
      </c>
      <c r="G929">
        <v>603</v>
      </c>
      <c r="H929">
        <v>67558</v>
      </c>
      <c r="I929" t="s">
        <v>2848</v>
      </c>
      <c r="J929">
        <v>14</v>
      </c>
      <c r="K929">
        <v>14</v>
      </c>
      <c r="L929">
        <v>1</v>
      </c>
      <c r="M929">
        <v>0</v>
      </c>
      <c r="N929">
        <v>5</v>
      </c>
      <c r="O929">
        <v>5</v>
      </c>
      <c r="P929">
        <v>0</v>
      </c>
      <c r="Q929">
        <v>0</v>
      </c>
      <c r="R929">
        <v>2</v>
      </c>
      <c r="S929">
        <v>2</v>
      </c>
      <c r="T929">
        <v>0</v>
      </c>
      <c r="U929">
        <v>5</v>
      </c>
      <c r="V929">
        <v>5</v>
      </c>
      <c r="W929">
        <v>0</v>
      </c>
      <c r="X929">
        <v>0</v>
      </c>
      <c r="Y929">
        <v>2</v>
      </c>
      <c r="Z929">
        <v>2</v>
      </c>
      <c r="AA929">
        <v>0</v>
      </c>
      <c r="AB929">
        <v>5</v>
      </c>
      <c r="AC929">
        <v>5</v>
      </c>
      <c r="AD929">
        <v>0</v>
      </c>
      <c r="AE929">
        <v>0</v>
      </c>
      <c r="AF929">
        <v>2</v>
      </c>
      <c r="AG929">
        <v>2</v>
      </c>
      <c r="AH929" s="3">
        <v>1.4285714285714286</v>
      </c>
      <c r="AI929" s="3">
        <v>3.2857142857142856</v>
      </c>
      <c r="AJ929" s="3">
        <v>3.8571428571428572</v>
      </c>
      <c r="AK929" s="3">
        <v>2.6097142857142859</v>
      </c>
      <c r="AL929" s="3">
        <v>1.4285714285714286</v>
      </c>
      <c r="AM929" s="3">
        <v>1.5714285714285714</v>
      </c>
      <c r="AN929" s="3">
        <v>1.1904285714285714</v>
      </c>
      <c r="AO929" s="3">
        <f t="shared" si="184"/>
        <v>2.195938775510204</v>
      </c>
      <c r="AP929" s="3" t="b">
        <f t="shared" si="185"/>
        <v>0</v>
      </c>
      <c r="AQ929" s="3" t="b">
        <f t="shared" si="192"/>
        <v>1</v>
      </c>
      <c r="AR929">
        <f t="shared" si="186"/>
        <v>2</v>
      </c>
      <c r="AS929">
        <f t="shared" si="187"/>
        <v>2</v>
      </c>
      <c r="AT929" s="3" t="b">
        <f t="shared" si="188"/>
        <v>1</v>
      </c>
      <c r="AU929" s="3">
        <f t="shared" si="189"/>
        <v>2.7952857142857144</v>
      </c>
      <c r="AV929" s="3">
        <f t="shared" si="190"/>
        <v>1.3968095238095237</v>
      </c>
      <c r="AW929" s="3">
        <f t="shared" si="183"/>
        <v>1.0008604518804762</v>
      </c>
      <c r="AX929" s="3">
        <f t="shared" si="195"/>
        <v>0.7333027110280721</v>
      </c>
      <c r="AY929" s="3" t="b">
        <f t="shared" si="193"/>
        <v>0</v>
      </c>
      <c r="AZ929" s="6">
        <f t="shared" si="191"/>
        <v>7.5327612168501049E-2</v>
      </c>
      <c r="BA929" s="3" t="b">
        <f t="shared" si="194"/>
        <v>1</v>
      </c>
      <c r="BB929" s="3"/>
      <c r="BC929" t="s">
        <v>537</v>
      </c>
    </row>
    <row r="930" spans="1:55">
      <c r="A930">
        <v>661</v>
      </c>
      <c r="B930">
        <v>1</v>
      </c>
      <c r="C930" t="s">
        <v>1917</v>
      </c>
      <c r="D930" t="str">
        <f>HYPERLINK("http://www.uniprot.org/uniprot/K2C1B_MOUSE", "K2C1B_MOUSE")</f>
        <v>K2C1B_MOUSE</v>
      </c>
      <c r="F930">
        <v>11.4</v>
      </c>
      <c r="G930">
        <v>572</v>
      </c>
      <c r="H930">
        <v>61360</v>
      </c>
      <c r="I930" t="s">
        <v>1918</v>
      </c>
      <c r="J930">
        <v>100</v>
      </c>
      <c r="K930">
        <v>4</v>
      </c>
      <c r="L930">
        <v>0.04</v>
      </c>
      <c r="M930">
        <v>11</v>
      </c>
      <c r="N930">
        <v>12</v>
      </c>
      <c r="O930">
        <v>14</v>
      </c>
      <c r="P930">
        <v>9</v>
      </c>
      <c r="Q930">
        <v>29</v>
      </c>
      <c r="R930">
        <v>14</v>
      </c>
      <c r="S930">
        <v>11</v>
      </c>
      <c r="T930">
        <v>0</v>
      </c>
      <c r="U930">
        <v>1</v>
      </c>
      <c r="V930">
        <v>0</v>
      </c>
      <c r="W930">
        <v>1</v>
      </c>
      <c r="X930">
        <v>2</v>
      </c>
      <c r="Y930">
        <v>0</v>
      </c>
      <c r="Z930">
        <v>0</v>
      </c>
      <c r="AA930">
        <v>0</v>
      </c>
      <c r="AB930">
        <v>2.0510000000000002</v>
      </c>
      <c r="AC930">
        <v>0</v>
      </c>
      <c r="AD930">
        <v>1.5409999999999999</v>
      </c>
      <c r="AE930">
        <v>4.12</v>
      </c>
      <c r="AF930">
        <v>0</v>
      </c>
      <c r="AG930">
        <v>0</v>
      </c>
      <c r="AH930" s="3">
        <v>0.42857142857142855</v>
      </c>
      <c r="AI930" s="3">
        <v>1.1501428571428571</v>
      </c>
      <c r="AJ930" s="3">
        <v>0</v>
      </c>
      <c r="AK930" s="3">
        <v>5.6487142857142851</v>
      </c>
      <c r="AL930" s="3">
        <v>8.1125714285714281</v>
      </c>
      <c r="AM930" s="3">
        <v>0</v>
      </c>
      <c r="AN930" s="3">
        <v>0</v>
      </c>
      <c r="AO930" s="3">
        <f t="shared" si="184"/>
        <v>2.1914285714285713</v>
      </c>
      <c r="AP930" s="3" t="b">
        <f t="shared" si="185"/>
        <v>0</v>
      </c>
      <c r="AQ930" s="3" t="b">
        <f t="shared" si="192"/>
        <v>0</v>
      </c>
      <c r="AR930">
        <f t="shared" si="186"/>
        <v>4</v>
      </c>
      <c r="AS930">
        <f t="shared" si="187"/>
        <v>3</v>
      </c>
      <c r="AT930" s="3" t="b">
        <f t="shared" si="188"/>
        <v>1</v>
      </c>
      <c r="AU930" s="3">
        <f t="shared" si="189"/>
        <v>1.8068571428571427</v>
      </c>
      <c r="AV930" s="3">
        <f t="shared" si="190"/>
        <v>2.704190476190476</v>
      </c>
      <c r="AW930" s="3">
        <f t="shared" si="183"/>
        <v>-0.58171432927176991</v>
      </c>
      <c r="AX930" s="3">
        <f t="shared" si="195"/>
        <v>-0.72111824977323313</v>
      </c>
      <c r="AY930" s="3" t="b">
        <f t="shared" si="193"/>
        <v>0</v>
      </c>
      <c r="AZ930" s="6">
        <f t="shared" si="191"/>
        <v>0.75634497113115851</v>
      </c>
      <c r="BA930" s="3" t="b">
        <f t="shared" si="194"/>
        <v>0</v>
      </c>
      <c r="BB930" s="3"/>
      <c r="BC930" t="s">
        <v>479</v>
      </c>
    </row>
    <row r="931" spans="1:55">
      <c r="A931">
        <v>972</v>
      </c>
      <c r="B931">
        <v>1</v>
      </c>
      <c r="C931" t="s">
        <v>1267</v>
      </c>
      <c r="D931" t="str">
        <f>HYPERLINK("http://www.uniprot.org/uniprot/PHIP_MOUSE", "PHIP_MOUSE")</f>
        <v>PHIP_MOUSE</v>
      </c>
      <c r="F931">
        <v>4.7</v>
      </c>
      <c r="G931">
        <v>1821</v>
      </c>
      <c r="H931">
        <v>206727</v>
      </c>
      <c r="I931" t="s">
        <v>1268</v>
      </c>
      <c r="J931">
        <v>10</v>
      </c>
      <c r="K931">
        <v>10</v>
      </c>
      <c r="L931">
        <v>1</v>
      </c>
      <c r="M931">
        <v>2</v>
      </c>
      <c r="N931">
        <v>0</v>
      </c>
      <c r="O931">
        <v>0</v>
      </c>
      <c r="P931">
        <v>0</v>
      </c>
      <c r="Q931">
        <v>3</v>
      </c>
      <c r="R931">
        <v>1</v>
      </c>
      <c r="S931">
        <v>4</v>
      </c>
      <c r="T931">
        <v>2</v>
      </c>
      <c r="U931">
        <v>0</v>
      </c>
      <c r="V931">
        <v>0</v>
      </c>
      <c r="W931">
        <v>0</v>
      </c>
      <c r="X931">
        <v>3</v>
      </c>
      <c r="Y931">
        <v>1</v>
      </c>
      <c r="Z931">
        <v>4</v>
      </c>
      <c r="AA931">
        <v>2</v>
      </c>
      <c r="AB931">
        <v>0</v>
      </c>
      <c r="AC931">
        <v>0</v>
      </c>
      <c r="AD931">
        <v>0</v>
      </c>
      <c r="AE931">
        <v>3</v>
      </c>
      <c r="AF931">
        <v>1</v>
      </c>
      <c r="AG931">
        <v>4</v>
      </c>
      <c r="AH931" s="3">
        <v>4.2857142857142856</v>
      </c>
      <c r="AI931" s="3">
        <v>0</v>
      </c>
      <c r="AJ931" s="3">
        <v>0</v>
      </c>
      <c r="AK931" s="3">
        <v>1.4285714285714286</v>
      </c>
      <c r="AL931" s="3">
        <v>6.3332857142857142</v>
      </c>
      <c r="AM931" s="3">
        <v>0.8571428571428571</v>
      </c>
      <c r="AN931" s="3">
        <v>2.4285714285714284</v>
      </c>
      <c r="AO931" s="3">
        <f t="shared" si="184"/>
        <v>2.190469387755102</v>
      </c>
      <c r="AP931" s="3" t="b">
        <f t="shared" si="185"/>
        <v>0</v>
      </c>
      <c r="AQ931" s="3" t="b">
        <f t="shared" si="192"/>
        <v>1</v>
      </c>
      <c r="AR931">
        <f t="shared" si="186"/>
        <v>1</v>
      </c>
      <c r="AS931">
        <f t="shared" si="187"/>
        <v>3</v>
      </c>
      <c r="AT931" s="3" t="b">
        <f t="shared" si="188"/>
        <v>1</v>
      </c>
      <c r="AU931" s="3">
        <f t="shared" si="189"/>
        <v>1.4285714285714286</v>
      </c>
      <c r="AV931" s="3">
        <f t="shared" si="190"/>
        <v>3.2063333333333333</v>
      </c>
      <c r="AW931" s="3">
        <f t="shared" si="183"/>
        <v>-1.1663512443497837</v>
      </c>
      <c r="AX931" s="3">
        <f t="shared" si="195"/>
        <v>-1.3338298564691307</v>
      </c>
      <c r="AY931" s="3" t="b">
        <f t="shared" si="193"/>
        <v>0</v>
      </c>
      <c r="AZ931" s="6">
        <f t="shared" si="191"/>
        <v>0.37162429843603917</v>
      </c>
      <c r="BA931" s="3" t="b">
        <f t="shared" si="194"/>
        <v>0</v>
      </c>
      <c r="BB931" s="3"/>
      <c r="BC931" t="s">
        <v>537</v>
      </c>
    </row>
    <row r="932" spans="1:55">
      <c r="A932">
        <v>758</v>
      </c>
      <c r="B932">
        <v>1</v>
      </c>
      <c r="C932" t="s">
        <v>1779</v>
      </c>
      <c r="D932" t="str">
        <f>HYPERLINK("http://www.uniprot.org/uniprot/R12BA_MOUSE", "R12BA_MOUSE")</f>
        <v>R12BA_MOUSE</v>
      </c>
      <c r="F932">
        <v>6.1</v>
      </c>
      <c r="G932">
        <v>836</v>
      </c>
      <c r="H932">
        <v>96597</v>
      </c>
      <c r="I932" t="s">
        <v>1780</v>
      </c>
      <c r="J932">
        <v>17</v>
      </c>
      <c r="K932">
        <v>10</v>
      </c>
      <c r="L932">
        <v>0.58799999999999997</v>
      </c>
      <c r="M932">
        <v>0</v>
      </c>
      <c r="N932">
        <v>4</v>
      </c>
      <c r="O932">
        <v>3</v>
      </c>
      <c r="P932">
        <v>1</v>
      </c>
      <c r="Q932">
        <v>0</v>
      </c>
      <c r="R932">
        <v>3</v>
      </c>
      <c r="S932">
        <v>6</v>
      </c>
      <c r="T932">
        <v>0</v>
      </c>
      <c r="U932">
        <v>2</v>
      </c>
      <c r="V932">
        <v>3</v>
      </c>
      <c r="W932">
        <v>1</v>
      </c>
      <c r="X932">
        <v>0</v>
      </c>
      <c r="Y932">
        <v>1</v>
      </c>
      <c r="Z932">
        <v>3</v>
      </c>
      <c r="AA932">
        <v>0</v>
      </c>
      <c r="AB932">
        <v>4</v>
      </c>
      <c r="AC932">
        <v>3</v>
      </c>
      <c r="AD932">
        <v>1</v>
      </c>
      <c r="AE932">
        <v>0</v>
      </c>
      <c r="AF932">
        <v>3</v>
      </c>
      <c r="AG932">
        <v>5.25</v>
      </c>
      <c r="AH932" s="3">
        <v>0.59528571428571431</v>
      </c>
      <c r="AI932" s="3">
        <v>2.2857142857142856</v>
      </c>
      <c r="AJ932" s="3">
        <v>2.1714285714285713</v>
      </c>
      <c r="AK932" s="3">
        <v>4.1428571428571432</v>
      </c>
      <c r="AL932" s="3">
        <v>0.7142857142857143</v>
      </c>
      <c r="AM932" s="3">
        <v>2.2857142857142856</v>
      </c>
      <c r="AN932" s="3">
        <v>3.117285714285714</v>
      </c>
      <c r="AO932" s="3">
        <f t="shared" si="184"/>
        <v>2.1875102040816325</v>
      </c>
      <c r="AP932" s="3" t="b">
        <f t="shared" si="185"/>
        <v>0</v>
      </c>
      <c r="AQ932" s="3" t="b">
        <f t="shared" si="192"/>
        <v>1</v>
      </c>
      <c r="AR932">
        <f t="shared" si="186"/>
        <v>3</v>
      </c>
      <c r="AS932">
        <f t="shared" si="187"/>
        <v>2</v>
      </c>
      <c r="AT932" s="3" t="b">
        <f t="shared" si="188"/>
        <v>1</v>
      </c>
      <c r="AU932" s="3">
        <f t="shared" si="189"/>
        <v>2.2988214285714283</v>
      </c>
      <c r="AV932" s="3">
        <f t="shared" si="190"/>
        <v>2.0390952380952378</v>
      </c>
      <c r="AW932" s="3">
        <f t="shared" si="183"/>
        <v>0.17296524297520718</v>
      </c>
      <c r="AX932" s="3">
        <f t="shared" si="195"/>
        <v>-8.8995251955319044E-2</v>
      </c>
      <c r="AY932" s="3" t="b">
        <f t="shared" si="193"/>
        <v>0</v>
      </c>
      <c r="AZ932" s="6">
        <f t="shared" si="191"/>
        <v>0.81298707168168594</v>
      </c>
      <c r="BA932" s="3" t="b">
        <f t="shared" si="194"/>
        <v>0</v>
      </c>
      <c r="BB932" s="3"/>
      <c r="BC932" t="s">
        <v>503</v>
      </c>
    </row>
    <row r="933" spans="1:55">
      <c r="A933">
        <v>1235</v>
      </c>
      <c r="B933">
        <v>1</v>
      </c>
      <c r="C933" t="s">
        <v>2103</v>
      </c>
      <c r="D933" t="str">
        <f>HYPERLINK("http://www.uniprot.org/uniprot/LMAN2_MOUSE", "LMAN2_MOUSE")</f>
        <v>LMAN2_MOUSE</v>
      </c>
      <c r="F933">
        <v>8.9</v>
      </c>
      <c r="G933">
        <v>358</v>
      </c>
      <c r="H933">
        <v>40417</v>
      </c>
      <c r="I933" t="s">
        <v>2104</v>
      </c>
      <c r="J933">
        <v>15</v>
      </c>
      <c r="K933">
        <v>15</v>
      </c>
      <c r="L933">
        <v>1</v>
      </c>
      <c r="M933">
        <v>0</v>
      </c>
      <c r="N933">
        <v>2</v>
      </c>
      <c r="O933">
        <v>2</v>
      </c>
      <c r="P933">
        <v>0</v>
      </c>
      <c r="Q933">
        <v>0</v>
      </c>
      <c r="R933">
        <v>6</v>
      </c>
      <c r="S933">
        <v>5</v>
      </c>
      <c r="T933">
        <v>0</v>
      </c>
      <c r="U933">
        <v>2</v>
      </c>
      <c r="V933">
        <v>2</v>
      </c>
      <c r="W933">
        <v>0</v>
      </c>
      <c r="X933">
        <v>0</v>
      </c>
      <c r="Y933">
        <v>6</v>
      </c>
      <c r="Z933">
        <v>5</v>
      </c>
      <c r="AA933">
        <v>0</v>
      </c>
      <c r="AB933">
        <v>2</v>
      </c>
      <c r="AC933">
        <v>2</v>
      </c>
      <c r="AD933">
        <v>0</v>
      </c>
      <c r="AE933">
        <v>0</v>
      </c>
      <c r="AF933">
        <v>6</v>
      </c>
      <c r="AG933">
        <v>5</v>
      </c>
      <c r="AH933" s="3">
        <v>1.3571428571428572</v>
      </c>
      <c r="AI933" s="3">
        <v>1.1428571428571428</v>
      </c>
      <c r="AJ933" s="3">
        <v>1.4285714285714286</v>
      </c>
      <c r="AK933" s="3">
        <v>2.3162857142857143</v>
      </c>
      <c r="AL933" s="3">
        <v>1.4285714285714286</v>
      </c>
      <c r="AM933" s="3">
        <v>4.7768571428571436</v>
      </c>
      <c r="AN933" s="3">
        <v>2.8571428571428572</v>
      </c>
      <c r="AO933" s="3">
        <f t="shared" si="184"/>
        <v>2.186775510204082</v>
      </c>
      <c r="AP933" s="3" t="b">
        <f t="shared" si="185"/>
        <v>0</v>
      </c>
      <c r="AQ933" s="3" t="b">
        <f t="shared" si="192"/>
        <v>1</v>
      </c>
      <c r="AR933">
        <f t="shared" si="186"/>
        <v>2</v>
      </c>
      <c r="AS933">
        <f t="shared" si="187"/>
        <v>2</v>
      </c>
      <c r="AT933" s="3" t="b">
        <f t="shared" si="188"/>
        <v>1</v>
      </c>
      <c r="AU933" s="3">
        <f t="shared" si="189"/>
        <v>1.5612142857142857</v>
      </c>
      <c r="AV933" s="3">
        <f t="shared" si="190"/>
        <v>3.0208571428571429</v>
      </c>
      <c r="AW933" s="3">
        <f t="shared" si="183"/>
        <v>-0.95228939107708666</v>
      </c>
      <c r="AX933" s="3">
        <f t="shared" si="195"/>
        <v>-1.026630879690297</v>
      </c>
      <c r="AY933" s="3" t="b">
        <f t="shared" si="193"/>
        <v>0</v>
      </c>
      <c r="AZ933" s="6">
        <f t="shared" si="191"/>
        <v>0.15327001685311037</v>
      </c>
      <c r="BA933" s="3" t="b">
        <f t="shared" si="194"/>
        <v>0</v>
      </c>
      <c r="BB933" s="3"/>
      <c r="BC933" t="s">
        <v>537</v>
      </c>
    </row>
    <row r="934" spans="1:55">
      <c r="A934">
        <v>974</v>
      </c>
      <c r="B934">
        <v>1</v>
      </c>
      <c r="C934" t="s">
        <v>1271</v>
      </c>
      <c r="D934" t="str">
        <f>HYPERLINK("http://www.uniprot.org/uniprot/PSMD2_MOUSE", "PSMD2_MOUSE")</f>
        <v>PSMD2_MOUSE</v>
      </c>
      <c r="F934">
        <v>3.1</v>
      </c>
      <c r="G934">
        <v>908</v>
      </c>
      <c r="H934">
        <v>100204</v>
      </c>
      <c r="I934" t="s">
        <v>1272</v>
      </c>
      <c r="J934">
        <v>15</v>
      </c>
      <c r="K934">
        <v>15</v>
      </c>
      <c r="L934">
        <v>1</v>
      </c>
      <c r="M934">
        <v>0</v>
      </c>
      <c r="N934">
        <v>7</v>
      </c>
      <c r="O934">
        <v>2</v>
      </c>
      <c r="P934">
        <v>0</v>
      </c>
      <c r="Q934">
        <v>1</v>
      </c>
      <c r="R934">
        <v>5</v>
      </c>
      <c r="S934">
        <v>0</v>
      </c>
      <c r="T934">
        <v>0</v>
      </c>
      <c r="U934">
        <v>7</v>
      </c>
      <c r="V934">
        <v>2</v>
      </c>
      <c r="W934">
        <v>0</v>
      </c>
      <c r="X934">
        <v>1</v>
      </c>
      <c r="Y934">
        <v>5</v>
      </c>
      <c r="Z934">
        <v>0</v>
      </c>
      <c r="AA934">
        <v>0</v>
      </c>
      <c r="AB934">
        <v>7</v>
      </c>
      <c r="AC934">
        <v>2</v>
      </c>
      <c r="AD934">
        <v>0</v>
      </c>
      <c r="AE934">
        <v>1</v>
      </c>
      <c r="AF934">
        <v>5</v>
      </c>
      <c r="AG934">
        <v>0</v>
      </c>
      <c r="AH934" s="3">
        <v>0.89228571428571435</v>
      </c>
      <c r="AI934" s="3">
        <v>4.5714285714285712</v>
      </c>
      <c r="AJ934" s="3">
        <v>1.3651428571428572</v>
      </c>
      <c r="AK934" s="3">
        <v>1.4285714285714286</v>
      </c>
      <c r="AL934" s="3">
        <v>2.8571428571428572</v>
      </c>
      <c r="AM934" s="3">
        <v>4.1428571428571432</v>
      </c>
      <c r="AN934" s="3">
        <v>0</v>
      </c>
      <c r="AO934" s="3">
        <f t="shared" si="184"/>
        <v>2.1796326530612249</v>
      </c>
      <c r="AP934" s="3" t="b">
        <f t="shared" si="185"/>
        <v>0</v>
      </c>
      <c r="AQ934" s="3" t="b">
        <f t="shared" si="192"/>
        <v>1</v>
      </c>
      <c r="AR934">
        <f t="shared" si="186"/>
        <v>2</v>
      </c>
      <c r="AS934">
        <f t="shared" si="187"/>
        <v>2</v>
      </c>
      <c r="AT934" s="3" t="b">
        <f t="shared" si="188"/>
        <v>1</v>
      </c>
      <c r="AU934" s="3">
        <f t="shared" si="189"/>
        <v>2.0643571428571428</v>
      </c>
      <c r="AV934" s="3">
        <f t="shared" si="190"/>
        <v>2.3333333333333335</v>
      </c>
      <c r="AW934" s="3">
        <f t="shared" si="183"/>
        <v>-0.17669983640075854</v>
      </c>
      <c r="AX934" s="3">
        <f t="shared" si="195"/>
        <v>-0.31979562074976053</v>
      </c>
      <c r="AY934" s="3" t="b">
        <f t="shared" si="193"/>
        <v>0</v>
      </c>
      <c r="AZ934" s="6">
        <f t="shared" si="191"/>
        <v>0.85826835272693658</v>
      </c>
      <c r="BA934" s="3" t="b">
        <f t="shared" si="194"/>
        <v>0</v>
      </c>
      <c r="BB934" s="3"/>
      <c r="BC934" t="s">
        <v>537</v>
      </c>
    </row>
    <row r="935" spans="1:55">
      <c r="A935">
        <v>1093</v>
      </c>
      <c r="B935">
        <v>1</v>
      </c>
      <c r="C935" t="s">
        <v>2496</v>
      </c>
      <c r="D935" t="str">
        <f>HYPERLINK("http://www.uniprot.org/uniprot/NOG2_MOUSE", "NOG2_MOUSE")</f>
        <v>NOG2_MOUSE</v>
      </c>
      <c r="F935">
        <v>12.4</v>
      </c>
      <c r="G935">
        <v>728</v>
      </c>
      <c r="H935">
        <v>83331</v>
      </c>
      <c r="I935" t="s">
        <v>2497</v>
      </c>
      <c r="J935">
        <v>16</v>
      </c>
      <c r="K935">
        <v>16</v>
      </c>
      <c r="L935">
        <v>1</v>
      </c>
      <c r="M935">
        <v>0</v>
      </c>
      <c r="N935">
        <v>2</v>
      </c>
      <c r="O935">
        <v>3</v>
      </c>
      <c r="P935">
        <v>0</v>
      </c>
      <c r="Q935">
        <v>1</v>
      </c>
      <c r="R935">
        <v>2</v>
      </c>
      <c r="S935">
        <v>8</v>
      </c>
      <c r="T935">
        <v>0</v>
      </c>
      <c r="U935">
        <v>2</v>
      </c>
      <c r="V935">
        <v>3</v>
      </c>
      <c r="W935">
        <v>0</v>
      </c>
      <c r="X935">
        <v>1</v>
      </c>
      <c r="Y935">
        <v>2</v>
      </c>
      <c r="Z935">
        <v>8</v>
      </c>
      <c r="AA935">
        <v>0</v>
      </c>
      <c r="AB935">
        <v>2</v>
      </c>
      <c r="AC935">
        <v>3</v>
      </c>
      <c r="AD935">
        <v>0</v>
      </c>
      <c r="AE935">
        <v>1</v>
      </c>
      <c r="AF935">
        <v>2</v>
      </c>
      <c r="AG935">
        <v>8</v>
      </c>
      <c r="AH935" s="3">
        <v>1.1428571428571428</v>
      </c>
      <c r="AI935" s="3">
        <v>1.1285714285714286</v>
      </c>
      <c r="AJ935" s="3">
        <v>2.2857142857142856</v>
      </c>
      <c r="AK935" s="3">
        <v>1.7768571428571429</v>
      </c>
      <c r="AL935" s="3">
        <v>2.8571428571428572</v>
      </c>
      <c r="AM935" s="3">
        <v>1.4285714285714286</v>
      </c>
      <c r="AN935" s="3">
        <v>4.6019999999999994</v>
      </c>
      <c r="AO935" s="3">
        <f t="shared" si="184"/>
        <v>2.1745306122448977</v>
      </c>
      <c r="AP935" s="3" t="b">
        <f t="shared" si="185"/>
        <v>0</v>
      </c>
      <c r="AQ935" s="3" t="b">
        <f t="shared" si="192"/>
        <v>1</v>
      </c>
      <c r="AR935">
        <f t="shared" si="186"/>
        <v>2</v>
      </c>
      <c r="AS935">
        <f t="shared" si="187"/>
        <v>3</v>
      </c>
      <c r="AT935" s="3" t="b">
        <f t="shared" si="188"/>
        <v>1</v>
      </c>
      <c r="AU935" s="3">
        <f t="shared" si="189"/>
        <v>1.5834999999999999</v>
      </c>
      <c r="AV935" s="3">
        <f t="shared" si="190"/>
        <v>2.9625714285714282</v>
      </c>
      <c r="AW935" s="3">
        <f t="shared" si="183"/>
        <v>-0.90373307091601307</v>
      </c>
      <c r="AX935" s="3">
        <f t="shared" si="195"/>
        <v>-1.075139946663177</v>
      </c>
      <c r="AY935" s="3" t="b">
        <f t="shared" si="193"/>
        <v>0</v>
      </c>
      <c r="AZ935" s="6">
        <f t="shared" si="191"/>
        <v>0.1597402380421292</v>
      </c>
      <c r="BA935" s="3" t="b">
        <f t="shared" si="194"/>
        <v>0</v>
      </c>
      <c r="BB935" s="3"/>
      <c r="BC935" t="s">
        <v>537</v>
      </c>
    </row>
    <row r="936" spans="1:55">
      <c r="A936">
        <v>1355</v>
      </c>
      <c r="B936">
        <v>1</v>
      </c>
      <c r="C936" t="s">
        <v>1996</v>
      </c>
      <c r="D936" t="str">
        <f>HYPERLINK("http://www.uniprot.org/uniprot/RFC2_MOUSE", "RFC2_MOUSE")</f>
        <v>RFC2_MOUSE</v>
      </c>
      <c r="F936">
        <v>14</v>
      </c>
      <c r="G936">
        <v>349</v>
      </c>
      <c r="H936">
        <v>38726</v>
      </c>
      <c r="I936" t="s">
        <v>1997</v>
      </c>
      <c r="J936">
        <v>5</v>
      </c>
      <c r="K936">
        <v>5</v>
      </c>
      <c r="L936">
        <v>1</v>
      </c>
      <c r="M936">
        <v>3</v>
      </c>
      <c r="N936">
        <v>1</v>
      </c>
      <c r="O936">
        <v>0</v>
      </c>
      <c r="P936">
        <v>1</v>
      </c>
      <c r="Q936">
        <v>0</v>
      </c>
      <c r="R936">
        <v>0</v>
      </c>
      <c r="S936">
        <v>0</v>
      </c>
      <c r="T936">
        <v>3</v>
      </c>
      <c r="U936">
        <v>1</v>
      </c>
      <c r="V936">
        <v>0</v>
      </c>
      <c r="W936">
        <v>1</v>
      </c>
      <c r="X936">
        <v>0</v>
      </c>
      <c r="Y936">
        <v>0</v>
      </c>
      <c r="Z936">
        <v>0</v>
      </c>
      <c r="AA936">
        <v>3</v>
      </c>
      <c r="AB936">
        <v>1</v>
      </c>
      <c r="AC936">
        <v>0</v>
      </c>
      <c r="AD936">
        <v>1</v>
      </c>
      <c r="AE936">
        <v>0</v>
      </c>
      <c r="AF936">
        <v>0</v>
      </c>
      <c r="AG936">
        <v>0</v>
      </c>
      <c r="AH936" s="3">
        <v>6.5714285714285712</v>
      </c>
      <c r="AI936" s="3">
        <v>0.5714285714285714</v>
      </c>
      <c r="AJ936" s="3">
        <v>0.2857142857142857</v>
      </c>
      <c r="AK936" s="3">
        <v>5.4285714285714288</v>
      </c>
      <c r="AL936" s="3">
        <v>1.9107142857142858</v>
      </c>
      <c r="AM936" s="3">
        <v>0.42857142857142855</v>
      </c>
      <c r="AN936" s="3">
        <v>0</v>
      </c>
      <c r="AO936" s="3">
        <f t="shared" si="184"/>
        <v>2.170918367346939</v>
      </c>
      <c r="AP936" s="3" t="b">
        <f t="shared" si="185"/>
        <v>0</v>
      </c>
      <c r="AQ936" s="3" t="b">
        <f t="shared" si="192"/>
        <v>1</v>
      </c>
      <c r="AR936">
        <f t="shared" si="186"/>
        <v>3</v>
      </c>
      <c r="AS936">
        <f t="shared" si="187"/>
        <v>0</v>
      </c>
      <c r="AT936" s="3" t="b">
        <f t="shared" si="188"/>
        <v>1</v>
      </c>
      <c r="AU936" s="3">
        <f t="shared" si="189"/>
        <v>3.2142857142857144</v>
      </c>
      <c r="AV936" s="3">
        <f t="shared" si="190"/>
        <v>0.77976190476190477</v>
      </c>
      <c r="AW936" s="3">
        <f t="shared" si="183"/>
        <v>2.0433925955133807</v>
      </c>
      <c r="AX936" s="3">
        <f t="shared" si="195"/>
        <v>1.7377833019057749</v>
      </c>
      <c r="AY936" s="3" t="b">
        <f t="shared" si="193"/>
        <v>1</v>
      </c>
      <c r="AZ936" s="6">
        <f t="shared" si="191"/>
        <v>0.27445053811857406</v>
      </c>
      <c r="BA936" s="3" t="b">
        <f t="shared" si="194"/>
        <v>0</v>
      </c>
      <c r="BB936" s="3"/>
      <c r="BC936" t="s">
        <v>537</v>
      </c>
    </row>
    <row r="937" spans="1:55">
      <c r="A937">
        <v>921</v>
      </c>
      <c r="B937">
        <v>1</v>
      </c>
      <c r="C937" t="s">
        <v>1428</v>
      </c>
      <c r="D937" t="str">
        <f>HYPERLINK("http://www.uniprot.org/uniprot/NSUN5_MOUSE", "NSUN5_MOUSE")</f>
        <v>NSUN5_MOUSE</v>
      </c>
      <c r="F937">
        <v>21.3</v>
      </c>
      <c r="G937">
        <v>465</v>
      </c>
      <c r="H937">
        <v>51031</v>
      </c>
      <c r="I937" t="s">
        <v>1429</v>
      </c>
      <c r="J937">
        <v>13</v>
      </c>
      <c r="K937">
        <v>13</v>
      </c>
      <c r="L937">
        <v>1</v>
      </c>
      <c r="M937">
        <v>3</v>
      </c>
      <c r="N937">
        <v>0</v>
      </c>
      <c r="O937">
        <v>3</v>
      </c>
      <c r="P937">
        <v>0</v>
      </c>
      <c r="Q937">
        <v>0</v>
      </c>
      <c r="R937">
        <v>1</v>
      </c>
      <c r="S937">
        <v>6</v>
      </c>
      <c r="T937">
        <v>3</v>
      </c>
      <c r="U937">
        <v>0</v>
      </c>
      <c r="V937">
        <v>3</v>
      </c>
      <c r="W937">
        <v>0</v>
      </c>
      <c r="X937">
        <v>0</v>
      </c>
      <c r="Y937">
        <v>1</v>
      </c>
      <c r="Z937">
        <v>6</v>
      </c>
      <c r="AA937">
        <v>3</v>
      </c>
      <c r="AB937">
        <v>0</v>
      </c>
      <c r="AC937">
        <v>3</v>
      </c>
      <c r="AD937">
        <v>0</v>
      </c>
      <c r="AE937">
        <v>0</v>
      </c>
      <c r="AF937">
        <v>1</v>
      </c>
      <c r="AG937">
        <v>6</v>
      </c>
      <c r="AH937" s="3">
        <v>6.2857142857142856</v>
      </c>
      <c r="AI937" s="3">
        <v>0</v>
      </c>
      <c r="AJ937" s="3">
        <v>2.2857142857142856</v>
      </c>
      <c r="AK937" s="3">
        <v>1.2857142857142858</v>
      </c>
      <c r="AL937" s="3">
        <v>0.8571428571428571</v>
      </c>
      <c r="AM937" s="3">
        <v>0.8571428571428571</v>
      </c>
      <c r="AN937" s="3">
        <v>3.6095714285714284</v>
      </c>
      <c r="AO937" s="3">
        <f t="shared" si="184"/>
        <v>2.168714285714286</v>
      </c>
      <c r="AP937" s="3" t="b">
        <f t="shared" si="185"/>
        <v>0</v>
      </c>
      <c r="AQ937" s="3" t="b">
        <f t="shared" si="192"/>
        <v>1</v>
      </c>
      <c r="AR937">
        <f t="shared" si="186"/>
        <v>2</v>
      </c>
      <c r="AS937">
        <f t="shared" si="187"/>
        <v>2</v>
      </c>
      <c r="AT937" s="3" t="b">
        <f t="shared" si="188"/>
        <v>1</v>
      </c>
      <c r="AU937" s="3">
        <f t="shared" si="189"/>
        <v>2.4642857142857144</v>
      </c>
      <c r="AV937" s="3">
        <f t="shared" si="190"/>
        <v>1.7746190476190475</v>
      </c>
      <c r="AW937" s="3">
        <f t="shared" si="183"/>
        <v>0.47366017607334082</v>
      </c>
      <c r="AX937" s="3">
        <f t="shared" si="195"/>
        <v>0.39900357946000908</v>
      </c>
      <c r="AY937" s="3" t="b">
        <f t="shared" si="193"/>
        <v>0</v>
      </c>
      <c r="AZ937" s="6">
        <f t="shared" si="191"/>
        <v>0.71431443002871786</v>
      </c>
      <c r="BA937" s="3" t="b">
        <f t="shared" si="194"/>
        <v>0</v>
      </c>
      <c r="BB937" s="3"/>
      <c r="BC937" t="s">
        <v>537</v>
      </c>
    </row>
    <row r="938" spans="1:55">
      <c r="A938">
        <v>668</v>
      </c>
      <c r="B938">
        <v>1</v>
      </c>
      <c r="C938" t="s">
        <v>1852</v>
      </c>
      <c r="D938" t="str">
        <f>HYPERLINK("http://www.uniprot.org/uniprot/DNJC8_MOUSE", "DNJC8_MOUSE")</f>
        <v>DNJC8_MOUSE</v>
      </c>
      <c r="F938">
        <v>23.3</v>
      </c>
      <c r="G938">
        <v>253</v>
      </c>
      <c r="H938">
        <v>29814</v>
      </c>
      <c r="I938" t="s">
        <v>1853</v>
      </c>
      <c r="J938">
        <v>12</v>
      </c>
      <c r="K938">
        <v>12</v>
      </c>
      <c r="L938">
        <v>1</v>
      </c>
      <c r="M938">
        <v>1</v>
      </c>
      <c r="N938">
        <v>1</v>
      </c>
      <c r="O938">
        <v>3</v>
      </c>
      <c r="P938">
        <v>1</v>
      </c>
      <c r="Q938">
        <v>2</v>
      </c>
      <c r="R938">
        <v>1</v>
      </c>
      <c r="S938">
        <v>3</v>
      </c>
      <c r="T938">
        <v>1</v>
      </c>
      <c r="U938">
        <v>1</v>
      </c>
      <c r="V938">
        <v>3</v>
      </c>
      <c r="W938">
        <v>1</v>
      </c>
      <c r="X938">
        <v>2</v>
      </c>
      <c r="Y938">
        <v>1</v>
      </c>
      <c r="Z938">
        <v>3</v>
      </c>
      <c r="AA938">
        <v>1</v>
      </c>
      <c r="AB938">
        <v>1</v>
      </c>
      <c r="AC938">
        <v>3</v>
      </c>
      <c r="AD938">
        <v>1</v>
      </c>
      <c r="AE938">
        <v>2</v>
      </c>
      <c r="AF938">
        <v>1</v>
      </c>
      <c r="AG938">
        <v>3</v>
      </c>
      <c r="AH938" s="3">
        <v>2.2857142857142856</v>
      </c>
      <c r="AI938" s="3">
        <v>0.2857142857142857</v>
      </c>
      <c r="AJ938" s="3">
        <v>2</v>
      </c>
      <c r="AK938" s="3">
        <v>4.1428571428571432</v>
      </c>
      <c r="AL938" s="3">
        <v>4.25</v>
      </c>
      <c r="AM938" s="3">
        <v>0.76042857142857145</v>
      </c>
      <c r="AN938" s="3">
        <v>1.4285714285714286</v>
      </c>
      <c r="AO938" s="3">
        <f t="shared" si="184"/>
        <v>2.1647551020408167</v>
      </c>
      <c r="AP938" s="3" t="b">
        <f t="shared" si="185"/>
        <v>0</v>
      </c>
      <c r="AQ938" s="3" t="b">
        <f t="shared" si="192"/>
        <v>1</v>
      </c>
      <c r="AR938">
        <f t="shared" si="186"/>
        <v>4</v>
      </c>
      <c r="AS938">
        <f t="shared" si="187"/>
        <v>3</v>
      </c>
      <c r="AT938" s="3" t="b">
        <f t="shared" si="188"/>
        <v>1</v>
      </c>
      <c r="AU938" s="3">
        <f t="shared" si="189"/>
        <v>2.1785714285714288</v>
      </c>
      <c r="AV938" s="3">
        <f t="shared" si="190"/>
        <v>2.1463333333333332</v>
      </c>
      <c r="AW938" s="3">
        <f t="shared" si="183"/>
        <v>2.1508266250361518E-2</v>
      </c>
      <c r="AX938" s="3">
        <f t="shared" si="195"/>
        <v>-9.580317811606083E-2</v>
      </c>
      <c r="AY938" s="3" t="b">
        <f t="shared" si="193"/>
        <v>0</v>
      </c>
      <c r="AZ938" s="6">
        <f t="shared" si="191"/>
        <v>0.98108352708286028</v>
      </c>
      <c r="BA938" s="3" t="b">
        <f t="shared" si="194"/>
        <v>0</v>
      </c>
      <c r="BB938" s="3"/>
      <c r="BC938" t="s">
        <v>537</v>
      </c>
    </row>
    <row r="939" spans="1:55">
      <c r="A939">
        <v>151</v>
      </c>
      <c r="B939">
        <v>1</v>
      </c>
      <c r="C939" t="s">
        <v>210</v>
      </c>
      <c r="D939" t="str">
        <f>HYPERLINK("http://www.uniprot.org/uniprot/K2C1_MOUSE", "K2C1_MOUSE")</f>
        <v>K2C1_MOUSE</v>
      </c>
      <c r="F939">
        <v>6.3</v>
      </c>
      <c r="G939">
        <v>637</v>
      </c>
      <c r="H939">
        <v>65607</v>
      </c>
      <c r="I939" t="s">
        <v>211</v>
      </c>
      <c r="J939">
        <v>101</v>
      </c>
      <c r="K939">
        <v>5</v>
      </c>
      <c r="L939">
        <v>0.05</v>
      </c>
      <c r="M939">
        <v>13</v>
      </c>
      <c r="N939">
        <v>8</v>
      </c>
      <c r="O939">
        <v>16</v>
      </c>
      <c r="P939">
        <v>9</v>
      </c>
      <c r="Q939">
        <v>35</v>
      </c>
      <c r="R939">
        <v>12</v>
      </c>
      <c r="S939">
        <v>8</v>
      </c>
      <c r="T939">
        <v>0</v>
      </c>
      <c r="U939">
        <v>0</v>
      </c>
      <c r="V939">
        <v>2</v>
      </c>
      <c r="W939">
        <v>1</v>
      </c>
      <c r="X939">
        <v>1</v>
      </c>
      <c r="Y939">
        <v>1</v>
      </c>
      <c r="Z939">
        <v>0</v>
      </c>
      <c r="AA939">
        <v>0</v>
      </c>
      <c r="AB939">
        <v>0</v>
      </c>
      <c r="AC939">
        <v>3.5710000000000002</v>
      </c>
      <c r="AD939">
        <v>1.5409999999999999</v>
      </c>
      <c r="AE939">
        <v>2.7989999999999999</v>
      </c>
      <c r="AF939">
        <v>2.105</v>
      </c>
      <c r="AG939">
        <v>0</v>
      </c>
      <c r="AH939" s="3">
        <v>0</v>
      </c>
      <c r="AI939" s="3">
        <v>0</v>
      </c>
      <c r="AJ939" s="3">
        <v>2.367285714285714</v>
      </c>
      <c r="AK939" s="3">
        <v>5.6487142857142851</v>
      </c>
      <c r="AL939" s="3">
        <v>5.3998571428571429</v>
      </c>
      <c r="AM939" s="3">
        <v>1.7292857142857143</v>
      </c>
      <c r="AN939" s="3">
        <v>0</v>
      </c>
      <c r="AO939" s="3">
        <f t="shared" si="184"/>
        <v>2.1635918367346938</v>
      </c>
      <c r="AP939" s="3" t="b">
        <f t="shared" si="185"/>
        <v>0</v>
      </c>
      <c r="AQ939" s="3" t="b">
        <f t="shared" si="192"/>
        <v>0</v>
      </c>
      <c r="AR939">
        <f t="shared" si="186"/>
        <v>4</v>
      </c>
      <c r="AS939">
        <f t="shared" si="187"/>
        <v>3</v>
      </c>
      <c r="AT939" s="3" t="b">
        <f t="shared" si="188"/>
        <v>1</v>
      </c>
      <c r="AU939" s="3">
        <f t="shared" si="189"/>
        <v>2.0039999999999996</v>
      </c>
      <c r="AV939" s="3">
        <f t="shared" si="190"/>
        <v>2.3763809523809525</v>
      </c>
      <c r="AW939" s="3">
        <f t="shared" si="183"/>
        <v>-0.24588362140018374</v>
      </c>
      <c r="AX939" s="3">
        <f t="shared" si="195"/>
        <v>-0.34502651103974918</v>
      </c>
      <c r="AY939" s="3" t="b">
        <f t="shared" si="193"/>
        <v>0</v>
      </c>
      <c r="AZ939" s="6">
        <f t="shared" si="191"/>
        <v>0.86416680876468188</v>
      </c>
      <c r="BA939" s="3" t="b">
        <f t="shared" si="194"/>
        <v>0</v>
      </c>
      <c r="BB939" s="3"/>
      <c r="BC939" t="s">
        <v>479</v>
      </c>
    </row>
    <row r="940" spans="1:55">
      <c r="A940">
        <v>1075</v>
      </c>
      <c r="B940">
        <v>1</v>
      </c>
      <c r="C940" t="s">
        <v>2541</v>
      </c>
      <c r="D940" t="str">
        <f>HYPERLINK("http://www.uniprot.org/uniprot/ECHB_MOUSE", "ECHB_MOUSE")</f>
        <v>ECHB_MOUSE</v>
      </c>
      <c r="F940">
        <v>5.7</v>
      </c>
      <c r="G940">
        <v>475</v>
      </c>
      <c r="H940">
        <v>51387</v>
      </c>
      <c r="I940" t="s">
        <v>2542</v>
      </c>
      <c r="J940">
        <v>14</v>
      </c>
      <c r="K940">
        <v>14</v>
      </c>
      <c r="L940">
        <v>1</v>
      </c>
      <c r="M940">
        <v>0</v>
      </c>
      <c r="N940">
        <v>5</v>
      </c>
      <c r="O940">
        <v>1</v>
      </c>
      <c r="P940">
        <v>1</v>
      </c>
      <c r="Q940">
        <v>0</v>
      </c>
      <c r="R940">
        <v>2</v>
      </c>
      <c r="S940">
        <v>5</v>
      </c>
      <c r="T940">
        <v>0</v>
      </c>
      <c r="U940">
        <v>5</v>
      </c>
      <c r="V940">
        <v>1</v>
      </c>
      <c r="W940">
        <v>1</v>
      </c>
      <c r="X940">
        <v>0</v>
      </c>
      <c r="Y940">
        <v>2</v>
      </c>
      <c r="Z940">
        <v>5</v>
      </c>
      <c r="AA940">
        <v>0</v>
      </c>
      <c r="AB940">
        <v>5</v>
      </c>
      <c r="AC940">
        <v>1</v>
      </c>
      <c r="AD940">
        <v>1</v>
      </c>
      <c r="AE940">
        <v>0</v>
      </c>
      <c r="AF940">
        <v>2</v>
      </c>
      <c r="AG940">
        <v>5</v>
      </c>
      <c r="AH940" s="3">
        <v>1.1428571428571428</v>
      </c>
      <c r="AI940" s="3">
        <v>3</v>
      </c>
      <c r="AJ940" s="3">
        <v>0.8571428571428571</v>
      </c>
      <c r="AK940" s="3">
        <v>4.7107142857142863</v>
      </c>
      <c r="AL940" s="3">
        <v>1.1428571428571428</v>
      </c>
      <c r="AM940" s="3">
        <v>1.4285714285714286</v>
      </c>
      <c r="AN940" s="3">
        <v>2.8571428571428572</v>
      </c>
      <c r="AO940" s="3">
        <f t="shared" si="184"/>
        <v>2.1627551020408164</v>
      </c>
      <c r="AP940" s="3" t="b">
        <f t="shared" si="185"/>
        <v>0</v>
      </c>
      <c r="AQ940" s="3" t="b">
        <f t="shared" si="192"/>
        <v>1</v>
      </c>
      <c r="AR940">
        <f t="shared" si="186"/>
        <v>3</v>
      </c>
      <c r="AS940">
        <f t="shared" si="187"/>
        <v>2</v>
      </c>
      <c r="AT940" s="3" t="b">
        <f t="shared" si="188"/>
        <v>1</v>
      </c>
      <c r="AU940" s="3">
        <f t="shared" si="189"/>
        <v>2.4276785714285714</v>
      </c>
      <c r="AV940" s="3">
        <f t="shared" si="190"/>
        <v>1.8095238095238095</v>
      </c>
      <c r="AW940" s="3">
        <f t="shared" si="183"/>
        <v>0.42396732841496837</v>
      </c>
      <c r="AX940" s="3">
        <f t="shared" si="195"/>
        <v>0.50344480656839374</v>
      </c>
      <c r="AY940" s="3" t="b">
        <f t="shared" si="193"/>
        <v>0</v>
      </c>
      <c r="AZ940" s="6">
        <f t="shared" si="191"/>
        <v>0.6140852513552344</v>
      </c>
      <c r="BA940" s="3" t="b">
        <f t="shared" si="194"/>
        <v>0</v>
      </c>
      <c r="BB940" s="3"/>
      <c r="BC940" t="s">
        <v>537</v>
      </c>
    </row>
    <row r="941" spans="1:55">
      <c r="A941">
        <v>1371</v>
      </c>
      <c r="B941">
        <v>1</v>
      </c>
      <c r="C941" t="s">
        <v>2676</v>
      </c>
      <c r="D941" t="str">
        <f>HYPERLINK("http://www.uniprot.org/uniprot/EHMT2_MOUSE", "EHMT2_MOUSE")</f>
        <v>EHMT2_MOUSE</v>
      </c>
      <c r="F941">
        <v>6.7</v>
      </c>
      <c r="G941">
        <v>1263</v>
      </c>
      <c r="H941">
        <v>138040</v>
      </c>
      <c r="I941" t="s">
        <v>2677</v>
      </c>
      <c r="J941">
        <v>10</v>
      </c>
      <c r="K941">
        <v>10</v>
      </c>
      <c r="L941">
        <v>1</v>
      </c>
      <c r="M941">
        <v>1</v>
      </c>
      <c r="N941">
        <v>3</v>
      </c>
      <c r="O941">
        <v>6</v>
      </c>
      <c r="P941">
        <v>0</v>
      </c>
      <c r="Q941">
        <v>0</v>
      </c>
      <c r="R941">
        <v>0</v>
      </c>
      <c r="S941">
        <v>0</v>
      </c>
      <c r="T941">
        <v>1</v>
      </c>
      <c r="U941">
        <v>3</v>
      </c>
      <c r="V941">
        <v>6</v>
      </c>
      <c r="W941">
        <v>0</v>
      </c>
      <c r="X941">
        <v>0</v>
      </c>
      <c r="Y941">
        <v>0</v>
      </c>
      <c r="Z941">
        <v>0</v>
      </c>
      <c r="AA941">
        <v>1</v>
      </c>
      <c r="AB941">
        <v>3</v>
      </c>
      <c r="AC941">
        <v>6</v>
      </c>
      <c r="AD941">
        <v>0</v>
      </c>
      <c r="AE941">
        <v>0</v>
      </c>
      <c r="AF941">
        <v>0</v>
      </c>
      <c r="AG941">
        <v>0</v>
      </c>
      <c r="AH941" s="3">
        <v>3.2857142857142856</v>
      </c>
      <c r="AI941" s="3">
        <v>1.8571428571428572</v>
      </c>
      <c r="AJ941" s="3">
        <v>4.5714285714285712</v>
      </c>
      <c r="AK941" s="3">
        <v>2.8571428571428572</v>
      </c>
      <c r="AL941" s="3">
        <v>1.9795714285714285</v>
      </c>
      <c r="AM941" s="3">
        <v>0.42857142857142855</v>
      </c>
      <c r="AN941" s="3">
        <v>0.14285714285714285</v>
      </c>
      <c r="AO941" s="3">
        <f t="shared" si="184"/>
        <v>2.1603469387755103</v>
      </c>
      <c r="AP941" s="3" t="b">
        <f t="shared" si="185"/>
        <v>0</v>
      </c>
      <c r="AQ941" s="3" t="b">
        <f t="shared" si="192"/>
        <v>1</v>
      </c>
      <c r="AR941">
        <f t="shared" si="186"/>
        <v>3</v>
      </c>
      <c r="AS941">
        <f t="shared" si="187"/>
        <v>0</v>
      </c>
      <c r="AT941" s="3" t="b">
        <f t="shared" si="188"/>
        <v>1</v>
      </c>
      <c r="AU941" s="3">
        <f t="shared" si="189"/>
        <v>3.1428571428571428</v>
      </c>
      <c r="AV941" s="3">
        <f t="shared" si="190"/>
        <v>0.85033333333333327</v>
      </c>
      <c r="AW941" s="3">
        <f t="shared" si="183"/>
        <v>1.8859762983604642</v>
      </c>
      <c r="AX941" s="3">
        <f t="shared" si="195"/>
        <v>2.073350653286429</v>
      </c>
      <c r="AY941" s="3" t="b">
        <f t="shared" si="193"/>
        <v>1</v>
      </c>
      <c r="AZ941" s="6">
        <f t="shared" si="191"/>
        <v>3.8031997879284234E-2</v>
      </c>
      <c r="BA941" s="3" t="b">
        <f t="shared" si="194"/>
        <v>1</v>
      </c>
      <c r="BB941" s="3"/>
      <c r="BC941" t="s">
        <v>537</v>
      </c>
    </row>
    <row r="942" spans="1:55">
      <c r="A942">
        <v>652</v>
      </c>
      <c r="B942">
        <v>1</v>
      </c>
      <c r="C942" t="s">
        <v>506</v>
      </c>
      <c r="D942" t="str">
        <f>HYPERLINK("http://www.uniprot.org/uniprot/CLH_MOUSE", "CLH_MOUSE")</f>
        <v>CLH_MOUSE</v>
      </c>
      <c r="F942">
        <v>7.4</v>
      </c>
      <c r="G942">
        <v>1675</v>
      </c>
      <c r="H942">
        <v>191558</v>
      </c>
      <c r="I942" t="s">
        <v>507</v>
      </c>
      <c r="J942">
        <v>20</v>
      </c>
      <c r="K942">
        <v>20</v>
      </c>
      <c r="L942">
        <v>1</v>
      </c>
      <c r="M942">
        <v>0</v>
      </c>
      <c r="N942">
        <v>4</v>
      </c>
      <c r="O942">
        <v>6</v>
      </c>
      <c r="P942">
        <v>0</v>
      </c>
      <c r="Q942">
        <v>0</v>
      </c>
      <c r="R942">
        <v>6</v>
      </c>
      <c r="S942">
        <v>4</v>
      </c>
      <c r="T942">
        <v>0</v>
      </c>
      <c r="U942">
        <v>4</v>
      </c>
      <c r="V942">
        <v>6</v>
      </c>
      <c r="W942">
        <v>0</v>
      </c>
      <c r="X942">
        <v>0</v>
      </c>
      <c r="Y942">
        <v>6</v>
      </c>
      <c r="Z942">
        <v>4</v>
      </c>
      <c r="AA942">
        <v>0</v>
      </c>
      <c r="AB942">
        <v>4</v>
      </c>
      <c r="AC942">
        <v>6</v>
      </c>
      <c r="AD942">
        <v>0</v>
      </c>
      <c r="AE942">
        <v>0</v>
      </c>
      <c r="AF942">
        <v>6</v>
      </c>
      <c r="AG942">
        <v>4</v>
      </c>
      <c r="AH942" s="3">
        <v>0.42857142857142855</v>
      </c>
      <c r="AI942" s="3">
        <v>2.2857142857142856</v>
      </c>
      <c r="AJ942" s="3">
        <v>4.2652857142857146</v>
      </c>
      <c r="AK942" s="3">
        <v>0.6667142857142857</v>
      </c>
      <c r="AL942" s="3">
        <v>0.5714285714285714</v>
      </c>
      <c r="AM942" s="3">
        <v>4.5714285714285712</v>
      </c>
      <c r="AN942" s="3">
        <v>2.2857142857142856</v>
      </c>
      <c r="AO942" s="3">
        <f t="shared" si="184"/>
        <v>2.1535510204081634</v>
      </c>
      <c r="AP942" s="3" t="b">
        <f t="shared" si="185"/>
        <v>0</v>
      </c>
      <c r="AQ942" s="3" t="b">
        <f t="shared" si="192"/>
        <v>1</v>
      </c>
      <c r="AR942">
        <f t="shared" si="186"/>
        <v>2</v>
      </c>
      <c r="AS942">
        <f t="shared" si="187"/>
        <v>2</v>
      </c>
      <c r="AT942" s="3" t="b">
        <f t="shared" si="188"/>
        <v>1</v>
      </c>
      <c r="AU942" s="3">
        <f t="shared" si="189"/>
        <v>1.9115714285714287</v>
      </c>
      <c r="AV942" s="3">
        <f t="shared" si="190"/>
        <v>2.4761904761904758</v>
      </c>
      <c r="AW942" s="3">
        <f t="shared" si="183"/>
        <v>-0.37336318584085237</v>
      </c>
      <c r="AX942" s="3">
        <f t="shared" si="195"/>
        <v>-0.45658817536660079</v>
      </c>
      <c r="AY942" s="3" t="b">
        <f t="shared" si="193"/>
        <v>0</v>
      </c>
      <c r="AZ942" s="6">
        <f t="shared" si="191"/>
        <v>0.70889599148955984</v>
      </c>
      <c r="BA942" s="3" t="b">
        <f t="shared" si="194"/>
        <v>0</v>
      </c>
      <c r="BB942" s="3"/>
      <c r="BC942" t="s">
        <v>537</v>
      </c>
    </row>
    <row r="943" spans="1:55">
      <c r="A943">
        <v>946</v>
      </c>
      <c r="B943">
        <v>1</v>
      </c>
      <c r="C943" t="s">
        <v>2690</v>
      </c>
      <c r="D943" t="str">
        <f>HYPERLINK("http://www.uniprot.org/uniprot/GLE1_MOUSE", "GLE1_MOUSE")</f>
        <v>GLE1_MOUSE</v>
      </c>
      <c r="F943">
        <v>9.6999999999999993</v>
      </c>
      <c r="G943">
        <v>699</v>
      </c>
      <c r="H943">
        <v>79575</v>
      </c>
      <c r="I943" t="s">
        <v>2691</v>
      </c>
      <c r="J943">
        <v>12</v>
      </c>
      <c r="K943">
        <v>12</v>
      </c>
      <c r="L943">
        <v>1</v>
      </c>
      <c r="M943">
        <v>1</v>
      </c>
      <c r="N943">
        <v>0</v>
      </c>
      <c r="O943">
        <v>3</v>
      </c>
      <c r="P943">
        <v>0</v>
      </c>
      <c r="Q943">
        <v>2</v>
      </c>
      <c r="R943">
        <v>4</v>
      </c>
      <c r="S943">
        <v>2</v>
      </c>
      <c r="T943">
        <v>1</v>
      </c>
      <c r="U943">
        <v>0</v>
      </c>
      <c r="V943">
        <v>3</v>
      </c>
      <c r="W943">
        <v>0</v>
      </c>
      <c r="X943">
        <v>2</v>
      </c>
      <c r="Y943">
        <v>4</v>
      </c>
      <c r="Z943">
        <v>2</v>
      </c>
      <c r="AA943">
        <v>1</v>
      </c>
      <c r="AB943">
        <v>0</v>
      </c>
      <c r="AC943">
        <v>3</v>
      </c>
      <c r="AD943">
        <v>0</v>
      </c>
      <c r="AE943">
        <v>2</v>
      </c>
      <c r="AF943">
        <v>4</v>
      </c>
      <c r="AG943">
        <v>2</v>
      </c>
      <c r="AH943" s="3">
        <v>2.8571428571428572</v>
      </c>
      <c r="AI943" s="3">
        <v>0</v>
      </c>
      <c r="AJ943" s="3">
        <v>2.2857142857142856</v>
      </c>
      <c r="AK943" s="3">
        <v>1.3571428571428572</v>
      </c>
      <c r="AL943" s="3">
        <v>4.5714285714285712</v>
      </c>
      <c r="AM943" s="3">
        <v>2.8571428571428572</v>
      </c>
      <c r="AN943" s="3">
        <v>1.1285714285714286</v>
      </c>
      <c r="AO943" s="3">
        <f t="shared" si="184"/>
        <v>2.1510204081632653</v>
      </c>
      <c r="AP943" s="3" t="b">
        <f t="shared" si="185"/>
        <v>0</v>
      </c>
      <c r="AQ943" s="3" t="b">
        <f t="shared" si="192"/>
        <v>1</v>
      </c>
      <c r="AR943">
        <f t="shared" si="186"/>
        <v>2</v>
      </c>
      <c r="AS943">
        <f t="shared" si="187"/>
        <v>3</v>
      </c>
      <c r="AT943" s="3" t="b">
        <f t="shared" si="188"/>
        <v>1</v>
      </c>
      <c r="AU943" s="3">
        <f t="shared" si="189"/>
        <v>1.625</v>
      </c>
      <c r="AV943" s="3">
        <f t="shared" si="190"/>
        <v>2.8523809523809525</v>
      </c>
      <c r="AW943" s="3">
        <f t="shared" si="183"/>
        <v>-0.81172695698157116</v>
      </c>
      <c r="AX943" s="3">
        <f t="shared" si="195"/>
        <v>-0.70499139623523555</v>
      </c>
      <c r="AY943" s="3" t="b">
        <f t="shared" si="193"/>
        <v>0</v>
      </c>
      <c r="AZ943" s="6">
        <f t="shared" si="191"/>
        <v>0.31985716596963221</v>
      </c>
      <c r="BA943" s="3" t="b">
        <f t="shared" si="194"/>
        <v>0</v>
      </c>
      <c r="BB943" s="3"/>
      <c r="BC943" t="s">
        <v>537</v>
      </c>
    </row>
    <row r="944" spans="1:55">
      <c r="A944">
        <v>1236</v>
      </c>
      <c r="B944">
        <v>1</v>
      </c>
      <c r="C944" t="s">
        <v>2105</v>
      </c>
      <c r="D944" t="str">
        <f>HYPERLINK("http://www.uniprot.org/uniprot/GPTC1_MOUSE", "GPTC1_MOUSE")</f>
        <v>GPTC1_MOUSE</v>
      </c>
      <c r="F944">
        <v>14</v>
      </c>
      <c r="G944">
        <v>930</v>
      </c>
      <c r="H944">
        <v>103009</v>
      </c>
      <c r="I944" t="s">
        <v>2106</v>
      </c>
      <c r="J944">
        <v>10</v>
      </c>
      <c r="K944">
        <v>10</v>
      </c>
      <c r="L944">
        <v>1</v>
      </c>
      <c r="M944">
        <v>2</v>
      </c>
      <c r="N944">
        <v>3</v>
      </c>
      <c r="O944">
        <v>2</v>
      </c>
      <c r="P944">
        <v>0</v>
      </c>
      <c r="Q944">
        <v>1</v>
      </c>
      <c r="R944">
        <v>1</v>
      </c>
      <c r="S944">
        <v>1</v>
      </c>
      <c r="T944">
        <v>2</v>
      </c>
      <c r="U944">
        <v>3</v>
      </c>
      <c r="V944">
        <v>2</v>
      </c>
      <c r="W944">
        <v>0</v>
      </c>
      <c r="X944">
        <v>1</v>
      </c>
      <c r="Y944">
        <v>1</v>
      </c>
      <c r="Z944">
        <v>1</v>
      </c>
      <c r="AA944">
        <v>2</v>
      </c>
      <c r="AB944">
        <v>3</v>
      </c>
      <c r="AC944">
        <v>2</v>
      </c>
      <c r="AD944">
        <v>0</v>
      </c>
      <c r="AE944">
        <v>1</v>
      </c>
      <c r="AF944">
        <v>1</v>
      </c>
      <c r="AG944">
        <v>1</v>
      </c>
      <c r="AH944" s="3">
        <v>4.5892857142857144</v>
      </c>
      <c r="AI944" s="3">
        <v>1.7358571428571428</v>
      </c>
      <c r="AJ944" s="3">
        <v>1.4285714285714286</v>
      </c>
      <c r="AK944" s="3">
        <v>2.3199999999999998</v>
      </c>
      <c r="AL944" s="3">
        <v>3.2857142857142856</v>
      </c>
      <c r="AM944" s="3">
        <v>0.93328571428571416</v>
      </c>
      <c r="AN944" s="3">
        <v>0.7142857142857143</v>
      </c>
      <c r="AO944" s="3">
        <f t="shared" si="184"/>
        <v>2.1438571428571431</v>
      </c>
      <c r="AP944" s="3" t="b">
        <f t="shared" si="185"/>
        <v>0</v>
      </c>
      <c r="AQ944" s="3" t="b">
        <f t="shared" si="192"/>
        <v>1</v>
      </c>
      <c r="AR944">
        <f t="shared" si="186"/>
        <v>3</v>
      </c>
      <c r="AS944">
        <f t="shared" si="187"/>
        <v>3</v>
      </c>
      <c r="AT944" s="3" t="b">
        <f t="shared" si="188"/>
        <v>1</v>
      </c>
      <c r="AU944" s="3">
        <f t="shared" si="189"/>
        <v>2.5184285714285717</v>
      </c>
      <c r="AV944" s="3">
        <f t="shared" si="190"/>
        <v>1.6444285714285714</v>
      </c>
      <c r="AW944" s="3">
        <f t="shared" si="183"/>
        <v>0.61493746973961594</v>
      </c>
      <c r="AX944" s="3">
        <f t="shared" si="195"/>
        <v>0.58821029765150834</v>
      </c>
      <c r="AY944" s="3" t="b">
        <f t="shared" si="193"/>
        <v>0</v>
      </c>
      <c r="AZ944" s="6">
        <f t="shared" si="191"/>
        <v>0.45923176560540835</v>
      </c>
      <c r="BA944" s="3" t="b">
        <f t="shared" si="194"/>
        <v>0</v>
      </c>
      <c r="BB944" s="3"/>
      <c r="BC944" t="s">
        <v>537</v>
      </c>
    </row>
    <row r="945" spans="1:55">
      <c r="A945">
        <v>622</v>
      </c>
      <c r="B945">
        <v>1</v>
      </c>
      <c r="C945" t="s">
        <v>2007</v>
      </c>
      <c r="D945" t="str">
        <f>HYPERLINK("http://www.uniprot.org/uniprot/TAF6_MOUSE", "TAF6_MOUSE")</f>
        <v>TAF6_MOUSE</v>
      </c>
      <c r="F945">
        <v>23.3</v>
      </c>
      <c r="G945">
        <v>678</v>
      </c>
      <c r="H945">
        <v>72674</v>
      </c>
      <c r="I945" t="s">
        <v>2008</v>
      </c>
      <c r="J945">
        <v>18</v>
      </c>
      <c r="K945">
        <v>18</v>
      </c>
      <c r="L945">
        <v>1</v>
      </c>
      <c r="M945">
        <v>2</v>
      </c>
      <c r="N945">
        <v>7</v>
      </c>
      <c r="O945">
        <v>2</v>
      </c>
      <c r="P945">
        <v>0</v>
      </c>
      <c r="Q945">
        <v>0</v>
      </c>
      <c r="R945">
        <v>2</v>
      </c>
      <c r="S945">
        <v>5</v>
      </c>
      <c r="T945">
        <v>2</v>
      </c>
      <c r="U945">
        <v>7</v>
      </c>
      <c r="V945">
        <v>2</v>
      </c>
      <c r="W945">
        <v>0</v>
      </c>
      <c r="X945">
        <v>0</v>
      </c>
      <c r="Y945">
        <v>2</v>
      </c>
      <c r="Z945">
        <v>5</v>
      </c>
      <c r="AA945">
        <v>2</v>
      </c>
      <c r="AB945">
        <v>7</v>
      </c>
      <c r="AC945">
        <v>2</v>
      </c>
      <c r="AD945">
        <v>0</v>
      </c>
      <c r="AE945">
        <v>0</v>
      </c>
      <c r="AF945">
        <v>2</v>
      </c>
      <c r="AG945">
        <v>5</v>
      </c>
      <c r="AH945" s="3">
        <v>4.1428571428571432</v>
      </c>
      <c r="AI945" s="3">
        <v>4.5714285714285712</v>
      </c>
      <c r="AJ945" s="3">
        <v>1.1428571428571428</v>
      </c>
      <c r="AK945" s="3">
        <v>0.5714285714285714</v>
      </c>
      <c r="AL945" s="3">
        <v>0.42857142857142855</v>
      </c>
      <c r="AM945" s="3">
        <v>1.2857142857142858</v>
      </c>
      <c r="AN945" s="3">
        <v>2.8571428571428572</v>
      </c>
      <c r="AO945" s="3">
        <f t="shared" si="184"/>
        <v>2.1428571428571432</v>
      </c>
      <c r="AP945" s="3" t="b">
        <f t="shared" si="185"/>
        <v>0</v>
      </c>
      <c r="AQ945" s="3" t="b">
        <f t="shared" si="192"/>
        <v>1</v>
      </c>
      <c r="AR945">
        <f t="shared" si="186"/>
        <v>3</v>
      </c>
      <c r="AS945">
        <f t="shared" si="187"/>
        <v>2</v>
      </c>
      <c r="AT945" s="3" t="b">
        <f t="shared" si="188"/>
        <v>1</v>
      </c>
      <c r="AU945" s="3">
        <f t="shared" si="189"/>
        <v>2.6071428571428572</v>
      </c>
      <c r="AV945" s="3">
        <f t="shared" si="190"/>
        <v>1.5238095238095237</v>
      </c>
      <c r="AW945" s="3">
        <f t="shared" si="183"/>
        <v>0.77478705960117356</v>
      </c>
      <c r="AX945" s="3">
        <f t="shared" si="195"/>
        <v>0.75780637449655852</v>
      </c>
      <c r="AY945" s="3" t="b">
        <f t="shared" si="193"/>
        <v>0</v>
      </c>
      <c r="AZ945" s="6">
        <f t="shared" si="191"/>
        <v>0.45758989768274044</v>
      </c>
      <c r="BA945" s="3" t="b">
        <f t="shared" si="194"/>
        <v>0</v>
      </c>
      <c r="BB945" s="3"/>
      <c r="BC945" t="s">
        <v>537</v>
      </c>
    </row>
    <row r="946" spans="1:55">
      <c r="A946">
        <v>629</v>
      </c>
      <c r="B946">
        <v>1</v>
      </c>
      <c r="C946" t="s">
        <v>540</v>
      </c>
      <c r="D946" t="str">
        <f>HYPERLINK("http://www.uniprot.org/uniprot/VPS72_MOUSE", "VPS72_MOUSE")</f>
        <v>VPS72_MOUSE</v>
      </c>
      <c r="F946">
        <v>14.4</v>
      </c>
      <c r="G946">
        <v>368</v>
      </c>
      <c r="H946">
        <v>40785</v>
      </c>
      <c r="I946" t="s">
        <v>541</v>
      </c>
      <c r="J946">
        <v>21</v>
      </c>
      <c r="K946">
        <v>21</v>
      </c>
      <c r="L946">
        <v>1</v>
      </c>
      <c r="M946">
        <v>0</v>
      </c>
      <c r="N946">
        <v>4</v>
      </c>
      <c r="O946">
        <v>6</v>
      </c>
      <c r="P946">
        <v>0</v>
      </c>
      <c r="Q946">
        <v>0</v>
      </c>
      <c r="R946">
        <v>4</v>
      </c>
      <c r="S946">
        <v>7</v>
      </c>
      <c r="T946">
        <v>0</v>
      </c>
      <c r="U946">
        <v>4</v>
      </c>
      <c r="V946">
        <v>6</v>
      </c>
      <c r="W946">
        <v>0</v>
      </c>
      <c r="X946">
        <v>0</v>
      </c>
      <c r="Y946">
        <v>4</v>
      </c>
      <c r="Z946">
        <v>7</v>
      </c>
      <c r="AA946">
        <v>0</v>
      </c>
      <c r="AB946">
        <v>4</v>
      </c>
      <c r="AC946">
        <v>6</v>
      </c>
      <c r="AD946">
        <v>0</v>
      </c>
      <c r="AE946">
        <v>0</v>
      </c>
      <c r="AF946">
        <v>4</v>
      </c>
      <c r="AG946">
        <v>7</v>
      </c>
      <c r="AH946" s="3">
        <v>0.42857142857142855</v>
      </c>
      <c r="AI946" s="3">
        <v>2.2857142857142856</v>
      </c>
      <c r="AJ946" s="3">
        <v>4.25</v>
      </c>
      <c r="AK946" s="3">
        <v>0.5714285714285714</v>
      </c>
      <c r="AL946" s="3">
        <v>0.42857142857142855</v>
      </c>
      <c r="AM946" s="3">
        <v>2.8571428571428572</v>
      </c>
      <c r="AN946" s="3">
        <v>4.1428571428571432</v>
      </c>
      <c r="AO946" s="3">
        <f t="shared" si="184"/>
        <v>2.1377551020408165</v>
      </c>
      <c r="AP946" s="3" t="b">
        <f t="shared" si="185"/>
        <v>0</v>
      </c>
      <c r="AQ946" s="3" t="b">
        <f t="shared" si="192"/>
        <v>1</v>
      </c>
      <c r="AR946">
        <f t="shared" si="186"/>
        <v>2</v>
      </c>
      <c r="AS946">
        <f t="shared" si="187"/>
        <v>2</v>
      </c>
      <c r="AT946" s="3" t="b">
        <f t="shared" si="188"/>
        <v>1</v>
      </c>
      <c r="AU946" s="3">
        <f t="shared" si="189"/>
        <v>1.8839285714285712</v>
      </c>
      <c r="AV946" s="3">
        <f t="shared" si="190"/>
        <v>2.4761904761904763</v>
      </c>
      <c r="AW946" s="3">
        <f t="shared" si="183"/>
        <v>-0.39437802871275102</v>
      </c>
      <c r="AX946" s="3">
        <f t="shared" si="195"/>
        <v>-0.32788756476999564</v>
      </c>
      <c r="AY946" s="3" t="b">
        <f t="shared" si="193"/>
        <v>0</v>
      </c>
      <c r="AZ946" s="6">
        <f t="shared" si="191"/>
        <v>0.68911741849678587</v>
      </c>
      <c r="BA946" s="3" t="b">
        <f t="shared" si="194"/>
        <v>0</v>
      </c>
      <c r="BB946" s="3"/>
      <c r="BC946" t="s">
        <v>537</v>
      </c>
    </row>
    <row r="947" spans="1:55">
      <c r="A947">
        <v>899</v>
      </c>
      <c r="B947">
        <v>1</v>
      </c>
      <c r="C947" t="s">
        <v>1467</v>
      </c>
      <c r="D947" t="str">
        <f>HYPERLINK("http://www.uniprot.org/uniprot/ESRP2_MOUSE", "ESRP2_MOUSE")</f>
        <v>ESRP2_MOUSE</v>
      </c>
      <c r="F947">
        <v>8.8000000000000007</v>
      </c>
      <c r="G947">
        <v>717</v>
      </c>
      <c r="H947">
        <v>77362</v>
      </c>
      <c r="I947" t="s">
        <v>1468</v>
      </c>
      <c r="J947">
        <v>13</v>
      </c>
      <c r="K947">
        <v>13</v>
      </c>
      <c r="L947">
        <v>1</v>
      </c>
      <c r="M947">
        <v>1</v>
      </c>
      <c r="N947">
        <v>5</v>
      </c>
      <c r="O947">
        <v>1</v>
      </c>
      <c r="P947">
        <v>1</v>
      </c>
      <c r="Q947">
        <v>0</v>
      </c>
      <c r="R947">
        <v>3</v>
      </c>
      <c r="S947">
        <v>2</v>
      </c>
      <c r="T947">
        <v>1</v>
      </c>
      <c r="U947">
        <v>5</v>
      </c>
      <c r="V947">
        <v>1</v>
      </c>
      <c r="W947">
        <v>1</v>
      </c>
      <c r="X947">
        <v>0</v>
      </c>
      <c r="Y947">
        <v>3</v>
      </c>
      <c r="Z947">
        <v>2</v>
      </c>
      <c r="AA947">
        <v>1</v>
      </c>
      <c r="AB947">
        <v>5</v>
      </c>
      <c r="AC947">
        <v>1</v>
      </c>
      <c r="AD947">
        <v>1</v>
      </c>
      <c r="AE947">
        <v>0</v>
      </c>
      <c r="AF947">
        <v>3</v>
      </c>
      <c r="AG947">
        <v>2</v>
      </c>
      <c r="AH947" s="3">
        <v>2.6292857142857144</v>
      </c>
      <c r="AI947" s="3">
        <v>2.8571428571428572</v>
      </c>
      <c r="AJ947" s="3">
        <v>0.7142857142857143</v>
      </c>
      <c r="AK947" s="3">
        <v>4.5714285714285712</v>
      </c>
      <c r="AL947" s="3">
        <v>0.8571428571428571</v>
      </c>
      <c r="AM947" s="3">
        <v>2.2857142857142856</v>
      </c>
      <c r="AN947" s="3">
        <v>1.0357142857142858</v>
      </c>
      <c r="AO947" s="3">
        <f t="shared" si="184"/>
        <v>2.135816326530612</v>
      </c>
      <c r="AP947" s="3" t="b">
        <f t="shared" si="185"/>
        <v>0</v>
      </c>
      <c r="AQ947" s="3" t="b">
        <f t="shared" si="192"/>
        <v>1</v>
      </c>
      <c r="AR947">
        <f t="shared" si="186"/>
        <v>4</v>
      </c>
      <c r="AS947">
        <f t="shared" si="187"/>
        <v>2</v>
      </c>
      <c r="AT947" s="3" t="b">
        <f t="shared" si="188"/>
        <v>1</v>
      </c>
      <c r="AU947" s="3">
        <f t="shared" si="189"/>
        <v>2.6930357142857142</v>
      </c>
      <c r="AV947" s="3">
        <f t="shared" si="190"/>
        <v>1.392857142857143</v>
      </c>
      <c r="AW947" s="3">
        <f t="shared" si="183"/>
        <v>0.95118606577954978</v>
      </c>
      <c r="AX947" s="3">
        <f t="shared" si="195"/>
        <v>1.1550506579408859</v>
      </c>
      <c r="AY947" s="3" t="b">
        <f t="shared" si="193"/>
        <v>0</v>
      </c>
      <c r="AZ947" s="6">
        <f t="shared" si="191"/>
        <v>0.25299692650885519</v>
      </c>
      <c r="BA947" s="3" t="b">
        <f t="shared" si="194"/>
        <v>0</v>
      </c>
      <c r="BB947" s="3"/>
      <c r="BC947" t="s">
        <v>537</v>
      </c>
    </row>
    <row r="948" spans="1:55">
      <c r="A948">
        <v>740</v>
      </c>
      <c r="B948">
        <v>1</v>
      </c>
      <c r="C948" t="s">
        <v>1742</v>
      </c>
      <c r="D948" t="str">
        <f>HYPERLINK("http://www.uniprot.org/uniprot/FA98B_MOUSE", "FA98B_MOUSE")</f>
        <v>FA98B_MOUSE</v>
      </c>
      <c r="F948">
        <v>16.8</v>
      </c>
      <c r="G948">
        <v>429</v>
      </c>
      <c r="H948">
        <v>45350</v>
      </c>
      <c r="I948" t="s">
        <v>1743</v>
      </c>
      <c r="J948">
        <v>11</v>
      </c>
      <c r="K948">
        <v>11</v>
      </c>
      <c r="L948">
        <v>1</v>
      </c>
      <c r="M948">
        <v>2</v>
      </c>
      <c r="N948">
        <v>0</v>
      </c>
      <c r="O948">
        <v>3</v>
      </c>
      <c r="P948">
        <v>0</v>
      </c>
      <c r="Q948">
        <v>3</v>
      </c>
      <c r="R948">
        <v>2</v>
      </c>
      <c r="S948">
        <v>1</v>
      </c>
      <c r="T948">
        <v>2</v>
      </c>
      <c r="U948">
        <v>0</v>
      </c>
      <c r="V948">
        <v>3</v>
      </c>
      <c r="W948">
        <v>0</v>
      </c>
      <c r="X948">
        <v>3</v>
      </c>
      <c r="Y948">
        <v>2</v>
      </c>
      <c r="Z948">
        <v>1</v>
      </c>
      <c r="AA948">
        <v>2</v>
      </c>
      <c r="AB948">
        <v>0</v>
      </c>
      <c r="AC948">
        <v>3</v>
      </c>
      <c r="AD948">
        <v>0</v>
      </c>
      <c r="AE948">
        <v>3</v>
      </c>
      <c r="AF948">
        <v>2</v>
      </c>
      <c r="AG948">
        <v>1</v>
      </c>
      <c r="AH948" s="3">
        <v>4.1428571428571432</v>
      </c>
      <c r="AI948" s="3">
        <v>0</v>
      </c>
      <c r="AJ948" s="3">
        <v>2.1428571428571428</v>
      </c>
      <c r="AK948" s="3">
        <v>0.8571428571428571</v>
      </c>
      <c r="AL948" s="3">
        <v>6</v>
      </c>
      <c r="AM948" s="3">
        <v>1.3651428571428572</v>
      </c>
      <c r="AN948" s="3">
        <v>0.42857142857142855</v>
      </c>
      <c r="AO948" s="3">
        <f t="shared" si="184"/>
        <v>2.1337959183673467</v>
      </c>
      <c r="AP948" s="3" t="b">
        <f t="shared" si="185"/>
        <v>0</v>
      </c>
      <c r="AQ948" s="3" t="b">
        <f t="shared" si="192"/>
        <v>1</v>
      </c>
      <c r="AR948">
        <f t="shared" si="186"/>
        <v>2</v>
      </c>
      <c r="AS948">
        <f t="shared" si="187"/>
        <v>3</v>
      </c>
      <c r="AT948" s="3" t="b">
        <f t="shared" si="188"/>
        <v>1</v>
      </c>
      <c r="AU948" s="3">
        <f t="shared" si="189"/>
        <v>1.7857142857142858</v>
      </c>
      <c r="AV948" s="3">
        <f t="shared" si="190"/>
        <v>2.5979047619047617</v>
      </c>
      <c r="AW948" s="3">
        <f t="shared" si="183"/>
        <v>-0.54084727544504829</v>
      </c>
      <c r="AX948" s="3">
        <f t="shared" si="195"/>
        <v>-0.34086161678154359</v>
      </c>
      <c r="AY948" s="3" t="b">
        <f t="shared" si="193"/>
        <v>0</v>
      </c>
      <c r="AZ948" s="6">
        <f t="shared" si="191"/>
        <v>0.66942599476485076</v>
      </c>
      <c r="BA948" s="3" t="b">
        <f t="shared" si="194"/>
        <v>0</v>
      </c>
      <c r="BB948" s="3"/>
      <c r="BC948" t="s">
        <v>537</v>
      </c>
    </row>
    <row r="949" spans="1:55">
      <c r="A949">
        <v>1262</v>
      </c>
      <c r="B949">
        <v>1</v>
      </c>
      <c r="C949" t="s">
        <v>2071</v>
      </c>
      <c r="D949" t="str">
        <f>HYPERLINK("http://www.uniprot.org/uniprot/3BHS7_MOUSE", "3BHS7_MOUSE")</f>
        <v>3BHS7_MOUSE</v>
      </c>
      <c r="F949">
        <v>12.5</v>
      </c>
      <c r="G949">
        <v>369</v>
      </c>
      <c r="H949">
        <v>41136</v>
      </c>
      <c r="I949" t="s">
        <v>2158</v>
      </c>
      <c r="J949">
        <v>14</v>
      </c>
      <c r="K949">
        <v>14</v>
      </c>
      <c r="L949">
        <v>1</v>
      </c>
      <c r="M949">
        <v>0</v>
      </c>
      <c r="N949">
        <v>3</v>
      </c>
      <c r="O949">
        <v>1</v>
      </c>
      <c r="P949">
        <v>0</v>
      </c>
      <c r="Q949">
        <v>0</v>
      </c>
      <c r="R949">
        <v>4</v>
      </c>
      <c r="S949">
        <v>6</v>
      </c>
      <c r="T949">
        <v>0</v>
      </c>
      <c r="U949">
        <v>3</v>
      </c>
      <c r="V949">
        <v>1</v>
      </c>
      <c r="W949">
        <v>0</v>
      </c>
      <c r="X949">
        <v>0</v>
      </c>
      <c r="Y949">
        <v>4</v>
      </c>
      <c r="Z949">
        <v>6</v>
      </c>
      <c r="AA949">
        <v>0</v>
      </c>
      <c r="AB949">
        <v>3</v>
      </c>
      <c r="AC949">
        <v>1</v>
      </c>
      <c r="AD949">
        <v>0</v>
      </c>
      <c r="AE949">
        <v>0</v>
      </c>
      <c r="AF949">
        <v>4</v>
      </c>
      <c r="AG949">
        <v>6</v>
      </c>
      <c r="AH949" s="3">
        <v>1.4285714285714286</v>
      </c>
      <c r="AI949" s="3">
        <v>1.7618571428571428</v>
      </c>
      <c r="AJ949" s="3">
        <v>0.8571428571428571</v>
      </c>
      <c r="AK949" s="3">
        <v>2.3714285714285714</v>
      </c>
      <c r="AL949" s="3">
        <v>1.4285714285714286</v>
      </c>
      <c r="AM949" s="3">
        <v>3.3219999999999996</v>
      </c>
      <c r="AN949" s="3">
        <v>3.75</v>
      </c>
      <c r="AO949" s="3">
        <f t="shared" si="184"/>
        <v>2.1313673469387755</v>
      </c>
      <c r="AP949" s="3" t="b">
        <f t="shared" si="185"/>
        <v>0</v>
      </c>
      <c r="AQ949" s="3" t="b">
        <f t="shared" si="192"/>
        <v>1</v>
      </c>
      <c r="AR949">
        <f t="shared" si="186"/>
        <v>2</v>
      </c>
      <c r="AS949">
        <f t="shared" si="187"/>
        <v>2</v>
      </c>
      <c r="AT949" s="3" t="b">
        <f t="shared" si="188"/>
        <v>1</v>
      </c>
      <c r="AU949" s="3">
        <f t="shared" si="189"/>
        <v>1.6047500000000001</v>
      </c>
      <c r="AV949" s="3">
        <f t="shared" si="190"/>
        <v>2.8335238095238093</v>
      </c>
      <c r="AW949" s="3">
        <f t="shared" si="183"/>
        <v>-0.82024876418056858</v>
      </c>
      <c r="AX949" s="3">
        <f t="shared" si="195"/>
        <v>-0.64624497930022784</v>
      </c>
      <c r="AY949" s="3" t="b">
        <f t="shared" si="193"/>
        <v>0</v>
      </c>
      <c r="AZ949" s="6">
        <f t="shared" si="191"/>
        <v>0.14160627091494413</v>
      </c>
      <c r="BA949" s="3" t="b">
        <f t="shared" si="194"/>
        <v>0</v>
      </c>
      <c r="BB949" s="3"/>
      <c r="BC949" t="s">
        <v>537</v>
      </c>
    </row>
    <row r="950" spans="1:55">
      <c r="A950">
        <v>654</v>
      </c>
      <c r="B950">
        <v>1</v>
      </c>
      <c r="C950" t="s">
        <v>510</v>
      </c>
      <c r="D950" t="str">
        <f>HYPERLINK("http://www.uniprot.org/uniprot/CDK13_MOUSE", "CDK13_MOUSE")</f>
        <v>CDK13_MOUSE</v>
      </c>
      <c r="F950">
        <v>4.7</v>
      </c>
      <c r="G950">
        <v>1511</v>
      </c>
      <c r="H950">
        <v>164610</v>
      </c>
      <c r="I950" t="s">
        <v>511</v>
      </c>
      <c r="J950">
        <v>40</v>
      </c>
      <c r="K950">
        <v>9</v>
      </c>
      <c r="L950">
        <v>0.22500000000000001</v>
      </c>
      <c r="M950">
        <v>0</v>
      </c>
      <c r="N950">
        <v>8</v>
      </c>
      <c r="O950">
        <v>10</v>
      </c>
      <c r="P950">
        <v>1</v>
      </c>
      <c r="Q950">
        <v>2</v>
      </c>
      <c r="R950">
        <v>10</v>
      </c>
      <c r="S950">
        <v>9</v>
      </c>
      <c r="T950">
        <v>0</v>
      </c>
      <c r="U950">
        <v>3</v>
      </c>
      <c r="V950">
        <v>0</v>
      </c>
      <c r="W950">
        <v>0</v>
      </c>
      <c r="X950">
        <v>0</v>
      </c>
      <c r="Y950">
        <v>3</v>
      </c>
      <c r="Z950">
        <v>3</v>
      </c>
      <c r="AA950">
        <v>0</v>
      </c>
      <c r="AB950">
        <v>6.8</v>
      </c>
      <c r="AC950">
        <v>0</v>
      </c>
      <c r="AD950">
        <v>0</v>
      </c>
      <c r="AE950">
        <v>0</v>
      </c>
      <c r="AF950">
        <v>5.45</v>
      </c>
      <c r="AG950">
        <v>7.8</v>
      </c>
      <c r="AH950" s="3">
        <v>0.42857142857142855</v>
      </c>
      <c r="AI950" s="3">
        <v>4.2571428571428571</v>
      </c>
      <c r="AJ950" s="3">
        <v>0</v>
      </c>
      <c r="AK950" s="3">
        <v>0.7142857142857143</v>
      </c>
      <c r="AL950" s="3">
        <v>0.5714285714285714</v>
      </c>
      <c r="AM950" s="3">
        <v>4.4244285714285718</v>
      </c>
      <c r="AN950" s="3">
        <v>4.4714285714285715</v>
      </c>
      <c r="AO950" s="3">
        <f t="shared" si="184"/>
        <v>2.1238979591836733</v>
      </c>
      <c r="AP950" s="3" t="b">
        <f t="shared" si="185"/>
        <v>0</v>
      </c>
      <c r="AQ950" s="3" t="b">
        <f t="shared" si="192"/>
        <v>0</v>
      </c>
      <c r="AR950">
        <f t="shared" si="186"/>
        <v>3</v>
      </c>
      <c r="AS950">
        <f t="shared" si="187"/>
        <v>3</v>
      </c>
      <c r="AT950" s="3" t="b">
        <f t="shared" si="188"/>
        <v>1</v>
      </c>
      <c r="AU950" s="3">
        <f t="shared" si="189"/>
        <v>1.35</v>
      </c>
      <c r="AV950" s="3">
        <f t="shared" si="190"/>
        <v>3.155761904761905</v>
      </c>
      <c r="AW950" s="3">
        <f t="shared" si="183"/>
        <v>-1.2250289540394459</v>
      </c>
      <c r="AX950" s="3">
        <f t="shared" si="195"/>
        <v>-0.89128499278715756</v>
      </c>
      <c r="AY950" s="3" t="b">
        <f t="shared" si="193"/>
        <v>0</v>
      </c>
      <c r="AZ950" s="6">
        <f t="shared" si="191"/>
        <v>0.30633820476650514</v>
      </c>
      <c r="BA950" s="3" t="b">
        <f t="shared" si="194"/>
        <v>0</v>
      </c>
      <c r="BB950" s="3"/>
      <c r="BC950" t="s">
        <v>105</v>
      </c>
    </row>
    <row r="951" spans="1:55">
      <c r="A951">
        <v>558</v>
      </c>
      <c r="B951">
        <v>1</v>
      </c>
      <c r="C951" t="s">
        <v>645</v>
      </c>
      <c r="D951" t="str">
        <f>HYPERLINK("http://www.uniprot.org/uniprot/TSR1_MOUSE", "TSR1_MOUSE")</f>
        <v>TSR1_MOUSE</v>
      </c>
      <c r="F951">
        <v>5.0999999999999996</v>
      </c>
      <c r="G951">
        <v>803</v>
      </c>
      <c r="H951">
        <v>92106</v>
      </c>
      <c r="I951" t="s">
        <v>646</v>
      </c>
      <c r="J951">
        <v>21</v>
      </c>
      <c r="K951">
        <v>21</v>
      </c>
      <c r="L951">
        <v>1</v>
      </c>
      <c r="M951">
        <v>0</v>
      </c>
      <c r="N951">
        <v>7</v>
      </c>
      <c r="O951">
        <v>1</v>
      </c>
      <c r="P951">
        <v>0</v>
      </c>
      <c r="Q951">
        <v>0</v>
      </c>
      <c r="R951">
        <v>6</v>
      </c>
      <c r="S951">
        <v>7</v>
      </c>
      <c r="T951">
        <v>0</v>
      </c>
      <c r="U951">
        <v>7</v>
      </c>
      <c r="V951">
        <v>1</v>
      </c>
      <c r="W951">
        <v>0</v>
      </c>
      <c r="X951">
        <v>0</v>
      </c>
      <c r="Y951">
        <v>6</v>
      </c>
      <c r="Z951">
        <v>7</v>
      </c>
      <c r="AA951">
        <v>0</v>
      </c>
      <c r="AB951">
        <v>7</v>
      </c>
      <c r="AC951">
        <v>1</v>
      </c>
      <c r="AD951">
        <v>0</v>
      </c>
      <c r="AE951">
        <v>0</v>
      </c>
      <c r="AF951">
        <v>6</v>
      </c>
      <c r="AG951">
        <v>7</v>
      </c>
      <c r="AH951" s="3">
        <v>0.2857142857142857</v>
      </c>
      <c r="AI951" s="3">
        <v>4.5714285714285712</v>
      </c>
      <c r="AJ951" s="3">
        <v>0.5714285714285714</v>
      </c>
      <c r="AK951" s="3">
        <v>0.42857142857142855</v>
      </c>
      <c r="AL951" s="3">
        <v>0.2857142857142857</v>
      </c>
      <c r="AM951" s="3">
        <v>4.5714285714285712</v>
      </c>
      <c r="AN951" s="3">
        <v>4.1428571428571432</v>
      </c>
      <c r="AO951" s="3">
        <f t="shared" si="184"/>
        <v>2.1224489795918369</v>
      </c>
      <c r="AP951" s="3" t="b">
        <f t="shared" si="185"/>
        <v>0</v>
      </c>
      <c r="AQ951" s="3" t="b">
        <f t="shared" si="192"/>
        <v>1</v>
      </c>
      <c r="AR951">
        <f t="shared" si="186"/>
        <v>2</v>
      </c>
      <c r="AS951">
        <f t="shared" si="187"/>
        <v>2</v>
      </c>
      <c r="AT951" s="3" t="b">
        <f t="shared" si="188"/>
        <v>1</v>
      </c>
      <c r="AU951" s="3">
        <f t="shared" si="189"/>
        <v>1.4642857142857142</v>
      </c>
      <c r="AV951" s="3">
        <f t="shared" si="190"/>
        <v>3</v>
      </c>
      <c r="AW951" s="3">
        <f t="shared" si="183"/>
        <v>-1.0347654181606767</v>
      </c>
      <c r="AX951" s="3">
        <f t="shared" si="195"/>
        <v>-0.73198869285366908</v>
      </c>
      <c r="AY951" s="3" t="b">
        <f t="shared" si="193"/>
        <v>0</v>
      </c>
      <c r="AZ951" s="6">
        <f t="shared" si="191"/>
        <v>0.40135595706830784</v>
      </c>
      <c r="BA951" s="3" t="b">
        <f t="shared" si="194"/>
        <v>0</v>
      </c>
      <c r="BB951" s="3"/>
      <c r="BC951" t="s">
        <v>537</v>
      </c>
    </row>
    <row r="952" spans="1:55">
      <c r="A952">
        <v>1260</v>
      </c>
      <c r="B952">
        <v>1</v>
      </c>
      <c r="C952" t="s">
        <v>2067</v>
      </c>
      <c r="D952" t="str">
        <f>HYPERLINK("http://www.uniprot.org/uniprot/DHB11_MOUSE", "DHB11_MOUSE")</f>
        <v>DHB11_MOUSE</v>
      </c>
      <c r="F952">
        <v>16.8</v>
      </c>
      <c r="G952">
        <v>298</v>
      </c>
      <c r="H952">
        <v>32882</v>
      </c>
      <c r="I952" t="s">
        <v>2068</v>
      </c>
      <c r="J952">
        <v>30</v>
      </c>
      <c r="K952">
        <v>10</v>
      </c>
      <c r="L952">
        <v>0.33300000000000002</v>
      </c>
      <c r="M952">
        <v>0</v>
      </c>
      <c r="N952">
        <v>8</v>
      </c>
      <c r="O952">
        <v>6</v>
      </c>
      <c r="P952">
        <v>1</v>
      </c>
      <c r="Q952">
        <v>0</v>
      </c>
      <c r="R952">
        <v>7</v>
      </c>
      <c r="S952">
        <v>8</v>
      </c>
      <c r="T952">
        <v>0</v>
      </c>
      <c r="U952">
        <v>4</v>
      </c>
      <c r="V952">
        <v>3</v>
      </c>
      <c r="W952">
        <v>1</v>
      </c>
      <c r="X952">
        <v>0</v>
      </c>
      <c r="Y952">
        <v>0</v>
      </c>
      <c r="Z952">
        <v>2</v>
      </c>
      <c r="AA952">
        <v>0</v>
      </c>
      <c r="AB952">
        <v>4.8</v>
      </c>
      <c r="AC952">
        <v>3.36</v>
      </c>
      <c r="AD952">
        <v>1</v>
      </c>
      <c r="AE952">
        <v>0</v>
      </c>
      <c r="AF952">
        <v>0</v>
      </c>
      <c r="AG952">
        <v>2.706</v>
      </c>
      <c r="AH952" s="3">
        <v>1.4285714285714286</v>
      </c>
      <c r="AI952" s="3">
        <v>2.668857142857143</v>
      </c>
      <c r="AJ952" s="3">
        <v>2.3371428571428572</v>
      </c>
      <c r="AK952" s="3">
        <v>5.3</v>
      </c>
      <c r="AL952" s="3">
        <v>1.4285714285714286</v>
      </c>
      <c r="AM952" s="3">
        <v>0.2857142857142857</v>
      </c>
      <c r="AN952" s="3">
        <v>1.3865714285714286</v>
      </c>
      <c r="AO952" s="3">
        <f t="shared" si="184"/>
        <v>2.1193469387755104</v>
      </c>
      <c r="AP952" s="3" t="b">
        <f t="shared" si="185"/>
        <v>0</v>
      </c>
      <c r="AQ952" s="3" t="b">
        <f t="shared" si="192"/>
        <v>1</v>
      </c>
      <c r="AR952">
        <f t="shared" si="186"/>
        <v>3</v>
      </c>
      <c r="AS952">
        <f t="shared" si="187"/>
        <v>2</v>
      </c>
      <c r="AT952" s="3" t="b">
        <f t="shared" si="188"/>
        <v>1</v>
      </c>
      <c r="AU952" s="3">
        <f t="shared" si="189"/>
        <v>2.933642857142857</v>
      </c>
      <c r="AV952" s="3">
        <f t="shared" si="190"/>
        <v>1.0336190476190477</v>
      </c>
      <c r="AW952" s="3">
        <f t="shared" si="183"/>
        <v>1.5049886859334407</v>
      </c>
      <c r="AX952" s="3">
        <f t="shared" si="195"/>
        <v>1.676951598564232</v>
      </c>
      <c r="AY952" s="3" t="b">
        <f t="shared" si="193"/>
        <v>1</v>
      </c>
      <c r="AZ952" s="6">
        <f t="shared" si="191"/>
        <v>0.12500106591826024</v>
      </c>
      <c r="BA952" s="3" t="b">
        <f t="shared" si="194"/>
        <v>0</v>
      </c>
      <c r="BB952" s="3"/>
      <c r="BC952" t="s">
        <v>2643</v>
      </c>
    </row>
    <row r="953" spans="1:55">
      <c r="A953">
        <v>214</v>
      </c>
      <c r="B953">
        <v>1</v>
      </c>
      <c r="C953" t="s">
        <v>106</v>
      </c>
      <c r="D953" t="str">
        <f>HYPERLINK("http://www.uniprot.org/uniprot/TGM2_MOUSE", "TGM2_MOUSE")</f>
        <v>TGM2_MOUSE</v>
      </c>
      <c r="F953">
        <v>15</v>
      </c>
      <c r="G953">
        <v>686</v>
      </c>
      <c r="H953">
        <v>77062</v>
      </c>
      <c r="I953" t="s">
        <v>107</v>
      </c>
      <c r="J953">
        <v>16</v>
      </c>
      <c r="K953">
        <v>16</v>
      </c>
      <c r="L953">
        <v>1</v>
      </c>
      <c r="M953">
        <v>1</v>
      </c>
      <c r="N953">
        <v>3</v>
      </c>
      <c r="O953">
        <v>0</v>
      </c>
      <c r="P953">
        <v>0</v>
      </c>
      <c r="Q953">
        <v>3</v>
      </c>
      <c r="R953">
        <v>6</v>
      </c>
      <c r="S953">
        <v>3</v>
      </c>
      <c r="T953">
        <v>1</v>
      </c>
      <c r="U953">
        <v>3</v>
      </c>
      <c r="V953">
        <v>0</v>
      </c>
      <c r="W953">
        <v>0</v>
      </c>
      <c r="X953">
        <v>3</v>
      </c>
      <c r="Y953">
        <v>6</v>
      </c>
      <c r="Z953">
        <v>3</v>
      </c>
      <c r="AA953">
        <v>1</v>
      </c>
      <c r="AB953">
        <v>3</v>
      </c>
      <c r="AC953">
        <v>0</v>
      </c>
      <c r="AD953">
        <v>0</v>
      </c>
      <c r="AE953">
        <v>3</v>
      </c>
      <c r="AF953">
        <v>6</v>
      </c>
      <c r="AG953">
        <v>3</v>
      </c>
      <c r="AH953" s="3">
        <v>1.9104285714285716</v>
      </c>
      <c r="AI953" s="3">
        <v>1.3571428571428572</v>
      </c>
      <c r="AJ953" s="3">
        <v>0</v>
      </c>
      <c r="AK953" s="3">
        <v>0</v>
      </c>
      <c r="AL953" s="3">
        <v>5.4285714285714288</v>
      </c>
      <c r="AM953" s="3">
        <v>4.5714285714285712</v>
      </c>
      <c r="AN953" s="3">
        <v>1.4285714285714286</v>
      </c>
      <c r="AO953" s="3">
        <f t="shared" si="184"/>
        <v>2.0994489795918367</v>
      </c>
      <c r="AP953" s="3" t="b">
        <f t="shared" si="185"/>
        <v>0</v>
      </c>
      <c r="AQ953" s="3" t="b">
        <f t="shared" si="192"/>
        <v>1</v>
      </c>
      <c r="AR953">
        <f t="shared" si="186"/>
        <v>2</v>
      </c>
      <c r="AS953">
        <f t="shared" si="187"/>
        <v>3</v>
      </c>
      <c r="AT953" s="3" t="b">
        <f t="shared" si="188"/>
        <v>1</v>
      </c>
      <c r="AU953" s="3">
        <f t="shared" si="189"/>
        <v>0.8168928571428572</v>
      </c>
      <c r="AV953" s="3">
        <f t="shared" si="190"/>
        <v>3.8095238095238098</v>
      </c>
      <c r="AW953" s="3">
        <f t="shared" si="183"/>
        <v>-2.2213918986680175</v>
      </c>
      <c r="AX953" s="3">
        <f t="shared" si="195"/>
        <v>-1.7875375936155256</v>
      </c>
      <c r="AY953" s="3" t="b">
        <f t="shared" si="193"/>
        <v>1</v>
      </c>
      <c r="AZ953" s="6">
        <f t="shared" si="191"/>
        <v>5.0510499812537024E-2</v>
      </c>
      <c r="BA953" s="3" t="b">
        <f t="shared" si="194"/>
        <v>1</v>
      </c>
      <c r="BB953" s="3"/>
      <c r="BC953" t="s">
        <v>537</v>
      </c>
    </row>
    <row r="954" spans="1:55">
      <c r="A954">
        <v>1152</v>
      </c>
      <c r="B954">
        <v>1</v>
      </c>
      <c r="C954" t="s">
        <v>2278</v>
      </c>
      <c r="D954" t="str">
        <f>HYPERLINK("http://www.uniprot.org/uniprot/NIP7_MOUSE", "NIP7_MOUSE")</f>
        <v>NIP7_MOUSE</v>
      </c>
      <c r="F954">
        <v>16.7</v>
      </c>
      <c r="G954">
        <v>180</v>
      </c>
      <c r="H954">
        <v>20453</v>
      </c>
      <c r="I954" t="s">
        <v>2279</v>
      </c>
      <c r="J954">
        <v>13</v>
      </c>
      <c r="K954">
        <v>13</v>
      </c>
      <c r="L954">
        <v>1</v>
      </c>
      <c r="M954">
        <v>0</v>
      </c>
      <c r="N954">
        <v>5</v>
      </c>
      <c r="O954">
        <v>2</v>
      </c>
      <c r="P954">
        <v>0</v>
      </c>
      <c r="Q954">
        <v>1</v>
      </c>
      <c r="R954">
        <v>3</v>
      </c>
      <c r="S954">
        <v>2</v>
      </c>
      <c r="T954">
        <v>0</v>
      </c>
      <c r="U954">
        <v>5</v>
      </c>
      <c r="V954">
        <v>2</v>
      </c>
      <c r="W954">
        <v>0</v>
      </c>
      <c r="X954">
        <v>1</v>
      </c>
      <c r="Y954">
        <v>3</v>
      </c>
      <c r="Z954">
        <v>2</v>
      </c>
      <c r="AA954">
        <v>0</v>
      </c>
      <c r="AB954">
        <v>5</v>
      </c>
      <c r="AC954">
        <v>2</v>
      </c>
      <c r="AD954">
        <v>0</v>
      </c>
      <c r="AE954">
        <v>1</v>
      </c>
      <c r="AF954">
        <v>3</v>
      </c>
      <c r="AG954">
        <v>2</v>
      </c>
      <c r="AH954" s="3">
        <v>1.1428571428571428</v>
      </c>
      <c r="AI954" s="3">
        <v>3.1904285714285714</v>
      </c>
      <c r="AJ954" s="3">
        <v>1.4285714285714286</v>
      </c>
      <c r="AK954" s="3">
        <v>2.1714285714285713</v>
      </c>
      <c r="AL954" s="3">
        <v>3.217714285714286</v>
      </c>
      <c r="AM954" s="3">
        <v>2.367285714285714</v>
      </c>
      <c r="AN954" s="3">
        <v>1.1428571428571428</v>
      </c>
      <c r="AO954" s="3">
        <f t="shared" si="184"/>
        <v>2.0944489795918364</v>
      </c>
      <c r="AP954" s="3" t="b">
        <f t="shared" si="185"/>
        <v>0</v>
      </c>
      <c r="AQ954" s="3" t="b">
        <f t="shared" si="192"/>
        <v>1</v>
      </c>
      <c r="AR954">
        <f t="shared" si="186"/>
        <v>2</v>
      </c>
      <c r="AS954">
        <f t="shared" si="187"/>
        <v>3</v>
      </c>
      <c r="AT954" s="3" t="b">
        <f t="shared" si="188"/>
        <v>1</v>
      </c>
      <c r="AU954" s="3">
        <f t="shared" si="189"/>
        <v>1.9833214285714287</v>
      </c>
      <c r="AV954" s="3">
        <f t="shared" si="190"/>
        <v>2.2426190476190477</v>
      </c>
      <c r="AW954" s="3">
        <f t="shared" si="183"/>
        <v>-0.17726606343784646</v>
      </c>
      <c r="AX954" s="3">
        <f t="shared" si="195"/>
        <v>4.2445587429965702E-2</v>
      </c>
      <c r="AY954" s="3" t="b">
        <f t="shared" si="193"/>
        <v>0</v>
      </c>
      <c r="AZ954" s="6">
        <f t="shared" si="191"/>
        <v>0.74001830030822657</v>
      </c>
      <c r="BA954" s="3" t="b">
        <f t="shared" si="194"/>
        <v>0</v>
      </c>
      <c r="BB954" s="3"/>
      <c r="BC954" t="s">
        <v>537</v>
      </c>
    </row>
    <row r="955" spans="1:55">
      <c r="A955">
        <v>245</v>
      </c>
      <c r="B955">
        <v>1</v>
      </c>
      <c r="C955" t="s">
        <v>1360</v>
      </c>
      <c r="D955" t="str">
        <f>HYPERLINK("http://www.uniprot.org/uniprot/PABP1_MOUSE", "PABP1_MOUSE")</f>
        <v>PABP1_MOUSE</v>
      </c>
      <c r="F955">
        <v>8.8000000000000007</v>
      </c>
      <c r="G955">
        <v>636</v>
      </c>
      <c r="H955">
        <v>70644</v>
      </c>
      <c r="I955" t="s">
        <v>1361</v>
      </c>
      <c r="J955">
        <v>15</v>
      </c>
      <c r="K955">
        <v>15</v>
      </c>
      <c r="L955">
        <v>1</v>
      </c>
      <c r="M955">
        <v>0</v>
      </c>
      <c r="N955">
        <v>5</v>
      </c>
      <c r="O955">
        <v>0</v>
      </c>
      <c r="P955">
        <v>1</v>
      </c>
      <c r="Q955">
        <v>2</v>
      </c>
      <c r="R955">
        <v>3</v>
      </c>
      <c r="S955">
        <v>4</v>
      </c>
      <c r="T955">
        <v>0</v>
      </c>
      <c r="U955">
        <v>5</v>
      </c>
      <c r="V955">
        <v>0</v>
      </c>
      <c r="W955">
        <v>1</v>
      </c>
      <c r="X955">
        <v>2</v>
      </c>
      <c r="Y955">
        <v>3</v>
      </c>
      <c r="Z955">
        <v>4</v>
      </c>
      <c r="AA955">
        <v>0</v>
      </c>
      <c r="AB955">
        <v>5</v>
      </c>
      <c r="AC955">
        <v>0</v>
      </c>
      <c r="AD955">
        <v>1</v>
      </c>
      <c r="AE955">
        <v>2</v>
      </c>
      <c r="AF955">
        <v>3</v>
      </c>
      <c r="AG955">
        <v>4</v>
      </c>
      <c r="AH955" s="3">
        <v>0</v>
      </c>
      <c r="AI955" s="3">
        <v>2.8571428571428572</v>
      </c>
      <c r="AJ955" s="3">
        <v>0</v>
      </c>
      <c r="AK955" s="3">
        <v>3.3219999999999996</v>
      </c>
      <c r="AL955" s="3">
        <v>4.1428571428571432</v>
      </c>
      <c r="AM955" s="3">
        <v>1.9664285714285714</v>
      </c>
      <c r="AN955" s="3">
        <v>2.2857142857142856</v>
      </c>
      <c r="AO955" s="3">
        <f t="shared" si="184"/>
        <v>2.0820204081632654</v>
      </c>
      <c r="AP955" s="3" t="b">
        <f t="shared" si="185"/>
        <v>0</v>
      </c>
      <c r="AQ955" s="3" t="b">
        <f t="shared" si="192"/>
        <v>1</v>
      </c>
      <c r="AR955">
        <f t="shared" si="186"/>
        <v>2</v>
      </c>
      <c r="AS955">
        <f t="shared" si="187"/>
        <v>3</v>
      </c>
      <c r="AT955" s="3" t="b">
        <f t="shared" si="188"/>
        <v>1</v>
      </c>
      <c r="AU955" s="3">
        <f t="shared" si="189"/>
        <v>1.5447857142857142</v>
      </c>
      <c r="AV955" s="3">
        <f t="shared" si="190"/>
        <v>2.7983333333333333</v>
      </c>
      <c r="AW955" s="3">
        <f t="shared" si="183"/>
        <v>-0.8571610965886618</v>
      </c>
      <c r="AX955" s="3">
        <f t="shared" si="195"/>
        <v>-0.57642870222590747</v>
      </c>
      <c r="AY955" s="3" t="b">
        <f t="shared" si="193"/>
        <v>0</v>
      </c>
      <c r="AZ955" s="6">
        <f t="shared" si="191"/>
        <v>0.34534457219107378</v>
      </c>
      <c r="BA955" s="3" t="b">
        <f t="shared" si="194"/>
        <v>0</v>
      </c>
      <c r="BB955" s="3"/>
      <c r="BC955" t="s">
        <v>537</v>
      </c>
    </row>
    <row r="956" spans="1:55">
      <c r="A956">
        <v>371</v>
      </c>
      <c r="B956">
        <v>1</v>
      </c>
      <c r="C956" t="s">
        <v>1102</v>
      </c>
      <c r="D956" t="str">
        <f>HYPERLINK("http://www.uniprot.org/uniprot/RS11_MOUSE", "RS11_MOUSE")</f>
        <v>RS11_MOUSE</v>
      </c>
      <c r="F956">
        <v>31.6</v>
      </c>
      <c r="G956">
        <v>158</v>
      </c>
      <c r="H956">
        <v>18432</v>
      </c>
      <c r="I956" t="s">
        <v>1019</v>
      </c>
      <c r="J956">
        <v>23</v>
      </c>
      <c r="K956">
        <v>23</v>
      </c>
      <c r="L956">
        <v>1</v>
      </c>
      <c r="M956">
        <v>0</v>
      </c>
      <c r="N956">
        <v>5</v>
      </c>
      <c r="O956">
        <v>5</v>
      </c>
      <c r="P956">
        <v>0</v>
      </c>
      <c r="Q956">
        <v>0</v>
      </c>
      <c r="R956">
        <v>5</v>
      </c>
      <c r="S956">
        <v>8</v>
      </c>
      <c r="T956">
        <v>0</v>
      </c>
      <c r="U956">
        <v>5</v>
      </c>
      <c r="V956">
        <v>5</v>
      </c>
      <c r="W956">
        <v>0</v>
      </c>
      <c r="X956">
        <v>0</v>
      </c>
      <c r="Y956">
        <v>5</v>
      </c>
      <c r="Z956">
        <v>8</v>
      </c>
      <c r="AA956">
        <v>0</v>
      </c>
      <c r="AB956">
        <v>5</v>
      </c>
      <c r="AC956">
        <v>5</v>
      </c>
      <c r="AD956">
        <v>0</v>
      </c>
      <c r="AE956">
        <v>0</v>
      </c>
      <c r="AF956">
        <v>5</v>
      </c>
      <c r="AG956">
        <v>8</v>
      </c>
      <c r="AH956" s="3">
        <v>0</v>
      </c>
      <c r="AI956" s="3">
        <v>2.8571428571428572</v>
      </c>
      <c r="AJ956" s="3">
        <v>3.2924285714285717</v>
      </c>
      <c r="AK956" s="3">
        <v>0</v>
      </c>
      <c r="AL956" s="3">
        <v>0</v>
      </c>
      <c r="AM956" s="3">
        <v>3.7618571428571426</v>
      </c>
      <c r="AN956" s="3">
        <v>4.5714285714285712</v>
      </c>
      <c r="AO956" s="3">
        <f t="shared" si="184"/>
        <v>2.0689795918367344</v>
      </c>
      <c r="AP956" s="3" t="b">
        <f t="shared" si="185"/>
        <v>0</v>
      </c>
      <c r="AQ956" s="3" t="b">
        <f t="shared" si="192"/>
        <v>1</v>
      </c>
      <c r="AR956">
        <f t="shared" si="186"/>
        <v>2</v>
      </c>
      <c r="AS956">
        <f t="shared" si="187"/>
        <v>2</v>
      </c>
      <c r="AT956" s="3" t="b">
        <f t="shared" si="188"/>
        <v>1</v>
      </c>
      <c r="AU956" s="3">
        <f t="shared" si="189"/>
        <v>1.5373928571428572</v>
      </c>
      <c r="AV956" s="3">
        <f t="shared" si="190"/>
        <v>2.7777619047619044</v>
      </c>
      <c r="AW956" s="3">
        <f t="shared" si="183"/>
        <v>-0.85343707362826893</v>
      </c>
      <c r="AX956" s="3">
        <f t="shared" si="195"/>
        <v>-0.52454376604710251</v>
      </c>
      <c r="AY956" s="3" t="b">
        <f t="shared" si="193"/>
        <v>0</v>
      </c>
      <c r="AZ956" s="6">
        <f t="shared" si="191"/>
        <v>0.46849574825000323</v>
      </c>
      <c r="BA956" s="3" t="b">
        <f t="shared" si="194"/>
        <v>0</v>
      </c>
      <c r="BB956" s="3"/>
      <c r="BC956" t="s">
        <v>537</v>
      </c>
    </row>
    <row r="957" spans="1:55">
      <c r="A957">
        <v>863</v>
      </c>
      <c r="B957">
        <v>1</v>
      </c>
      <c r="C957" t="s">
        <v>1568</v>
      </c>
      <c r="D957" t="str">
        <f>HYPERLINK("http://www.uniprot.org/uniprot/ATAD2_MOUSE", "ATAD2_MOUSE")</f>
        <v>ATAD2_MOUSE</v>
      </c>
      <c r="F957">
        <v>5.8</v>
      </c>
      <c r="G957">
        <v>1040</v>
      </c>
      <c r="H957">
        <v>117944</v>
      </c>
      <c r="I957" t="s">
        <v>1480</v>
      </c>
      <c r="J957">
        <v>11</v>
      </c>
      <c r="K957">
        <v>11</v>
      </c>
      <c r="L957">
        <v>1</v>
      </c>
      <c r="M957">
        <v>1</v>
      </c>
      <c r="N957">
        <v>1</v>
      </c>
      <c r="O957">
        <v>2</v>
      </c>
      <c r="P957">
        <v>0</v>
      </c>
      <c r="Q957">
        <v>3</v>
      </c>
      <c r="R957">
        <v>3</v>
      </c>
      <c r="S957">
        <v>1</v>
      </c>
      <c r="T957">
        <v>1</v>
      </c>
      <c r="U957">
        <v>1</v>
      </c>
      <c r="V957">
        <v>2</v>
      </c>
      <c r="W957">
        <v>0</v>
      </c>
      <c r="X957">
        <v>3</v>
      </c>
      <c r="Y957">
        <v>3</v>
      </c>
      <c r="Z957">
        <v>1</v>
      </c>
      <c r="AA957">
        <v>1</v>
      </c>
      <c r="AB957">
        <v>1</v>
      </c>
      <c r="AC957">
        <v>2</v>
      </c>
      <c r="AD957">
        <v>0</v>
      </c>
      <c r="AE957">
        <v>3</v>
      </c>
      <c r="AF957">
        <v>3</v>
      </c>
      <c r="AG957">
        <v>1</v>
      </c>
      <c r="AH957" s="3">
        <v>2.5714285714285716</v>
      </c>
      <c r="AI957" s="3">
        <v>0.42857142857142855</v>
      </c>
      <c r="AJ957" s="3">
        <v>1.2857142857142858</v>
      </c>
      <c r="AK957" s="3">
        <v>1.1428571428571428</v>
      </c>
      <c r="AL957" s="3">
        <v>6.1428571428571432</v>
      </c>
      <c r="AM957" s="3">
        <v>2.2857142857142856</v>
      </c>
      <c r="AN957" s="3">
        <v>0.5714285714285714</v>
      </c>
      <c r="AO957" s="3">
        <f t="shared" si="184"/>
        <v>2.0612244897959182</v>
      </c>
      <c r="AP957" s="3" t="b">
        <f t="shared" si="185"/>
        <v>0</v>
      </c>
      <c r="AQ957" s="3" t="b">
        <f t="shared" si="192"/>
        <v>1</v>
      </c>
      <c r="AR957">
        <f t="shared" si="186"/>
        <v>3</v>
      </c>
      <c r="AS957">
        <f t="shared" si="187"/>
        <v>3</v>
      </c>
      <c r="AT957" s="3" t="b">
        <f t="shared" si="188"/>
        <v>1</v>
      </c>
      <c r="AU957" s="3">
        <f t="shared" si="189"/>
        <v>1.3571428571428572</v>
      </c>
      <c r="AV957" s="3">
        <f t="shared" si="190"/>
        <v>3</v>
      </c>
      <c r="AW957" s="3">
        <f t="shared" si="183"/>
        <v>-1.1443899093351748</v>
      </c>
      <c r="AX957" s="3">
        <f t="shared" si="195"/>
        <v>-0.73205723008880685</v>
      </c>
      <c r="AY957" s="3" t="b">
        <f t="shared" si="193"/>
        <v>0</v>
      </c>
      <c r="AZ957" s="6">
        <f t="shared" si="191"/>
        <v>0.31631596319679961</v>
      </c>
      <c r="BA957" s="3" t="b">
        <f t="shared" si="194"/>
        <v>0</v>
      </c>
      <c r="BB957" s="3"/>
      <c r="BC957" t="s">
        <v>537</v>
      </c>
    </row>
    <row r="958" spans="1:55">
      <c r="A958">
        <v>1367</v>
      </c>
      <c r="B958">
        <v>1</v>
      </c>
      <c r="C958" t="s">
        <v>2742</v>
      </c>
      <c r="D958" t="str">
        <f>HYPERLINK("http://www.uniprot.org/uniprot/IF2G_MOUSE", "IF2G_MOUSE")</f>
        <v>IF2G_MOUSE</v>
      </c>
      <c r="F958">
        <v>11.7</v>
      </c>
      <c r="G958">
        <v>472</v>
      </c>
      <c r="H958">
        <v>51066</v>
      </c>
      <c r="I958" t="s">
        <v>2743</v>
      </c>
      <c r="J958">
        <v>10</v>
      </c>
      <c r="K958">
        <v>10</v>
      </c>
      <c r="L958">
        <v>1</v>
      </c>
      <c r="M958">
        <v>1</v>
      </c>
      <c r="N958">
        <v>2</v>
      </c>
      <c r="O958">
        <v>2</v>
      </c>
      <c r="P958">
        <v>0</v>
      </c>
      <c r="Q958">
        <v>0</v>
      </c>
      <c r="R958">
        <v>3</v>
      </c>
      <c r="S958">
        <v>2</v>
      </c>
      <c r="T958">
        <v>1</v>
      </c>
      <c r="U958">
        <v>2</v>
      </c>
      <c r="V958">
        <v>2</v>
      </c>
      <c r="W958">
        <v>0</v>
      </c>
      <c r="X958">
        <v>0</v>
      </c>
      <c r="Y958">
        <v>3</v>
      </c>
      <c r="Z958">
        <v>2</v>
      </c>
      <c r="AA958">
        <v>1</v>
      </c>
      <c r="AB958">
        <v>2</v>
      </c>
      <c r="AC958">
        <v>2</v>
      </c>
      <c r="AD958">
        <v>0</v>
      </c>
      <c r="AE958">
        <v>0</v>
      </c>
      <c r="AF958">
        <v>3</v>
      </c>
      <c r="AG958">
        <v>2</v>
      </c>
      <c r="AH958" s="3">
        <v>3.2857142857142856</v>
      </c>
      <c r="AI958" s="3">
        <v>1.1428571428571428</v>
      </c>
      <c r="AJ958" s="3">
        <v>1.4285714285714286</v>
      </c>
      <c r="AK958" s="3">
        <v>2.8571428571428572</v>
      </c>
      <c r="AL958" s="3">
        <v>1.9664285714285714</v>
      </c>
      <c r="AM958" s="3">
        <v>2.4325714285714284</v>
      </c>
      <c r="AN958" s="3">
        <v>1.2857142857142858</v>
      </c>
      <c r="AO958" s="3">
        <f t="shared" si="184"/>
        <v>2.0569999999999999</v>
      </c>
      <c r="AP958" s="3" t="b">
        <f t="shared" si="185"/>
        <v>0</v>
      </c>
      <c r="AQ958" s="3" t="b">
        <f t="shared" si="192"/>
        <v>1</v>
      </c>
      <c r="AR958">
        <f t="shared" si="186"/>
        <v>3</v>
      </c>
      <c r="AS958">
        <f t="shared" si="187"/>
        <v>2</v>
      </c>
      <c r="AT958" s="3" t="b">
        <f t="shared" si="188"/>
        <v>1</v>
      </c>
      <c r="AU958" s="3">
        <f t="shared" si="189"/>
        <v>2.1785714285714288</v>
      </c>
      <c r="AV958" s="3">
        <f t="shared" si="190"/>
        <v>1.8949047619047619</v>
      </c>
      <c r="AW958" s="3">
        <f t="shared" si="183"/>
        <v>0.20125707527804604</v>
      </c>
      <c r="AX958" s="3">
        <f t="shared" si="195"/>
        <v>0.50974500118220079</v>
      </c>
      <c r="AY958" s="3" t="b">
        <f t="shared" si="193"/>
        <v>0</v>
      </c>
      <c r="AZ958" s="6">
        <f t="shared" si="191"/>
        <v>0.69470688697464023</v>
      </c>
      <c r="BA958" s="3" t="b">
        <f t="shared" si="194"/>
        <v>0</v>
      </c>
      <c r="BB958" s="3"/>
      <c r="BC958" t="s">
        <v>537</v>
      </c>
    </row>
    <row r="959" spans="1:55">
      <c r="A959">
        <v>785</v>
      </c>
      <c r="B959">
        <v>1</v>
      </c>
      <c r="C959" t="s">
        <v>1663</v>
      </c>
      <c r="D959" t="str">
        <f>HYPERLINK("http://www.uniprot.org/uniprot/CGBP1_MOUSE", "CGBP1_MOUSE")</f>
        <v>CGBP1_MOUSE</v>
      </c>
      <c r="F959">
        <v>32.299999999999997</v>
      </c>
      <c r="G959">
        <v>167</v>
      </c>
      <c r="H959">
        <v>18762</v>
      </c>
      <c r="I959" t="s">
        <v>1664</v>
      </c>
      <c r="J959">
        <v>10</v>
      </c>
      <c r="K959">
        <v>10</v>
      </c>
      <c r="L959">
        <v>1</v>
      </c>
      <c r="M959">
        <v>1</v>
      </c>
      <c r="N959">
        <v>2</v>
      </c>
      <c r="O959">
        <v>3</v>
      </c>
      <c r="P959">
        <v>2</v>
      </c>
      <c r="Q959">
        <v>0</v>
      </c>
      <c r="R959">
        <v>2</v>
      </c>
      <c r="S959">
        <v>0</v>
      </c>
      <c r="T959">
        <v>1</v>
      </c>
      <c r="U959">
        <v>2</v>
      </c>
      <c r="V959">
        <v>3</v>
      </c>
      <c r="W959">
        <v>2</v>
      </c>
      <c r="X959">
        <v>0</v>
      </c>
      <c r="Y959">
        <v>2</v>
      </c>
      <c r="Z959">
        <v>0</v>
      </c>
      <c r="AA959">
        <v>1</v>
      </c>
      <c r="AB959">
        <v>2</v>
      </c>
      <c r="AC959">
        <v>3</v>
      </c>
      <c r="AD959">
        <v>2</v>
      </c>
      <c r="AE959">
        <v>0</v>
      </c>
      <c r="AF959">
        <v>2</v>
      </c>
      <c r="AG959">
        <v>0</v>
      </c>
      <c r="AH959" s="3">
        <v>2.3962857142857144</v>
      </c>
      <c r="AI959" s="3">
        <v>0.89228571428571435</v>
      </c>
      <c r="AJ959" s="3">
        <v>2.1904285714285714</v>
      </c>
      <c r="AK959" s="3">
        <v>6.7592857142857143</v>
      </c>
      <c r="AL959" s="3">
        <v>0.72485714285714287</v>
      </c>
      <c r="AM959" s="3">
        <v>1.4285714285714286</v>
      </c>
      <c r="AN959" s="3">
        <v>0</v>
      </c>
      <c r="AO959" s="3">
        <f t="shared" si="184"/>
        <v>2.0559591836734694</v>
      </c>
      <c r="AP959" s="3" t="b">
        <f t="shared" si="185"/>
        <v>0</v>
      </c>
      <c r="AQ959" s="3" t="b">
        <f t="shared" si="192"/>
        <v>1</v>
      </c>
      <c r="AR959">
        <f t="shared" si="186"/>
        <v>4</v>
      </c>
      <c r="AS959">
        <f t="shared" si="187"/>
        <v>1</v>
      </c>
      <c r="AT959" s="3" t="b">
        <f t="shared" si="188"/>
        <v>1</v>
      </c>
      <c r="AU959" s="3">
        <f t="shared" si="189"/>
        <v>3.0595714285714286</v>
      </c>
      <c r="AV959" s="3">
        <f t="shared" si="190"/>
        <v>0.71780952380952379</v>
      </c>
      <c r="AW959" s="3">
        <f t="shared" si="183"/>
        <v>2.091656610741822</v>
      </c>
      <c r="AX959" s="3">
        <f t="shared" si="195"/>
        <v>2.2416731210156073</v>
      </c>
      <c r="AY959" s="3" t="b">
        <f t="shared" si="193"/>
        <v>1</v>
      </c>
      <c r="AZ959" s="6">
        <f t="shared" si="191"/>
        <v>0.19130066075984803</v>
      </c>
      <c r="BA959" s="3" t="b">
        <f t="shared" si="194"/>
        <v>0</v>
      </c>
      <c r="BB959" s="3"/>
      <c r="BC959" t="s">
        <v>537</v>
      </c>
    </row>
    <row r="960" spans="1:55">
      <c r="A960">
        <v>725</v>
      </c>
      <c r="B960">
        <v>1</v>
      </c>
      <c r="C960" t="s">
        <v>1799</v>
      </c>
      <c r="D960" t="str">
        <f>HYPERLINK("http://www.uniprot.org/uniprot/RPF1_MOUSE", "RPF1_MOUSE")</f>
        <v>RPF1_MOUSE</v>
      </c>
      <c r="F960">
        <v>16.600000000000001</v>
      </c>
      <c r="G960">
        <v>349</v>
      </c>
      <c r="H960">
        <v>40038</v>
      </c>
      <c r="I960" t="s">
        <v>1800</v>
      </c>
      <c r="J960">
        <v>14</v>
      </c>
      <c r="K960">
        <v>14</v>
      </c>
      <c r="L960">
        <v>1</v>
      </c>
      <c r="M960">
        <v>1</v>
      </c>
      <c r="N960">
        <v>0</v>
      </c>
      <c r="O960">
        <v>1</v>
      </c>
      <c r="P960">
        <v>0</v>
      </c>
      <c r="Q960">
        <v>2</v>
      </c>
      <c r="R960">
        <v>1</v>
      </c>
      <c r="S960">
        <v>9</v>
      </c>
      <c r="T960">
        <v>1</v>
      </c>
      <c r="U960">
        <v>0</v>
      </c>
      <c r="V960">
        <v>1</v>
      </c>
      <c r="W960">
        <v>0</v>
      </c>
      <c r="X960">
        <v>2</v>
      </c>
      <c r="Y960">
        <v>1</v>
      </c>
      <c r="Z960">
        <v>9</v>
      </c>
      <c r="AA960">
        <v>1</v>
      </c>
      <c r="AB960">
        <v>0</v>
      </c>
      <c r="AC960">
        <v>1</v>
      </c>
      <c r="AD960">
        <v>0</v>
      </c>
      <c r="AE960">
        <v>2</v>
      </c>
      <c r="AF960">
        <v>1</v>
      </c>
      <c r="AG960">
        <v>9</v>
      </c>
      <c r="AH960" s="3">
        <v>2.3470000000000004</v>
      </c>
      <c r="AI960" s="3">
        <v>0</v>
      </c>
      <c r="AJ960" s="3">
        <v>0.6428571428571429</v>
      </c>
      <c r="AK960" s="3">
        <v>0.8571428571428571</v>
      </c>
      <c r="AL960" s="3">
        <v>4.2857142857142856</v>
      </c>
      <c r="AM960" s="3">
        <v>0.8214285714285714</v>
      </c>
      <c r="AN960" s="3">
        <v>5.3714285714285719</v>
      </c>
      <c r="AO960" s="3">
        <f t="shared" si="184"/>
        <v>2.0465102040816325</v>
      </c>
      <c r="AP960" s="3" t="b">
        <f t="shared" si="185"/>
        <v>0</v>
      </c>
      <c r="AQ960" s="3" t="b">
        <f t="shared" si="192"/>
        <v>1</v>
      </c>
      <c r="AR960">
        <f t="shared" si="186"/>
        <v>2</v>
      </c>
      <c r="AS960">
        <f t="shared" si="187"/>
        <v>3</v>
      </c>
      <c r="AT960" s="3" t="b">
        <f t="shared" si="188"/>
        <v>1</v>
      </c>
      <c r="AU960" s="3">
        <f t="shared" si="189"/>
        <v>0.9617500000000001</v>
      </c>
      <c r="AV960" s="3">
        <f t="shared" si="190"/>
        <v>3.4928571428571424</v>
      </c>
      <c r="AW960" s="3">
        <f t="shared" si="183"/>
        <v>-1.860673808372739</v>
      </c>
      <c r="AX960" s="3">
        <f t="shared" si="195"/>
        <v>-1.4504193986219516</v>
      </c>
      <c r="AY960" s="3" t="b">
        <f t="shared" si="193"/>
        <v>0</v>
      </c>
      <c r="AZ960" s="6">
        <f t="shared" si="191"/>
        <v>0.10687764058446977</v>
      </c>
      <c r="BA960" s="3" t="b">
        <f t="shared" si="194"/>
        <v>0</v>
      </c>
      <c r="BB960" s="3"/>
      <c r="BC960" t="s">
        <v>537</v>
      </c>
    </row>
    <row r="961" spans="1:55">
      <c r="A961">
        <v>1160</v>
      </c>
      <c r="B961">
        <v>1</v>
      </c>
      <c r="C961" t="s">
        <v>2380</v>
      </c>
      <c r="D961" t="str">
        <f>HYPERLINK("http://www.uniprot.org/uniprot/PAIRB_MOUSE", "PAIRB_MOUSE")</f>
        <v>PAIRB_MOUSE</v>
      </c>
      <c r="F961">
        <v>12.3</v>
      </c>
      <c r="G961">
        <v>407</v>
      </c>
      <c r="H961">
        <v>44715</v>
      </c>
      <c r="I961" t="s">
        <v>2381</v>
      </c>
      <c r="J961">
        <v>6</v>
      </c>
      <c r="K961">
        <v>6</v>
      </c>
      <c r="L961">
        <v>1</v>
      </c>
      <c r="M961">
        <v>2</v>
      </c>
      <c r="N961">
        <v>0</v>
      </c>
      <c r="O961">
        <v>0</v>
      </c>
      <c r="P961">
        <v>1</v>
      </c>
      <c r="Q961">
        <v>1</v>
      </c>
      <c r="R961">
        <v>1</v>
      </c>
      <c r="S961">
        <v>1</v>
      </c>
      <c r="T961">
        <v>2</v>
      </c>
      <c r="U961">
        <v>0</v>
      </c>
      <c r="V961">
        <v>0</v>
      </c>
      <c r="W961">
        <v>1</v>
      </c>
      <c r="X961">
        <v>1</v>
      </c>
      <c r="Y961">
        <v>1</v>
      </c>
      <c r="Z961">
        <v>1</v>
      </c>
      <c r="AA961">
        <v>2</v>
      </c>
      <c r="AB961">
        <v>0</v>
      </c>
      <c r="AC961">
        <v>0</v>
      </c>
      <c r="AD961">
        <v>1</v>
      </c>
      <c r="AE961">
        <v>1</v>
      </c>
      <c r="AF961">
        <v>1</v>
      </c>
      <c r="AG961">
        <v>1</v>
      </c>
      <c r="AH961" s="3">
        <v>4.5714285714285712</v>
      </c>
      <c r="AI961" s="3">
        <v>0</v>
      </c>
      <c r="AJ961" s="3">
        <v>0.14285714285714285</v>
      </c>
      <c r="AK961" s="3">
        <v>4.7841428571428581</v>
      </c>
      <c r="AL961" s="3">
        <v>3.2285714285714286</v>
      </c>
      <c r="AM961" s="3">
        <v>0.87757142857142856</v>
      </c>
      <c r="AN961" s="3">
        <v>0.6428571428571429</v>
      </c>
      <c r="AO961" s="3">
        <f t="shared" si="184"/>
        <v>2.0353469387755103</v>
      </c>
      <c r="AP961" s="3" t="b">
        <f t="shared" si="185"/>
        <v>0</v>
      </c>
      <c r="AQ961" s="3" t="b">
        <f t="shared" si="192"/>
        <v>1</v>
      </c>
      <c r="AR961">
        <f t="shared" si="186"/>
        <v>2</v>
      </c>
      <c r="AS961">
        <f t="shared" si="187"/>
        <v>3</v>
      </c>
      <c r="AT961" s="3" t="b">
        <f t="shared" si="188"/>
        <v>1</v>
      </c>
      <c r="AU961" s="3">
        <f t="shared" si="189"/>
        <v>2.3746071428571431</v>
      </c>
      <c r="AV961" s="3">
        <f t="shared" si="190"/>
        <v>1.5830000000000002</v>
      </c>
      <c r="AW961" s="3">
        <f t="shared" si="183"/>
        <v>0.58502759694410644</v>
      </c>
      <c r="AX961" s="3">
        <f t="shared" si="195"/>
        <v>0.74240887503669195</v>
      </c>
      <c r="AY961" s="3" t="b">
        <f t="shared" si="193"/>
        <v>0</v>
      </c>
      <c r="AZ961" s="6">
        <f t="shared" si="191"/>
        <v>0.66456516799571386</v>
      </c>
      <c r="BA961" s="3" t="b">
        <f t="shared" si="194"/>
        <v>0</v>
      </c>
      <c r="BB961" s="3"/>
      <c r="BC961" t="s">
        <v>537</v>
      </c>
    </row>
    <row r="962" spans="1:55">
      <c r="A962">
        <v>807</v>
      </c>
      <c r="B962">
        <v>1</v>
      </c>
      <c r="C962" t="s">
        <v>1622</v>
      </c>
      <c r="D962" t="str">
        <f>HYPERLINK("http://www.uniprot.org/uniprot/CN021_MOUSE", "CN021_MOUSE")</f>
        <v>CN021_MOUSE</v>
      </c>
      <c r="F962">
        <v>10.8</v>
      </c>
      <c r="G962">
        <v>636</v>
      </c>
      <c r="H962">
        <v>70047</v>
      </c>
      <c r="I962" t="s">
        <v>1623</v>
      </c>
      <c r="J962">
        <v>18</v>
      </c>
      <c r="K962">
        <v>18</v>
      </c>
      <c r="L962">
        <v>1</v>
      </c>
      <c r="M962">
        <v>0</v>
      </c>
      <c r="N962">
        <v>0</v>
      </c>
      <c r="O962">
        <v>6</v>
      </c>
      <c r="P962">
        <v>0</v>
      </c>
      <c r="Q962">
        <v>0</v>
      </c>
      <c r="R962">
        <v>4</v>
      </c>
      <c r="S962">
        <v>8</v>
      </c>
      <c r="T962">
        <v>0</v>
      </c>
      <c r="U962">
        <v>0</v>
      </c>
      <c r="V962">
        <v>6</v>
      </c>
      <c r="W962">
        <v>0</v>
      </c>
      <c r="X962">
        <v>0</v>
      </c>
      <c r="Y962">
        <v>4</v>
      </c>
      <c r="Z962">
        <v>8</v>
      </c>
      <c r="AA962">
        <v>0</v>
      </c>
      <c r="AB962">
        <v>0</v>
      </c>
      <c r="AC962">
        <v>6</v>
      </c>
      <c r="AD962">
        <v>0</v>
      </c>
      <c r="AE962">
        <v>0</v>
      </c>
      <c r="AF962">
        <v>4</v>
      </c>
      <c r="AG962">
        <v>8</v>
      </c>
      <c r="AH962" s="3">
        <v>0.7142857142857143</v>
      </c>
      <c r="AI962" s="3">
        <v>0</v>
      </c>
      <c r="AJ962" s="3">
        <v>4.3025714285714285</v>
      </c>
      <c r="AK962" s="3">
        <v>1</v>
      </c>
      <c r="AL962" s="3">
        <v>0.7618571428571429</v>
      </c>
      <c r="AM962" s="3">
        <v>2.8571428571428572</v>
      </c>
      <c r="AN962" s="3">
        <v>4.5714285714285712</v>
      </c>
      <c r="AO962" s="3">
        <f t="shared" si="184"/>
        <v>2.029612244897959</v>
      </c>
      <c r="AP962" s="3" t="b">
        <f t="shared" si="185"/>
        <v>0</v>
      </c>
      <c r="AQ962" s="3" t="b">
        <f t="shared" si="192"/>
        <v>1</v>
      </c>
      <c r="AR962">
        <f t="shared" si="186"/>
        <v>1</v>
      </c>
      <c r="AS962">
        <f t="shared" si="187"/>
        <v>2</v>
      </c>
      <c r="AT962" s="3" t="b">
        <f t="shared" si="188"/>
        <v>1</v>
      </c>
      <c r="AU962" s="3">
        <f t="shared" si="189"/>
        <v>1.5042142857142857</v>
      </c>
      <c r="AV962" s="3">
        <f t="shared" si="190"/>
        <v>2.730142857142857</v>
      </c>
      <c r="AW962" s="3">
        <f t="shared" si="183"/>
        <v>-0.85996633988702675</v>
      </c>
      <c r="AX962" s="3">
        <f t="shared" si="195"/>
        <v>-0.67657989974769939</v>
      </c>
      <c r="AY962" s="3" t="b">
        <f t="shared" si="193"/>
        <v>0</v>
      </c>
      <c r="AZ962" s="6">
        <f t="shared" si="191"/>
        <v>0.43916244469132204</v>
      </c>
      <c r="BA962" s="3" t="b">
        <f t="shared" si="194"/>
        <v>0</v>
      </c>
      <c r="BB962" s="3"/>
      <c r="BC962" t="s">
        <v>537</v>
      </c>
    </row>
    <row r="963" spans="1:55">
      <c r="A963">
        <v>1356</v>
      </c>
      <c r="B963">
        <v>1</v>
      </c>
      <c r="C963" t="s">
        <v>1909</v>
      </c>
      <c r="D963" t="str">
        <f>HYPERLINK("http://www.uniprot.org/uniprot/UCHL5_MOUSE", "UCHL5_MOUSE")</f>
        <v>UCHL5_MOUSE</v>
      </c>
      <c r="F963">
        <v>13.7</v>
      </c>
      <c r="G963">
        <v>329</v>
      </c>
      <c r="H963">
        <v>37618</v>
      </c>
      <c r="I963" t="s">
        <v>1910</v>
      </c>
      <c r="J963">
        <v>11</v>
      </c>
      <c r="K963">
        <v>11</v>
      </c>
      <c r="L963">
        <v>1</v>
      </c>
      <c r="M963">
        <v>0</v>
      </c>
      <c r="N963">
        <v>2</v>
      </c>
      <c r="O963">
        <v>4</v>
      </c>
      <c r="P963">
        <v>0</v>
      </c>
      <c r="Q963">
        <v>0</v>
      </c>
      <c r="R963">
        <v>2</v>
      </c>
      <c r="S963">
        <v>3</v>
      </c>
      <c r="T963">
        <v>0</v>
      </c>
      <c r="U963">
        <v>2</v>
      </c>
      <c r="V963">
        <v>4</v>
      </c>
      <c r="W963">
        <v>0</v>
      </c>
      <c r="X963">
        <v>0</v>
      </c>
      <c r="Y963">
        <v>2</v>
      </c>
      <c r="Z963">
        <v>3</v>
      </c>
      <c r="AA963">
        <v>0</v>
      </c>
      <c r="AB963">
        <v>2</v>
      </c>
      <c r="AC963">
        <v>4</v>
      </c>
      <c r="AD963">
        <v>0</v>
      </c>
      <c r="AE963">
        <v>0</v>
      </c>
      <c r="AF963">
        <v>2</v>
      </c>
      <c r="AG963">
        <v>3</v>
      </c>
      <c r="AH963" s="3">
        <v>1.5714285714285714</v>
      </c>
      <c r="AI963" s="3">
        <v>1.1428571428571428</v>
      </c>
      <c r="AJ963" s="3">
        <v>3.0048571428571429</v>
      </c>
      <c r="AK963" s="3">
        <v>2.8571428571428572</v>
      </c>
      <c r="AL963" s="3">
        <v>1.9115714285714287</v>
      </c>
      <c r="AM963" s="3">
        <v>1.5714285714285714</v>
      </c>
      <c r="AN963" s="3">
        <v>2.1428571428571428</v>
      </c>
      <c r="AO963" s="3">
        <f t="shared" si="184"/>
        <v>2.0288775510204085</v>
      </c>
      <c r="AP963" s="3" t="b">
        <f t="shared" si="185"/>
        <v>0</v>
      </c>
      <c r="AQ963" s="3" t="b">
        <f t="shared" si="192"/>
        <v>1</v>
      </c>
      <c r="AR963">
        <f t="shared" si="186"/>
        <v>2</v>
      </c>
      <c r="AS963">
        <f t="shared" si="187"/>
        <v>2</v>
      </c>
      <c r="AT963" s="3" t="b">
        <f t="shared" si="188"/>
        <v>1</v>
      </c>
      <c r="AU963" s="3">
        <f t="shared" si="189"/>
        <v>2.1440714285714289</v>
      </c>
      <c r="AV963" s="3">
        <f t="shared" si="190"/>
        <v>1.8752857142857142</v>
      </c>
      <c r="AW963" s="3">
        <f t="shared" ref="AW963:AW1026" si="196">LOG(AU963/AV963,2)</f>
        <v>0.19324255109062732</v>
      </c>
      <c r="AX963" s="3">
        <f t="shared" si="195"/>
        <v>0.45431254842712543</v>
      </c>
      <c r="AY963" s="3" t="b">
        <f t="shared" si="193"/>
        <v>0</v>
      </c>
      <c r="AZ963" s="6">
        <f t="shared" si="191"/>
        <v>0.65483470606191729</v>
      </c>
      <c r="BA963" s="3" t="b">
        <f t="shared" si="194"/>
        <v>0</v>
      </c>
      <c r="BB963" s="3"/>
      <c r="BC963" t="s">
        <v>537</v>
      </c>
    </row>
    <row r="964" spans="1:55">
      <c r="A964">
        <v>1309</v>
      </c>
      <c r="B964">
        <v>1</v>
      </c>
      <c r="C964" t="s">
        <v>2771</v>
      </c>
      <c r="D964" t="str">
        <f>HYPERLINK("http://www.uniprot.org/uniprot/PIAS4_MOUSE", "PIAS4_MOUSE")</f>
        <v>PIAS4_MOUSE</v>
      </c>
      <c r="F964">
        <v>12.8</v>
      </c>
      <c r="G964">
        <v>507</v>
      </c>
      <c r="H964">
        <v>55571</v>
      </c>
      <c r="I964" t="s">
        <v>2772</v>
      </c>
      <c r="J964">
        <v>7</v>
      </c>
      <c r="K964">
        <v>7</v>
      </c>
      <c r="L964">
        <v>1</v>
      </c>
      <c r="M964">
        <v>2</v>
      </c>
      <c r="N964">
        <v>1</v>
      </c>
      <c r="O964">
        <v>1</v>
      </c>
      <c r="P964">
        <v>0</v>
      </c>
      <c r="Q964">
        <v>1</v>
      </c>
      <c r="R964">
        <v>2</v>
      </c>
      <c r="S964">
        <v>0</v>
      </c>
      <c r="T964">
        <v>2</v>
      </c>
      <c r="U964">
        <v>1</v>
      </c>
      <c r="V964">
        <v>1</v>
      </c>
      <c r="W964">
        <v>0</v>
      </c>
      <c r="X964">
        <v>1</v>
      </c>
      <c r="Y964">
        <v>2</v>
      </c>
      <c r="Z964">
        <v>0</v>
      </c>
      <c r="AA964">
        <v>2</v>
      </c>
      <c r="AB964">
        <v>1</v>
      </c>
      <c r="AC964">
        <v>1</v>
      </c>
      <c r="AD964">
        <v>0</v>
      </c>
      <c r="AE964">
        <v>1</v>
      </c>
      <c r="AF964">
        <v>2</v>
      </c>
      <c r="AG964">
        <v>0</v>
      </c>
      <c r="AH964" s="3">
        <v>4.7142857142857144</v>
      </c>
      <c r="AI964" s="3">
        <v>0.5714285714285714</v>
      </c>
      <c r="AJ964" s="3">
        <v>0.8571428571428571</v>
      </c>
      <c r="AK964" s="3">
        <v>2.8571428571428572</v>
      </c>
      <c r="AL964" s="3">
        <v>3.6150000000000002</v>
      </c>
      <c r="AM964" s="3">
        <v>1.5714285714285714</v>
      </c>
      <c r="AN964" s="3">
        <v>0</v>
      </c>
      <c r="AO964" s="3">
        <f t="shared" si="184"/>
        <v>2.0266326530612244</v>
      </c>
      <c r="AP964" s="3" t="b">
        <f t="shared" si="185"/>
        <v>0</v>
      </c>
      <c r="AQ964" s="3" t="b">
        <f t="shared" si="192"/>
        <v>1</v>
      </c>
      <c r="AR964">
        <f t="shared" si="186"/>
        <v>3</v>
      </c>
      <c r="AS964">
        <f t="shared" si="187"/>
        <v>2</v>
      </c>
      <c r="AT964" s="3" t="b">
        <f t="shared" si="188"/>
        <v>1</v>
      </c>
      <c r="AU964" s="3">
        <f t="shared" si="189"/>
        <v>2.25</v>
      </c>
      <c r="AV964" s="3">
        <f t="shared" si="190"/>
        <v>1.7288095238095238</v>
      </c>
      <c r="AW964" s="3">
        <f t="shared" si="196"/>
        <v>0.38014607647207149</v>
      </c>
      <c r="AX964" s="3">
        <f t="shared" si="195"/>
        <v>0.60080287372745922</v>
      </c>
      <c r="AY964" s="3" t="b">
        <f t="shared" si="193"/>
        <v>0</v>
      </c>
      <c r="AZ964" s="6">
        <f t="shared" si="191"/>
        <v>0.73216703308206543</v>
      </c>
      <c r="BA964" s="3" t="b">
        <f t="shared" si="194"/>
        <v>0</v>
      </c>
      <c r="BB964" s="3"/>
      <c r="BC964" t="s">
        <v>537</v>
      </c>
    </row>
    <row r="965" spans="1:55">
      <c r="A965">
        <v>1302</v>
      </c>
      <c r="B965">
        <v>1</v>
      </c>
      <c r="C965" t="s">
        <v>2834</v>
      </c>
      <c r="D965" t="str">
        <f>HYPERLINK("http://www.uniprot.org/uniprot/HYOU1_MOUSE", "HYOU1_MOUSE")</f>
        <v>HYOU1_MOUSE</v>
      </c>
      <c r="F965">
        <v>6.1</v>
      </c>
      <c r="G965">
        <v>999</v>
      </c>
      <c r="H965">
        <v>111182</v>
      </c>
      <c r="I965" t="s">
        <v>2835</v>
      </c>
      <c r="J965">
        <v>7</v>
      </c>
      <c r="K965">
        <v>7</v>
      </c>
      <c r="L965">
        <v>1</v>
      </c>
      <c r="M965">
        <v>2</v>
      </c>
      <c r="N965">
        <v>1</v>
      </c>
      <c r="O965">
        <v>1</v>
      </c>
      <c r="P965">
        <v>0</v>
      </c>
      <c r="Q965">
        <v>1</v>
      </c>
      <c r="R965">
        <v>0</v>
      </c>
      <c r="S965">
        <v>2</v>
      </c>
      <c r="T965">
        <v>2</v>
      </c>
      <c r="U965">
        <v>1</v>
      </c>
      <c r="V965">
        <v>1</v>
      </c>
      <c r="W965">
        <v>0</v>
      </c>
      <c r="X965">
        <v>1</v>
      </c>
      <c r="Y965">
        <v>0</v>
      </c>
      <c r="Z965">
        <v>2</v>
      </c>
      <c r="AA965">
        <v>2</v>
      </c>
      <c r="AB965">
        <v>1</v>
      </c>
      <c r="AC965">
        <v>1</v>
      </c>
      <c r="AD965">
        <v>0</v>
      </c>
      <c r="AE965">
        <v>1</v>
      </c>
      <c r="AF965">
        <v>0</v>
      </c>
      <c r="AG965">
        <v>2</v>
      </c>
      <c r="AH965" s="3">
        <v>4.7142857142857144</v>
      </c>
      <c r="AI965" s="3">
        <v>0.5714285714285714</v>
      </c>
      <c r="AJ965" s="3">
        <v>0.8571428571428571</v>
      </c>
      <c r="AK965" s="3">
        <v>2.8461428571428575</v>
      </c>
      <c r="AL965" s="3">
        <v>3.556</v>
      </c>
      <c r="AM965" s="3">
        <v>0.42857142857142855</v>
      </c>
      <c r="AN965" s="3">
        <v>1.1904285714285714</v>
      </c>
      <c r="AO965" s="3">
        <f t="shared" ref="AO965:AO1028" si="197">AVERAGE(AH965:AN965)</f>
        <v>2.0234285714285716</v>
      </c>
      <c r="AP965" s="3" t="b">
        <f t="shared" ref="AP965:AP1028" si="198">IF(AO965&gt;=$AO$1,TRUE,FALSE)</f>
        <v>0</v>
      </c>
      <c r="AQ965" s="3" t="b">
        <f t="shared" si="192"/>
        <v>1</v>
      </c>
      <c r="AR965">
        <f t="shared" ref="AR965:AR1028" si="199">COUNTIF(M965:P965,"&gt;0")</f>
        <v>3</v>
      </c>
      <c r="AS965">
        <f t="shared" ref="AS965:AS1028" si="200">COUNTIF(Q965:S965,"&gt;0")</f>
        <v>2</v>
      </c>
      <c r="AT965" s="3" t="b">
        <f t="shared" ref="AT965:AT1028" si="201">IF(OR(AR965&gt;=$AR$1,AS965&gt;=$AS$1),TRUE,FALSE)</f>
        <v>1</v>
      </c>
      <c r="AU965" s="3">
        <f t="shared" ref="AU965:AU1028" si="202">AVERAGE(AH965:AK965)</f>
        <v>2.2472500000000002</v>
      </c>
      <c r="AV965" s="3">
        <f t="shared" ref="AV965:AV1028" si="203">AVERAGE(AL965:AN965)</f>
        <v>1.7249999999999999</v>
      </c>
      <c r="AW965" s="3">
        <f t="shared" si="196"/>
        <v>0.38156426716529901</v>
      </c>
      <c r="AX965" s="3">
        <f t="shared" si="195"/>
        <v>0.6130383789219267</v>
      </c>
      <c r="AY965" s="3" t="b">
        <f t="shared" si="193"/>
        <v>0</v>
      </c>
      <c r="AZ965" s="6">
        <f t="shared" ref="AZ965:AZ1028" si="204">TTEST(AH965:AK965,AL965:AN965,2,2)</f>
        <v>0.72209290258051217</v>
      </c>
      <c r="BA965" s="3" t="b">
        <f t="shared" si="194"/>
        <v>0</v>
      </c>
      <c r="BB965" s="3"/>
      <c r="BC965" t="s">
        <v>537</v>
      </c>
    </row>
    <row r="966" spans="1:55">
      <c r="A966">
        <v>244</v>
      </c>
      <c r="B966">
        <v>1</v>
      </c>
      <c r="C966" t="s">
        <v>1358</v>
      </c>
      <c r="D966" t="str">
        <f>HYPERLINK("http://www.uniprot.org/uniprot/GRN_MOUSE", "GRN_MOUSE")</f>
        <v>GRN_MOUSE</v>
      </c>
      <c r="F966">
        <v>10.4</v>
      </c>
      <c r="G966">
        <v>589</v>
      </c>
      <c r="H966">
        <v>63459</v>
      </c>
      <c r="I966" t="s">
        <v>1359</v>
      </c>
      <c r="J966">
        <v>18</v>
      </c>
      <c r="K966">
        <v>18</v>
      </c>
      <c r="L966">
        <v>1</v>
      </c>
      <c r="M966">
        <v>1</v>
      </c>
      <c r="N966">
        <v>3</v>
      </c>
      <c r="O966">
        <v>5</v>
      </c>
      <c r="P966">
        <v>0</v>
      </c>
      <c r="Q966">
        <v>1</v>
      </c>
      <c r="R966">
        <v>4</v>
      </c>
      <c r="S966">
        <v>4</v>
      </c>
      <c r="T966">
        <v>1</v>
      </c>
      <c r="U966">
        <v>3</v>
      </c>
      <c r="V966">
        <v>5</v>
      </c>
      <c r="W966">
        <v>0</v>
      </c>
      <c r="X966">
        <v>1</v>
      </c>
      <c r="Y966">
        <v>4</v>
      </c>
      <c r="Z966">
        <v>4</v>
      </c>
      <c r="AA966">
        <v>1</v>
      </c>
      <c r="AB966">
        <v>3</v>
      </c>
      <c r="AC966">
        <v>5</v>
      </c>
      <c r="AD966">
        <v>0</v>
      </c>
      <c r="AE966">
        <v>1</v>
      </c>
      <c r="AF966">
        <v>4</v>
      </c>
      <c r="AG966">
        <v>4</v>
      </c>
      <c r="AH966" s="3">
        <v>1.9664285714285714</v>
      </c>
      <c r="AI966" s="3">
        <v>1.381</v>
      </c>
      <c r="AJ966" s="3">
        <v>3.2857142857142856</v>
      </c>
      <c r="AK966" s="3">
        <v>0</v>
      </c>
      <c r="AL966" s="3">
        <v>2.2857142857142856</v>
      </c>
      <c r="AM966" s="3">
        <v>2.8571428571428572</v>
      </c>
      <c r="AN966" s="3">
        <v>2.2857142857142856</v>
      </c>
      <c r="AO966" s="3">
        <f t="shared" si="197"/>
        <v>2.0088163265306123</v>
      </c>
      <c r="AP966" s="3" t="b">
        <f t="shared" si="198"/>
        <v>0</v>
      </c>
      <c r="AQ966" s="3" t="b">
        <f t="shared" ref="AQ966:AQ1029" si="205">IF(L966&gt;=$AQ$1,TRUE,FALSE)</f>
        <v>1</v>
      </c>
      <c r="AR966">
        <f t="shared" si="199"/>
        <v>3</v>
      </c>
      <c r="AS966">
        <f t="shared" si="200"/>
        <v>3</v>
      </c>
      <c r="AT966" s="3" t="b">
        <f t="shared" si="201"/>
        <v>1</v>
      </c>
      <c r="AU966" s="3">
        <f t="shared" si="202"/>
        <v>1.6582857142857144</v>
      </c>
      <c r="AV966" s="3">
        <f t="shared" si="203"/>
        <v>2.4761904761904758</v>
      </c>
      <c r="AW966" s="3">
        <f t="shared" si="196"/>
        <v>-0.57842969801527833</v>
      </c>
      <c r="AX966" s="3">
        <f t="shared" si="195"/>
        <v>-0.46770942240989188</v>
      </c>
      <c r="AY966" s="3" t="b">
        <f t="shared" ref="AY966:AY1029" si="206">IF(OR(AX966&lt;=$AX$1,AX966&gt;=$AX$2),TRUE,FALSE)</f>
        <v>0</v>
      </c>
      <c r="AZ966" s="6">
        <f t="shared" si="204"/>
        <v>0.36527465485282101</v>
      </c>
      <c r="BA966" s="3" t="b">
        <f t="shared" ref="BA966:BA1029" si="207">IF(AZ966&lt;=$AZ$1,TRUE,FALSE)</f>
        <v>0</v>
      </c>
      <c r="BB966" s="3"/>
      <c r="BC966" t="s">
        <v>537</v>
      </c>
    </row>
    <row r="967" spans="1:55">
      <c r="A967">
        <v>469</v>
      </c>
      <c r="B967">
        <v>1</v>
      </c>
      <c r="C967" t="s">
        <v>881</v>
      </c>
      <c r="D967" t="str">
        <f>HYPERLINK("http://www.uniprot.org/uniprot/GABPA_MOUSE", "GABPA_MOUSE")</f>
        <v>GABPA_MOUSE</v>
      </c>
      <c r="F967">
        <v>20.3</v>
      </c>
      <c r="G967">
        <v>454</v>
      </c>
      <c r="H967">
        <v>51364</v>
      </c>
      <c r="I967" t="s">
        <v>882</v>
      </c>
      <c r="J967">
        <v>22</v>
      </c>
      <c r="K967">
        <v>22</v>
      </c>
      <c r="L967">
        <v>1</v>
      </c>
      <c r="M967">
        <v>0</v>
      </c>
      <c r="N967">
        <v>6</v>
      </c>
      <c r="O967">
        <v>1</v>
      </c>
      <c r="P967">
        <v>0</v>
      </c>
      <c r="Q967">
        <v>0</v>
      </c>
      <c r="R967">
        <v>3</v>
      </c>
      <c r="S967">
        <v>12</v>
      </c>
      <c r="T967">
        <v>0</v>
      </c>
      <c r="U967">
        <v>6</v>
      </c>
      <c r="V967">
        <v>1</v>
      </c>
      <c r="W967">
        <v>0</v>
      </c>
      <c r="X967">
        <v>0</v>
      </c>
      <c r="Y967">
        <v>3</v>
      </c>
      <c r="Z967">
        <v>12</v>
      </c>
      <c r="AA967">
        <v>0</v>
      </c>
      <c r="AB967">
        <v>6</v>
      </c>
      <c r="AC967">
        <v>1</v>
      </c>
      <c r="AD967">
        <v>0</v>
      </c>
      <c r="AE967">
        <v>0</v>
      </c>
      <c r="AF967">
        <v>3</v>
      </c>
      <c r="AG967">
        <v>12</v>
      </c>
      <c r="AH967" s="3">
        <v>0</v>
      </c>
      <c r="AI967" s="3">
        <v>3.7515714285714283</v>
      </c>
      <c r="AJ967" s="3">
        <v>0.5714285714285714</v>
      </c>
      <c r="AK967" s="3">
        <v>0.2857142857142857</v>
      </c>
      <c r="AL967" s="3">
        <v>0</v>
      </c>
      <c r="AM967" s="3">
        <v>2.1818571428571429</v>
      </c>
      <c r="AN967" s="3">
        <v>7.2448571428571427</v>
      </c>
      <c r="AO967" s="3">
        <f t="shared" si="197"/>
        <v>2.0050612244897961</v>
      </c>
      <c r="AP967" s="3" t="b">
        <f t="shared" si="198"/>
        <v>0</v>
      </c>
      <c r="AQ967" s="3" t="b">
        <f t="shared" si="205"/>
        <v>1</v>
      </c>
      <c r="AR967">
        <f t="shared" si="199"/>
        <v>2</v>
      </c>
      <c r="AS967">
        <f t="shared" si="200"/>
        <v>2</v>
      </c>
      <c r="AT967" s="3" t="b">
        <f t="shared" si="201"/>
        <v>1</v>
      </c>
      <c r="AU967" s="3">
        <f t="shared" si="202"/>
        <v>1.1521785714285713</v>
      </c>
      <c r="AV967" s="3">
        <f t="shared" si="203"/>
        <v>3.1422380952380955</v>
      </c>
      <c r="AW967" s="3">
        <f t="shared" si="196"/>
        <v>-1.4474281698916183</v>
      </c>
      <c r="AX967" s="3">
        <f t="shared" si="195"/>
        <v>-1.116814332083518</v>
      </c>
      <c r="AY967" s="3" t="b">
        <f t="shared" si="206"/>
        <v>0</v>
      </c>
      <c r="AZ967" s="6">
        <f t="shared" si="204"/>
        <v>0.38094444435705949</v>
      </c>
      <c r="BA967" s="3" t="b">
        <f t="shared" si="207"/>
        <v>0</v>
      </c>
      <c r="BB967" s="3"/>
      <c r="BC967" t="s">
        <v>537</v>
      </c>
    </row>
    <row r="968" spans="1:55">
      <c r="A968">
        <v>54</v>
      </c>
      <c r="B968">
        <v>1</v>
      </c>
      <c r="C968" t="s">
        <v>353</v>
      </c>
      <c r="D968" t="str">
        <f>HYPERLINK("http://www.uniprot.org/uniprot/RSRC2_MOUSE", "RSRC2_MOUSE")</f>
        <v>RSRC2_MOUSE</v>
      </c>
      <c r="F968">
        <v>11.7</v>
      </c>
      <c r="G968">
        <v>376</v>
      </c>
      <c r="H968">
        <v>43877</v>
      </c>
      <c r="I968" t="s">
        <v>354</v>
      </c>
      <c r="J968">
        <v>14</v>
      </c>
      <c r="K968">
        <v>14</v>
      </c>
      <c r="L968">
        <v>1</v>
      </c>
      <c r="M968">
        <v>3</v>
      </c>
      <c r="N968">
        <v>2</v>
      </c>
      <c r="O968">
        <v>2</v>
      </c>
      <c r="P968">
        <v>1</v>
      </c>
      <c r="Q968">
        <v>0</v>
      </c>
      <c r="R968">
        <v>5</v>
      </c>
      <c r="S968">
        <v>1</v>
      </c>
      <c r="T968">
        <v>3</v>
      </c>
      <c r="U968">
        <v>2</v>
      </c>
      <c r="V968">
        <v>2</v>
      </c>
      <c r="W968">
        <v>1</v>
      </c>
      <c r="X968">
        <v>0</v>
      </c>
      <c r="Y968">
        <v>5</v>
      </c>
      <c r="Z968">
        <v>1</v>
      </c>
      <c r="AA968">
        <v>3</v>
      </c>
      <c r="AB968">
        <v>2</v>
      </c>
      <c r="AC968">
        <v>2</v>
      </c>
      <c r="AD968">
        <v>1</v>
      </c>
      <c r="AE968">
        <v>0</v>
      </c>
      <c r="AF968">
        <v>5</v>
      </c>
      <c r="AG968">
        <v>1</v>
      </c>
      <c r="AH968" s="3">
        <v>5.2939999999999996</v>
      </c>
      <c r="AI968" s="3">
        <v>0.7142857142857143</v>
      </c>
      <c r="AJ968" s="3">
        <v>1</v>
      </c>
      <c r="AK968" s="3">
        <v>3</v>
      </c>
      <c r="AL968" s="3">
        <v>0</v>
      </c>
      <c r="AM968" s="3">
        <v>3.7142857142857144</v>
      </c>
      <c r="AN968" s="3">
        <v>0.2857142857142857</v>
      </c>
      <c r="AO968" s="3">
        <f t="shared" si="197"/>
        <v>2.0011836734693875</v>
      </c>
      <c r="AP968" s="3" t="b">
        <f t="shared" si="198"/>
        <v>0</v>
      </c>
      <c r="AQ968" s="3" t="b">
        <f t="shared" si="205"/>
        <v>1</v>
      </c>
      <c r="AR968">
        <f t="shared" si="199"/>
        <v>4</v>
      </c>
      <c r="AS968">
        <f t="shared" si="200"/>
        <v>2</v>
      </c>
      <c r="AT968" s="3" t="b">
        <f t="shared" si="201"/>
        <v>1</v>
      </c>
      <c r="AU968" s="3">
        <f t="shared" si="202"/>
        <v>2.5020714285714285</v>
      </c>
      <c r="AV968" s="3">
        <f t="shared" si="203"/>
        <v>1.3333333333333333</v>
      </c>
      <c r="AW968" s="3">
        <f t="shared" si="196"/>
        <v>0.90808547654577021</v>
      </c>
      <c r="AX968" s="3">
        <f t="shared" si="195"/>
        <v>0.50337044838840406</v>
      </c>
      <c r="AY968" s="3" t="b">
        <f t="shared" si="206"/>
        <v>0</v>
      </c>
      <c r="AZ968" s="6">
        <f t="shared" si="204"/>
        <v>0.49878054487819512</v>
      </c>
      <c r="BA968" s="3" t="b">
        <f t="shared" si="207"/>
        <v>0</v>
      </c>
      <c r="BB968" s="3"/>
      <c r="BC968" t="s">
        <v>537</v>
      </c>
    </row>
    <row r="969" spans="1:55">
      <c r="A969">
        <v>878</v>
      </c>
      <c r="B969">
        <v>1</v>
      </c>
      <c r="C969" t="s">
        <v>1511</v>
      </c>
      <c r="D969" t="str">
        <f>HYPERLINK("http://www.uniprot.org/uniprot/PHC3_MOUSE", "PHC3_MOUSE")</f>
        <v>PHC3_MOUSE</v>
      </c>
      <c r="F969">
        <v>7.4</v>
      </c>
      <c r="G969">
        <v>981</v>
      </c>
      <c r="H969">
        <v>105440</v>
      </c>
      <c r="I969" t="s">
        <v>1512</v>
      </c>
      <c r="J969">
        <v>18</v>
      </c>
      <c r="K969">
        <v>11</v>
      </c>
      <c r="L969">
        <v>0.61099999999999999</v>
      </c>
      <c r="M969">
        <v>0</v>
      </c>
      <c r="N969">
        <v>5</v>
      </c>
      <c r="O969">
        <v>5</v>
      </c>
      <c r="P969">
        <v>0</v>
      </c>
      <c r="Q969">
        <v>1</v>
      </c>
      <c r="R969">
        <v>2</v>
      </c>
      <c r="S969">
        <v>5</v>
      </c>
      <c r="T969">
        <v>0</v>
      </c>
      <c r="U969">
        <v>3</v>
      </c>
      <c r="V969">
        <v>3</v>
      </c>
      <c r="W969">
        <v>0</v>
      </c>
      <c r="X969">
        <v>1</v>
      </c>
      <c r="Y969">
        <v>1</v>
      </c>
      <c r="Z969">
        <v>3</v>
      </c>
      <c r="AA969">
        <v>0</v>
      </c>
      <c r="AB969">
        <v>4.5</v>
      </c>
      <c r="AC969">
        <v>4</v>
      </c>
      <c r="AD969">
        <v>0</v>
      </c>
      <c r="AE969">
        <v>1</v>
      </c>
      <c r="AF969">
        <v>2</v>
      </c>
      <c r="AG969">
        <v>3.75</v>
      </c>
      <c r="AH969" s="3">
        <v>0.8571428571428571</v>
      </c>
      <c r="AI969" s="3">
        <v>2.5649999999999999</v>
      </c>
      <c r="AJ969" s="3">
        <v>2.8571428571428572</v>
      </c>
      <c r="AK969" s="3">
        <v>1.1428571428571428</v>
      </c>
      <c r="AL969" s="3">
        <v>2.8571428571428572</v>
      </c>
      <c r="AM969" s="3">
        <v>1.4285714285714286</v>
      </c>
      <c r="AN969" s="3">
        <v>2.25</v>
      </c>
      <c r="AO969" s="3">
        <f t="shared" si="197"/>
        <v>1.9939795918367349</v>
      </c>
      <c r="AP969" s="3" t="b">
        <f t="shared" si="198"/>
        <v>0</v>
      </c>
      <c r="AQ969" s="3" t="b">
        <f t="shared" si="205"/>
        <v>1</v>
      </c>
      <c r="AR969">
        <f t="shared" si="199"/>
        <v>2</v>
      </c>
      <c r="AS969">
        <f t="shared" si="200"/>
        <v>3</v>
      </c>
      <c r="AT969" s="3" t="b">
        <f t="shared" si="201"/>
        <v>1</v>
      </c>
      <c r="AU969" s="3">
        <f t="shared" si="202"/>
        <v>1.8555357142857143</v>
      </c>
      <c r="AV969" s="3">
        <f t="shared" si="203"/>
        <v>2.1785714285714284</v>
      </c>
      <c r="AW969" s="3">
        <f t="shared" si="196"/>
        <v>-0.23154664603706204</v>
      </c>
      <c r="AX969" s="3">
        <f t="shared" si="195"/>
        <v>-0.28666960834772592</v>
      </c>
      <c r="AY969" s="3" t="b">
        <f t="shared" si="206"/>
        <v>0</v>
      </c>
      <c r="AZ969" s="6">
        <f t="shared" si="204"/>
        <v>0.65776119086439067</v>
      </c>
      <c r="BA969" s="3" t="b">
        <f t="shared" si="207"/>
        <v>0</v>
      </c>
      <c r="BB969" s="3"/>
      <c r="BC969" t="s">
        <v>1513</v>
      </c>
    </row>
    <row r="970" spans="1:55">
      <c r="A970">
        <v>917</v>
      </c>
      <c r="B970">
        <v>1</v>
      </c>
      <c r="C970" t="s">
        <v>1330</v>
      </c>
      <c r="D970" t="str">
        <f>HYPERLINK("http://www.uniprot.org/uniprot/PLCB_MOUSE", "PLCB_MOUSE")</f>
        <v>PLCB_MOUSE</v>
      </c>
      <c r="F970">
        <v>31.3</v>
      </c>
      <c r="G970">
        <v>278</v>
      </c>
      <c r="H970">
        <v>31012</v>
      </c>
      <c r="I970" t="s">
        <v>1331</v>
      </c>
      <c r="J970">
        <v>11</v>
      </c>
      <c r="K970">
        <v>11</v>
      </c>
      <c r="L970">
        <v>1</v>
      </c>
      <c r="M970">
        <v>2</v>
      </c>
      <c r="N970">
        <v>1</v>
      </c>
      <c r="O970">
        <v>3</v>
      </c>
      <c r="P970">
        <v>0</v>
      </c>
      <c r="Q970">
        <v>1</v>
      </c>
      <c r="R970">
        <v>3</v>
      </c>
      <c r="S970">
        <v>1</v>
      </c>
      <c r="T970">
        <v>2</v>
      </c>
      <c r="U970">
        <v>1</v>
      </c>
      <c r="V970">
        <v>3</v>
      </c>
      <c r="W970">
        <v>0</v>
      </c>
      <c r="X970">
        <v>1</v>
      </c>
      <c r="Y970">
        <v>3</v>
      </c>
      <c r="Z970">
        <v>1</v>
      </c>
      <c r="AA970">
        <v>2</v>
      </c>
      <c r="AB970">
        <v>1</v>
      </c>
      <c r="AC970">
        <v>3</v>
      </c>
      <c r="AD970">
        <v>0</v>
      </c>
      <c r="AE970">
        <v>1</v>
      </c>
      <c r="AF970">
        <v>3</v>
      </c>
      <c r="AG970">
        <v>1</v>
      </c>
      <c r="AH970" s="3">
        <v>4.2857142857142856</v>
      </c>
      <c r="AI970" s="3">
        <v>0.42857142857142855</v>
      </c>
      <c r="AJ970" s="3">
        <v>2.2857142857142856</v>
      </c>
      <c r="AK970" s="3">
        <v>1.2244285714285714</v>
      </c>
      <c r="AL970" s="3">
        <v>2.8571428571428572</v>
      </c>
      <c r="AM970" s="3">
        <v>2.2857142857142856</v>
      </c>
      <c r="AN970" s="3">
        <v>0.5714285714285714</v>
      </c>
      <c r="AO970" s="3">
        <f t="shared" si="197"/>
        <v>1.9912448979591837</v>
      </c>
      <c r="AP970" s="3" t="b">
        <f t="shared" si="198"/>
        <v>0</v>
      </c>
      <c r="AQ970" s="3" t="b">
        <f t="shared" si="205"/>
        <v>1</v>
      </c>
      <c r="AR970">
        <f t="shared" si="199"/>
        <v>3</v>
      </c>
      <c r="AS970">
        <f t="shared" si="200"/>
        <v>3</v>
      </c>
      <c r="AT970" s="3" t="b">
        <f t="shared" si="201"/>
        <v>1</v>
      </c>
      <c r="AU970" s="3">
        <f t="shared" si="202"/>
        <v>2.0561071428571429</v>
      </c>
      <c r="AV970" s="3">
        <f t="shared" si="203"/>
        <v>1.9047619047619044</v>
      </c>
      <c r="AW970" s="3">
        <f t="shared" si="196"/>
        <v>0.11030477259886647</v>
      </c>
      <c r="AX970" s="3">
        <f t="shared" si="195"/>
        <v>2.1244109115403517E-2</v>
      </c>
      <c r="AY970" s="3" t="b">
        <f t="shared" si="206"/>
        <v>0</v>
      </c>
      <c r="AZ970" s="6">
        <f t="shared" si="204"/>
        <v>0.89980641399201755</v>
      </c>
      <c r="BA970" s="3" t="b">
        <f t="shared" si="207"/>
        <v>0</v>
      </c>
      <c r="BB970" s="3"/>
      <c r="BC970" t="s">
        <v>537</v>
      </c>
    </row>
    <row r="971" spans="1:55">
      <c r="A971">
        <v>560</v>
      </c>
      <c r="B971">
        <v>1</v>
      </c>
      <c r="C971" t="s">
        <v>649</v>
      </c>
      <c r="D971" t="str">
        <f>HYPERLINK("http://www.uniprot.org/uniprot/SFR19_MOUSE", "SFR19_MOUSE")</f>
        <v>SFR19_MOUSE</v>
      </c>
      <c r="F971">
        <v>3.7</v>
      </c>
      <c r="G971">
        <v>1256</v>
      </c>
      <c r="H971">
        <v>133843</v>
      </c>
      <c r="I971" t="s">
        <v>650</v>
      </c>
      <c r="J971">
        <v>15</v>
      </c>
      <c r="K971">
        <v>15</v>
      </c>
      <c r="L971">
        <v>1</v>
      </c>
      <c r="M971">
        <v>3</v>
      </c>
      <c r="N971">
        <v>2</v>
      </c>
      <c r="O971">
        <v>3</v>
      </c>
      <c r="P971">
        <v>0</v>
      </c>
      <c r="Q971">
        <v>0</v>
      </c>
      <c r="R971">
        <v>3</v>
      </c>
      <c r="S971">
        <v>4</v>
      </c>
      <c r="T971">
        <v>3</v>
      </c>
      <c r="U971">
        <v>2</v>
      </c>
      <c r="V971">
        <v>3</v>
      </c>
      <c r="W971">
        <v>0</v>
      </c>
      <c r="X971">
        <v>0</v>
      </c>
      <c r="Y971">
        <v>3</v>
      </c>
      <c r="Z971">
        <v>4</v>
      </c>
      <c r="AA971">
        <v>3</v>
      </c>
      <c r="AB971">
        <v>2</v>
      </c>
      <c r="AC971">
        <v>3</v>
      </c>
      <c r="AD971">
        <v>0</v>
      </c>
      <c r="AE971">
        <v>0</v>
      </c>
      <c r="AF971">
        <v>3</v>
      </c>
      <c r="AG971">
        <v>4</v>
      </c>
      <c r="AH971" s="3">
        <v>5.8571428571428568</v>
      </c>
      <c r="AI971" s="3">
        <v>0.8571428571428571</v>
      </c>
      <c r="AJ971" s="3">
        <v>1.9107142857142858</v>
      </c>
      <c r="AK971" s="3">
        <v>0.42857142857142855</v>
      </c>
      <c r="AL971" s="3">
        <v>0.2857142857142857</v>
      </c>
      <c r="AM971" s="3">
        <v>2.2857142857142856</v>
      </c>
      <c r="AN971" s="3">
        <v>2.2857142857142856</v>
      </c>
      <c r="AO971" s="3">
        <f t="shared" si="197"/>
        <v>1.9872448979591835</v>
      </c>
      <c r="AP971" s="3" t="b">
        <f t="shared" si="198"/>
        <v>0</v>
      </c>
      <c r="AQ971" s="3" t="b">
        <f t="shared" si="205"/>
        <v>1</v>
      </c>
      <c r="AR971">
        <f t="shared" si="199"/>
        <v>3</v>
      </c>
      <c r="AS971">
        <f t="shared" si="200"/>
        <v>2</v>
      </c>
      <c r="AT971" s="3" t="b">
        <f t="shared" si="201"/>
        <v>1</v>
      </c>
      <c r="AU971" s="3">
        <f t="shared" si="202"/>
        <v>2.2633928571428572</v>
      </c>
      <c r="AV971" s="3">
        <f t="shared" si="203"/>
        <v>1.6190476190476188</v>
      </c>
      <c r="AW971" s="3">
        <f t="shared" si="196"/>
        <v>0.48334159647415748</v>
      </c>
      <c r="AX971" s="3">
        <f t="shared" si="195"/>
        <v>0.29189752826653814</v>
      </c>
      <c r="AY971" s="3" t="b">
        <f t="shared" si="206"/>
        <v>0</v>
      </c>
      <c r="AZ971" s="6">
        <f t="shared" si="204"/>
        <v>0.6979803288552755</v>
      </c>
      <c r="BA971" s="3" t="b">
        <f t="shared" si="207"/>
        <v>0</v>
      </c>
      <c r="BB971" s="3"/>
      <c r="BC971" t="s">
        <v>537</v>
      </c>
    </row>
    <row r="972" spans="1:55">
      <c r="A972">
        <v>1151</v>
      </c>
      <c r="B972">
        <v>1</v>
      </c>
      <c r="C972" t="s">
        <v>2276</v>
      </c>
      <c r="D972" t="str">
        <f>HYPERLINK("http://www.uniprot.org/uniprot/BCL7A_MOUSE", "BCL7A_MOUSE")</f>
        <v>BCL7A_MOUSE</v>
      </c>
      <c r="F972">
        <v>17.600000000000001</v>
      </c>
      <c r="G972">
        <v>210</v>
      </c>
      <c r="H972">
        <v>22782</v>
      </c>
      <c r="I972" t="s">
        <v>2277</v>
      </c>
      <c r="J972">
        <v>30</v>
      </c>
      <c r="K972">
        <v>4</v>
      </c>
      <c r="L972">
        <v>0.13300000000000001</v>
      </c>
      <c r="M972">
        <v>1</v>
      </c>
      <c r="N972">
        <v>5</v>
      </c>
      <c r="O972">
        <v>6</v>
      </c>
      <c r="P972">
        <v>0</v>
      </c>
      <c r="Q972">
        <v>2</v>
      </c>
      <c r="R972">
        <v>8</v>
      </c>
      <c r="S972">
        <v>8</v>
      </c>
      <c r="T972">
        <v>1</v>
      </c>
      <c r="U972">
        <v>1</v>
      </c>
      <c r="V972">
        <v>1</v>
      </c>
      <c r="W972">
        <v>0</v>
      </c>
      <c r="X972">
        <v>0</v>
      </c>
      <c r="Y972">
        <v>1</v>
      </c>
      <c r="Z972">
        <v>0</v>
      </c>
      <c r="AA972">
        <v>1</v>
      </c>
      <c r="AB972">
        <v>3</v>
      </c>
      <c r="AC972">
        <v>3.5</v>
      </c>
      <c r="AD972">
        <v>0</v>
      </c>
      <c r="AE972">
        <v>0</v>
      </c>
      <c r="AF972">
        <v>4.5</v>
      </c>
      <c r="AG972">
        <v>0</v>
      </c>
      <c r="AH972" s="3">
        <v>2.8571428571428572</v>
      </c>
      <c r="AI972" s="3">
        <v>1.5714285714285714</v>
      </c>
      <c r="AJ972" s="3">
        <v>2.3571428571428572</v>
      </c>
      <c r="AK972" s="3">
        <v>2.168857142857143</v>
      </c>
      <c r="AL972" s="3">
        <v>1.2857142857142858</v>
      </c>
      <c r="AM972" s="3">
        <v>3.6428571428571428</v>
      </c>
      <c r="AN972" s="3">
        <v>0</v>
      </c>
      <c r="AO972" s="3">
        <f t="shared" si="197"/>
        <v>1.9833061224489799</v>
      </c>
      <c r="AP972" s="3" t="b">
        <f t="shared" si="198"/>
        <v>0</v>
      </c>
      <c r="AQ972" s="3" t="b">
        <f t="shared" si="205"/>
        <v>0</v>
      </c>
      <c r="AR972">
        <f t="shared" si="199"/>
        <v>3</v>
      </c>
      <c r="AS972">
        <f t="shared" si="200"/>
        <v>3</v>
      </c>
      <c r="AT972" s="3" t="b">
        <f t="shared" si="201"/>
        <v>1</v>
      </c>
      <c r="AU972" s="3">
        <f t="shared" si="202"/>
        <v>2.2386428571428576</v>
      </c>
      <c r="AV972" s="3">
        <f t="shared" si="203"/>
        <v>1.642857142857143</v>
      </c>
      <c r="AW972" s="3">
        <f t="shared" si="196"/>
        <v>0.44641735157079021</v>
      </c>
      <c r="AX972" s="3">
        <f t="shared" si="195"/>
        <v>0.26134438345872857</v>
      </c>
      <c r="AY972" s="3" t="b">
        <f t="shared" si="206"/>
        <v>0</v>
      </c>
      <c r="AZ972" s="6">
        <f t="shared" si="204"/>
        <v>0.55654423351436511</v>
      </c>
      <c r="BA972" s="3" t="b">
        <f t="shared" si="207"/>
        <v>0</v>
      </c>
      <c r="BB972" s="3"/>
      <c r="BC972" t="s">
        <v>388</v>
      </c>
    </row>
    <row r="973" spans="1:55">
      <c r="A973">
        <v>136</v>
      </c>
      <c r="B973">
        <v>1</v>
      </c>
      <c r="C973" t="s">
        <v>179</v>
      </c>
      <c r="D973" t="str">
        <f>HYPERLINK("http://www.uniprot.org/uniprot/RPP30_MOUSE", "RPP30_MOUSE")</f>
        <v>RPP30_MOUSE</v>
      </c>
      <c r="F973">
        <v>31.3</v>
      </c>
      <c r="G973">
        <v>268</v>
      </c>
      <c r="H973">
        <v>29474</v>
      </c>
      <c r="I973" t="s">
        <v>180</v>
      </c>
      <c r="J973">
        <v>19</v>
      </c>
      <c r="K973">
        <v>19</v>
      </c>
      <c r="L973">
        <v>1</v>
      </c>
      <c r="M973">
        <v>1</v>
      </c>
      <c r="N973">
        <v>5</v>
      </c>
      <c r="O973">
        <v>1</v>
      </c>
      <c r="P973">
        <v>0</v>
      </c>
      <c r="Q973">
        <v>1</v>
      </c>
      <c r="R973">
        <v>3</v>
      </c>
      <c r="S973">
        <v>8</v>
      </c>
      <c r="T973">
        <v>1</v>
      </c>
      <c r="U973">
        <v>5</v>
      </c>
      <c r="V973">
        <v>1</v>
      </c>
      <c r="W973">
        <v>0</v>
      </c>
      <c r="X973">
        <v>1</v>
      </c>
      <c r="Y973">
        <v>3</v>
      </c>
      <c r="Z973">
        <v>8</v>
      </c>
      <c r="AA973">
        <v>1</v>
      </c>
      <c r="AB973">
        <v>5</v>
      </c>
      <c r="AC973">
        <v>1</v>
      </c>
      <c r="AD973">
        <v>0</v>
      </c>
      <c r="AE973">
        <v>1</v>
      </c>
      <c r="AF973">
        <v>3</v>
      </c>
      <c r="AG973">
        <v>8</v>
      </c>
      <c r="AH973" s="3">
        <v>1.8571428571428572</v>
      </c>
      <c r="AI973" s="3">
        <v>2.8</v>
      </c>
      <c r="AJ973" s="3">
        <v>0.42857142857142855</v>
      </c>
      <c r="AK973" s="3">
        <v>0</v>
      </c>
      <c r="AL973" s="3">
        <v>2.2857142857142856</v>
      </c>
      <c r="AM973" s="3">
        <v>1.8724285714285713</v>
      </c>
      <c r="AN973" s="3">
        <v>4.5714285714285712</v>
      </c>
      <c r="AO973" s="3">
        <f t="shared" si="197"/>
        <v>1.9736122448979589</v>
      </c>
      <c r="AP973" s="3" t="b">
        <f t="shared" si="198"/>
        <v>0</v>
      </c>
      <c r="AQ973" s="3" t="b">
        <f t="shared" si="205"/>
        <v>1</v>
      </c>
      <c r="AR973">
        <f t="shared" si="199"/>
        <v>3</v>
      </c>
      <c r="AS973">
        <f t="shared" si="200"/>
        <v>3</v>
      </c>
      <c r="AT973" s="3" t="b">
        <f t="shared" si="201"/>
        <v>1</v>
      </c>
      <c r="AU973" s="3">
        <f t="shared" si="202"/>
        <v>1.2714285714285714</v>
      </c>
      <c r="AV973" s="3">
        <f t="shared" si="203"/>
        <v>2.9098571428571431</v>
      </c>
      <c r="AW973" s="3">
        <f t="shared" si="196"/>
        <v>-1.1944979128748039</v>
      </c>
      <c r="AX973" s="3">
        <f t="shared" si="195"/>
        <v>-0.98904684589682335</v>
      </c>
      <c r="AY973" s="3" t="b">
        <f t="shared" si="206"/>
        <v>0</v>
      </c>
      <c r="AZ973" s="6">
        <f t="shared" si="204"/>
        <v>0.17525428717029262</v>
      </c>
      <c r="BA973" s="3" t="b">
        <f t="shared" si="207"/>
        <v>0</v>
      </c>
      <c r="BB973" s="3"/>
      <c r="BC973" t="s">
        <v>537</v>
      </c>
    </row>
    <row r="974" spans="1:55">
      <c r="A974">
        <v>1164</v>
      </c>
      <c r="B974">
        <v>1</v>
      </c>
      <c r="C974" t="s">
        <v>2388</v>
      </c>
      <c r="D974" t="str">
        <f>HYPERLINK("http://www.uniprot.org/uniprot/CJ058_MOUSE", "CJ058_MOUSE")</f>
        <v>CJ058_MOUSE</v>
      </c>
      <c r="F974">
        <v>14.7</v>
      </c>
      <c r="G974">
        <v>218</v>
      </c>
      <c r="H974">
        <v>24396</v>
      </c>
      <c r="I974" t="s">
        <v>2306</v>
      </c>
      <c r="J974">
        <v>9</v>
      </c>
      <c r="K974">
        <v>9</v>
      </c>
      <c r="L974">
        <v>1</v>
      </c>
      <c r="M974">
        <v>2</v>
      </c>
      <c r="N974">
        <v>1</v>
      </c>
      <c r="O974">
        <v>0</v>
      </c>
      <c r="P974">
        <v>0</v>
      </c>
      <c r="Q974">
        <v>0</v>
      </c>
      <c r="R974">
        <v>5</v>
      </c>
      <c r="S974">
        <v>1</v>
      </c>
      <c r="T974">
        <v>2</v>
      </c>
      <c r="U974">
        <v>1</v>
      </c>
      <c r="V974">
        <v>0</v>
      </c>
      <c r="W974">
        <v>0</v>
      </c>
      <c r="X974">
        <v>0</v>
      </c>
      <c r="Y974">
        <v>5</v>
      </c>
      <c r="Z974">
        <v>1</v>
      </c>
      <c r="AA974">
        <v>2</v>
      </c>
      <c r="AB974">
        <v>1</v>
      </c>
      <c r="AC974">
        <v>0</v>
      </c>
      <c r="AD974">
        <v>0</v>
      </c>
      <c r="AE974">
        <v>0</v>
      </c>
      <c r="AF974">
        <v>5</v>
      </c>
      <c r="AG974">
        <v>1</v>
      </c>
      <c r="AH974" s="3">
        <v>4.5714285714285712</v>
      </c>
      <c r="AI974" s="3">
        <v>0.5714285714285714</v>
      </c>
      <c r="AJ974" s="3">
        <v>0.2857142857142857</v>
      </c>
      <c r="AK974" s="3">
        <v>2.1818571428571429</v>
      </c>
      <c r="AL974" s="3">
        <v>1.2857142857142858</v>
      </c>
      <c r="AM974" s="3">
        <v>4.2652857142857146</v>
      </c>
      <c r="AN974" s="3">
        <v>0.6428571428571429</v>
      </c>
      <c r="AO974" s="3">
        <f t="shared" si="197"/>
        <v>1.9720408163265308</v>
      </c>
      <c r="AP974" s="3" t="b">
        <f t="shared" si="198"/>
        <v>0</v>
      </c>
      <c r="AQ974" s="3" t="b">
        <f t="shared" si="205"/>
        <v>1</v>
      </c>
      <c r="AR974">
        <f t="shared" si="199"/>
        <v>2</v>
      </c>
      <c r="AS974">
        <f t="shared" si="200"/>
        <v>2</v>
      </c>
      <c r="AT974" s="3" t="b">
        <f t="shared" si="201"/>
        <v>1</v>
      </c>
      <c r="AU974" s="3">
        <f t="shared" si="202"/>
        <v>1.9026071428571427</v>
      </c>
      <c r="AV974" s="3">
        <f t="shared" si="203"/>
        <v>2.0646190476190478</v>
      </c>
      <c r="AW974" s="3">
        <f t="shared" si="196"/>
        <v>-0.1178979083665862</v>
      </c>
      <c r="AX974" s="3">
        <f t="shared" si="195"/>
        <v>-0.25056590921043254</v>
      </c>
      <c r="AY974" s="3" t="b">
        <f t="shared" si="206"/>
        <v>0</v>
      </c>
      <c r="AZ974" s="6">
        <f t="shared" si="204"/>
        <v>0.91770470024138717</v>
      </c>
      <c r="BA974" s="3" t="b">
        <f t="shared" si="207"/>
        <v>0</v>
      </c>
      <c r="BB974" s="3"/>
      <c r="BC974" t="s">
        <v>537</v>
      </c>
    </row>
    <row r="975" spans="1:55">
      <c r="A975">
        <v>834</v>
      </c>
      <c r="B975">
        <v>1</v>
      </c>
      <c r="C975" t="s">
        <v>1505</v>
      </c>
      <c r="D975" t="str">
        <f>HYPERLINK("http://www.uniprot.org/uniprot/POGZ_MOUSE", "POGZ_MOUSE")</f>
        <v>POGZ_MOUSE</v>
      </c>
      <c r="F975">
        <v>7.2</v>
      </c>
      <c r="G975">
        <v>1409</v>
      </c>
      <c r="H975">
        <v>154911</v>
      </c>
      <c r="I975" t="s">
        <v>1506</v>
      </c>
      <c r="J975">
        <v>10</v>
      </c>
      <c r="K975">
        <v>10</v>
      </c>
      <c r="L975">
        <v>1</v>
      </c>
      <c r="M975">
        <v>2</v>
      </c>
      <c r="N975">
        <v>2</v>
      </c>
      <c r="O975">
        <v>1</v>
      </c>
      <c r="P975">
        <v>0</v>
      </c>
      <c r="Q975">
        <v>2</v>
      </c>
      <c r="R975">
        <v>3</v>
      </c>
      <c r="S975">
        <v>0</v>
      </c>
      <c r="T975">
        <v>2</v>
      </c>
      <c r="U975">
        <v>2</v>
      </c>
      <c r="V975">
        <v>1</v>
      </c>
      <c r="W975">
        <v>0</v>
      </c>
      <c r="X975">
        <v>2</v>
      </c>
      <c r="Y975">
        <v>3</v>
      </c>
      <c r="Z975">
        <v>0</v>
      </c>
      <c r="AA975">
        <v>2</v>
      </c>
      <c r="AB975">
        <v>2</v>
      </c>
      <c r="AC975">
        <v>1</v>
      </c>
      <c r="AD975">
        <v>0</v>
      </c>
      <c r="AE975">
        <v>2</v>
      </c>
      <c r="AF975">
        <v>3</v>
      </c>
      <c r="AG975">
        <v>0</v>
      </c>
      <c r="AH975" s="3">
        <v>4.2088571428571431</v>
      </c>
      <c r="AI975" s="3">
        <v>0.93342857142857139</v>
      </c>
      <c r="AJ975" s="3">
        <v>0.7142857142857143</v>
      </c>
      <c r="AK975" s="3">
        <v>1.0714285714285714</v>
      </c>
      <c r="AL975" s="3">
        <v>4.5714285714285712</v>
      </c>
      <c r="AM975" s="3">
        <v>2.2857142857142856</v>
      </c>
      <c r="AN975" s="3">
        <v>0</v>
      </c>
      <c r="AO975" s="3">
        <f t="shared" si="197"/>
        <v>1.9693061224489792</v>
      </c>
      <c r="AP975" s="3" t="b">
        <f t="shared" si="198"/>
        <v>0</v>
      </c>
      <c r="AQ975" s="3" t="b">
        <f t="shared" si="205"/>
        <v>1</v>
      </c>
      <c r="AR975">
        <f t="shared" si="199"/>
        <v>3</v>
      </c>
      <c r="AS975">
        <f t="shared" si="200"/>
        <v>2</v>
      </c>
      <c r="AT975" s="3" t="b">
        <f t="shared" si="201"/>
        <v>1</v>
      </c>
      <c r="AU975" s="3">
        <f t="shared" si="202"/>
        <v>1.732</v>
      </c>
      <c r="AV975" s="3">
        <f t="shared" si="203"/>
        <v>2.2857142857142856</v>
      </c>
      <c r="AW975" s="3">
        <f t="shared" si="196"/>
        <v>-0.40020614787775799</v>
      </c>
      <c r="AX975" s="3">
        <f t="shared" si="195"/>
        <v>-0.46329877028426669</v>
      </c>
      <c r="AY975" s="3" t="b">
        <f t="shared" si="206"/>
        <v>0</v>
      </c>
      <c r="AZ975" s="6">
        <f t="shared" si="204"/>
        <v>0.72308037630590671</v>
      </c>
      <c r="BA975" s="3" t="b">
        <f t="shared" si="207"/>
        <v>0</v>
      </c>
      <c r="BB975" s="3"/>
      <c r="BC975" t="s">
        <v>537</v>
      </c>
    </row>
    <row r="976" spans="1:55">
      <c r="A976">
        <v>221</v>
      </c>
      <c r="B976">
        <v>1</v>
      </c>
      <c r="C976" t="s">
        <v>1</v>
      </c>
      <c r="D976" t="str">
        <f>HYPERLINK("http://www.uniprot.org/uniprot/CRYAB_MOUSE", "CRYAB_MOUSE")</f>
        <v>CRYAB_MOUSE</v>
      </c>
      <c r="F976">
        <v>35.4</v>
      </c>
      <c r="G976">
        <v>175</v>
      </c>
      <c r="H976">
        <v>20070</v>
      </c>
      <c r="I976" t="s">
        <v>2</v>
      </c>
      <c r="J976">
        <v>7</v>
      </c>
      <c r="K976">
        <v>7</v>
      </c>
      <c r="L976">
        <v>1</v>
      </c>
      <c r="M976">
        <v>0</v>
      </c>
      <c r="N976">
        <v>0</v>
      </c>
      <c r="O976">
        <v>0</v>
      </c>
      <c r="P976">
        <v>6</v>
      </c>
      <c r="Q976">
        <v>0</v>
      </c>
      <c r="R976">
        <v>0</v>
      </c>
      <c r="S976">
        <v>1</v>
      </c>
      <c r="T976">
        <v>0</v>
      </c>
      <c r="U976">
        <v>0</v>
      </c>
      <c r="V976">
        <v>0</v>
      </c>
      <c r="W976">
        <v>6</v>
      </c>
      <c r="X976">
        <v>0</v>
      </c>
      <c r="Y976">
        <v>0</v>
      </c>
      <c r="Z976">
        <v>1</v>
      </c>
      <c r="AA976">
        <v>0</v>
      </c>
      <c r="AB976">
        <v>0</v>
      </c>
      <c r="AC976">
        <v>0</v>
      </c>
      <c r="AD976">
        <v>6</v>
      </c>
      <c r="AE976">
        <v>0</v>
      </c>
      <c r="AF976">
        <v>0</v>
      </c>
      <c r="AG976">
        <v>1</v>
      </c>
      <c r="AH976" s="3">
        <v>0</v>
      </c>
      <c r="AI976" s="3">
        <v>0</v>
      </c>
      <c r="AJ976" s="3">
        <v>0</v>
      </c>
      <c r="AK976" s="3">
        <v>13.448571428571428</v>
      </c>
      <c r="AL976" s="3">
        <v>0</v>
      </c>
      <c r="AM976" s="3">
        <v>0</v>
      </c>
      <c r="AN976" s="3">
        <v>0.2857142857142857</v>
      </c>
      <c r="AO976" s="3">
        <f t="shared" si="197"/>
        <v>1.9620408163265306</v>
      </c>
      <c r="AP976" s="3" t="b">
        <f t="shared" si="198"/>
        <v>0</v>
      </c>
      <c r="AQ976" s="3" t="b">
        <f t="shared" si="205"/>
        <v>1</v>
      </c>
      <c r="AR976">
        <f t="shared" si="199"/>
        <v>1</v>
      </c>
      <c r="AS976">
        <f t="shared" si="200"/>
        <v>1</v>
      </c>
      <c r="AT976" s="3" t="b">
        <f t="shared" si="201"/>
        <v>0</v>
      </c>
      <c r="AU976" s="3">
        <f t="shared" si="202"/>
        <v>3.3621428571428571</v>
      </c>
      <c r="AV976" s="3">
        <f t="shared" si="203"/>
        <v>9.5238095238095233E-2</v>
      </c>
      <c r="AW976" s="3">
        <f t="shared" si="196"/>
        <v>5.1416984486356858</v>
      </c>
      <c r="AX976" s="3">
        <f t="shared" ref="AX976:AX1039" si="208">(AW976-AVERAGE(AW966:AW986))/STDEV(AW966:AW986)</f>
        <v>3.29889845802915</v>
      </c>
      <c r="AY976" s="3" t="b">
        <f t="shared" si="206"/>
        <v>1</v>
      </c>
      <c r="AZ976" s="6">
        <f t="shared" si="204"/>
        <v>0.44897932506384858</v>
      </c>
      <c r="BA976" s="3" t="b">
        <f t="shared" si="207"/>
        <v>0</v>
      </c>
      <c r="BB976" s="3"/>
      <c r="BC976" t="s">
        <v>537</v>
      </c>
    </row>
    <row r="977" spans="1:55">
      <c r="A977">
        <v>886</v>
      </c>
      <c r="B977">
        <v>1</v>
      </c>
      <c r="C977" t="s">
        <v>1442</v>
      </c>
      <c r="D977" t="str">
        <f>HYPERLINK("http://www.uniprot.org/uniprot/NUPL2_MOUSE", "NUPL2_MOUSE")</f>
        <v>NUPL2_MOUSE</v>
      </c>
      <c r="F977">
        <v>13.3</v>
      </c>
      <c r="G977">
        <v>420</v>
      </c>
      <c r="H977">
        <v>44338</v>
      </c>
      <c r="I977" t="s">
        <v>1443</v>
      </c>
      <c r="J977">
        <v>13</v>
      </c>
      <c r="K977">
        <v>13</v>
      </c>
      <c r="L977">
        <v>1</v>
      </c>
      <c r="M977">
        <v>0</v>
      </c>
      <c r="N977">
        <v>5</v>
      </c>
      <c r="O977">
        <v>1</v>
      </c>
      <c r="P977">
        <v>1</v>
      </c>
      <c r="Q977">
        <v>0</v>
      </c>
      <c r="R977">
        <v>3</v>
      </c>
      <c r="S977">
        <v>3</v>
      </c>
      <c r="T977">
        <v>0</v>
      </c>
      <c r="U977">
        <v>5</v>
      </c>
      <c r="V977">
        <v>1</v>
      </c>
      <c r="W977">
        <v>1</v>
      </c>
      <c r="X977">
        <v>0</v>
      </c>
      <c r="Y977">
        <v>3</v>
      </c>
      <c r="Z977">
        <v>3</v>
      </c>
      <c r="AA977">
        <v>0</v>
      </c>
      <c r="AB977">
        <v>5</v>
      </c>
      <c r="AC977">
        <v>1</v>
      </c>
      <c r="AD977">
        <v>1</v>
      </c>
      <c r="AE977">
        <v>0</v>
      </c>
      <c r="AF977">
        <v>3</v>
      </c>
      <c r="AG977">
        <v>3</v>
      </c>
      <c r="AH977" s="3">
        <v>0.8571428571428571</v>
      </c>
      <c r="AI977" s="3">
        <v>2.8571428571428572</v>
      </c>
      <c r="AJ977" s="3">
        <v>0.7142857142857143</v>
      </c>
      <c r="AK977" s="3">
        <v>4.5714285714285712</v>
      </c>
      <c r="AL977" s="3">
        <v>0.8571428571428571</v>
      </c>
      <c r="AM977" s="3">
        <v>2.2857142857142856</v>
      </c>
      <c r="AN977" s="3">
        <v>1.5714285714285714</v>
      </c>
      <c r="AO977" s="3">
        <f t="shared" si="197"/>
        <v>1.9591836734693877</v>
      </c>
      <c r="AP977" s="3" t="b">
        <f t="shared" si="198"/>
        <v>0</v>
      </c>
      <c r="AQ977" s="3" t="b">
        <f t="shared" si="205"/>
        <v>1</v>
      </c>
      <c r="AR977">
        <f t="shared" si="199"/>
        <v>3</v>
      </c>
      <c r="AS977">
        <f t="shared" si="200"/>
        <v>2</v>
      </c>
      <c r="AT977" s="3" t="b">
        <f t="shared" si="201"/>
        <v>1</v>
      </c>
      <c r="AU977" s="3">
        <f t="shared" si="202"/>
        <v>2.25</v>
      </c>
      <c r="AV977" s="3">
        <f t="shared" si="203"/>
        <v>1.5714285714285714</v>
      </c>
      <c r="AW977" s="3">
        <f t="shared" si="196"/>
        <v>0.51784830486261924</v>
      </c>
      <c r="AX977" s="3">
        <f t="shared" si="208"/>
        <v>0.12072505710228429</v>
      </c>
      <c r="AY977" s="3" t="b">
        <f t="shared" si="206"/>
        <v>0</v>
      </c>
      <c r="AZ977" s="6">
        <f t="shared" si="204"/>
        <v>0.57655685955534186</v>
      </c>
      <c r="BA977" s="3" t="b">
        <f t="shared" si="207"/>
        <v>0</v>
      </c>
      <c r="BB977" s="3"/>
      <c r="BC977" t="s">
        <v>537</v>
      </c>
    </row>
    <row r="978" spans="1:55">
      <c r="A978">
        <v>969</v>
      </c>
      <c r="B978">
        <v>1</v>
      </c>
      <c r="C978" t="s">
        <v>2646</v>
      </c>
      <c r="D978" t="str">
        <f>HYPERLINK("http://www.uniprot.org/uniprot/ES31L_MOUSE", "ES31L_MOUSE")</f>
        <v>ES31L_MOUSE</v>
      </c>
      <c r="F978">
        <v>12.9</v>
      </c>
      <c r="G978">
        <v>568</v>
      </c>
      <c r="H978">
        <v>63008</v>
      </c>
      <c r="I978" t="s">
        <v>2647</v>
      </c>
      <c r="J978">
        <v>88</v>
      </c>
      <c r="K978">
        <v>3</v>
      </c>
      <c r="L978">
        <v>3.4000000000000002E-2</v>
      </c>
      <c r="M978">
        <v>2</v>
      </c>
      <c r="N978">
        <v>8</v>
      </c>
      <c r="O978">
        <v>25</v>
      </c>
      <c r="P978">
        <v>2</v>
      </c>
      <c r="Q978">
        <v>14</v>
      </c>
      <c r="R978">
        <v>21</v>
      </c>
      <c r="S978">
        <v>16</v>
      </c>
      <c r="T978">
        <v>1</v>
      </c>
      <c r="U978">
        <v>0</v>
      </c>
      <c r="V978">
        <v>0</v>
      </c>
      <c r="W978">
        <v>0</v>
      </c>
      <c r="X978">
        <v>1</v>
      </c>
      <c r="Y978">
        <v>1</v>
      </c>
      <c r="Z978">
        <v>0</v>
      </c>
      <c r="AA978">
        <v>2</v>
      </c>
      <c r="AB978">
        <v>0</v>
      </c>
      <c r="AC978">
        <v>0</v>
      </c>
      <c r="AD978">
        <v>0</v>
      </c>
      <c r="AE978">
        <v>2.8570000000000002</v>
      </c>
      <c r="AF978">
        <v>3.5</v>
      </c>
      <c r="AG978">
        <v>0</v>
      </c>
      <c r="AH978" s="3">
        <v>4.2857142857142856</v>
      </c>
      <c r="AI978" s="3">
        <v>0</v>
      </c>
      <c r="AJ978" s="3">
        <v>0</v>
      </c>
      <c r="AK978" s="3">
        <v>1.4285714285714286</v>
      </c>
      <c r="AL978" s="3">
        <v>5.4081428571428569</v>
      </c>
      <c r="AM978" s="3">
        <v>2.5714285714285716</v>
      </c>
      <c r="AN978" s="3">
        <v>0</v>
      </c>
      <c r="AO978" s="3">
        <f t="shared" si="197"/>
        <v>1.9562653061224489</v>
      </c>
      <c r="AP978" s="3" t="b">
        <f t="shared" si="198"/>
        <v>0</v>
      </c>
      <c r="AQ978" s="3" t="b">
        <f t="shared" si="205"/>
        <v>0</v>
      </c>
      <c r="AR978">
        <f t="shared" si="199"/>
        <v>4</v>
      </c>
      <c r="AS978">
        <f t="shared" si="200"/>
        <v>3</v>
      </c>
      <c r="AT978" s="3" t="b">
        <f t="shared" si="201"/>
        <v>1</v>
      </c>
      <c r="AU978" s="3">
        <f t="shared" si="202"/>
        <v>1.4285714285714286</v>
      </c>
      <c r="AV978" s="3">
        <f t="shared" si="203"/>
        <v>2.6598571428571431</v>
      </c>
      <c r="AW978" s="3">
        <f t="shared" si="196"/>
        <v>-0.89677558987937367</v>
      </c>
      <c r="AX978" s="3">
        <f t="shared" si="208"/>
        <v>-0.97440058845163224</v>
      </c>
      <c r="AY978" s="3" t="b">
        <f t="shared" si="206"/>
        <v>0</v>
      </c>
      <c r="AZ978" s="6">
        <f t="shared" si="204"/>
        <v>0.5178553957005646</v>
      </c>
      <c r="BA978" s="3" t="b">
        <f t="shared" si="207"/>
        <v>0</v>
      </c>
      <c r="BB978" s="3"/>
      <c r="BC978" t="s">
        <v>548</v>
      </c>
    </row>
    <row r="979" spans="1:55">
      <c r="A979">
        <v>1113</v>
      </c>
      <c r="B979">
        <v>1</v>
      </c>
      <c r="C979" t="s">
        <v>2371</v>
      </c>
      <c r="D979" t="str">
        <f>HYPERLINK("http://www.uniprot.org/uniprot/ZMAT2_MOUSE", "ZMAT2_MOUSE")</f>
        <v>ZMAT2_MOUSE</v>
      </c>
      <c r="F979">
        <v>13.6</v>
      </c>
      <c r="G979">
        <v>199</v>
      </c>
      <c r="H979">
        <v>23613</v>
      </c>
      <c r="I979" t="s">
        <v>2453</v>
      </c>
      <c r="J979">
        <v>12</v>
      </c>
      <c r="K979">
        <v>12</v>
      </c>
      <c r="L979">
        <v>1</v>
      </c>
      <c r="M979">
        <v>1</v>
      </c>
      <c r="N979">
        <v>2</v>
      </c>
      <c r="O979">
        <v>3</v>
      </c>
      <c r="P979">
        <v>0</v>
      </c>
      <c r="Q979">
        <v>0</v>
      </c>
      <c r="R979">
        <v>4</v>
      </c>
      <c r="S979">
        <v>2</v>
      </c>
      <c r="T979">
        <v>1</v>
      </c>
      <c r="U979">
        <v>2</v>
      </c>
      <c r="V979">
        <v>3</v>
      </c>
      <c r="W979">
        <v>0</v>
      </c>
      <c r="X979">
        <v>0</v>
      </c>
      <c r="Y979">
        <v>4</v>
      </c>
      <c r="Z979">
        <v>2</v>
      </c>
      <c r="AA979">
        <v>1</v>
      </c>
      <c r="AB979">
        <v>2</v>
      </c>
      <c r="AC979">
        <v>3</v>
      </c>
      <c r="AD979">
        <v>0</v>
      </c>
      <c r="AE979">
        <v>0</v>
      </c>
      <c r="AF979">
        <v>4</v>
      </c>
      <c r="AG979">
        <v>2</v>
      </c>
      <c r="AH979" s="3">
        <v>2.8571428571428572</v>
      </c>
      <c r="AI979" s="3">
        <v>1.1428571428571428</v>
      </c>
      <c r="AJ979" s="3">
        <v>2.2857142857142856</v>
      </c>
      <c r="AK979" s="3">
        <v>1.881</v>
      </c>
      <c r="AL979" s="3">
        <v>1.1428571428571428</v>
      </c>
      <c r="AM979" s="3">
        <v>3.2285714285714286</v>
      </c>
      <c r="AN979" s="3">
        <v>1.1428571428571428</v>
      </c>
      <c r="AO979" s="3">
        <f t="shared" si="197"/>
        <v>1.954428571428571</v>
      </c>
      <c r="AP979" s="3" t="b">
        <f t="shared" si="198"/>
        <v>0</v>
      </c>
      <c r="AQ979" s="3" t="b">
        <f t="shared" si="205"/>
        <v>1</v>
      </c>
      <c r="AR979">
        <f t="shared" si="199"/>
        <v>3</v>
      </c>
      <c r="AS979">
        <f t="shared" si="200"/>
        <v>2</v>
      </c>
      <c r="AT979" s="3" t="b">
        <f t="shared" si="201"/>
        <v>1</v>
      </c>
      <c r="AU979" s="3">
        <f t="shared" si="202"/>
        <v>2.0416785714285712</v>
      </c>
      <c r="AV979" s="3">
        <f t="shared" si="203"/>
        <v>1.838095238095238</v>
      </c>
      <c r="AW979" s="3">
        <f t="shared" si="196"/>
        <v>0.15154423598355074</v>
      </c>
      <c r="AX979" s="3">
        <f t="shared" si="208"/>
        <v>-0.19465044400662562</v>
      </c>
      <c r="AY979" s="3" t="b">
        <f t="shared" si="206"/>
        <v>0</v>
      </c>
      <c r="AZ979" s="6">
        <f t="shared" si="204"/>
        <v>0.78904015757443779</v>
      </c>
      <c r="BA979" s="3" t="b">
        <f t="shared" si="207"/>
        <v>0</v>
      </c>
      <c r="BB979" s="3"/>
      <c r="BC979" t="s">
        <v>537</v>
      </c>
    </row>
    <row r="980" spans="1:55">
      <c r="A980">
        <v>1312</v>
      </c>
      <c r="B980">
        <v>1</v>
      </c>
      <c r="C980" t="s">
        <v>2853</v>
      </c>
      <c r="D980" t="str">
        <f>HYPERLINK("http://www.uniprot.org/uniprot/PHC2_MOUSE", "PHC2_MOUSE")</f>
        <v>PHC2_MOUSE</v>
      </c>
      <c r="F980">
        <v>6.2</v>
      </c>
      <c r="G980">
        <v>850</v>
      </c>
      <c r="H980">
        <v>89800</v>
      </c>
      <c r="I980" t="s">
        <v>2854</v>
      </c>
      <c r="J980">
        <v>16</v>
      </c>
      <c r="K980">
        <v>9</v>
      </c>
      <c r="L980">
        <v>0.56299999999999994</v>
      </c>
      <c r="M980">
        <v>0</v>
      </c>
      <c r="N980">
        <v>3</v>
      </c>
      <c r="O980">
        <v>5</v>
      </c>
      <c r="P980">
        <v>0</v>
      </c>
      <c r="Q980">
        <v>0</v>
      </c>
      <c r="R980">
        <v>1</v>
      </c>
      <c r="S980">
        <v>7</v>
      </c>
      <c r="T980">
        <v>0</v>
      </c>
      <c r="U980">
        <v>1</v>
      </c>
      <c r="V980">
        <v>3</v>
      </c>
      <c r="W980">
        <v>0</v>
      </c>
      <c r="X980">
        <v>0</v>
      </c>
      <c r="Y980">
        <v>0</v>
      </c>
      <c r="Z980">
        <v>5</v>
      </c>
      <c r="AA980">
        <v>0</v>
      </c>
      <c r="AB980">
        <v>1.5</v>
      </c>
      <c r="AC980">
        <v>4</v>
      </c>
      <c r="AD980">
        <v>0</v>
      </c>
      <c r="AE980">
        <v>0</v>
      </c>
      <c r="AF980">
        <v>0</v>
      </c>
      <c r="AG980">
        <v>6.25</v>
      </c>
      <c r="AH980" s="3">
        <v>1.4285714285714286</v>
      </c>
      <c r="AI980" s="3">
        <v>0.6428571428571429</v>
      </c>
      <c r="AJ980" s="3">
        <v>2.8571428571428572</v>
      </c>
      <c r="AK980" s="3">
        <v>2.8571428571428572</v>
      </c>
      <c r="AL980" s="3">
        <v>1.5357142857142858</v>
      </c>
      <c r="AM980" s="3">
        <v>0.42857142857142855</v>
      </c>
      <c r="AN980" s="3">
        <v>3.9044285714285714</v>
      </c>
      <c r="AO980" s="3">
        <f t="shared" si="197"/>
        <v>1.9506326530612248</v>
      </c>
      <c r="AP980" s="3" t="b">
        <f t="shared" si="198"/>
        <v>0</v>
      </c>
      <c r="AQ980" s="3" t="b">
        <f t="shared" si="205"/>
        <v>1</v>
      </c>
      <c r="AR980">
        <f t="shared" si="199"/>
        <v>2</v>
      </c>
      <c r="AS980">
        <f t="shared" si="200"/>
        <v>2</v>
      </c>
      <c r="AT980" s="3" t="b">
        <f t="shared" si="201"/>
        <v>1</v>
      </c>
      <c r="AU980" s="3">
        <f t="shared" si="202"/>
        <v>1.9464285714285716</v>
      </c>
      <c r="AV980" s="3">
        <f t="shared" si="203"/>
        <v>1.9562380952380953</v>
      </c>
      <c r="AW980" s="3">
        <f t="shared" si="196"/>
        <v>-7.2525697766827419E-3</v>
      </c>
      <c r="AX980" s="3">
        <f t="shared" si="208"/>
        <v>-0.30803970901768052</v>
      </c>
      <c r="AY980" s="3" t="b">
        <f t="shared" si="206"/>
        <v>0</v>
      </c>
      <c r="AZ980" s="6">
        <f t="shared" si="204"/>
        <v>0.99308160015032521</v>
      </c>
      <c r="BA980" s="3" t="b">
        <f t="shared" si="207"/>
        <v>0</v>
      </c>
      <c r="BB980" s="3"/>
      <c r="BC980" t="s">
        <v>1513</v>
      </c>
    </row>
    <row r="981" spans="1:55">
      <c r="A981">
        <v>774</v>
      </c>
      <c r="B981">
        <v>1</v>
      </c>
      <c r="C981" t="s">
        <v>1639</v>
      </c>
      <c r="D981" t="str">
        <f>HYPERLINK("http://www.uniprot.org/uniprot/C19L2_MOUSE", "C19L2_MOUSE")</f>
        <v>C19L2_MOUSE</v>
      </c>
      <c r="F981">
        <v>8.6</v>
      </c>
      <c r="G981">
        <v>887</v>
      </c>
      <c r="H981">
        <v>103174</v>
      </c>
      <c r="I981" t="s">
        <v>1640</v>
      </c>
      <c r="J981">
        <v>15</v>
      </c>
      <c r="K981">
        <v>15</v>
      </c>
      <c r="L981">
        <v>1</v>
      </c>
      <c r="M981">
        <v>0</v>
      </c>
      <c r="N981">
        <v>4</v>
      </c>
      <c r="O981">
        <v>0</v>
      </c>
      <c r="P981">
        <v>0</v>
      </c>
      <c r="Q981">
        <v>2</v>
      </c>
      <c r="R981">
        <v>2</v>
      </c>
      <c r="S981">
        <v>7</v>
      </c>
      <c r="T981">
        <v>0</v>
      </c>
      <c r="U981">
        <v>4</v>
      </c>
      <c r="V981">
        <v>0</v>
      </c>
      <c r="W981">
        <v>0</v>
      </c>
      <c r="X981">
        <v>2</v>
      </c>
      <c r="Y981">
        <v>2</v>
      </c>
      <c r="Z981">
        <v>7</v>
      </c>
      <c r="AA981">
        <v>0</v>
      </c>
      <c r="AB981">
        <v>4</v>
      </c>
      <c r="AC981">
        <v>0</v>
      </c>
      <c r="AD981">
        <v>0</v>
      </c>
      <c r="AE981">
        <v>2</v>
      </c>
      <c r="AF981">
        <v>2</v>
      </c>
      <c r="AG981">
        <v>7</v>
      </c>
      <c r="AH981" s="3">
        <v>0.6428571428571429</v>
      </c>
      <c r="AI981" s="3">
        <v>2.2857142857142856</v>
      </c>
      <c r="AJ981" s="3">
        <v>0</v>
      </c>
      <c r="AK981" s="3">
        <v>0.85914285714285721</v>
      </c>
      <c r="AL981" s="3">
        <v>4.3025714285714285</v>
      </c>
      <c r="AM981" s="3">
        <v>1.4</v>
      </c>
      <c r="AN981" s="3">
        <v>4.1428571428571432</v>
      </c>
      <c r="AO981" s="3">
        <f t="shared" si="197"/>
        <v>1.9475918367346938</v>
      </c>
      <c r="AP981" s="3" t="b">
        <f t="shared" si="198"/>
        <v>0</v>
      </c>
      <c r="AQ981" s="3" t="b">
        <f t="shared" si="205"/>
        <v>1</v>
      </c>
      <c r="AR981">
        <f t="shared" si="199"/>
        <v>1</v>
      </c>
      <c r="AS981">
        <f t="shared" si="200"/>
        <v>3</v>
      </c>
      <c r="AT981" s="3" t="b">
        <f t="shared" si="201"/>
        <v>1</v>
      </c>
      <c r="AU981" s="3">
        <f t="shared" si="202"/>
        <v>0.94692857142857134</v>
      </c>
      <c r="AV981" s="3">
        <f t="shared" si="203"/>
        <v>3.2818095238095233</v>
      </c>
      <c r="AW981" s="3">
        <f t="shared" si="196"/>
        <v>-1.7931639975179205</v>
      </c>
      <c r="AX981" s="3">
        <f t="shared" si="208"/>
        <v>-1.5161357793306773</v>
      </c>
      <c r="AY981" s="3" t="b">
        <f t="shared" si="206"/>
        <v>0</v>
      </c>
      <c r="AZ981" s="6">
        <f t="shared" si="204"/>
        <v>6.1633736930228153E-2</v>
      </c>
      <c r="BA981" s="3" t="b">
        <f t="shared" si="207"/>
        <v>1</v>
      </c>
      <c r="BB981" s="3"/>
      <c r="BC981" t="s">
        <v>537</v>
      </c>
    </row>
    <row r="982" spans="1:55">
      <c r="A982">
        <v>494</v>
      </c>
      <c r="B982">
        <v>1</v>
      </c>
      <c r="C982" t="s">
        <v>846</v>
      </c>
      <c r="D982" t="str">
        <f>HYPERLINK("http://www.uniprot.org/uniprot/CHD8_MOUSE", "CHD8_MOUSE")</f>
        <v>CHD8_MOUSE</v>
      </c>
      <c r="F982">
        <v>7.5</v>
      </c>
      <c r="G982">
        <v>2582</v>
      </c>
      <c r="H982">
        <v>290848</v>
      </c>
      <c r="I982" t="s">
        <v>760</v>
      </c>
      <c r="J982">
        <v>33</v>
      </c>
      <c r="K982">
        <v>12</v>
      </c>
      <c r="L982">
        <v>0.36399999999999999</v>
      </c>
      <c r="M982">
        <v>2</v>
      </c>
      <c r="N982">
        <v>11</v>
      </c>
      <c r="O982">
        <v>8</v>
      </c>
      <c r="P982">
        <v>2</v>
      </c>
      <c r="Q982">
        <v>0</v>
      </c>
      <c r="R982">
        <v>2</v>
      </c>
      <c r="S982">
        <v>8</v>
      </c>
      <c r="T982">
        <v>0</v>
      </c>
      <c r="U982">
        <v>3</v>
      </c>
      <c r="V982">
        <v>4</v>
      </c>
      <c r="W982">
        <v>0</v>
      </c>
      <c r="X982">
        <v>0</v>
      </c>
      <c r="Y982">
        <v>0</v>
      </c>
      <c r="Z982">
        <v>5</v>
      </c>
      <c r="AA982">
        <v>0</v>
      </c>
      <c r="AB982">
        <v>6.5709999999999997</v>
      </c>
      <c r="AC982">
        <v>6.1379999999999999</v>
      </c>
      <c r="AD982">
        <v>0</v>
      </c>
      <c r="AE982">
        <v>0</v>
      </c>
      <c r="AF982">
        <v>0</v>
      </c>
      <c r="AG982">
        <v>6.6139999999999999</v>
      </c>
      <c r="AH982" s="3">
        <v>0.14285714285714285</v>
      </c>
      <c r="AI982" s="3">
        <v>4.2244285714285708</v>
      </c>
      <c r="AJ982" s="3">
        <v>4.5911428571428567</v>
      </c>
      <c r="AK982" s="3">
        <v>0.2857142857142857</v>
      </c>
      <c r="AL982" s="3">
        <v>0.2857142857142857</v>
      </c>
      <c r="AM982" s="3">
        <v>0</v>
      </c>
      <c r="AN982" s="3">
        <v>4.0520000000000005</v>
      </c>
      <c r="AO982" s="3">
        <f t="shared" si="197"/>
        <v>1.9402653061224489</v>
      </c>
      <c r="AP982" s="3" t="b">
        <f t="shared" si="198"/>
        <v>0</v>
      </c>
      <c r="AQ982" s="3" t="b">
        <f t="shared" si="205"/>
        <v>1</v>
      </c>
      <c r="AR982">
        <f t="shared" si="199"/>
        <v>4</v>
      </c>
      <c r="AS982">
        <f t="shared" si="200"/>
        <v>2</v>
      </c>
      <c r="AT982" s="3" t="b">
        <f t="shared" si="201"/>
        <v>1</v>
      </c>
      <c r="AU982" s="3">
        <f t="shared" si="202"/>
        <v>2.3110357142857141</v>
      </c>
      <c r="AV982" s="3">
        <f t="shared" si="203"/>
        <v>1.445904761904762</v>
      </c>
      <c r="AW982" s="3">
        <f t="shared" si="196"/>
        <v>0.67656702636022814</v>
      </c>
      <c r="AX982" s="3">
        <f t="shared" si="208"/>
        <v>0.16719965827415359</v>
      </c>
      <c r="AY982" s="3" t="b">
        <f t="shared" si="206"/>
        <v>0</v>
      </c>
      <c r="AZ982" s="6">
        <f t="shared" si="204"/>
        <v>0.65175900126699782</v>
      </c>
      <c r="BA982" s="3" t="b">
        <f t="shared" si="207"/>
        <v>0</v>
      </c>
      <c r="BB982" s="3"/>
      <c r="BC982" t="s">
        <v>417</v>
      </c>
    </row>
    <row r="983" spans="1:55">
      <c r="A983">
        <v>1322</v>
      </c>
      <c r="B983">
        <v>1</v>
      </c>
      <c r="C983" t="s">
        <v>1927</v>
      </c>
      <c r="D983" t="str">
        <f>HYPERLINK("http://www.uniprot.org/uniprot/VAPB_MOUSE", "VAPB_MOUSE")</f>
        <v>VAPB_MOUSE</v>
      </c>
      <c r="F983">
        <v>11.1</v>
      </c>
      <c r="G983">
        <v>243</v>
      </c>
      <c r="H983">
        <v>26947</v>
      </c>
      <c r="I983" t="s">
        <v>1928</v>
      </c>
      <c r="J983">
        <v>11</v>
      </c>
      <c r="K983">
        <v>11</v>
      </c>
      <c r="L983">
        <v>1</v>
      </c>
      <c r="M983">
        <v>0</v>
      </c>
      <c r="N983">
        <v>3</v>
      </c>
      <c r="O983">
        <v>3</v>
      </c>
      <c r="P983">
        <v>0</v>
      </c>
      <c r="Q983">
        <v>0</v>
      </c>
      <c r="R983">
        <v>3</v>
      </c>
      <c r="S983">
        <v>2</v>
      </c>
      <c r="T983">
        <v>0</v>
      </c>
      <c r="U983">
        <v>3</v>
      </c>
      <c r="V983">
        <v>3</v>
      </c>
      <c r="W983">
        <v>0</v>
      </c>
      <c r="X983">
        <v>0</v>
      </c>
      <c r="Y983">
        <v>3</v>
      </c>
      <c r="Z983">
        <v>2</v>
      </c>
      <c r="AA983">
        <v>0</v>
      </c>
      <c r="AB983">
        <v>3</v>
      </c>
      <c r="AC983">
        <v>3</v>
      </c>
      <c r="AD983">
        <v>0</v>
      </c>
      <c r="AE983">
        <v>0</v>
      </c>
      <c r="AF983">
        <v>3</v>
      </c>
      <c r="AG983">
        <v>2</v>
      </c>
      <c r="AH983" s="3">
        <v>1.4285714285714286</v>
      </c>
      <c r="AI983" s="3">
        <v>1.7857142857142858</v>
      </c>
      <c r="AJ983" s="3">
        <v>2.2857142857142856</v>
      </c>
      <c r="AK983" s="3">
        <v>2.8571428571428572</v>
      </c>
      <c r="AL983" s="3">
        <v>1.5714285714285714</v>
      </c>
      <c r="AM983" s="3">
        <v>2.4285714285714284</v>
      </c>
      <c r="AN983" s="3">
        <v>1.2244285714285714</v>
      </c>
      <c r="AO983" s="3">
        <f t="shared" si="197"/>
        <v>1.9402244897959184</v>
      </c>
      <c r="AP983" s="3" t="b">
        <f t="shared" si="198"/>
        <v>0</v>
      </c>
      <c r="AQ983" s="3" t="b">
        <f t="shared" si="205"/>
        <v>1</v>
      </c>
      <c r="AR983">
        <f t="shared" si="199"/>
        <v>2</v>
      </c>
      <c r="AS983">
        <f t="shared" si="200"/>
        <v>2</v>
      </c>
      <c r="AT983" s="3" t="b">
        <f t="shared" si="201"/>
        <v>1</v>
      </c>
      <c r="AU983" s="3">
        <f t="shared" si="202"/>
        <v>2.0892857142857144</v>
      </c>
      <c r="AV983" s="3">
        <f t="shared" si="203"/>
        <v>1.7414761904761906</v>
      </c>
      <c r="AW983" s="3">
        <f t="shared" si="196"/>
        <v>0.26269904904373792</v>
      </c>
      <c r="AX983" s="3">
        <f t="shared" si="208"/>
        <v>-0.11031134931689654</v>
      </c>
      <c r="AY983" s="3" t="b">
        <f t="shared" si="206"/>
        <v>0</v>
      </c>
      <c r="AZ983" s="6">
        <f t="shared" si="204"/>
        <v>0.49597029643195822</v>
      </c>
      <c r="BA983" s="3" t="b">
        <f t="shared" si="207"/>
        <v>0</v>
      </c>
      <c r="BB983" s="3"/>
      <c r="BC983" t="s">
        <v>537</v>
      </c>
    </row>
    <row r="984" spans="1:55">
      <c r="A984">
        <v>1299</v>
      </c>
      <c r="B984">
        <v>1</v>
      </c>
      <c r="C984" t="s">
        <v>2828</v>
      </c>
      <c r="D984" t="str">
        <f>HYPERLINK("http://www.uniprot.org/uniprot/TBA8_MOUSE", "TBA8_MOUSE")</f>
        <v>TBA8_MOUSE</v>
      </c>
      <c r="F984">
        <v>20.3</v>
      </c>
      <c r="G984">
        <v>449</v>
      </c>
      <c r="H984">
        <v>50053</v>
      </c>
      <c r="I984" t="s">
        <v>2829</v>
      </c>
      <c r="J984">
        <v>35</v>
      </c>
      <c r="K984">
        <v>1</v>
      </c>
      <c r="L984">
        <v>2.9000000000000001E-2</v>
      </c>
      <c r="M984">
        <v>0</v>
      </c>
      <c r="N984">
        <v>10</v>
      </c>
      <c r="O984">
        <v>2</v>
      </c>
      <c r="P984">
        <v>3</v>
      </c>
      <c r="Q984">
        <v>0</v>
      </c>
      <c r="R984">
        <v>10</v>
      </c>
      <c r="S984">
        <v>10</v>
      </c>
      <c r="T984">
        <v>0</v>
      </c>
      <c r="U984">
        <v>1</v>
      </c>
      <c r="V984">
        <v>0</v>
      </c>
      <c r="W984">
        <v>0</v>
      </c>
      <c r="X984">
        <v>0</v>
      </c>
      <c r="Y984">
        <v>0</v>
      </c>
      <c r="Z984">
        <v>0</v>
      </c>
      <c r="AA984">
        <v>0</v>
      </c>
      <c r="AB984">
        <v>10</v>
      </c>
      <c r="AC984">
        <v>0</v>
      </c>
      <c r="AD984">
        <v>0</v>
      </c>
      <c r="AE984">
        <v>0</v>
      </c>
      <c r="AF984">
        <v>0</v>
      </c>
      <c r="AG984">
        <v>0</v>
      </c>
      <c r="AH984" s="3">
        <v>1.4285714285714286</v>
      </c>
      <c r="AI984" s="3">
        <v>7.3161428571428573</v>
      </c>
      <c r="AJ984" s="3">
        <v>0.2857142857142857</v>
      </c>
      <c r="AK984" s="3">
        <v>2.668857142857143</v>
      </c>
      <c r="AL984" s="3">
        <v>1.4285714285714286</v>
      </c>
      <c r="AM984" s="3">
        <v>0.42857142857142855</v>
      </c>
      <c r="AN984" s="3">
        <v>0</v>
      </c>
      <c r="AO984" s="3">
        <f t="shared" si="197"/>
        <v>1.9366326530612246</v>
      </c>
      <c r="AP984" s="3" t="b">
        <f t="shared" si="198"/>
        <v>0</v>
      </c>
      <c r="AQ984" s="3" t="b">
        <f t="shared" si="205"/>
        <v>0</v>
      </c>
      <c r="AR984">
        <f t="shared" si="199"/>
        <v>3</v>
      </c>
      <c r="AS984">
        <f t="shared" si="200"/>
        <v>2</v>
      </c>
      <c r="AT984" s="3" t="b">
        <f t="shared" si="201"/>
        <v>1</v>
      </c>
      <c r="AU984" s="3">
        <f t="shared" si="202"/>
        <v>2.9248214285714287</v>
      </c>
      <c r="AV984" s="3">
        <f t="shared" si="203"/>
        <v>0.61904761904761907</v>
      </c>
      <c r="AW984" s="3">
        <f t="shared" si="196"/>
        <v>2.2402262500247367</v>
      </c>
      <c r="AX984" s="3">
        <f t="shared" si="208"/>
        <v>1.1666052158997835</v>
      </c>
      <c r="AY984" s="3" t="b">
        <f t="shared" si="206"/>
        <v>0</v>
      </c>
      <c r="AZ984" s="6">
        <f t="shared" si="204"/>
        <v>0.26992290589402324</v>
      </c>
      <c r="BA984" s="3" t="b">
        <f t="shared" si="207"/>
        <v>0</v>
      </c>
      <c r="BB984" s="3"/>
      <c r="BC984" t="s">
        <v>130</v>
      </c>
    </row>
    <row r="985" spans="1:55">
      <c r="A985">
        <v>1108</v>
      </c>
      <c r="B985">
        <v>1</v>
      </c>
      <c r="C985" t="s">
        <v>2361</v>
      </c>
      <c r="D985" t="str">
        <f>HYPERLINK("http://www.uniprot.org/uniprot/IN80B_MOUSE", "IN80B_MOUSE")</f>
        <v>IN80B_MOUSE</v>
      </c>
      <c r="F985">
        <v>14.7</v>
      </c>
      <c r="G985">
        <v>375</v>
      </c>
      <c r="H985">
        <v>40566</v>
      </c>
      <c r="I985" t="s">
        <v>2362</v>
      </c>
      <c r="J985">
        <v>7</v>
      </c>
      <c r="K985">
        <v>7</v>
      </c>
      <c r="L985">
        <v>1</v>
      </c>
      <c r="M985">
        <v>3</v>
      </c>
      <c r="N985">
        <v>2</v>
      </c>
      <c r="O985">
        <v>0</v>
      </c>
      <c r="P985">
        <v>0</v>
      </c>
      <c r="Q985">
        <v>1</v>
      </c>
      <c r="R985">
        <v>1</v>
      </c>
      <c r="S985">
        <v>0</v>
      </c>
      <c r="T985">
        <v>3</v>
      </c>
      <c r="U985">
        <v>2</v>
      </c>
      <c r="V985">
        <v>0</v>
      </c>
      <c r="W985">
        <v>0</v>
      </c>
      <c r="X985">
        <v>1</v>
      </c>
      <c r="Y985">
        <v>1</v>
      </c>
      <c r="Z985">
        <v>0</v>
      </c>
      <c r="AA985">
        <v>3</v>
      </c>
      <c r="AB985">
        <v>2</v>
      </c>
      <c r="AC985">
        <v>0</v>
      </c>
      <c r="AD985">
        <v>0</v>
      </c>
      <c r="AE985">
        <v>1</v>
      </c>
      <c r="AF985">
        <v>1</v>
      </c>
      <c r="AG985">
        <v>0</v>
      </c>
      <c r="AH985" s="3">
        <v>6.4285714285714288</v>
      </c>
      <c r="AI985" s="3">
        <v>1.1428571428571428</v>
      </c>
      <c r="AJ985" s="3">
        <v>0.14285714285714285</v>
      </c>
      <c r="AK985" s="3">
        <v>1.8571428571428572</v>
      </c>
      <c r="AL985" s="3">
        <v>3.0048571428571429</v>
      </c>
      <c r="AM985" s="3">
        <v>0.8571428571428571</v>
      </c>
      <c r="AN985" s="3">
        <v>0</v>
      </c>
      <c r="AO985" s="3">
        <f t="shared" si="197"/>
        <v>1.919061224489796</v>
      </c>
      <c r="AP985" s="3" t="b">
        <f t="shared" si="198"/>
        <v>0</v>
      </c>
      <c r="AQ985" s="3" t="b">
        <f t="shared" si="205"/>
        <v>1</v>
      </c>
      <c r="AR985">
        <f t="shared" si="199"/>
        <v>2</v>
      </c>
      <c r="AS985">
        <f t="shared" si="200"/>
        <v>2</v>
      </c>
      <c r="AT985" s="3" t="b">
        <f t="shared" si="201"/>
        <v>1</v>
      </c>
      <c r="AU985" s="3">
        <f t="shared" si="202"/>
        <v>2.3928571428571428</v>
      </c>
      <c r="AV985" s="3">
        <f t="shared" si="203"/>
        <v>1.2873333333333334</v>
      </c>
      <c r="AW985" s="3">
        <f t="shared" si="196"/>
        <v>0.89434860483276113</v>
      </c>
      <c r="AX985" s="3">
        <f t="shared" si="208"/>
        <v>0.19849604544780031</v>
      </c>
      <c r="AY985" s="3" t="b">
        <f t="shared" si="206"/>
        <v>0</v>
      </c>
      <c r="AZ985" s="6">
        <f t="shared" si="204"/>
        <v>0.56743877017235755</v>
      </c>
      <c r="BA985" s="3" t="b">
        <f t="shared" si="207"/>
        <v>0</v>
      </c>
      <c r="BB985" s="3"/>
      <c r="BC985" t="s">
        <v>537</v>
      </c>
    </row>
    <row r="986" spans="1:55">
      <c r="A986">
        <v>879</v>
      </c>
      <c r="B986">
        <v>1</v>
      </c>
      <c r="C986" t="s">
        <v>1514</v>
      </c>
      <c r="D986" t="str">
        <f>HYPERLINK("http://www.uniprot.org/uniprot/CMLO2_MOUSE", "CMLO2_MOUSE")</f>
        <v>CMLO2_MOUSE</v>
      </c>
      <c r="F986">
        <v>23.5</v>
      </c>
      <c r="G986">
        <v>238</v>
      </c>
      <c r="H986">
        <v>26425</v>
      </c>
      <c r="I986" t="s">
        <v>1515</v>
      </c>
      <c r="J986">
        <v>12</v>
      </c>
      <c r="K986">
        <v>12</v>
      </c>
      <c r="L986">
        <v>1</v>
      </c>
      <c r="M986">
        <v>0</v>
      </c>
      <c r="N986">
        <v>2</v>
      </c>
      <c r="O986">
        <v>6</v>
      </c>
      <c r="P986">
        <v>1</v>
      </c>
      <c r="Q986">
        <v>0</v>
      </c>
      <c r="R986">
        <v>1</v>
      </c>
      <c r="S986">
        <v>2</v>
      </c>
      <c r="T986">
        <v>0</v>
      </c>
      <c r="U986">
        <v>2</v>
      </c>
      <c r="V986">
        <v>6</v>
      </c>
      <c r="W986">
        <v>1</v>
      </c>
      <c r="X986">
        <v>0</v>
      </c>
      <c r="Y986">
        <v>1</v>
      </c>
      <c r="Z986">
        <v>2</v>
      </c>
      <c r="AA986">
        <v>0</v>
      </c>
      <c r="AB986">
        <v>2</v>
      </c>
      <c r="AC986">
        <v>6</v>
      </c>
      <c r="AD986">
        <v>1</v>
      </c>
      <c r="AE986">
        <v>0</v>
      </c>
      <c r="AF986">
        <v>1</v>
      </c>
      <c r="AG986">
        <v>2</v>
      </c>
      <c r="AH986" s="3">
        <v>0.8571428571428571</v>
      </c>
      <c r="AI986" s="3">
        <v>1</v>
      </c>
      <c r="AJ986" s="3">
        <v>4.3304285714285715</v>
      </c>
      <c r="AK986" s="3">
        <v>4.4714285714285715</v>
      </c>
      <c r="AL986" s="3">
        <v>0.8571428571428571</v>
      </c>
      <c r="AM986" s="3">
        <v>0.8571428571428571</v>
      </c>
      <c r="AN986" s="3">
        <v>1</v>
      </c>
      <c r="AO986" s="3">
        <f t="shared" si="197"/>
        <v>1.9104693877551022</v>
      </c>
      <c r="AP986" s="3" t="b">
        <f t="shared" si="198"/>
        <v>0</v>
      </c>
      <c r="AQ986" s="3" t="b">
        <f t="shared" si="205"/>
        <v>1</v>
      </c>
      <c r="AR986">
        <f t="shared" si="199"/>
        <v>3</v>
      </c>
      <c r="AS986">
        <f t="shared" si="200"/>
        <v>2</v>
      </c>
      <c r="AT986" s="3" t="b">
        <f t="shared" si="201"/>
        <v>1</v>
      </c>
      <c r="AU986" s="3">
        <f t="shared" si="202"/>
        <v>2.6647500000000002</v>
      </c>
      <c r="AV986" s="3">
        <f t="shared" si="203"/>
        <v>0.90476190476190477</v>
      </c>
      <c r="AW986" s="3">
        <f t="shared" si="196"/>
        <v>1.5583900987254664</v>
      </c>
      <c r="AX986" s="3">
        <f t="shared" si="208"/>
        <v>0.62834505967244803</v>
      </c>
      <c r="AY986" s="3" t="b">
        <f t="shared" si="206"/>
        <v>0</v>
      </c>
      <c r="AZ986" s="6">
        <f t="shared" si="204"/>
        <v>0.19847425335675756</v>
      </c>
      <c r="BA986" s="3" t="b">
        <f t="shared" si="207"/>
        <v>0</v>
      </c>
      <c r="BB986" s="3"/>
      <c r="BC986" t="s">
        <v>537</v>
      </c>
    </row>
    <row r="987" spans="1:55">
      <c r="A987">
        <v>123</v>
      </c>
      <c r="B987">
        <v>1</v>
      </c>
      <c r="C987" t="s">
        <v>244</v>
      </c>
      <c r="D987" t="str">
        <f>HYPERLINK("http://www.uniprot.org/uniprot/SP3_MOUSE", "SP3_MOUSE")</f>
        <v>SP3_MOUSE</v>
      </c>
      <c r="F987">
        <v>4.7</v>
      </c>
      <c r="G987">
        <v>783</v>
      </c>
      <c r="H987">
        <v>82363</v>
      </c>
      <c r="I987" t="s">
        <v>245</v>
      </c>
      <c r="J987">
        <v>16</v>
      </c>
      <c r="K987">
        <v>13</v>
      </c>
      <c r="L987">
        <v>0.81299999999999994</v>
      </c>
      <c r="M987">
        <v>2</v>
      </c>
      <c r="N987">
        <v>3</v>
      </c>
      <c r="O987">
        <v>4</v>
      </c>
      <c r="P987">
        <v>0</v>
      </c>
      <c r="Q987">
        <v>1</v>
      </c>
      <c r="R987">
        <v>4</v>
      </c>
      <c r="S987">
        <v>2</v>
      </c>
      <c r="T987">
        <v>2</v>
      </c>
      <c r="U987">
        <v>3</v>
      </c>
      <c r="V987">
        <v>2</v>
      </c>
      <c r="W987">
        <v>0</v>
      </c>
      <c r="X987">
        <v>1</v>
      </c>
      <c r="Y987">
        <v>4</v>
      </c>
      <c r="Z987">
        <v>1</v>
      </c>
      <c r="AA987">
        <v>2</v>
      </c>
      <c r="AB987">
        <v>3</v>
      </c>
      <c r="AC987">
        <v>4</v>
      </c>
      <c r="AD987">
        <v>0</v>
      </c>
      <c r="AE987">
        <v>1</v>
      </c>
      <c r="AF987">
        <v>4</v>
      </c>
      <c r="AG987">
        <v>2</v>
      </c>
      <c r="AH987" s="3">
        <v>3.6428571428571428</v>
      </c>
      <c r="AI987" s="3">
        <v>1.2924285714285715</v>
      </c>
      <c r="AJ987" s="3">
        <v>2.4387142857142856</v>
      </c>
      <c r="AK987" s="3">
        <v>0</v>
      </c>
      <c r="AL987" s="3">
        <v>2.2358571428571428</v>
      </c>
      <c r="AM987" s="3">
        <v>2.8571428571428572</v>
      </c>
      <c r="AN987" s="3">
        <v>0.8571428571428571</v>
      </c>
      <c r="AO987" s="3">
        <f t="shared" si="197"/>
        <v>1.9034489795918368</v>
      </c>
      <c r="AP987" s="3" t="b">
        <f t="shared" si="198"/>
        <v>0</v>
      </c>
      <c r="AQ987" s="3" t="b">
        <f t="shared" si="205"/>
        <v>1</v>
      </c>
      <c r="AR987">
        <f t="shared" si="199"/>
        <v>3</v>
      </c>
      <c r="AS987">
        <f t="shared" si="200"/>
        <v>3</v>
      </c>
      <c r="AT987" s="3" t="b">
        <f t="shared" si="201"/>
        <v>1</v>
      </c>
      <c r="AU987" s="3">
        <f t="shared" si="202"/>
        <v>1.8435000000000001</v>
      </c>
      <c r="AV987" s="3">
        <f t="shared" si="203"/>
        <v>1.9833809523809522</v>
      </c>
      <c r="AW987" s="3">
        <f t="shared" si="196"/>
        <v>-0.10551438938826768</v>
      </c>
      <c r="AX987" s="3">
        <f t="shared" si="208"/>
        <v>-0.49018517778943865</v>
      </c>
      <c r="AY987" s="3" t="b">
        <f t="shared" si="206"/>
        <v>0</v>
      </c>
      <c r="AZ987" s="6">
        <f t="shared" si="204"/>
        <v>0.89889459689558704</v>
      </c>
      <c r="BA987" s="3" t="b">
        <f t="shared" si="207"/>
        <v>0</v>
      </c>
      <c r="BB987" s="3"/>
      <c r="BC987" t="s">
        <v>246</v>
      </c>
    </row>
    <row r="988" spans="1:55">
      <c r="A988">
        <v>1125</v>
      </c>
      <c r="B988">
        <v>1</v>
      </c>
      <c r="C988" t="s">
        <v>2394</v>
      </c>
      <c r="D988" t="str">
        <f>HYPERLINK("http://www.uniprot.org/uniprot/DENR_MOUSE", "DENR_MOUSE")</f>
        <v>DENR_MOUSE</v>
      </c>
      <c r="F988">
        <v>12.6</v>
      </c>
      <c r="G988">
        <v>198</v>
      </c>
      <c r="H988">
        <v>22167</v>
      </c>
      <c r="I988" t="s">
        <v>2395</v>
      </c>
      <c r="J988">
        <v>5</v>
      </c>
      <c r="K988">
        <v>5</v>
      </c>
      <c r="L988">
        <v>1</v>
      </c>
      <c r="M988">
        <v>0</v>
      </c>
      <c r="N988">
        <v>0</v>
      </c>
      <c r="O988">
        <v>2</v>
      </c>
      <c r="P988">
        <v>3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2</v>
      </c>
      <c r="W988">
        <v>3</v>
      </c>
      <c r="X988">
        <v>0</v>
      </c>
      <c r="Y988">
        <v>0</v>
      </c>
      <c r="Z988">
        <v>0</v>
      </c>
      <c r="AA988">
        <v>0</v>
      </c>
      <c r="AB988">
        <v>0</v>
      </c>
      <c r="AC988">
        <v>2</v>
      </c>
      <c r="AD988">
        <v>3</v>
      </c>
      <c r="AE988">
        <v>0</v>
      </c>
      <c r="AF988">
        <v>0</v>
      </c>
      <c r="AG988">
        <v>0</v>
      </c>
      <c r="AH988" s="3">
        <v>1.1428571428571428</v>
      </c>
      <c r="AI988" s="3">
        <v>0</v>
      </c>
      <c r="AJ988" s="3">
        <v>1.4285714285714286</v>
      </c>
      <c r="AK988" s="3">
        <v>9.2857142857142865</v>
      </c>
      <c r="AL988" s="3">
        <v>1.17</v>
      </c>
      <c r="AM988" s="3">
        <v>0.2857142857142857</v>
      </c>
      <c r="AN988" s="3">
        <v>0</v>
      </c>
      <c r="AO988" s="3">
        <f t="shared" si="197"/>
        <v>1.9018367346938778</v>
      </c>
      <c r="AP988" s="3" t="b">
        <f t="shared" si="198"/>
        <v>0</v>
      </c>
      <c r="AQ988" s="3" t="b">
        <f t="shared" si="205"/>
        <v>1</v>
      </c>
      <c r="AR988">
        <f t="shared" si="199"/>
        <v>2</v>
      </c>
      <c r="AS988">
        <f t="shared" si="200"/>
        <v>0</v>
      </c>
      <c r="AT988" s="3" t="b">
        <f t="shared" si="201"/>
        <v>0</v>
      </c>
      <c r="AU988" s="3">
        <f t="shared" si="202"/>
        <v>2.9642857142857144</v>
      </c>
      <c r="AV988" s="3">
        <f t="shared" si="203"/>
        <v>0.48523809523809519</v>
      </c>
      <c r="AW988" s="3">
        <f t="shared" si="196"/>
        <v>2.6109197856769919</v>
      </c>
      <c r="AX988" s="3">
        <f t="shared" si="208"/>
        <v>1.6135237059944321</v>
      </c>
      <c r="AY988" s="3" t="b">
        <f t="shared" si="206"/>
        <v>0</v>
      </c>
      <c r="AZ988" s="6">
        <f t="shared" si="204"/>
        <v>0.37336366745783245</v>
      </c>
      <c r="BA988" s="3" t="b">
        <f t="shared" si="207"/>
        <v>0</v>
      </c>
      <c r="BB988" s="3"/>
      <c r="BC988" t="s">
        <v>537</v>
      </c>
    </row>
    <row r="989" spans="1:55">
      <c r="A989">
        <v>806</v>
      </c>
      <c r="B989">
        <v>1</v>
      </c>
      <c r="C989" t="s">
        <v>1620</v>
      </c>
      <c r="D989" t="str">
        <f>HYPERLINK("http://www.uniprot.org/uniprot/TM214_MOUSE", "TM214_MOUSE")</f>
        <v>TM214_MOUSE</v>
      </c>
      <c r="F989">
        <v>13.7</v>
      </c>
      <c r="G989">
        <v>687</v>
      </c>
      <c r="H989">
        <v>76431</v>
      </c>
      <c r="I989" t="s">
        <v>1621</v>
      </c>
      <c r="J989">
        <v>14</v>
      </c>
      <c r="K989">
        <v>14</v>
      </c>
      <c r="L989">
        <v>1</v>
      </c>
      <c r="M989">
        <v>0</v>
      </c>
      <c r="N989">
        <v>3</v>
      </c>
      <c r="O989">
        <v>3</v>
      </c>
      <c r="P989">
        <v>0</v>
      </c>
      <c r="Q989">
        <v>1</v>
      </c>
      <c r="R989">
        <v>5</v>
      </c>
      <c r="S989">
        <v>2</v>
      </c>
      <c r="T989">
        <v>0</v>
      </c>
      <c r="U989">
        <v>3</v>
      </c>
      <c r="V989">
        <v>3</v>
      </c>
      <c r="W989">
        <v>0</v>
      </c>
      <c r="X989">
        <v>1</v>
      </c>
      <c r="Y989">
        <v>5</v>
      </c>
      <c r="Z989">
        <v>2</v>
      </c>
      <c r="AA989">
        <v>0</v>
      </c>
      <c r="AB989">
        <v>3</v>
      </c>
      <c r="AC989">
        <v>3</v>
      </c>
      <c r="AD989">
        <v>0</v>
      </c>
      <c r="AE989">
        <v>1</v>
      </c>
      <c r="AF989">
        <v>5</v>
      </c>
      <c r="AG989">
        <v>2</v>
      </c>
      <c r="AH989" s="3">
        <v>0.7142857142857143</v>
      </c>
      <c r="AI989" s="3">
        <v>1.4285714285714286</v>
      </c>
      <c r="AJ989" s="3">
        <v>2.2142857142857144</v>
      </c>
      <c r="AK989" s="3">
        <v>0.93342857142857139</v>
      </c>
      <c r="AL989" s="3">
        <v>2.8571428571428572</v>
      </c>
      <c r="AM989" s="3">
        <v>4.1428571428571432</v>
      </c>
      <c r="AN989" s="3">
        <v>1</v>
      </c>
      <c r="AO989" s="3">
        <f t="shared" si="197"/>
        <v>1.8986530612244898</v>
      </c>
      <c r="AP989" s="3" t="b">
        <f t="shared" si="198"/>
        <v>0</v>
      </c>
      <c r="AQ989" s="3" t="b">
        <f t="shared" si="205"/>
        <v>1</v>
      </c>
      <c r="AR989">
        <f t="shared" si="199"/>
        <v>2</v>
      </c>
      <c r="AS989">
        <f t="shared" si="200"/>
        <v>3</v>
      </c>
      <c r="AT989" s="3" t="b">
        <f t="shared" si="201"/>
        <v>1</v>
      </c>
      <c r="AU989" s="3">
        <f t="shared" si="202"/>
        <v>1.3226428571428572</v>
      </c>
      <c r="AV989" s="3">
        <f t="shared" si="203"/>
        <v>2.6666666666666665</v>
      </c>
      <c r="AW989" s="3">
        <f t="shared" si="196"/>
        <v>-1.0116139446817882</v>
      </c>
      <c r="AX989" s="3">
        <f t="shared" si="208"/>
        <v>-1.3234907520503876</v>
      </c>
      <c r="AY989" s="3" t="b">
        <f t="shared" si="206"/>
        <v>0</v>
      </c>
      <c r="AZ989" s="6">
        <f t="shared" si="204"/>
        <v>0.17833465162262727</v>
      </c>
      <c r="BA989" s="3" t="b">
        <f t="shared" si="207"/>
        <v>0</v>
      </c>
      <c r="BB989" s="3"/>
      <c r="BC989" t="s">
        <v>537</v>
      </c>
    </row>
    <row r="990" spans="1:55">
      <c r="A990">
        <v>401</v>
      </c>
      <c r="B990">
        <v>1</v>
      </c>
      <c r="C990" t="s">
        <v>1078</v>
      </c>
      <c r="D990" t="str">
        <f>HYPERLINK("http://www.uniprot.org/uniprot/YBOX1_MOUSE", "YBOX1_MOUSE")</f>
        <v>YBOX1_MOUSE</v>
      </c>
      <c r="F990">
        <v>21.4</v>
      </c>
      <c r="G990">
        <v>322</v>
      </c>
      <c r="H990">
        <v>35731</v>
      </c>
      <c r="I990" t="s">
        <v>1079</v>
      </c>
      <c r="J990">
        <v>10</v>
      </c>
      <c r="K990">
        <v>10</v>
      </c>
      <c r="L990">
        <v>1</v>
      </c>
      <c r="M990">
        <v>4</v>
      </c>
      <c r="N990">
        <v>1</v>
      </c>
      <c r="O990">
        <v>0</v>
      </c>
      <c r="P990">
        <v>0</v>
      </c>
      <c r="Q990">
        <v>2</v>
      </c>
      <c r="R990">
        <v>2</v>
      </c>
      <c r="S990">
        <v>1</v>
      </c>
      <c r="T990">
        <v>4</v>
      </c>
      <c r="U990">
        <v>1</v>
      </c>
      <c r="V990">
        <v>0</v>
      </c>
      <c r="W990">
        <v>0</v>
      </c>
      <c r="X990">
        <v>2</v>
      </c>
      <c r="Y990">
        <v>2</v>
      </c>
      <c r="Z990">
        <v>1</v>
      </c>
      <c r="AA990">
        <v>4</v>
      </c>
      <c r="AB990">
        <v>1</v>
      </c>
      <c r="AC990">
        <v>0</v>
      </c>
      <c r="AD990">
        <v>0</v>
      </c>
      <c r="AE990">
        <v>2</v>
      </c>
      <c r="AF990">
        <v>2</v>
      </c>
      <c r="AG990">
        <v>1</v>
      </c>
      <c r="AH990" s="3">
        <v>7.2857142857142856</v>
      </c>
      <c r="AI990" s="3">
        <v>0.2857142857142857</v>
      </c>
      <c r="AJ990" s="3">
        <v>0</v>
      </c>
      <c r="AK990" s="3">
        <v>0</v>
      </c>
      <c r="AL990" s="3">
        <v>4.1428571428571432</v>
      </c>
      <c r="AM990" s="3">
        <v>1.1428571428571428</v>
      </c>
      <c r="AN990" s="3">
        <v>0.42857142857142855</v>
      </c>
      <c r="AO990" s="3">
        <f t="shared" si="197"/>
        <v>1.8979591836734695</v>
      </c>
      <c r="AP990" s="3" t="b">
        <f t="shared" si="198"/>
        <v>0</v>
      </c>
      <c r="AQ990" s="3" t="b">
        <f t="shared" si="205"/>
        <v>1</v>
      </c>
      <c r="AR990">
        <f t="shared" si="199"/>
        <v>2</v>
      </c>
      <c r="AS990">
        <f t="shared" si="200"/>
        <v>3</v>
      </c>
      <c r="AT990" s="3" t="b">
        <f t="shared" si="201"/>
        <v>1</v>
      </c>
      <c r="AU990" s="3">
        <f t="shared" si="202"/>
        <v>1.8928571428571428</v>
      </c>
      <c r="AV990" s="3">
        <f t="shared" si="203"/>
        <v>1.9047619047619051</v>
      </c>
      <c r="AW990" s="3">
        <f t="shared" si="196"/>
        <v>-9.0451396030072767E-3</v>
      </c>
      <c r="AX990" s="3">
        <f t="shared" si="208"/>
        <v>-0.48646207556626048</v>
      </c>
      <c r="AY990" s="3" t="b">
        <f t="shared" si="206"/>
        <v>0</v>
      </c>
      <c r="AZ990" s="6">
        <f t="shared" si="204"/>
        <v>0.99612372692404105</v>
      </c>
      <c r="BA990" s="3" t="b">
        <f t="shared" si="207"/>
        <v>0</v>
      </c>
      <c r="BB990" s="3"/>
      <c r="BC990" t="s">
        <v>537</v>
      </c>
    </row>
    <row r="991" spans="1:55">
      <c r="A991">
        <v>718</v>
      </c>
      <c r="B991">
        <v>1</v>
      </c>
      <c r="C991" t="s">
        <v>1867</v>
      </c>
      <c r="D991" t="str">
        <f>HYPERLINK("http://www.uniprot.org/uniprot/S22AI_MOUSE", "S22AI_MOUSE")</f>
        <v>S22AI_MOUSE</v>
      </c>
      <c r="F991">
        <v>6.2</v>
      </c>
      <c r="G991">
        <v>406</v>
      </c>
      <c r="H991">
        <v>43014</v>
      </c>
      <c r="I991" t="s">
        <v>1784</v>
      </c>
      <c r="J991">
        <v>8</v>
      </c>
      <c r="K991">
        <v>8</v>
      </c>
      <c r="L991">
        <v>1</v>
      </c>
      <c r="M991">
        <v>2</v>
      </c>
      <c r="N991">
        <v>0</v>
      </c>
      <c r="O991">
        <v>1</v>
      </c>
      <c r="P991">
        <v>1</v>
      </c>
      <c r="Q991">
        <v>1</v>
      </c>
      <c r="R991">
        <v>0</v>
      </c>
      <c r="S991">
        <v>3</v>
      </c>
      <c r="T991">
        <v>2</v>
      </c>
      <c r="U991">
        <v>0</v>
      </c>
      <c r="V991">
        <v>1</v>
      </c>
      <c r="W991">
        <v>1</v>
      </c>
      <c r="X991">
        <v>1</v>
      </c>
      <c r="Y991">
        <v>0</v>
      </c>
      <c r="Z991">
        <v>3</v>
      </c>
      <c r="AA991">
        <v>2</v>
      </c>
      <c r="AB991">
        <v>0</v>
      </c>
      <c r="AC991">
        <v>1</v>
      </c>
      <c r="AD991">
        <v>1</v>
      </c>
      <c r="AE991">
        <v>1</v>
      </c>
      <c r="AF991">
        <v>0</v>
      </c>
      <c r="AG991">
        <v>3</v>
      </c>
      <c r="AH991" s="3">
        <v>4.1428571428571432</v>
      </c>
      <c r="AI991" s="3">
        <v>0</v>
      </c>
      <c r="AJ991" s="3">
        <v>0.62614285714285711</v>
      </c>
      <c r="AK991" s="3">
        <v>4.1428571428571432</v>
      </c>
      <c r="AL991" s="3">
        <v>2.8571428571428572</v>
      </c>
      <c r="AM991" s="3">
        <v>0</v>
      </c>
      <c r="AN991" s="3">
        <v>1.4387142857142856</v>
      </c>
      <c r="AO991" s="3">
        <f t="shared" si="197"/>
        <v>1.8868163265306124</v>
      </c>
      <c r="AP991" s="3" t="b">
        <f t="shared" si="198"/>
        <v>0</v>
      </c>
      <c r="AQ991" s="3" t="b">
        <f t="shared" si="205"/>
        <v>1</v>
      </c>
      <c r="AR991">
        <f t="shared" si="199"/>
        <v>3</v>
      </c>
      <c r="AS991">
        <f t="shared" si="200"/>
        <v>2</v>
      </c>
      <c r="AT991" s="3" t="b">
        <f t="shared" si="201"/>
        <v>1</v>
      </c>
      <c r="AU991" s="3">
        <f t="shared" si="202"/>
        <v>2.2279642857142861</v>
      </c>
      <c r="AV991" s="3">
        <f t="shared" si="203"/>
        <v>1.4319523809523809</v>
      </c>
      <c r="AW991" s="3">
        <f t="shared" si="196"/>
        <v>0.63774258934094075</v>
      </c>
      <c r="AX991" s="3">
        <f t="shared" si="208"/>
        <v>4.3775974897735305E-2</v>
      </c>
      <c r="AY991" s="3" t="b">
        <f t="shared" si="206"/>
        <v>0</v>
      </c>
      <c r="AZ991" s="6">
        <f t="shared" si="204"/>
        <v>0.61530405037111302</v>
      </c>
      <c r="BA991" s="3" t="b">
        <f t="shared" si="207"/>
        <v>0</v>
      </c>
      <c r="BB991" s="3"/>
      <c r="BC991" t="s">
        <v>537</v>
      </c>
    </row>
    <row r="992" spans="1:55">
      <c r="A992">
        <v>1148</v>
      </c>
      <c r="B992">
        <v>1</v>
      </c>
      <c r="C992" t="s">
        <v>2270</v>
      </c>
      <c r="D992" t="str">
        <f>HYPERLINK("http://www.uniprot.org/uniprot/CXXC1_MOUSE", "CXXC1_MOUSE")</f>
        <v>CXXC1_MOUSE</v>
      </c>
      <c r="F992">
        <v>6.8</v>
      </c>
      <c r="G992">
        <v>660</v>
      </c>
      <c r="H992">
        <v>76168</v>
      </c>
      <c r="I992" t="s">
        <v>2271</v>
      </c>
      <c r="J992">
        <v>6</v>
      </c>
      <c r="K992">
        <v>6</v>
      </c>
      <c r="L992">
        <v>1</v>
      </c>
      <c r="M992">
        <v>1</v>
      </c>
      <c r="N992">
        <v>0</v>
      </c>
      <c r="O992">
        <v>1</v>
      </c>
      <c r="P992">
        <v>0</v>
      </c>
      <c r="Q992">
        <v>3</v>
      </c>
      <c r="R992">
        <v>0</v>
      </c>
      <c r="S992">
        <v>1</v>
      </c>
      <c r="T992">
        <v>1</v>
      </c>
      <c r="U992">
        <v>0</v>
      </c>
      <c r="V992">
        <v>1</v>
      </c>
      <c r="W992">
        <v>0</v>
      </c>
      <c r="X992">
        <v>3</v>
      </c>
      <c r="Y992">
        <v>0</v>
      </c>
      <c r="Z992">
        <v>1</v>
      </c>
      <c r="AA992">
        <v>1</v>
      </c>
      <c r="AB992">
        <v>0</v>
      </c>
      <c r="AC992">
        <v>1</v>
      </c>
      <c r="AD992">
        <v>0</v>
      </c>
      <c r="AE992">
        <v>3</v>
      </c>
      <c r="AF992">
        <v>0</v>
      </c>
      <c r="AG992">
        <v>1</v>
      </c>
      <c r="AH992" s="3">
        <v>2.8571428571428572</v>
      </c>
      <c r="AI992" s="3">
        <v>0</v>
      </c>
      <c r="AJ992" s="3">
        <v>0.8571428571428571</v>
      </c>
      <c r="AK992" s="3">
        <v>2.1428571428571428</v>
      </c>
      <c r="AL992" s="3">
        <v>6.4361428571428565</v>
      </c>
      <c r="AM992" s="3">
        <v>0.2857142857142857</v>
      </c>
      <c r="AN992" s="3">
        <v>0.62614285714285711</v>
      </c>
      <c r="AO992" s="3">
        <f t="shared" si="197"/>
        <v>1.8864489795918369</v>
      </c>
      <c r="AP992" s="3" t="b">
        <f t="shared" si="198"/>
        <v>0</v>
      </c>
      <c r="AQ992" s="3" t="b">
        <f t="shared" si="205"/>
        <v>1</v>
      </c>
      <c r="AR992">
        <f t="shared" si="199"/>
        <v>2</v>
      </c>
      <c r="AS992">
        <f t="shared" si="200"/>
        <v>2</v>
      </c>
      <c r="AT992" s="3" t="b">
        <f t="shared" si="201"/>
        <v>1</v>
      </c>
      <c r="AU992" s="3">
        <f t="shared" si="202"/>
        <v>1.4642857142857144</v>
      </c>
      <c r="AV992" s="3">
        <f t="shared" si="203"/>
        <v>2.4493333333333331</v>
      </c>
      <c r="AW992" s="3">
        <f t="shared" si="196"/>
        <v>-0.74219204316762633</v>
      </c>
      <c r="AX992" s="3">
        <f t="shared" si="208"/>
        <v>-1.2952855841841071</v>
      </c>
      <c r="AY992" s="3" t="b">
        <f t="shared" si="206"/>
        <v>0</v>
      </c>
      <c r="AZ992" s="6">
        <f t="shared" si="204"/>
        <v>0.61412349108801956</v>
      </c>
      <c r="BA992" s="3" t="b">
        <f t="shared" si="207"/>
        <v>0</v>
      </c>
      <c r="BB992" s="3"/>
      <c r="BC992" t="s">
        <v>537</v>
      </c>
    </row>
    <row r="993" spans="1:55">
      <c r="A993">
        <v>1153</v>
      </c>
      <c r="B993">
        <v>1</v>
      </c>
      <c r="C993" t="s">
        <v>2280</v>
      </c>
      <c r="D993" t="str">
        <f>HYPERLINK("http://www.uniprot.org/uniprot/RBM33_MOUSE", "RBM33_MOUSE")</f>
        <v>RBM33_MOUSE</v>
      </c>
      <c r="F993">
        <v>6.8</v>
      </c>
      <c r="G993">
        <v>1231</v>
      </c>
      <c r="H993">
        <v>137326</v>
      </c>
      <c r="I993" t="s">
        <v>2281</v>
      </c>
      <c r="J993">
        <v>11</v>
      </c>
      <c r="K993">
        <v>11</v>
      </c>
      <c r="L993">
        <v>1</v>
      </c>
      <c r="M993">
        <v>1</v>
      </c>
      <c r="N993">
        <v>3</v>
      </c>
      <c r="O993">
        <v>3</v>
      </c>
      <c r="P993">
        <v>0</v>
      </c>
      <c r="Q993">
        <v>0</v>
      </c>
      <c r="R993">
        <v>3</v>
      </c>
      <c r="S993">
        <v>1</v>
      </c>
      <c r="T993">
        <v>1</v>
      </c>
      <c r="U993">
        <v>3</v>
      </c>
      <c r="V993">
        <v>3</v>
      </c>
      <c r="W993">
        <v>0</v>
      </c>
      <c r="X993">
        <v>0</v>
      </c>
      <c r="Y993">
        <v>3</v>
      </c>
      <c r="Z993">
        <v>1</v>
      </c>
      <c r="AA993">
        <v>1</v>
      </c>
      <c r="AB993">
        <v>3</v>
      </c>
      <c r="AC993">
        <v>3</v>
      </c>
      <c r="AD993">
        <v>0</v>
      </c>
      <c r="AE993">
        <v>0</v>
      </c>
      <c r="AF993">
        <v>3</v>
      </c>
      <c r="AG993">
        <v>1</v>
      </c>
      <c r="AH993" s="3">
        <v>2.8571428571428572</v>
      </c>
      <c r="AI993" s="3">
        <v>1.5714285714285714</v>
      </c>
      <c r="AJ993" s="3">
        <v>2.2857142857142856</v>
      </c>
      <c r="AK993" s="3">
        <v>2.1745714285714284</v>
      </c>
      <c r="AL993" s="3">
        <v>1.2857142857142858</v>
      </c>
      <c r="AM993" s="3">
        <v>2.3714285714285714</v>
      </c>
      <c r="AN993" s="3">
        <v>0.6428571428571429</v>
      </c>
      <c r="AO993" s="3">
        <f t="shared" si="197"/>
        <v>1.884122448979592</v>
      </c>
      <c r="AP993" s="3" t="b">
        <f t="shared" si="198"/>
        <v>0</v>
      </c>
      <c r="AQ993" s="3" t="b">
        <f t="shared" si="205"/>
        <v>1</v>
      </c>
      <c r="AR993">
        <f t="shared" si="199"/>
        <v>3</v>
      </c>
      <c r="AS993">
        <f t="shared" si="200"/>
        <v>2</v>
      </c>
      <c r="AT993" s="3" t="b">
        <f t="shared" si="201"/>
        <v>1</v>
      </c>
      <c r="AU993" s="3">
        <f t="shared" si="202"/>
        <v>2.2222142857142857</v>
      </c>
      <c r="AV993" s="3">
        <f t="shared" si="203"/>
        <v>1.4333333333333336</v>
      </c>
      <c r="AW993" s="3">
        <f t="shared" si="196"/>
        <v>0.63262378185998058</v>
      </c>
      <c r="AX993" s="3">
        <f t="shared" si="208"/>
        <v>-6.9304002836984541E-2</v>
      </c>
      <c r="AY993" s="3" t="b">
        <f t="shared" si="206"/>
        <v>0</v>
      </c>
      <c r="AZ993" s="6">
        <f t="shared" si="204"/>
        <v>0.19302267118819202</v>
      </c>
      <c r="BA993" s="3" t="b">
        <f t="shared" si="207"/>
        <v>0</v>
      </c>
      <c r="BB993" s="3"/>
      <c r="BC993" t="s">
        <v>537</v>
      </c>
    </row>
    <row r="994" spans="1:55">
      <c r="A994">
        <v>1253</v>
      </c>
      <c r="B994">
        <v>1</v>
      </c>
      <c r="C994" t="s">
        <v>2139</v>
      </c>
      <c r="D994" t="str">
        <f>HYPERLINK("http://www.uniprot.org/uniprot/CQ049_MOUSE", "CQ049_MOUSE")</f>
        <v>CQ049_MOUSE</v>
      </c>
      <c r="F994">
        <v>24.6</v>
      </c>
      <c r="G994">
        <v>171</v>
      </c>
      <c r="H994">
        <v>17997</v>
      </c>
      <c r="I994" t="s">
        <v>2054</v>
      </c>
      <c r="J994">
        <v>8</v>
      </c>
      <c r="K994">
        <v>8</v>
      </c>
      <c r="L994">
        <v>1</v>
      </c>
      <c r="M994">
        <v>0</v>
      </c>
      <c r="N994">
        <v>3</v>
      </c>
      <c r="O994">
        <v>0</v>
      </c>
      <c r="P994">
        <v>1</v>
      </c>
      <c r="Q994">
        <v>0</v>
      </c>
      <c r="R994">
        <v>0</v>
      </c>
      <c r="S994">
        <v>4</v>
      </c>
      <c r="T994">
        <v>0</v>
      </c>
      <c r="U994">
        <v>3</v>
      </c>
      <c r="V994">
        <v>0</v>
      </c>
      <c r="W994">
        <v>1</v>
      </c>
      <c r="X994">
        <v>0</v>
      </c>
      <c r="Y994">
        <v>0</v>
      </c>
      <c r="Z994">
        <v>4</v>
      </c>
      <c r="AA994">
        <v>0</v>
      </c>
      <c r="AB994">
        <v>3</v>
      </c>
      <c r="AC994">
        <v>0</v>
      </c>
      <c r="AD994">
        <v>1</v>
      </c>
      <c r="AE994">
        <v>0</v>
      </c>
      <c r="AF994">
        <v>0</v>
      </c>
      <c r="AG994">
        <v>4</v>
      </c>
      <c r="AH994" s="3">
        <v>1.4285714285714286</v>
      </c>
      <c r="AI994" s="3">
        <v>1.75</v>
      </c>
      <c r="AJ994" s="3">
        <v>0.2857142857142857</v>
      </c>
      <c r="AK994" s="3">
        <v>5.2939999999999996</v>
      </c>
      <c r="AL994" s="3">
        <v>1.4285714285714286</v>
      </c>
      <c r="AM994" s="3">
        <v>0.2857142857142857</v>
      </c>
      <c r="AN994" s="3">
        <v>2.6097142857142859</v>
      </c>
      <c r="AO994" s="3">
        <f t="shared" si="197"/>
        <v>1.8688979591836736</v>
      </c>
      <c r="AP994" s="3" t="b">
        <f t="shared" si="198"/>
        <v>0</v>
      </c>
      <c r="AQ994" s="3" t="b">
        <f t="shared" si="205"/>
        <v>1</v>
      </c>
      <c r="AR994">
        <f t="shared" si="199"/>
        <v>2</v>
      </c>
      <c r="AS994">
        <f t="shared" si="200"/>
        <v>1</v>
      </c>
      <c r="AT994" s="3" t="b">
        <f t="shared" si="201"/>
        <v>0</v>
      </c>
      <c r="AU994" s="3">
        <f t="shared" si="202"/>
        <v>2.1895714285714285</v>
      </c>
      <c r="AV994" s="3">
        <f t="shared" si="203"/>
        <v>1.4413333333333334</v>
      </c>
      <c r="AW994" s="3">
        <f t="shared" si="196"/>
        <v>0.60324449204975672</v>
      </c>
      <c r="AX994" s="3">
        <f t="shared" si="208"/>
        <v>-0.15695593586611711</v>
      </c>
      <c r="AY994" s="3" t="b">
        <f t="shared" si="206"/>
        <v>0</v>
      </c>
      <c r="AZ994" s="6">
        <f t="shared" si="204"/>
        <v>0.61526316369652334</v>
      </c>
      <c r="BA994" s="3" t="b">
        <f t="shared" si="207"/>
        <v>0</v>
      </c>
      <c r="BB994" s="3"/>
      <c r="BC994" t="s">
        <v>537</v>
      </c>
    </row>
    <row r="995" spans="1:55">
      <c r="A995">
        <v>1321</v>
      </c>
      <c r="B995">
        <v>1</v>
      </c>
      <c r="C995" t="s">
        <v>1925</v>
      </c>
      <c r="D995" t="str">
        <f>HYPERLINK("http://www.uniprot.org/uniprot/ABCBB_MOUSE", "ABCBB_MOUSE")</f>
        <v>ABCBB_MOUSE</v>
      </c>
      <c r="F995">
        <v>3.6</v>
      </c>
      <c r="G995">
        <v>1321</v>
      </c>
      <c r="H995">
        <v>146678</v>
      </c>
      <c r="I995" t="s">
        <v>1926</v>
      </c>
      <c r="J995">
        <v>7</v>
      </c>
      <c r="K995">
        <v>7</v>
      </c>
      <c r="L995">
        <v>1</v>
      </c>
      <c r="M995">
        <v>2</v>
      </c>
      <c r="N995">
        <v>0</v>
      </c>
      <c r="O995">
        <v>4</v>
      </c>
      <c r="P995">
        <v>0</v>
      </c>
      <c r="Q995">
        <v>0</v>
      </c>
      <c r="R995">
        <v>1</v>
      </c>
      <c r="S995">
        <v>0</v>
      </c>
      <c r="T995">
        <v>2</v>
      </c>
      <c r="U995">
        <v>0</v>
      </c>
      <c r="V995">
        <v>4</v>
      </c>
      <c r="W995">
        <v>0</v>
      </c>
      <c r="X995">
        <v>0</v>
      </c>
      <c r="Y995">
        <v>1</v>
      </c>
      <c r="Z995">
        <v>0</v>
      </c>
      <c r="AA995">
        <v>2</v>
      </c>
      <c r="AB995">
        <v>0</v>
      </c>
      <c r="AC995">
        <v>4</v>
      </c>
      <c r="AD995">
        <v>0</v>
      </c>
      <c r="AE995">
        <v>0</v>
      </c>
      <c r="AF995">
        <v>1</v>
      </c>
      <c r="AG995">
        <v>0</v>
      </c>
      <c r="AH995" s="3">
        <v>4.7768571428571436</v>
      </c>
      <c r="AI995" s="3">
        <v>0</v>
      </c>
      <c r="AJ995" s="3">
        <v>2.8571428571428572</v>
      </c>
      <c r="AK995" s="3">
        <v>2.8571428571428572</v>
      </c>
      <c r="AL995" s="3">
        <v>1.5714285714285714</v>
      </c>
      <c r="AM995" s="3">
        <v>1</v>
      </c>
      <c r="AN995" s="3">
        <v>0</v>
      </c>
      <c r="AO995" s="3">
        <f t="shared" si="197"/>
        <v>1.8660816326530614</v>
      </c>
      <c r="AP995" s="3" t="b">
        <f t="shared" si="198"/>
        <v>0</v>
      </c>
      <c r="AQ995" s="3" t="b">
        <f t="shared" si="205"/>
        <v>1</v>
      </c>
      <c r="AR995">
        <f t="shared" si="199"/>
        <v>2</v>
      </c>
      <c r="AS995">
        <f t="shared" si="200"/>
        <v>1</v>
      </c>
      <c r="AT995" s="3" t="b">
        <f t="shared" si="201"/>
        <v>0</v>
      </c>
      <c r="AU995" s="3">
        <f t="shared" si="202"/>
        <v>2.6227857142857145</v>
      </c>
      <c r="AV995" s="3">
        <f t="shared" si="203"/>
        <v>0.8571428571428571</v>
      </c>
      <c r="AW995" s="3">
        <f t="shared" si="196"/>
        <v>1.6134923633023013</v>
      </c>
      <c r="AX995" s="3">
        <f t="shared" si="208"/>
        <v>0.83110695613594388</v>
      </c>
      <c r="AY995" s="3" t="b">
        <f t="shared" si="206"/>
        <v>0</v>
      </c>
      <c r="AZ995" s="6">
        <f t="shared" si="204"/>
        <v>0.20952875120848499</v>
      </c>
      <c r="BA995" s="3" t="b">
        <f t="shared" si="207"/>
        <v>0</v>
      </c>
      <c r="BB995" s="3"/>
      <c r="BC995" t="s">
        <v>537</v>
      </c>
    </row>
    <row r="996" spans="1:55">
      <c r="A996">
        <v>1110</v>
      </c>
      <c r="B996">
        <v>1</v>
      </c>
      <c r="C996" t="s">
        <v>2365</v>
      </c>
      <c r="D996" t="str">
        <f>HYPERLINK("http://www.uniprot.org/uniprot/RL17_MOUSE", "RL17_MOUSE")</f>
        <v>RL17_MOUSE</v>
      </c>
      <c r="F996">
        <v>13</v>
      </c>
      <c r="G996">
        <v>184</v>
      </c>
      <c r="H996">
        <v>21424</v>
      </c>
      <c r="I996" t="s">
        <v>2366</v>
      </c>
      <c r="J996">
        <v>11</v>
      </c>
      <c r="K996">
        <v>11</v>
      </c>
      <c r="L996">
        <v>1</v>
      </c>
      <c r="M996">
        <v>1</v>
      </c>
      <c r="N996">
        <v>2</v>
      </c>
      <c r="O996">
        <v>3</v>
      </c>
      <c r="P996">
        <v>0</v>
      </c>
      <c r="Q996">
        <v>0</v>
      </c>
      <c r="R996">
        <v>4</v>
      </c>
      <c r="S996">
        <v>1</v>
      </c>
      <c r="T996">
        <v>1</v>
      </c>
      <c r="U996">
        <v>2</v>
      </c>
      <c r="V996">
        <v>3</v>
      </c>
      <c r="W996">
        <v>0</v>
      </c>
      <c r="X996">
        <v>0</v>
      </c>
      <c r="Y996">
        <v>4</v>
      </c>
      <c r="Z996">
        <v>1</v>
      </c>
      <c r="AA996">
        <v>1</v>
      </c>
      <c r="AB996">
        <v>2</v>
      </c>
      <c r="AC996">
        <v>3</v>
      </c>
      <c r="AD996">
        <v>0</v>
      </c>
      <c r="AE996">
        <v>0</v>
      </c>
      <c r="AF996">
        <v>4</v>
      </c>
      <c r="AG996">
        <v>1</v>
      </c>
      <c r="AH996" s="3">
        <v>2.8571428571428572</v>
      </c>
      <c r="AI996" s="3">
        <v>1.1428571428571428</v>
      </c>
      <c r="AJ996" s="3">
        <v>2.2857142857142856</v>
      </c>
      <c r="AK996" s="3">
        <v>1.8571428571428572</v>
      </c>
      <c r="AL996" s="3">
        <v>1.1428571428571428</v>
      </c>
      <c r="AM996" s="3">
        <v>3.1904285714285714</v>
      </c>
      <c r="AN996" s="3">
        <v>0.57285714285714284</v>
      </c>
      <c r="AO996" s="3">
        <f t="shared" si="197"/>
        <v>1.8641428571428569</v>
      </c>
      <c r="AP996" s="3" t="b">
        <f t="shared" si="198"/>
        <v>0</v>
      </c>
      <c r="AQ996" s="3" t="b">
        <f t="shared" si="205"/>
        <v>1</v>
      </c>
      <c r="AR996">
        <f t="shared" si="199"/>
        <v>3</v>
      </c>
      <c r="AS996">
        <f t="shared" si="200"/>
        <v>2</v>
      </c>
      <c r="AT996" s="3" t="b">
        <f t="shared" si="201"/>
        <v>1</v>
      </c>
      <c r="AU996" s="3">
        <f t="shared" si="202"/>
        <v>2.0357142857142856</v>
      </c>
      <c r="AV996" s="3">
        <f t="shared" si="203"/>
        <v>1.6353809523809524</v>
      </c>
      <c r="AW996" s="3">
        <f t="shared" si="196"/>
        <v>0.31590834990486899</v>
      </c>
      <c r="AX996" s="3">
        <f t="shared" si="208"/>
        <v>-0.2784569470045829</v>
      </c>
      <c r="AY996" s="3" t="b">
        <f t="shared" si="206"/>
        <v>0</v>
      </c>
      <c r="AZ996" s="6">
        <f t="shared" si="204"/>
        <v>0.63408413441972655</v>
      </c>
      <c r="BA996" s="3" t="b">
        <f t="shared" si="207"/>
        <v>0</v>
      </c>
      <c r="BB996" s="3"/>
      <c r="BC996" t="s">
        <v>537</v>
      </c>
    </row>
    <row r="997" spans="1:55">
      <c r="A997">
        <v>601</v>
      </c>
      <c r="B997">
        <v>1</v>
      </c>
      <c r="C997" t="s">
        <v>2052</v>
      </c>
      <c r="D997" t="str">
        <f>HYPERLINK("http://www.uniprot.org/uniprot/HIRA_MOUSE", "HIRA_MOUSE")</f>
        <v>HIRA_MOUSE</v>
      </c>
      <c r="F997">
        <v>7.9</v>
      </c>
      <c r="G997">
        <v>1015</v>
      </c>
      <c r="H997">
        <v>111768</v>
      </c>
      <c r="I997" t="s">
        <v>2053</v>
      </c>
      <c r="J997">
        <v>11</v>
      </c>
      <c r="K997">
        <v>11</v>
      </c>
      <c r="L997">
        <v>1</v>
      </c>
      <c r="M997">
        <v>3</v>
      </c>
      <c r="N997">
        <v>0</v>
      </c>
      <c r="O997">
        <v>3</v>
      </c>
      <c r="P997">
        <v>0</v>
      </c>
      <c r="Q997">
        <v>1</v>
      </c>
      <c r="R997">
        <v>2</v>
      </c>
      <c r="S997">
        <v>2</v>
      </c>
      <c r="T997">
        <v>3</v>
      </c>
      <c r="U997">
        <v>0</v>
      </c>
      <c r="V997">
        <v>3</v>
      </c>
      <c r="W997">
        <v>0</v>
      </c>
      <c r="X997">
        <v>1</v>
      </c>
      <c r="Y997">
        <v>2</v>
      </c>
      <c r="Z997">
        <v>2</v>
      </c>
      <c r="AA997">
        <v>3</v>
      </c>
      <c r="AB997">
        <v>0</v>
      </c>
      <c r="AC997">
        <v>3</v>
      </c>
      <c r="AD997">
        <v>0</v>
      </c>
      <c r="AE997">
        <v>1</v>
      </c>
      <c r="AF997">
        <v>2</v>
      </c>
      <c r="AG997">
        <v>2</v>
      </c>
      <c r="AH997" s="3">
        <v>5.8571428571428568</v>
      </c>
      <c r="AI997" s="3">
        <v>0</v>
      </c>
      <c r="AJ997" s="3">
        <v>1.9664285714285714</v>
      </c>
      <c r="AK997" s="3">
        <v>0.5714285714285714</v>
      </c>
      <c r="AL997" s="3">
        <v>2.4727142857142859</v>
      </c>
      <c r="AM997" s="3">
        <v>1.2857142857142858</v>
      </c>
      <c r="AN997" s="3">
        <v>0.88100000000000001</v>
      </c>
      <c r="AO997" s="3">
        <f t="shared" si="197"/>
        <v>1.8620612244897961</v>
      </c>
      <c r="AP997" s="3" t="b">
        <f t="shared" si="198"/>
        <v>0</v>
      </c>
      <c r="AQ997" s="3" t="b">
        <f t="shared" si="205"/>
        <v>1</v>
      </c>
      <c r="AR997">
        <f t="shared" si="199"/>
        <v>2</v>
      </c>
      <c r="AS997">
        <f t="shared" si="200"/>
        <v>3</v>
      </c>
      <c r="AT997" s="3" t="b">
        <f t="shared" si="201"/>
        <v>1</v>
      </c>
      <c r="AU997" s="3">
        <f t="shared" si="202"/>
        <v>2.0987499999999999</v>
      </c>
      <c r="AV997" s="3">
        <f t="shared" si="203"/>
        <v>1.5464761904761906</v>
      </c>
      <c r="AW997" s="3">
        <f t="shared" si="196"/>
        <v>0.44054570327495945</v>
      </c>
      <c r="AX997" s="3">
        <f t="shared" si="208"/>
        <v>-0.12237643525329153</v>
      </c>
      <c r="AY997" s="3" t="b">
        <f t="shared" si="206"/>
        <v>0</v>
      </c>
      <c r="AZ997" s="6">
        <f t="shared" si="204"/>
        <v>0.74570033969503213</v>
      </c>
      <c r="BA997" s="3" t="b">
        <f t="shared" si="207"/>
        <v>0</v>
      </c>
      <c r="BB997" s="3"/>
      <c r="BC997" t="s">
        <v>537</v>
      </c>
    </row>
    <row r="998" spans="1:55">
      <c r="A998">
        <v>510</v>
      </c>
      <c r="B998">
        <v>1</v>
      </c>
      <c r="C998" t="s">
        <v>792</v>
      </c>
      <c r="D998" t="str">
        <f>HYPERLINK("http://www.uniprot.org/uniprot/PSMD1_MOUSE", "PSMD1_MOUSE")</f>
        <v>PSMD1_MOUSE</v>
      </c>
      <c r="F998">
        <v>12.8</v>
      </c>
      <c r="G998">
        <v>953</v>
      </c>
      <c r="H998">
        <v>105731</v>
      </c>
      <c r="I998" t="s">
        <v>793</v>
      </c>
      <c r="J998">
        <v>10</v>
      </c>
      <c r="K998">
        <v>10</v>
      </c>
      <c r="L998">
        <v>1</v>
      </c>
      <c r="M998">
        <v>3</v>
      </c>
      <c r="N998">
        <v>3</v>
      </c>
      <c r="O998">
        <v>2</v>
      </c>
      <c r="P998">
        <v>1</v>
      </c>
      <c r="Q998">
        <v>0</v>
      </c>
      <c r="R998">
        <v>0</v>
      </c>
      <c r="S998">
        <v>1</v>
      </c>
      <c r="T998">
        <v>3</v>
      </c>
      <c r="U998">
        <v>3</v>
      </c>
      <c r="V998">
        <v>2</v>
      </c>
      <c r="W998">
        <v>1</v>
      </c>
      <c r="X998">
        <v>0</v>
      </c>
      <c r="Y998">
        <v>0</v>
      </c>
      <c r="Z998">
        <v>1</v>
      </c>
      <c r="AA998">
        <v>3</v>
      </c>
      <c r="AB998">
        <v>3</v>
      </c>
      <c r="AC998">
        <v>2</v>
      </c>
      <c r="AD998">
        <v>1</v>
      </c>
      <c r="AE998">
        <v>0</v>
      </c>
      <c r="AF998">
        <v>0</v>
      </c>
      <c r="AG998">
        <v>1</v>
      </c>
      <c r="AH998" s="3">
        <v>5.8571428571428568</v>
      </c>
      <c r="AI998" s="3">
        <v>1.4285714285714286</v>
      </c>
      <c r="AJ998" s="3">
        <v>1.1428571428571428</v>
      </c>
      <c r="AK998" s="3">
        <v>3.8571428571428572</v>
      </c>
      <c r="AL998" s="3">
        <v>0.2857142857142857</v>
      </c>
      <c r="AM998" s="3">
        <v>0</v>
      </c>
      <c r="AN998" s="3">
        <v>0.42857142857142855</v>
      </c>
      <c r="AO998" s="3">
        <f t="shared" si="197"/>
        <v>1.8571428571428574</v>
      </c>
      <c r="AP998" s="3" t="b">
        <f t="shared" si="198"/>
        <v>0</v>
      </c>
      <c r="AQ998" s="3" t="b">
        <f t="shared" si="205"/>
        <v>1</v>
      </c>
      <c r="AR998">
        <f t="shared" si="199"/>
        <v>4</v>
      </c>
      <c r="AS998">
        <f t="shared" si="200"/>
        <v>1</v>
      </c>
      <c r="AT998" s="3" t="b">
        <f t="shared" si="201"/>
        <v>1</v>
      </c>
      <c r="AU998" s="3">
        <f t="shared" si="202"/>
        <v>3.0714285714285716</v>
      </c>
      <c r="AV998" s="3">
        <f t="shared" si="203"/>
        <v>0.23809523809523805</v>
      </c>
      <c r="AW998" s="3">
        <f t="shared" si="196"/>
        <v>3.6892991605358918</v>
      </c>
      <c r="AX998" s="3">
        <f t="shared" si="208"/>
        <v>2.7189282279925648</v>
      </c>
      <c r="AY998" s="3" t="b">
        <f t="shared" si="206"/>
        <v>1</v>
      </c>
      <c r="AZ998" s="6">
        <f t="shared" si="204"/>
        <v>8.4286371295979129E-2</v>
      </c>
      <c r="BA998" s="3" t="b">
        <f t="shared" si="207"/>
        <v>1</v>
      </c>
      <c r="BB998" s="3"/>
      <c r="BC998" t="s">
        <v>537</v>
      </c>
    </row>
    <row r="999" spans="1:55">
      <c r="A999">
        <v>643</v>
      </c>
      <c r="B999">
        <v>1</v>
      </c>
      <c r="C999" t="s">
        <v>573</v>
      </c>
      <c r="D999" t="str">
        <f>HYPERLINK("http://www.uniprot.org/uniprot/CP3AD_MOUSE", "CP3AD_MOUSE")</f>
        <v>CP3AD_MOUSE</v>
      </c>
      <c r="F999">
        <v>14.5</v>
      </c>
      <c r="G999">
        <v>503</v>
      </c>
      <c r="H999">
        <v>57493</v>
      </c>
      <c r="I999" t="s">
        <v>574</v>
      </c>
      <c r="J999">
        <v>15</v>
      </c>
      <c r="K999">
        <v>15</v>
      </c>
      <c r="L999">
        <v>1</v>
      </c>
      <c r="M999">
        <v>1</v>
      </c>
      <c r="N999">
        <v>6</v>
      </c>
      <c r="O999">
        <v>2</v>
      </c>
      <c r="P999">
        <v>0</v>
      </c>
      <c r="Q999">
        <v>0</v>
      </c>
      <c r="R999">
        <v>6</v>
      </c>
      <c r="S999">
        <v>0</v>
      </c>
      <c r="T999">
        <v>1</v>
      </c>
      <c r="U999">
        <v>6</v>
      </c>
      <c r="V999">
        <v>2</v>
      </c>
      <c r="W999">
        <v>0</v>
      </c>
      <c r="X999">
        <v>0</v>
      </c>
      <c r="Y999">
        <v>6</v>
      </c>
      <c r="Z999">
        <v>0</v>
      </c>
      <c r="AA999">
        <v>1</v>
      </c>
      <c r="AB999">
        <v>6</v>
      </c>
      <c r="AC999">
        <v>2</v>
      </c>
      <c r="AD999">
        <v>0</v>
      </c>
      <c r="AE999">
        <v>0</v>
      </c>
      <c r="AF999">
        <v>6</v>
      </c>
      <c r="AG999">
        <v>0</v>
      </c>
      <c r="AH999" s="3">
        <v>2.2857142857142856</v>
      </c>
      <c r="AI999" s="3">
        <v>3.9044285714285714</v>
      </c>
      <c r="AJ999" s="3">
        <v>1.1428571428571428</v>
      </c>
      <c r="AK999" s="3">
        <v>0.6428571428571429</v>
      </c>
      <c r="AL999" s="3">
        <v>0.42857142857142855</v>
      </c>
      <c r="AM999" s="3">
        <v>4.5714285714285712</v>
      </c>
      <c r="AN999" s="3">
        <v>0</v>
      </c>
      <c r="AO999" s="3">
        <f t="shared" si="197"/>
        <v>1.8536938775510203</v>
      </c>
      <c r="AP999" s="3" t="b">
        <f t="shared" si="198"/>
        <v>0</v>
      </c>
      <c r="AQ999" s="3" t="b">
        <f t="shared" si="205"/>
        <v>1</v>
      </c>
      <c r="AR999">
        <f t="shared" si="199"/>
        <v>3</v>
      </c>
      <c r="AS999">
        <f t="shared" si="200"/>
        <v>1</v>
      </c>
      <c r="AT999" s="3" t="b">
        <f t="shared" si="201"/>
        <v>1</v>
      </c>
      <c r="AU999" s="3">
        <f t="shared" si="202"/>
        <v>1.9939642857142859</v>
      </c>
      <c r="AV999" s="3">
        <f t="shared" si="203"/>
        <v>1.6666666666666667</v>
      </c>
      <c r="AW999" s="3">
        <f t="shared" si="196"/>
        <v>0.25867397540725401</v>
      </c>
      <c r="AX999" s="3">
        <f t="shared" si="208"/>
        <v>-0.17509181967507353</v>
      </c>
      <c r="AY999" s="3" t="b">
        <f t="shared" si="206"/>
        <v>0</v>
      </c>
      <c r="AZ999" s="6">
        <f t="shared" si="204"/>
        <v>0.83483591758494868</v>
      </c>
      <c r="BA999" s="3" t="b">
        <f t="shared" si="207"/>
        <v>0</v>
      </c>
      <c r="BB999" s="3"/>
      <c r="BC999" t="s">
        <v>537</v>
      </c>
    </row>
    <row r="1000" spans="1:55">
      <c r="A1000">
        <v>1274</v>
      </c>
      <c r="B1000">
        <v>1</v>
      </c>
      <c r="C1000" t="s">
        <v>2092</v>
      </c>
      <c r="D1000" t="str">
        <f>HYPERLINK("http://www.uniprot.org/uniprot/XPO4_MOUSE", "XPO4_MOUSE")</f>
        <v>XPO4_MOUSE</v>
      </c>
      <c r="F1000">
        <v>2</v>
      </c>
      <c r="G1000">
        <v>1151</v>
      </c>
      <c r="H1000">
        <v>129966</v>
      </c>
      <c r="I1000" t="s">
        <v>2093</v>
      </c>
      <c r="J1000">
        <v>11</v>
      </c>
      <c r="K1000">
        <v>11</v>
      </c>
      <c r="L1000">
        <v>1</v>
      </c>
      <c r="M1000">
        <v>0</v>
      </c>
      <c r="N1000">
        <v>0</v>
      </c>
      <c r="O1000">
        <v>4</v>
      </c>
      <c r="P1000">
        <v>0</v>
      </c>
      <c r="Q1000">
        <v>0</v>
      </c>
      <c r="R1000">
        <v>1</v>
      </c>
      <c r="S1000">
        <v>6</v>
      </c>
      <c r="T1000">
        <v>0</v>
      </c>
      <c r="U1000">
        <v>0</v>
      </c>
      <c r="V1000">
        <v>4</v>
      </c>
      <c r="W1000">
        <v>0</v>
      </c>
      <c r="X1000">
        <v>0</v>
      </c>
      <c r="Y1000">
        <v>1</v>
      </c>
      <c r="Z1000">
        <v>6</v>
      </c>
      <c r="AA1000">
        <v>0</v>
      </c>
      <c r="AB1000">
        <v>0</v>
      </c>
      <c r="AC1000">
        <v>4</v>
      </c>
      <c r="AD1000">
        <v>0</v>
      </c>
      <c r="AE1000">
        <v>0</v>
      </c>
      <c r="AF1000">
        <v>1</v>
      </c>
      <c r="AG1000">
        <v>6</v>
      </c>
      <c r="AH1000" s="3">
        <v>1.4285714285714286</v>
      </c>
      <c r="AI1000" s="3">
        <v>0</v>
      </c>
      <c r="AJ1000" s="3">
        <v>2.8571428571428572</v>
      </c>
      <c r="AK1000" s="3">
        <v>2.4387142857142856</v>
      </c>
      <c r="AL1000" s="3">
        <v>1.4285714285714286</v>
      </c>
      <c r="AM1000" s="3">
        <v>0.93342857142857139</v>
      </c>
      <c r="AN1000" s="3">
        <v>3.7618571428571426</v>
      </c>
      <c r="AO1000" s="3">
        <f t="shared" si="197"/>
        <v>1.835469387755102</v>
      </c>
      <c r="AP1000" s="3" t="b">
        <f t="shared" si="198"/>
        <v>0</v>
      </c>
      <c r="AQ1000" s="3" t="b">
        <f t="shared" si="205"/>
        <v>1</v>
      </c>
      <c r="AR1000">
        <f t="shared" si="199"/>
        <v>1</v>
      </c>
      <c r="AS1000">
        <f t="shared" si="200"/>
        <v>2</v>
      </c>
      <c r="AT1000" s="3" t="b">
        <f t="shared" si="201"/>
        <v>1</v>
      </c>
      <c r="AU1000" s="3">
        <f t="shared" si="202"/>
        <v>1.6811071428571429</v>
      </c>
      <c r="AV1000" s="3">
        <f t="shared" si="203"/>
        <v>2.0412857142857139</v>
      </c>
      <c r="AW1000" s="3">
        <f t="shared" si="196"/>
        <v>-0.2800664518438899</v>
      </c>
      <c r="AX1000" s="3">
        <f t="shared" si="208"/>
        <v>-0.70407270054299986</v>
      </c>
      <c r="AY1000" s="3" t="b">
        <f t="shared" si="206"/>
        <v>0</v>
      </c>
      <c r="AZ1000" s="6">
        <f t="shared" si="204"/>
        <v>0.7450147907246415</v>
      </c>
      <c r="BA1000" s="3" t="b">
        <f t="shared" si="207"/>
        <v>0</v>
      </c>
      <c r="BB1000" s="3"/>
      <c r="BC1000" t="s">
        <v>537</v>
      </c>
    </row>
    <row r="1001" spans="1:55">
      <c r="A1001">
        <v>492</v>
      </c>
      <c r="B1001">
        <v>1</v>
      </c>
      <c r="C1001" t="s">
        <v>841</v>
      </c>
      <c r="D1001" t="str">
        <f>HYPERLINK("http://www.uniprot.org/uniprot/GATA4_MOUSE", "GATA4_MOUSE")</f>
        <v>GATA4_MOUSE</v>
      </c>
      <c r="F1001">
        <v>19.5</v>
      </c>
      <c r="G1001">
        <v>440</v>
      </c>
      <c r="H1001">
        <v>44544</v>
      </c>
      <c r="I1001" t="s">
        <v>842</v>
      </c>
      <c r="J1001">
        <v>15</v>
      </c>
      <c r="K1001">
        <v>13</v>
      </c>
      <c r="L1001">
        <v>0.86699999999999999</v>
      </c>
      <c r="M1001">
        <v>0</v>
      </c>
      <c r="N1001">
        <v>5</v>
      </c>
      <c r="O1001">
        <v>2</v>
      </c>
      <c r="P1001">
        <v>1</v>
      </c>
      <c r="Q1001">
        <v>1</v>
      </c>
      <c r="R1001">
        <v>3</v>
      </c>
      <c r="S1001">
        <v>3</v>
      </c>
      <c r="T1001">
        <v>0</v>
      </c>
      <c r="U1001">
        <v>5</v>
      </c>
      <c r="V1001">
        <v>0</v>
      </c>
      <c r="W1001">
        <v>1</v>
      </c>
      <c r="X1001">
        <v>1</v>
      </c>
      <c r="Y1001">
        <v>3</v>
      </c>
      <c r="Z1001">
        <v>3</v>
      </c>
      <c r="AA1001">
        <v>0</v>
      </c>
      <c r="AB1001">
        <v>5</v>
      </c>
      <c r="AC1001">
        <v>0</v>
      </c>
      <c r="AD1001">
        <v>1</v>
      </c>
      <c r="AE1001">
        <v>1</v>
      </c>
      <c r="AF1001">
        <v>3</v>
      </c>
      <c r="AG1001">
        <v>3</v>
      </c>
      <c r="AH1001" s="3">
        <v>0.14285714285714285</v>
      </c>
      <c r="AI1001" s="3">
        <v>2.8571428571428572</v>
      </c>
      <c r="AJ1001" s="3">
        <v>0</v>
      </c>
      <c r="AK1001" s="3">
        <v>3.7515714285714283</v>
      </c>
      <c r="AL1001" s="3">
        <v>2.3470000000000004</v>
      </c>
      <c r="AM1001" s="3">
        <v>2.2358571428571428</v>
      </c>
      <c r="AN1001" s="3">
        <v>1.4285714285714286</v>
      </c>
      <c r="AO1001" s="3">
        <f t="shared" si="197"/>
        <v>1.8232857142857142</v>
      </c>
      <c r="AP1001" s="3" t="b">
        <f t="shared" si="198"/>
        <v>0</v>
      </c>
      <c r="AQ1001" s="3" t="b">
        <f t="shared" si="205"/>
        <v>1</v>
      </c>
      <c r="AR1001">
        <f t="shared" si="199"/>
        <v>3</v>
      </c>
      <c r="AS1001">
        <f t="shared" si="200"/>
        <v>3</v>
      </c>
      <c r="AT1001" s="3" t="b">
        <f t="shared" si="201"/>
        <v>1</v>
      </c>
      <c r="AU1001" s="3">
        <f t="shared" si="202"/>
        <v>1.6878928571428571</v>
      </c>
      <c r="AV1001" s="3">
        <f t="shared" si="203"/>
        <v>2.0038095238095242</v>
      </c>
      <c r="AW1001" s="3">
        <f t="shared" si="196"/>
        <v>-0.24752204815257425</v>
      </c>
      <c r="AX1001" s="3">
        <f t="shared" si="208"/>
        <v>-0.68242971340015923</v>
      </c>
      <c r="AY1001" s="3" t="b">
        <f t="shared" si="206"/>
        <v>0</v>
      </c>
      <c r="AZ1001" s="6">
        <f t="shared" si="204"/>
        <v>0.79478146156834473</v>
      </c>
      <c r="BA1001" s="3" t="b">
        <f t="shared" si="207"/>
        <v>0</v>
      </c>
      <c r="BB1001" s="3"/>
      <c r="BC1001" t="s">
        <v>843</v>
      </c>
    </row>
    <row r="1002" spans="1:55">
      <c r="A1002">
        <v>1189</v>
      </c>
      <c r="B1002">
        <v>1</v>
      </c>
      <c r="C1002" t="s">
        <v>2186</v>
      </c>
      <c r="D1002" t="str">
        <f>HYPERLINK("http://www.uniprot.org/uniprot/SYF2_MOUSE", "SYF2_MOUSE")</f>
        <v>SYF2_MOUSE</v>
      </c>
      <c r="F1002">
        <v>21.1</v>
      </c>
      <c r="G1002">
        <v>242</v>
      </c>
      <c r="H1002">
        <v>28713</v>
      </c>
      <c r="I1002" t="s">
        <v>2187</v>
      </c>
      <c r="J1002">
        <v>7</v>
      </c>
      <c r="K1002">
        <v>7</v>
      </c>
      <c r="L1002">
        <v>1</v>
      </c>
      <c r="M1002">
        <v>1</v>
      </c>
      <c r="N1002">
        <v>0</v>
      </c>
      <c r="O1002">
        <v>2</v>
      </c>
      <c r="P1002">
        <v>1</v>
      </c>
      <c r="Q1002">
        <v>0</v>
      </c>
      <c r="R1002">
        <v>0</v>
      </c>
      <c r="S1002">
        <v>3</v>
      </c>
      <c r="T1002">
        <v>1</v>
      </c>
      <c r="U1002">
        <v>0</v>
      </c>
      <c r="V1002">
        <v>2</v>
      </c>
      <c r="W1002">
        <v>1</v>
      </c>
      <c r="X1002">
        <v>0</v>
      </c>
      <c r="Y1002">
        <v>0</v>
      </c>
      <c r="Z1002">
        <v>3</v>
      </c>
      <c r="AA1002">
        <v>1</v>
      </c>
      <c r="AB1002">
        <v>0</v>
      </c>
      <c r="AC1002">
        <v>2</v>
      </c>
      <c r="AD1002">
        <v>1</v>
      </c>
      <c r="AE1002">
        <v>0</v>
      </c>
      <c r="AF1002">
        <v>0</v>
      </c>
      <c r="AG1002">
        <v>3</v>
      </c>
      <c r="AH1002" s="3">
        <v>2.8571428571428572</v>
      </c>
      <c r="AI1002" s="3">
        <v>0</v>
      </c>
      <c r="AJ1002" s="3">
        <v>1.4285714285714286</v>
      </c>
      <c r="AK1002" s="3">
        <v>4.8730000000000002</v>
      </c>
      <c r="AL1002" s="3">
        <v>1.3651428571428572</v>
      </c>
      <c r="AM1002" s="3">
        <v>0.2857142857142857</v>
      </c>
      <c r="AN1002" s="3">
        <v>1.9107142857142858</v>
      </c>
      <c r="AO1002" s="3">
        <f t="shared" si="197"/>
        <v>1.817183673469388</v>
      </c>
      <c r="AP1002" s="3" t="b">
        <f t="shared" si="198"/>
        <v>0</v>
      </c>
      <c r="AQ1002" s="3" t="b">
        <f t="shared" si="205"/>
        <v>1</v>
      </c>
      <c r="AR1002">
        <f t="shared" si="199"/>
        <v>3</v>
      </c>
      <c r="AS1002">
        <f t="shared" si="200"/>
        <v>1</v>
      </c>
      <c r="AT1002" s="3" t="b">
        <f t="shared" si="201"/>
        <v>1</v>
      </c>
      <c r="AU1002" s="3">
        <f t="shared" si="202"/>
        <v>2.2896785714285715</v>
      </c>
      <c r="AV1002" s="3">
        <f t="shared" si="203"/>
        <v>1.1871904761904764</v>
      </c>
      <c r="AW1002" s="3">
        <f t="shared" si="196"/>
        <v>0.94759366119079358</v>
      </c>
      <c r="AX1002" s="3">
        <f t="shared" si="208"/>
        <v>0.49622937255488098</v>
      </c>
      <c r="AY1002" s="3" t="b">
        <f t="shared" si="206"/>
        <v>0</v>
      </c>
      <c r="AZ1002" s="6">
        <f t="shared" si="204"/>
        <v>0.43304477333259539</v>
      </c>
      <c r="BA1002" s="3" t="b">
        <f t="shared" si="207"/>
        <v>0</v>
      </c>
      <c r="BB1002" s="3"/>
      <c r="BC1002" t="s">
        <v>537</v>
      </c>
    </row>
    <row r="1003" spans="1:55">
      <c r="A1003">
        <v>1192</v>
      </c>
      <c r="B1003">
        <v>1</v>
      </c>
      <c r="C1003" t="s">
        <v>2192</v>
      </c>
      <c r="D1003" t="str">
        <f>HYPERLINK("http://www.uniprot.org/uniprot/RAB1B_MOUSE", "RAB1B_MOUSE")</f>
        <v>RAB1B_MOUSE</v>
      </c>
      <c r="F1003">
        <v>34.799999999999997</v>
      </c>
      <c r="G1003">
        <v>201</v>
      </c>
      <c r="H1003">
        <v>22188</v>
      </c>
      <c r="I1003" t="s">
        <v>2193</v>
      </c>
      <c r="J1003">
        <v>41</v>
      </c>
      <c r="K1003">
        <v>5</v>
      </c>
      <c r="L1003">
        <v>0.122</v>
      </c>
      <c r="M1003">
        <v>4</v>
      </c>
      <c r="N1003">
        <v>11</v>
      </c>
      <c r="O1003">
        <v>6</v>
      </c>
      <c r="P1003">
        <v>2</v>
      </c>
      <c r="Q1003">
        <v>2</v>
      </c>
      <c r="R1003">
        <v>11</v>
      </c>
      <c r="S1003">
        <v>5</v>
      </c>
      <c r="T1003">
        <v>0</v>
      </c>
      <c r="U1003">
        <v>3</v>
      </c>
      <c r="V1003">
        <v>0</v>
      </c>
      <c r="W1003">
        <v>0</v>
      </c>
      <c r="X1003">
        <v>0</v>
      </c>
      <c r="Y1003">
        <v>2</v>
      </c>
      <c r="Z1003">
        <v>0</v>
      </c>
      <c r="AA1003">
        <v>0</v>
      </c>
      <c r="AB1003">
        <v>7</v>
      </c>
      <c r="AC1003">
        <v>0</v>
      </c>
      <c r="AD1003">
        <v>0</v>
      </c>
      <c r="AE1003">
        <v>0</v>
      </c>
      <c r="AF1003">
        <v>3.8</v>
      </c>
      <c r="AG1003">
        <v>0</v>
      </c>
      <c r="AH1003" s="3">
        <v>1.2422857142857142</v>
      </c>
      <c r="AI1003" s="3">
        <v>4.7142857142857144</v>
      </c>
      <c r="AJ1003" s="3">
        <v>0.2857142857142857</v>
      </c>
      <c r="AK1003" s="3">
        <v>2.2857142857142856</v>
      </c>
      <c r="AL1003" s="3">
        <v>1.3865714285714286</v>
      </c>
      <c r="AM1003" s="3">
        <v>2.8</v>
      </c>
      <c r="AN1003" s="3">
        <v>0</v>
      </c>
      <c r="AO1003" s="3">
        <f t="shared" si="197"/>
        <v>1.8163673469387756</v>
      </c>
      <c r="AP1003" s="3" t="b">
        <f t="shared" si="198"/>
        <v>0</v>
      </c>
      <c r="AQ1003" s="3" t="b">
        <f t="shared" si="205"/>
        <v>0</v>
      </c>
      <c r="AR1003">
        <f t="shared" si="199"/>
        <v>4</v>
      </c>
      <c r="AS1003">
        <f t="shared" si="200"/>
        <v>3</v>
      </c>
      <c r="AT1003" s="3" t="b">
        <f t="shared" si="201"/>
        <v>1</v>
      </c>
      <c r="AU1003" s="3">
        <f t="shared" si="202"/>
        <v>2.1319999999999997</v>
      </c>
      <c r="AV1003" s="3">
        <f t="shared" si="203"/>
        <v>1.3955238095238094</v>
      </c>
      <c r="AW1003" s="3">
        <f t="shared" si="196"/>
        <v>0.61140069915430761</v>
      </c>
      <c r="AX1003" s="3">
        <f t="shared" si="208"/>
        <v>0.1300507948357173</v>
      </c>
      <c r="AY1003" s="3" t="b">
        <f t="shared" si="206"/>
        <v>0</v>
      </c>
      <c r="AZ1003" s="6">
        <f t="shared" si="204"/>
        <v>0.59948750225864356</v>
      </c>
      <c r="BA1003" s="3" t="b">
        <f t="shared" si="207"/>
        <v>0</v>
      </c>
      <c r="BB1003" s="3"/>
      <c r="BC1003" t="s">
        <v>521</v>
      </c>
    </row>
    <row r="1004" spans="1:55">
      <c r="A1004">
        <v>352</v>
      </c>
      <c r="B1004">
        <v>1</v>
      </c>
      <c r="C1004" t="s">
        <v>1143</v>
      </c>
      <c r="D1004" t="str">
        <f>HYPERLINK("http://www.uniprot.org/uniprot/RAB6B_MOUSE", "RAB6B_MOUSE")</f>
        <v>RAB6B_MOUSE</v>
      </c>
      <c r="F1004">
        <v>13.9</v>
      </c>
      <c r="G1004">
        <v>208</v>
      </c>
      <c r="H1004">
        <v>23463</v>
      </c>
      <c r="I1004" t="s">
        <v>1144</v>
      </c>
      <c r="J1004">
        <v>27</v>
      </c>
      <c r="K1004">
        <v>4</v>
      </c>
      <c r="L1004">
        <v>0.14799999999999999</v>
      </c>
      <c r="M1004">
        <v>0</v>
      </c>
      <c r="N1004">
        <v>6</v>
      </c>
      <c r="O1004">
        <v>5</v>
      </c>
      <c r="P1004">
        <v>4</v>
      </c>
      <c r="Q1004">
        <v>1</v>
      </c>
      <c r="R1004">
        <v>7</v>
      </c>
      <c r="S1004">
        <v>4</v>
      </c>
      <c r="T1004">
        <v>0</v>
      </c>
      <c r="U1004">
        <v>0</v>
      </c>
      <c r="V1004">
        <v>0</v>
      </c>
      <c r="W1004">
        <v>3</v>
      </c>
      <c r="X1004">
        <v>1</v>
      </c>
      <c r="Y1004">
        <v>0</v>
      </c>
      <c r="Z1004">
        <v>0</v>
      </c>
      <c r="AA1004">
        <v>0</v>
      </c>
      <c r="AB1004">
        <v>0</v>
      </c>
      <c r="AC1004">
        <v>0</v>
      </c>
      <c r="AD1004">
        <v>4</v>
      </c>
      <c r="AE1004">
        <v>1</v>
      </c>
      <c r="AF1004">
        <v>0</v>
      </c>
      <c r="AG1004">
        <v>0</v>
      </c>
      <c r="AH1004" s="3">
        <v>0</v>
      </c>
      <c r="AI1004" s="3">
        <v>0</v>
      </c>
      <c r="AJ1004" s="3">
        <v>0</v>
      </c>
      <c r="AK1004" s="3">
        <v>10.428571428571429</v>
      </c>
      <c r="AL1004" s="3">
        <v>2.2857142857142856</v>
      </c>
      <c r="AM1004" s="3">
        <v>0</v>
      </c>
      <c r="AN1004" s="3">
        <v>0</v>
      </c>
      <c r="AO1004" s="3">
        <f t="shared" si="197"/>
        <v>1.8163265306122451</v>
      </c>
      <c r="AP1004" s="3" t="b">
        <f t="shared" si="198"/>
        <v>0</v>
      </c>
      <c r="AQ1004" s="3" t="b">
        <f t="shared" si="205"/>
        <v>0</v>
      </c>
      <c r="AR1004">
        <f t="shared" si="199"/>
        <v>3</v>
      </c>
      <c r="AS1004">
        <f t="shared" si="200"/>
        <v>3</v>
      </c>
      <c r="AT1004" s="3" t="b">
        <f t="shared" si="201"/>
        <v>1</v>
      </c>
      <c r="AU1004" s="3">
        <f t="shared" si="202"/>
        <v>2.6071428571428572</v>
      </c>
      <c r="AV1004" s="3">
        <f t="shared" si="203"/>
        <v>0.76190476190476186</v>
      </c>
      <c r="AW1004" s="3">
        <f t="shared" si="196"/>
        <v>1.7747870596011734</v>
      </c>
      <c r="AX1004" s="3">
        <f t="shared" si="208"/>
        <v>1.2931729012743964</v>
      </c>
      <c r="AY1004" s="3" t="b">
        <f t="shared" si="206"/>
        <v>0</v>
      </c>
      <c r="AZ1004" s="6">
        <f t="shared" si="204"/>
        <v>0.58345791252956669</v>
      </c>
      <c r="BA1004" s="3" t="b">
        <f t="shared" si="207"/>
        <v>0</v>
      </c>
      <c r="BB1004" s="3"/>
      <c r="BC1004" t="s">
        <v>521</v>
      </c>
    </row>
    <row r="1005" spans="1:55">
      <c r="A1005">
        <v>1346</v>
      </c>
      <c r="B1005">
        <v>1</v>
      </c>
      <c r="C1005" t="s">
        <v>1891</v>
      </c>
      <c r="D1005" t="str">
        <f>HYPERLINK("http://www.uniprot.org/uniprot/PSA4_MOUSE", "PSA4_MOUSE")</f>
        <v>PSA4_MOUSE</v>
      </c>
      <c r="F1005">
        <v>17.600000000000001</v>
      </c>
      <c r="G1005">
        <v>261</v>
      </c>
      <c r="H1005">
        <v>29472</v>
      </c>
      <c r="I1005" t="s">
        <v>1892</v>
      </c>
      <c r="J1005">
        <v>9</v>
      </c>
      <c r="K1005">
        <v>9</v>
      </c>
      <c r="L1005">
        <v>1</v>
      </c>
      <c r="M1005">
        <v>0</v>
      </c>
      <c r="N1005">
        <v>3</v>
      </c>
      <c r="O1005">
        <v>3</v>
      </c>
      <c r="P1005">
        <v>0</v>
      </c>
      <c r="Q1005">
        <v>0</v>
      </c>
      <c r="R1005">
        <v>1</v>
      </c>
      <c r="S1005">
        <v>2</v>
      </c>
      <c r="T1005">
        <v>0</v>
      </c>
      <c r="U1005">
        <v>3</v>
      </c>
      <c r="V1005">
        <v>3</v>
      </c>
      <c r="W1005">
        <v>0</v>
      </c>
      <c r="X1005">
        <v>0</v>
      </c>
      <c r="Y1005">
        <v>1</v>
      </c>
      <c r="Z1005">
        <v>2</v>
      </c>
      <c r="AA1005">
        <v>0</v>
      </c>
      <c r="AB1005">
        <v>3</v>
      </c>
      <c r="AC1005">
        <v>3</v>
      </c>
      <c r="AD1005">
        <v>0</v>
      </c>
      <c r="AE1005">
        <v>0</v>
      </c>
      <c r="AF1005">
        <v>1</v>
      </c>
      <c r="AG1005">
        <v>2</v>
      </c>
      <c r="AH1005" s="3">
        <v>1.5</v>
      </c>
      <c r="AI1005" s="3">
        <v>1.8571428571428572</v>
      </c>
      <c r="AJ1005" s="3">
        <v>2.2857142857142856</v>
      </c>
      <c r="AK1005" s="3">
        <v>2.8571428571428572</v>
      </c>
      <c r="AL1005" s="3">
        <v>1.8571428571428572</v>
      </c>
      <c r="AM1005" s="3">
        <v>1</v>
      </c>
      <c r="AN1005" s="3">
        <v>1.2857142857142858</v>
      </c>
      <c r="AO1005" s="3">
        <f t="shared" si="197"/>
        <v>1.806122448979592</v>
      </c>
      <c r="AP1005" s="3" t="b">
        <f t="shared" si="198"/>
        <v>0</v>
      </c>
      <c r="AQ1005" s="3" t="b">
        <f t="shared" si="205"/>
        <v>1</v>
      </c>
      <c r="AR1005">
        <f t="shared" si="199"/>
        <v>2</v>
      </c>
      <c r="AS1005">
        <f t="shared" si="200"/>
        <v>2</v>
      </c>
      <c r="AT1005" s="3" t="b">
        <f t="shared" si="201"/>
        <v>1</v>
      </c>
      <c r="AU1005" s="3">
        <f t="shared" si="202"/>
        <v>2.125</v>
      </c>
      <c r="AV1005" s="3">
        <f t="shared" si="203"/>
        <v>1.3809523809523812</v>
      </c>
      <c r="AW1005" s="3">
        <f t="shared" si="196"/>
        <v>0.62179926890152737</v>
      </c>
      <c r="AX1005" s="3">
        <f t="shared" si="208"/>
        <v>0.20329532854499224</v>
      </c>
      <c r="AY1005" s="3" t="b">
        <f t="shared" si="206"/>
        <v>0</v>
      </c>
      <c r="AZ1005" s="6">
        <f t="shared" si="204"/>
        <v>0.12552813452636283</v>
      </c>
      <c r="BA1005" s="3" t="b">
        <f t="shared" si="207"/>
        <v>0</v>
      </c>
      <c r="BB1005" s="3"/>
      <c r="BC1005" t="s">
        <v>537</v>
      </c>
    </row>
    <row r="1006" spans="1:55">
      <c r="A1006">
        <v>1111</v>
      </c>
      <c r="B1006">
        <v>1</v>
      </c>
      <c r="C1006" t="s">
        <v>2367</v>
      </c>
      <c r="D1006" t="str">
        <f>HYPERLINK("http://www.uniprot.org/uniprot/PNO1_MOUSE", "PNO1_MOUSE")</f>
        <v>PNO1_MOUSE</v>
      </c>
      <c r="F1006">
        <v>16.100000000000001</v>
      </c>
      <c r="G1006">
        <v>248</v>
      </c>
      <c r="H1006">
        <v>27455</v>
      </c>
      <c r="I1006" t="s">
        <v>2368</v>
      </c>
      <c r="J1006">
        <v>12</v>
      </c>
      <c r="K1006">
        <v>12</v>
      </c>
      <c r="L1006">
        <v>1</v>
      </c>
      <c r="M1006">
        <v>0</v>
      </c>
      <c r="N1006">
        <v>1</v>
      </c>
      <c r="O1006">
        <v>3</v>
      </c>
      <c r="P1006">
        <v>0</v>
      </c>
      <c r="Q1006">
        <v>0</v>
      </c>
      <c r="R1006">
        <v>4</v>
      </c>
      <c r="S1006">
        <v>4</v>
      </c>
      <c r="T1006">
        <v>0</v>
      </c>
      <c r="U1006">
        <v>1</v>
      </c>
      <c r="V1006">
        <v>3</v>
      </c>
      <c r="W1006">
        <v>0</v>
      </c>
      <c r="X1006">
        <v>0</v>
      </c>
      <c r="Y1006">
        <v>4</v>
      </c>
      <c r="Z1006">
        <v>4</v>
      </c>
      <c r="AA1006">
        <v>0</v>
      </c>
      <c r="AB1006">
        <v>1</v>
      </c>
      <c r="AC1006">
        <v>3</v>
      </c>
      <c r="AD1006">
        <v>0</v>
      </c>
      <c r="AE1006">
        <v>0</v>
      </c>
      <c r="AF1006">
        <v>4</v>
      </c>
      <c r="AG1006">
        <v>4</v>
      </c>
      <c r="AH1006" s="3">
        <v>1.1428571428571428</v>
      </c>
      <c r="AI1006" s="3">
        <v>0.42857142857142855</v>
      </c>
      <c r="AJ1006" s="3">
        <v>2.2857142857142856</v>
      </c>
      <c r="AK1006" s="3">
        <v>1.8724285714285713</v>
      </c>
      <c r="AL1006" s="3">
        <v>1.1428571428571428</v>
      </c>
      <c r="AM1006" s="3">
        <v>3.217714285714286</v>
      </c>
      <c r="AN1006" s="3">
        <v>2.4727142857142859</v>
      </c>
      <c r="AO1006" s="3">
        <f t="shared" si="197"/>
        <v>1.7946938775510206</v>
      </c>
      <c r="AP1006" s="3" t="b">
        <f t="shared" si="198"/>
        <v>0</v>
      </c>
      <c r="AQ1006" s="3" t="b">
        <f t="shared" si="205"/>
        <v>1</v>
      </c>
      <c r="AR1006">
        <f t="shared" si="199"/>
        <v>2</v>
      </c>
      <c r="AS1006">
        <f t="shared" si="200"/>
        <v>2</v>
      </c>
      <c r="AT1006" s="3" t="b">
        <f t="shared" si="201"/>
        <v>1</v>
      </c>
      <c r="AU1006" s="3">
        <f t="shared" si="202"/>
        <v>1.432392857142857</v>
      </c>
      <c r="AV1006" s="3">
        <f t="shared" si="203"/>
        <v>2.2777619047619049</v>
      </c>
      <c r="AW1006" s="3">
        <f t="shared" si="196"/>
        <v>-0.66918971995838794</v>
      </c>
      <c r="AX1006" s="3">
        <f t="shared" si="208"/>
        <v>-1.046207123485458</v>
      </c>
      <c r="AY1006" s="3" t="b">
        <f t="shared" si="206"/>
        <v>0</v>
      </c>
      <c r="AZ1006" s="6">
        <f t="shared" si="204"/>
        <v>0.28232974769535873</v>
      </c>
      <c r="BA1006" s="3" t="b">
        <f t="shared" si="207"/>
        <v>0</v>
      </c>
      <c r="BB1006" s="3"/>
      <c r="BC1006" t="s">
        <v>537</v>
      </c>
    </row>
    <row r="1007" spans="1:55">
      <c r="A1007">
        <v>1296</v>
      </c>
      <c r="B1007">
        <v>1</v>
      </c>
      <c r="C1007" t="s">
        <v>2849</v>
      </c>
      <c r="D1007" t="str">
        <f>HYPERLINK("http://www.uniprot.org/uniprot/SO1B2_MOUSE", "SO1B2_MOUSE")</f>
        <v>SO1B2_MOUSE</v>
      </c>
      <c r="F1007">
        <v>11</v>
      </c>
      <c r="G1007">
        <v>689</v>
      </c>
      <c r="H1007">
        <v>76730</v>
      </c>
      <c r="I1007" t="s">
        <v>2850</v>
      </c>
      <c r="J1007">
        <v>8</v>
      </c>
      <c r="K1007">
        <v>8</v>
      </c>
      <c r="L1007">
        <v>1</v>
      </c>
      <c r="M1007">
        <v>0</v>
      </c>
      <c r="N1007">
        <v>2</v>
      </c>
      <c r="O1007">
        <v>4</v>
      </c>
      <c r="P1007">
        <v>0</v>
      </c>
      <c r="Q1007">
        <v>1</v>
      </c>
      <c r="R1007">
        <v>1</v>
      </c>
      <c r="S1007">
        <v>0</v>
      </c>
      <c r="T1007">
        <v>0</v>
      </c>
      <c r="U1007">
        <v>2</v>
      </c>
      <c r="V1007">
        <v>4</v>
      </c>
      <c r="W1007">
        <v>0</v>
      </c>
      <c r="X1007">
        <v>1</v>
      </c>
      <c r="Y1007">
        <v>1</v>
      </c>
      <c r="Z1007">
        <v>0</v>
      </c>
      <c r="AA1007">
        <v>0</v>
      </c>
      <c r="AB1007">
        <v>2</v>
      </c>
      <c r="AC1007">
        <v>4</v>
      </c>
      <c r="AD1007">
        <v>0</v>
      </c>
      <c r="AE1007">
        <v>1</v>
      </c>
      <c r="AF1007">
        <v>1</v>
      </c>
      <c r="AG1007">
        <v>0</v>
      </c>
      <c r="AH1007" s="3">
        <v>1.4285714285714286</v>
      </c>
      <c r="AI1007" s="3">
        <v>1.1428571428571428</v>
      </c>
      <c r="AJ1007" s="3">
        <v>2.8571428571428572</v>
      </c>
      <c r="AK1007" s="3">
        <v>2.6142857142857143</v>
      </c>
      <c r="AL1007" s="3">
        <v>3.5194285714285711</v>
      </c>
      <c r="AM1007" s="3">
        <v>1</v>
      </c>
      <c r="AN1007" s="3">
        <v>0</v>
      </c>
      <c r="AO1007" s="3">
        <f t="shared" si="197"/>
        <v>1.7946122448979591</v>
      </c>
      <c r="AP1007" s="3" t="b">
        <f t="shared" si="198"/>
        <v>0</v>
      </c>
      <c r="AQ1007" s="3" t="b">
        <f t="shared" si="205"/>
        <v>1</v>
      </c>
      <c r="AR1007">
        <f t="shared" si="199"/>
        <v>2</v>
      </c>
      <c r="AS1007">
        <f t="shared" si="200"/>
        <v>2</v>
      </c>
      <c r="AT1007" s="3" t="b">
        <f t="shared" si="201"/>
        <v>1</v>
      </c>
      <c r="AU1007" s="3">
        <f t="shared" si="202"/>
        <v>2.0107142857142857</v>
      </c>
      <c r="AV1007" s="3">
        <f t="shared" si="203"/>
        <v>1.5064761904761905</v>
      </c>
      <c r="AW1007" s="3">
        <f t="shared" si="196"/>
        <v>0.41653022349951535</v>
      </c>
      <c r="AX1007" s="3">
        <f t="shared" si="208"/>
        <v>-2.6488494302322675E-2</v>
      </c>
      <c r="AY1007" s="3" t="b">
        <f t="shared" si="206"/>
        <v>0</v>
      </c>
      <c r="AZ1007" s="6">
        <f t="shared" si="204"/>
        <v>0.63892584608250325</v>
      </c>
      <c r="BA1007" s="3" t="b">
        <f t="shared" si="207"/>
        <v>0</v>
      </c>
      <c r="BB1007" s="3"/>
      <c r="BC1007" t="s">
        <v>537</v>
      </c>
    </row>
    <row r="1008" spans="1:55">
      <c r="A1008">
        <v>1004</v>
      </c>
      <c r="B1008">
        <v>1</v>
      </c>
      <c r="C1008" t="s">
        <v>1249</v>
      </c>
      <c r="D1008" t="str">
        <f>HYPERLINK("http://www.uniprot.org/uniprot/TE2IP_MOUSE", "TE2IP_MOUSE")</f>
        <v>TE2IP_MOUSE</v>
      </c>
      <c r="F1008">
        <v>19.100000000000001</v>
      </c>
      <c r="G1008">
        <v>393</v>
      </c>
      <c r="H1008">
        <v>43354</v>
      </c>
      <c r="I1008" t="s">
        <v>1250</v>
      </c>
      <c r="J1008">
        <v>14</v>
      </c>
      <c r="K1008">
        <v>14</v>
      </c>
      <c r="L1008">
        <v>1</v>
      </c>
      <c r="M1008">
        <v>0</v>
      </c>
      <c r="N1008">
        <v>2</v>
      </c>
      <c r="O1008">
        <v>2</v>
      </c>
      <c r="P1008">
        <v>0</v>
      </c>
      <c r="Q1008">
        <v>0</v>
      </c>
      <c r="R1008">
        <v>4</v>
      </c>
      <c r="S1008">
        <v>6</v>
      </c>
      <c r="T1008">
        <v>0</v>
      </c>
      <c r="U1008">
        <v>2</v>
      </c>
      <c r="V1008">
        <v>2</v>
      </c>
      <c r="W1008">
        <v>0</v>
      </c>
      <c r="X1008">
        <v>0</v>
      </c>
      <c r="Y1008">
        <v>4</v>
      </c>
      <c r="Z1008">
        <v>6</v>
      </c>
      <c r="AA1008">
        <v>0</v>
      </c>
      <c r="AB1008">
        <v>2</v>
      </c>
      <c r="AC1008">
        <v>2</v>
      </c>
      <c r="AD1008">
        <v>0</v>
      </c>
      <c r="AE1008">
        <v>0</v>
      </c>
      <c r="AF1008">
        <v>4</v>
      </c>
      <c r="AG1008">
        <v>6</v>
      </c>
      <c r="AH1008" s="3">
        <v>1</v>
      </c>
      <c r="AI1008" s="3">
        <v>1.0065714285714287</v>
      </c>
      <c r="AJ1008" s="3">
        <v>1.3865714285714286</v>
      </c>
      <c r="AK1008" s="3">
        <v>1.4285714285714286</v>
      </c>
      <c r="AL1008" s="3">
        <v>1</v>
      </c>
      <c r="AM1008" s="3">
        <v>3</v>
      </c>
      <c r="AN1008" s="3">
        <v>3.7122857142857142</v>
      </c>
      <c r="AO1008" s="3">
        <f t="shared" si="197"/>
        <v>1.7905714285714287</v>
      </c>
      <c r="AP1008" s="3" t="b">
        <f t="shared" si="198"/>
        <v>0</v>
      </c>
      <c r="AQ1008" s="3" t="b">
        <f t="shared" si="205"/>
        <v>1</v>
      </c>
      <c r="AR1008">
        <f t="shared" si="199"/>
        <v>2</v>
      </c>
      <c r="AS1008">
        <f t="shared" si="200"/>
        <v>2</v>
      </c>
      <c r="AT1008" s="3" t="b">
        <f t="shared" si="201"/>
        <v>1</v>
      </c>
      <c r="AU1008" s="3">
        <f t="shared" si="202"/>
        <v>1.2054285714285715</v>
      </c>
      <c r="AV1008" s="3">
        <f t="shared" si="203"/>
        <v>2.570761904761905</v>
      </c>
      <c r="AW1008" s="3">
        <f t="shared" si="196"/>
        <v>-1.0926498333433929</v>
      </c>
      <c r="AX1008" s="3">
        <f t="shared" si="208"/>
        <v>-1.4641454071521833</v>
      </c>
      <c r="AY1008" s="3" t="b">
        <f t="shared" si="206"/>
        <v>0</v>
      </c>
      <c r="AZ1008" s="6">
        <f t="shared" si="204"/>
        <v>0.10598240886133863</v>
      </c>
      <c r="BA1008" s="3" t="b">
        <f t="shared" si="207"/>
        <v>0</v>
      </c>
      <c r="BB1008" s="3"/>
      <c r="BC1008" t="s">
        <v>537</v>
      </c>
    </row>
    <row r="1009" spans="1:55">
      <c r="A1009">
        <v>196</v>
      </c>
      <c r="B1009">
        <v>1</v>
      </c>
      <c r="C1009" t="s">
        <v>150</v>
      </c>
      <c r="D1009" t="str">
        <f>HYPERLINK("http://www.uniprot.org/uniprot/SPTA2_MOUSE", "SPTA2_MOUSE")</f>
        <v>SPTA2_MOUSE</v>
      </c>
      <c r="F1009">
        <v>8.3000000000000007</v>
      </c>
      <c r="G1009">
        <v>2472</v>
      </c>
      <c r="H1009">
        <v>284598</v>
      </c>
      <c r="I1009" t="s">
        <v>151</v>
      </c>
      <c r="J1009">
        <v>16</v>
      </c>
      <c r="K1009">
        <v>16</v>
      </c>
      <c r="L1009">
        <v>1</v>
      </c>
      <c r="M1009">
        <v>1</v>
      </c>
      <c r="N1009">
        <v>6</v>
      </c>
      <c r="O1009">
        <v>5</v>
      </c>
      <c r="P1009">
        <v>0</v>
      </c>
      <c r="Q1009">
        <v>1</v>
      </c>
      <c r="R1009">
        <v>1</v>
      </c>
      <c r="S1009">
        <v>2</v>
      </c>
      <c r="T1009">
        <v>1</v>
      </c>
      <c r="U1009">
        <v>6</v>
      </c>
      <c r="V1009">
        <v>5</v>
      </c>
      <c r="W1009">
        <v>0</v>
      </c>
      <c r="X1009">
        <v>1</v>
      </c>
      <c r="Y1009">
        <v>1</v>
      </c>
      <c r="Z1009">
        <v>2</v>
      </c>
      <c r="AA1009">
        <v>1</v>
      </c>
      <c r="AB1009">
        <v>6</v>
      </c>
      <c r="AC1009">
        <v>5</v>
      </c>
      <c r="AD1009">
        <v>0</v>
      </c>
      <c r="AE1009">
        <v>1</v>
      </c>
      <c r="AF1009">
        <v>1</v>
      </c>
      <c r="AG1009">
        <v>2</v>
      </c>
      <c r="AH1009" s="3">
        <v>1.881</v>
      </c>
      <c r="AI1009" s="3">
        <v>3.6428571428571428</v>
      </c>
      <c r="AJ1009" s="3">
        <v>3.2857142857142856</v>
      </c>
      <c r="AK1009" s="3">
        <v>0</v>
      </c>
      <c r="AL1009" s="3">
        <v>2.2857142857142856</v>
      </c>
      <c r="AM1009" s="3">
        <v>0.5714285714285714</v>
      </c>
      <c r="AN1009" s="3">
        <v>0.8571428571428571</v>
      </c>
      <c r="AO1009" s="3">
        <f t="shared" si="197"/>
        <v>1.7891224489795916</v>
      </c>
      <c r="AP1009" s="3" t="b">
        <f t="shared" si="198"/>
        <v>0</v>
      </c>
      <c r="AQ1009" s="3" t="b">
        <f t="shared" si="205"/>
        <v>1</v>
      </c>
      <c r="AR1009">
        <f t="shared" si="199"/>
        <v>3</v>
      </c>
      <c r="AS1009">
        <f t="shared" si="200"/>
        <v>3</v>
      </c>
      <c r="AT1009" s="3" t="b">
        <f t="shared" si="201"/>
        <v>1</v>
      </c>
      <c r="AU1009" s="3">
        <f t="shared" si="202"/>
        <v>2.2023928571428568</v>
      </c>
      <c r="AV1009" s="3">
        <f t="shared" si="203"/>
        <v>1.2380952380952379</v>
      </c>
      <c r="AW1009" s="3">
        <f t="shared" si="196"/>
        <v>0.83094954070571569</v>
      </c>
      <c r="AX1009" s="3">
        <f t="shared" si="208"/>
        <v>0.76642617849856021</v>
      </c>
      <c r="AY1009" s="3" t="b">
        <f t="shared" si="206"/>
        <v>0</v>
      </c>
      <c r="AZ1009" s="6">
        <f t="shared" si="204"/>
        <v>0.41046433458345466</v>
      </c>
      <c r="BA1009" s="3" t="b">
        <f t="shared" si="207"/>
        <v>0</v>
      </c>
      <c r="BB1009" s="3"/>
      <c r="BC1009" t="s">
        <v>537</v>
      </c>
    </row>
    <row r="1010" spans="1:55">
      <c r="A1010">
        <v>888</v>
      </c>
      <c r="B1010">
        <v>1</v>
      </c>
      <c r="C1010" t="s">
        <v>1446</v>
      </c>
      <c r="D1010" t="str">
        <f>HYPERLINK("http://www.uniprot.org/uniprot/CA131_MOUSE", "CA131_MOUSE")</f>
        <v>CA131_MOUSE</v>
      </c>
      <c r="F1010">
        <v>22.8</v>
      </c>
      <c r="G1010">
        <v>281</v>
      </c>
      <c r="H1010">
        <v>31345</v>
      </c>
      <c r="I1010" t="s">
        <v>1447</v>
      </c>
      <c r="J1010">
        <v>10</v>
      </c>
      <c r="K1010">
        <v>10</v>
      </c>
      <c r="L1010">
        <v>1</v>
      </c>
      <c r="M1010">
        <v>1</v>
      </c>
      <c r="N1010">
        <v>1</v>
      </c>
      <c r="O1010">
        <v>2</v>
      </c>
      <c r="P1010">
        <v>0</v>
      </c>
      <c r="Q1010">
        <v>2</v>
      </c>
      <c r="R1010">
        <v>0</v>
      </c>
      <c r="S1010">
        <v>4</v>
      </c>
      <c r="T1010">
        <v>1</v>
      </c>
      <c r="U1010">
        <v>1</v>
      </c>
      <c r="V1010">
        <v>2</v>
      </c>
      <c r="W1010">
        <v>0</v>
      </c>
      <c r="X1010">
        <v>2</v>
      </c>
      <c r="Y1010">
        <v>0</v>
      </c>
      <c r="Z1010">
        <v>4</v>
      </c>
      <c r="AA1010">
        <v>1</v>
      </c>
      <c r="AB1010">
        <v>1</v>
      </c>
      <c r="AC1010">
        <v>2</v>
      </c>
      <c r="AD1010">
        <v>0</v>
      </c>
      <c r="AE1010">
        <v>2</v>
      </c>
      <c r="AF1010">
        <v>0</v>
      </c>
      <c r="AG1010">
        <v>4</v>
      </c>
      <c r="AH1010" s="3">
        <v>2.6142857142857143</v>
      </c>
      <c r="AI1010" s="3">
        <v>0.42857142857142855</v>
      </c>
      <c r="AJ1010" s="3">
        <v>1.3061428571428573</v>
      </c>
      <c r="AK1010" s="3">
        <v>1.1428571428571428</v>
      </c>
      <c r="AL1010" s="3">
        <v>4.5714285714285712</v>
      </c>
      <c r="AM1010" s="3">
        <v>0</v>
      </c>
      <c r="AN1010" s="3">
        <v>2.3714285714285714</v>
      </c>
      <c r="AO1010" s="3">
        <f t="shared" si="197"/>
        <v>1.7763877551020408</v>
      </c>
      <c r="AP1010" s="3" t="b">
        <f t="shared" si="198"/>
        <v>0</v>
      </c>
      <c r="AQ1010" s="3" t="b">
        <f t="shared" si="205"/>
        <v>1</v>
      </c>
      <c r="AR1010">
        <f t="shared" si="199"/>
        <v>3</v>
      </c>
      <c r="AS1010">
        <f t="shared" si="200"/>
        <v>2</v>
      </c>
      <c r="AT1010" s="3" t="b">
        <f t="shared" si="201"/>
        <v>1</v>
      </c>
      <c r="AU1010" s="3">
        <f t="shared" si="202"/>
        <v>1.3729642857142856</v>
      </c>
      <c r="AV1010" s="3">
        <f t="shared" si="203"/>
        <v>2.3142857142857145</v>
      </c>
      <c r="AW1010" s="3">
        <f t="shared" si="196"/>
        <v>-0.7532728881261882</v>
      </c>
      <c r="AX1010" s="3">
        <f t="shared" si="208"/>
        <v>-1.3892961253431793</v>
      </c>
      <c r="AY1010" s="3" t="b">
        <f t="shared" si="206"/>
        <v>0</v>
      </c>
      <c r="AZ1010" s="6">
        <f t="shared" si="204"/>
        <v>0.47825839681886478</v>
      </c>
      <c r="BA1010" s="3" t="b">
        <f t="shared" si="207"/>
        <v>0</v>
      </c>
      <c r="BB1010" s="3"/>
      <c r="BC1010" t="s">
        <v>537</v>
      </c>
    </row>
    <row r="1011" spans="1:55">
      <c r="A1011">
        <v>1288</v>
      </c>
      <c r="B1011">
        <v>1</v>
      </c>
      <c r="C1011" t="s">
        <v>2805</v>
      </c>
      <c r="D1011" t="str">
        <f>HYPERLINK("http://www.uniprot.org/uniprot/ENY2_MOUSE", "ENY2_MOUSE")</f>
        <v>ENY2_MOUSE</v>
      </c>
      <c r="F1011">
        <v>15.8</v>
      </c>
      <c r="G1011">
        <v>101</v>
      </c>
      <c r="H1011">
        <v>11530</v>
      </c>
      <c r="I1011" t="s">
        <v>2806</v>
      </c>
      <c r="J1011">
        <v>10</v>
      </c>
      <c r="K1011">
        <v>10</v>
      </c>
      <c r="L1011">
        <v>1</v>
      </c>
      <c r="M1011">
        <v>0</v>
      </c>
      <c r="N1011">
        <v>2</v>
      </c>
      <c r="O1011">
        <v>3</v>
      </c>
      <c r="P1011">
        <v>0</v>
      </c>
      <c r="Q1011">
        <v>0</v>
      </c>
      <c r="R1011">
        <v>2</v>
      </c>
      <c r="S1011">
        <v>3</v>
      </c>
      <c r="T1011">
        <v>0</v>
      </c>
      <c r="U1011">
        <v>2</v>
      </c>
      <c r="V1011">
        <v>3</v>
      </c>
      <c r="W1011">
        <v>0</v>
      </c>
      <c r="X1011">
        <v>0</v>
      </c>
      <c r="Y1011">
        <v>2</v>
      </c>
      <c r="Z1011">
        <v>3</v>
      </c>
      <c r="AA1011">
        <v>0</v>
      </c>
      <c r="AB1011">
        <v>2</v>
      </c>
      <c r="AC1011">
        <v>3</v>
      </c>
      <c r="AD1011">
        <v>0</v>
      </c>
      <c r="AE1011">
        <v>0</v>
      </c>
      <c r="AF1011">
        <v>2</v>
      </c>
      <c r="AG1011">
        <v>3</v>
      </c>
      <c r="AH1011" s="3">
        <v>1.4285714285714286</v>
      </c>
      <c r="AI1011" s="3">
        <v>1.1428571428571428</v>
      </c>
      <c r="AJ1011" s="3">
        <v>2.2857142857142856</v>
      </c>
      <c r="AK1011" s="3">
        <v>2.5649999999999999</v>
      </c>
      <c r="AL1011" s="3">
        <v>1.4285714285714286</v>
      </c>
      <c r="AM1011" s="3">
        <v>1.5714285714285714</v>
      </c>
      <c r="AN1011" s="3">
        <v>2</v>
      </c>
      <c r="AO1011" s="3">
        <f t="shared" si="197"/>
        <v>1.7745918367346938</v>
      </c>
      <c r="AP1011" s="3" t="b">
        <f t="shared" si="198"/>
        <v>0</v>
      </c>
      <c r="AQ1011" s="3" t="b">
        <f t="shared" si="205"/>
        <v>1</v>
      </c>
      <c r="AR1011">
        <f t="shared" si="199"/>
        <v>2</v>
      </c>
      <c r="AS1011">
        <f t="shared" si="200"/>
        <v>2</v>
      </c>
      <c r="AT1011" s="3" t="b">
        <f t="shared" si="201"/>
        <v>1</v>
      </c>
      <c r="AU1011" s="3">
        <f t="shared" si="202"/>
        <v>1.8555357142857143</v>
      </c>
      <c r="AV1011" s="3">
        <f t="shared" si="203"/>
        <v>1.6666666666666667</v>
      </c>
      <c r="AW1011" s="3">
        <f t="shared" si="196"/>
        <v>0.15487017530201394</v>
      </c>
      <c r="AX1011" s="3">
        <f t="shared" si="208"/>
        <v>-0.21521096528460792</v>
      </c>
      <c r="AY1011" s="3" t="b">
        <f t="shared" si="206"/>
        <v>0</v>
      </c>
      <c r="AZ1011" s="6">
        <f t="shared" si="204"/>
        <v>0.67603221329886631</v>
      </c>
      <c r="BA1011" s="3" t="b">
        <f t="shared" si="207"/>
        <v>0</v>
      </c>
      <c r="BB1011" s="3"/>
      <c r="BC1011" t="s">
        <v>537</v>
      </c>
    </row>
    <row r="1012" spans="1:55">
      <c r="A1012">
        <v>796</v>
      </c>
      <c r="B1012">
        <v>1</v>
      </c>
      <c r="C1012" t="s">
        <v>1686</v>
      </c>
      <c r="D1012" t="str">
        <f>HYPERLINK("http://www.uniprot.org/uniprot/HMBX1_MOUSE", "HMBX1_MOUSE")</f>
        <v>HMBX1_MOUSE</v>
      </c>
      <c r="F1012">
        <v>8.6</v>
      </c>
      <c r="G1012">
        <v>419</v>
      </c>
      <c r="H1012">
        <v>47117</v>
      </c>
      <c r="I1012" t="s">
        <v>1687</v>
      </c>
      <c r="J1012">
        <v>29</v>
      </c>
      <c r="K1012">
        <v>11</v>
      </c>
      <c r="L1012">
        <v>0.379</v>
      </c>
      <c r="M1012">
        <v>1</v>
      </c>
      <c r="N1012">
        <v>8</v>
      </c>
      <c r="O1012">
        <v>4</v>
      </c>
      <c r="P1012">
        <v>0</v>
      </c>
      <c r="Q1012">
        <v>0</v>
      </c>
      <c r="R1012">
        <v>4</v>
      </c>
      <c r="S1012">
        <v>12</v>
      </c>
      <c r="T1012">
        <v>1</v>
      </c>
      <c r="U1012">
        <v>3</v>
      </c>
      <c r="V1012">
        <v>1</v>
      </c>
      <c r="W1012">
        <v>0</v>
      </c>
      <c r="X1012">
        <v>0</v>
      </c>
      <c r="Y1012">
        <v>2</v>
      </c>
      <c r="Z1012">
        <v>4</v>
      </c>
      <c r="AA1012">
        <v>1</v>
      </c>
      <c r="AB1012">
        <v>4.0709999999999997</v>
      </c>
      <c r="AC1012">
        <v>1.3</v>
      </c>
      <c r="AD1012">
        <v>0</v>
      </c>
      <c r="AE1012">
        <v>0</v>
      </c>
      <c r="AF1012">
        <v>2.5</v>
      </c>
      <c r="AG1012">
        <v>5.524</v>
      </c>
      <c r="AH1012" s="3">
        <v>2.4285714285714284</v>
      </c>
      <c r="AI1012" s="3">
        <v>2.4387142857142856</v>
      </c>
      <c r="AJ1012" s="3">
        <v>0.9</v>
      </c>
      <c r="AK1012" s="3">
        <v>0.89757142857142846</v>
      </c>
      <c r="AL1012" s="3">
        <v>0.74728571428571422</v>
      </c>
      <c r="AM1012" s="3">
        <v>1.7857142857142858</v>
      </c>
      <c r="AN1012" s="3">
        <v>3.217714285714286</v>
      </c>
      <c r="AO1012" s="3">
        <f t="shared" si="197"/>
        <v>1.7736530612244898</v>
      </c>
      <c r="AP1012" s="3" t="b">
        <f t="shared" si="198"/>
        <v>0</v>
      </c>
      <c r="AQ1012" s="3" t="b">
        <f t="shared" si="205"/>
        <v>1</v>
      </c>
      <c r="AR1012">
        <f t="shared" si="199"/>
        <v>3</v>
      </c>
      <c r="AS1012">
        <f t="shared" si="200"/>
        <v>2</v>
      </c>
      <c r="AT1012" s="3" t="b">
        <f t="shared" si="201"/>
        <v>1</v>
      </c>
      <c r="AU1012" s="3">
        <f t="shared" si="202"/>
        <v>1.6662142857142856</v>
      </c>
      <c r="AV1012" s="3">
        <f t="shared" si="203"/>
        <v>1.9169047619047621</v>
      </c>
      <c r="AW1012" s="3">
        <f t="shared" si="196"/>
        <v>-0.20220470862211001</v>
      </c>
      <c r="AX1012" s="3">
        <f t="shared" si="208"/>
        <v>-0.47474092952229696</v>
      </c>
      <c r="AY1012" s="3" t="b">
        <f t="shared" si="206"/>
        <v>0</v>
      </c>
      <c r="AZ1012" s="6">
        <f t="shared" si="204"/>
        <v>0.76557293699006701</v>
      </c>
      <c r="BA1012" s="3" t="b">
        <f t="shared" si="207"/>
        <v>0</v>
      </c>
      <c r="BB1012" s="3"/>
      <c r="BC1012" t="s">
        <v>110</v>
      </c>
    </row>
    <row r="1013" spans="1:55">
      <c r="A1013">
        <v>696</v>
      </c>
      <c r="B1013">
        <v>1</v>
      </c>
      <c r="C1013" t="s">
        <v>1903</v>
      </c>
      <c r="D1013" t="str">
        <f>HYPERLINK("http://www.uniprot.org/uniprot/RIF1_MOUSE", "RIF1_MOUSE")</f>
        <v>RIF1_MOUSE</v>
      </c>
      <c r="F1013">
        <v>6.4</v>
      </c>
      <c r="G1013">
        <v>2419</v>
      </c>
      <c r="H1013">
        <v>266229</v>
      </c>
      <c r="I1013" t="s">
        <v>1904</v>
      </c>
      <c r="J1013">
        <v>9</v>
      </c>
      <c r="K1013">
        <v>9</v>
      </c>
      <c r="L1013">
        <v>1</v>
      </c>
      <c r="M1013">
        <v>1</v>
      </c>
      <c r="N1013">
        <v>2</v>
      </c>
      <c r="O1013">
        <v>1</v>
      </c>
      <c r="P1013">
        <v>1</v>
      </c>
      <c r="Q1013">
        <v>1</v>
      </c>
      <c r="R1013">
        <v>2</v>
      </c>
      <c r="S1013">
        <v>1</v>
      </c>
      <c r="T1013">
        <v>1</v>
      </c>
      <c r="U1013">
        <v>2</v>
      </c>
      <c r="V1013">
        <v>1</v>
      </c>
      <c r="W1013">
        <v>1</v>
      </c>
      <c r="X1013">
        <v>1</v>
      </c>
      <c r="Y1013">
        <v>2</v>
      </c>
      <c r="Z1013">
        <v>1</v>
      </c>
      <c r="AA1013">
        <v>1</v>
      </c>
      <c r="AB1013">
        <v>2</v>
      </c>
      <c r="AC1013">
        <v>1</v>
      </c>
      <c r="AD1013">
        <v>1</v>
      </c>
      <c r="AE1013">
        <v>1</v>
      </c>
      <c r="AF1013">
        <v>2</v>
      </c>
      <c r="AG1013">
        <v>1</v>
      </c>
      <c r="AH1013" s="3">
        <v>2.3162857142857143</v>
      </c>
      <c r="AI1013" s="3">
        <v>0.8571428571428571</v>
      </c>
      <c r="AJ1013" s="3">
        <v>0.57285714285714284</v>
      </c>
      <c r="AK1013" s="3">
        <v>4.1428571428571432</v>
      </c>
      <c r="AL1013" s="3">
        <v>2.7651428571428576</v>
      </c>
      <c r="AM1013" s="3">
        <v>1.3214285714285714</v>
      </c>
      <c r="AN1013" s="3">
        <v>0.42857142857142855</v>
      </c>
      <c r="AO1013" s="3">
        <f t="shared" si="197"/>
        <v>1.7720408163265307</v>
      </c>
      <c r="AP1013" s="3" t="b">
        <f t="shared" si="198"/>
        <v>0</v>
      </c>
      <c r="AQ1013" s="3" t="b">
        <f t="shared" si="205"/>
        <v>1</v>
      </c>
      <c r="AR1013">
        <f t="shared" si="199"/>
        <v>4</v>
      </c>
      <c r="AS1013">
        <f t="shared" si="200"/>
        <v>3</v>
      </c>
      <c r="AT1013" s="3" t="b">
        <f t="shared" si="201"/>
        <v>1</v>
      </c>
      <c r="AU1013" s="3">
        <f t="shared" si="202"/>
        <v>1.9722857142857144</v>
      </c>
      <c r="AV1013" s="3">
        <f t="shared" si="203"/>
        <v>1.5050476190476194</v>
      </c>
      <c r="AW1013" s="3">
        <f t="shared" si="196"/>
        <v>0.39005942827909845</v>
      </c>
      <c r="AX1013" s="3">
        <f t="shared" si="208"/>
        <v>0.19006798600006644</v>
      </c>
      <c r="AY1013" s="3" t="b">
        <f t="shared" si="206"/>
        <v>0</v>
      </c>
      <c r="AZ1013" s="6">
        <f t="shared" si="204"/>
        <v>0.69465062694464275</v>
      </c>
      <c r="BA1013" s="3" t="b">
        <f t="shared" si="207"/>
        <v>0</v>
      </c>
      <c r="BB1013" s="3"/>
      <c r="BC1013" t="s">
        <v>537</v>
      </c>
    </row>
    <row r="1014" spans="1:55">
      <c r="A1014">
        <v>355</v>
      </c>
      <c r="B1014">
        <v>1</v>
      </c>
      <c r="C1014" t="s">
        <v>1063</v>
      </c>
      <c r="D1014" t="str">
        <f>HYPERLINK("http://www.uniprot.org/uniprot/DAD1_MOUSE", "DAD1_MOUSE")</f>
        <v>DAD1_MOUSE</v>
      </c>
      <c r="F1014">
        <v>19.5</v>
      </c>
      <c r="G1014">
        <v>113</v>
      </c>
      <c r="H1014">
        <v>12498</v>
      </c>
      <c r="I1014" t="s">
        <v>1064</v>
      </c>
      <c r="J1014">
        <v>12</v>
      </c>
      <c r="K1014">
        <v>12</v>
      </c>
      <c r="L1014">
        <v>1</v>
      </c>
      <c r="M1014">
        <v>2</v>
      </c>
      <c r="N1014">
        <v>5</v>
      </c>
      <c r="O1014">
        <v>1</v>
      </c>
      <c r="P1014">
        <v>0</v>
      </c>
      <c r="Q1014">
        <v>2</v>
      </c>
      <c r="R1014">
        <v>1</v>
      </c>
      <c r="S1014">
        <v>1</v>
      </c>
      <c r="T1014">
        <v>2</v>
      </c>
      <c r="U1014">
        <v>5</v>
      </c>
      <c r="V1014">
        <v>1</v>
      </c>
      <c r="W1014">
        <v>0</v>
      </c>
      <c r="X1014">
        <v>2</v>
      </c>
      <c r="Y1014">
        <v>1</v>
      </c>
      <c r="Z1014">
        <v>1</v>
      </c>
      <c r="AA1014">
        <v>2</v>
      </c>
      <c r="AB1014">
        <v>5</v>
      </c>
      <c r="AC1014">
        <v>1</v>
      </c>
      <c r="AD1014">
        <v>0</v>
      </c>
      <c r="AE1014">
        <v>2</v>
      </c>
      <c r="AF1014">
        <v>1</v>
      </c>
      <c r="AG1014">
        <v>1</v>
      </c>
      <c r="AH1014" s="3">
        <v>3.8839999999999999</v>
      </c>
      <c r="AI1014" s="3">
        <v>2.8571428571428572</v>
      </c>
      <c r="AJ1014" s="3">
        <v>0.5714285714285714</v>
      </c>
      <c r="AK1014" s="3">
        <v>0</v>
      </c>
      <c r="AL1014" s="3">
        <v>4.1428571428571432</v>
      </c>
      <c r="AM1014" s="3">
        <v>0.6428571428571429</v>
      </c>
      <c r="AN1014" s="3">
        <v>0.2857142857142857</v>
      </c>
      <c r="AO1014" s="3">
        <f t="shared" si="197"/>
        <v>1.7691428571428571</v>
      </c>
      <c r="AP1014" s="3" t="b">
        <f t="shared" si="198"/>
        <v>0</v>
      </c>
      <c r="AQ1014" s="3" t="b">
        <f t="shared" si="205"/>
        <v>1</v>
      </c>
      <c r="AR1014">
        <f t="shared" si="199"/>
        <v>3</v>
      </c>
      <c r="AS1014">
        <f t="shared" si="200"/>
        <v>3</v>
      </c>
      <c r="AT1014" s="3" t="b">
        <f t="shared" si="201"/>
        <v>1</v>
      </c>
      <c r="AU1014" s="3">
        <f t="shared" si="202"/>
        <v>1.8281428571428571</v>
      </c>
      <c r="AV1014" s="3">
        <f t="shared" si="203"/>
        <v>1.6904761904761907</v>
      </c>
      <c r="AW1014" s="3">
        <f t="shared" si="196"/>
        <v>0.11294911504790789</v>
      </c>
      <c r="AX1014" s="3">
        <f t="shared" si="208"/>
        <v>-0.10346595346996761</v>
      </c>
      <c r="AY1014" s="3" t="b">
        <f t="shared" si="206"/>
        <v>0</v>
      </c>
      <c r="AZ1014" s="6">
        <f t="shared" si="204"/>
        <v>0.93044927456852999</v>
      </c>
      <c r="BA1014" s="3" t="b">
        <f t="shared" si="207"/>
        <v>0</v>
      </c>
      <c r="BB1014" s="3"/>
      <c r="BC1014" t="s">
        <v>537</v>
      </c>
    </row>
    <row r="1015" spans="1:55">
      <c r="A1015">
        <v>1043</v>
      </c>
      <c r="B1015">
        <v>1</v>
      </c>
      <c r="C1015" t="s">
        <v>2557</v>
      </c>
      <c r="D1015" t="str">
        <f>HYPERLINK("http://www.uniprot.org/uniprot/EXOS4_MOUSE", "EXOS4_MOUSE")</f>
        <v>EXOS4_MOUSE</v>
      </c>
      <c r="F1015">
        <v>16.3</v>
      </c>
      <c r="G1015">
        <v>245</v>
      </c>
      <c r="H1015">
        <v>26251</v>
      </c>
      <c r="I1015" t="s">
        <v>2558</v>
      </c>
      <c r="J1015">
        <v>13</v>
      </c>
      <c r="K1015">
        <v>13</v>
      </c>
      <c r="L1015">
        <v>1</v>
      </c>
      <c r="M1015">
        <v>0</v>
      </c>
      <c r="N1015">
        <v>2</v>
      </c>
      <c r="O1015">
        <v>4</v>
      </c>
      <c r="P1015">
        <v>0</v>
      </c>
      <c r="Q1015">
        <v>0</v>
      </c>
      <c r="R1015">
        <v>3</v>
      </c>
      <c r="S1015">
        <v>4</v>
      </c>
      <c r="T1015">
        <v>0</v>
      </c>
      <c r="U1015">
        <v>2</v>
      </c>
      <c r="V1015">
        <v>4</v>
      </c>
      <c r="W1015">
        <v>0</v>
      </c>
      <c r="X1015">
        <v>0</v>
      </c>
      <c r="Y1015">
        <v>3</v>
      </c>
      <c r="Z1015">
        <v>4</v>
      </c>
      <c r="AA1015">
        <v>0</v>
      </c>
      <c r="AB1015">
        <v>2</v>
      </c>
      <c r="AC1015">
        <v>4</v>
      </c>
      <c r="AD1015">
        <v>0</v>
      </c>
      <c r="AE1015">
        <v>0</v>
      </c>
      <c r="AF1015">
        <v>3</v>
      </c>
      <c r="AG1015">
        <v>4</v>
      </c>
      <c r="AH1015" s="3">
        <v>1.0357142857142858</v>
      </c>
      <c r="AI1015" s="3">
        <v>1.0714285714285714</v>
      </c>
      <c r="AJ1015" s="3">
        <v>2.8571428571428572</v>
      </c>
      <c r="AK1015" s="3">
        <v>1.5</v>
      </c>
      <c r="AL1015" s="3">
        <v>1.1428571428571428</v>
      </c>
      <c r="AM1015" s="3">
        <v>2.3392857142857144</v>
      </c>
      <c r="AN1015" s="3">
        <v>2.4325714285714284</v>
      </c>
      <c r="AO1015" s="3">
        <f t="shared" si="197"/>
        <v>1.7684285714285717</v>
      </c>
      <c r="AP1015" s="3" t="b">
        <f t="shared" si="198"/>
        <v>0</v>
      </c>
      <c r="AQ1015" s="3" t="b">
        <f t="shared" si="205"/>
        <v>1</v>
      </c>
      <c r="AR1015">
        <f t="shared" si="199"/>
        <v>2</v>
      </c>
      <c r="AS1015">
        <f t="shared" si="200"/>
        <v>2</v>
      </c>
      <c r="AT1015" s="3" t="b">
        <f t="shared" si="201"/>
        <v>1</v>
      </c>
      <c r="AU1015" s="3">
        <f t="shared" si="202"/>
        <v>1.6160714285714286</v>
      </c>
      <c r="AV1015" s="3">
        <f t="shared" si="203"/>
        <v>1.9715714285714288</v>
      </c>
      <c r="AW1015" s="3">
        <f t="shared" si="196"/>
        <v>-0.28685501413889536</v>
      </c>
      <c r="AX1015" s="3">
        <f t="shared" si="208"/>
        <v>-0.36817342720578633</v>
      </c>
      <c r="AY1015" s="3" t="b">
        <f t="shared" si="206"/>
        <v>0</v>
      </c>
      <c r="AZ1015" s="6">
        <f t="shared" si="204"/>
        <v>0.58715434484574325</v>
      </c>
      <c r="BA1015" s="3" t="b">
        <f t="shared" si="207"/>
        <v>0</v>
      </c>
      <c r="BB1015" s="3"/>
      <c r="BC1015" t="s">
        <v>537</v>
      </c>
    </row>
    <row r="1016" spans="1:55">
      <c r="A1016">
        <v>49</v>
      </c>
      <c r="B1016">
        <v>1</v>
      </c>
      <c r="C1016" t="s">
        <v>420</v>
      </c>
      <c r="D1016" t="str">
        <f>HYPERLINK("http://www.uniprot.org/uniprot/TITIN_MOUSE", "TITIN_MOUSE")</f>
        <v>TITIN_MOUSE</v>
      </c>
      <c r="F1016">
        <v>0.4</v>
      </c>
      <c r="G1016">
        <v>35213</v>
      </c>
      <c r="H1016">
        <v>3906489</v>
      </c>
      <c r="I1016" t="s">
        <v>421</v>
      </c>
      <c r="J1016">
        <v>8</v>
      </c>
      <c r="K1016">
        <v>8</v>
      </c>
      <c r="L1016">
        <v>1</v>
      </c>
      <c r="M1016">
        <v>2</v>
      </c>
      <c r="N1016">
        <v>1</v>
      </c>
      <c r="O1016">
        <v>1</v>
      </c>
      <c r="P1016">
        <v>2</v>
      </c>
      <c r="Q1016">
        <v>1</v>
      </c>
      <c r="R1016">
        <v>0</v>
      </c>
      <c r="S1016">
        <v>1</v>
      </c>
      <c r="T1016">
        <v>2</v>
      </c>
      <c r="U1016">
        <v>1</v>
      </c>
      <c r="V1016">
        <v>1</v>
      </c>
      <c r="W1016">
        <v>2</v>
      </c>
      <c r="X1016">
        <v>1</v>
      </c>
      <c r="Y1016">
        <v>0</v>
      </c>
      <c r="Z1016">
        <v>1</v>
      </c>
      <c r="AA1016">
        <v>2</v>
      </c>
      <c r="AB1016">
        <v>1</v>
      </c>
      <c r="AC1016">
        <v>1</v>
      </c>
      <c r="AD1016">
        <v>2</v>
      </c>
      <c r="AE1016">
        <v>1</v>
      </c>
      <c r="AF1016">
        <v>0</v>
      </c>
      <c r="AG1016">
        <v>1</v>
      </c>
      <c r="AH1016" s="3">
        <v>3.5194285714285711</v>
      </c>
      <c r="AI1016" s="3">
        <v>0.14285714285714285</v>
      </c>
      <c r="AJ1016" s="3">
        <v>0.42857142857142855</v>
      </c>
      <c r="AK1016" s="3">
        <v>5.8571428571428568</v>
      </c>
      <c r="AL1016" s="3">
        <v>2.1428571428571428</v>
      </c>
      <c r="AM1016" s="3">
        <v>0</v>
      </c>
      <c r="AN1016" s="3">
        <v>0.2857142857142857</v>
      </c>
      <c r="AO1016" s="3">
        <f t="shared" si="197"/>
        <v>1.7680816326530613</v>
      </c>
      <c r="AP1016" s="3" t="b">
        <f t="shared" si="198"/>
        <v>0</v>
      </c>
      <c r="AQ1016" s="3" t="b">
        <f t="shared" si="205"/>
        <v>1</v>
      </c>
      <c r="AR1016">
        <f t="shared" si="199"/>
        <v>4</v>
      </c>
      <c r="AS1016">
        <f t="shared" si="200"/>
        <v>2</v>
      </c>
      <c r="AT1016" s="3" t="b">
        <f t="shared" si="201"/>
        <v>1</v>
      </c>
      <c r="AU1016" s="3">
        <f t="shared" si="202"/>
        <v>2.4870000000000001</v>
      </c>
      <c r="AV1016" s="3">
        <f t="shared" si="203"/>
        <v>0.80952380952380942</v>
      </c>
      <c r="AW1016" s="3">
        <f t="shared" si="196"/>
        <v>1.6192610890832408</v>
      </c>
      <c r="AX1016" s="3">
        <f t="shared" si="208"/>
        <v>1.7954128279218697</v>
      </c>
      <c r="AY1016" s="3" t="b">
        <f t="shared" si="206"/>
        <v>1</v>
      </c>
      <c r="AZ1016" s="6">
        <f t="shared" si="204"/>
        <v>0.36989117264294236</v>
      </c>
      <c r="BA1016" s="3" t="b">
        <f t="shared" si="207"/>
        <v>0</v>
      </c>
      <c r="BB1016" s="3"/>
      <c r="BC1016" t="s">
        <v>537</v>
      </c>
    </row>
    <row r="1017" spans="1:55">
      <c r="A1017">
        <v>1180</v>
      </c>
      <c r="B1017">
        <v>1</v>
      </c>
      <c r="C1017" t="s">
        <v>2335</v>
      </c>
      <c r="D1017" t="str">
        <f>HYPERLINK("http://www.uniprot.org/uniprot/RFC5_MOUSE", "RFC5_MOUSE")</f>
        <v>RFC5_MOUSE</v>
      </c>
      <c r="F1017">
        <v>15</v>
      </c>
      <c r="G1017">
        <v>339</v>
      </c>
      <c r="H1017">
        <v>38097</v>
      </c>
      <c r="I1017" t="s">
        <v>2336</v>
      </c>
      <c r="J1017">
        <v>11</v>
      </c>
      <c r="K1017">
        <v>11</v>
      </c>
      <c r="L1017">
        <v>1</v>
      </c>
      <c r="M1017">
        <v>0</v>
      </c>
      <c r="N1017">
        <v>5</v>
      </c>
      <c r="O1017">
        <v>3</v>
      </c>
      <c r="P1017">
        <v>0</v>
      </c>
      <c r="Q1017">
        <v>0</v>
      </c>
      <c r="R1017">
        <v>1</v>
      </c>
      <c r="S1017">
        <v>2</v>
      </c>
      <c r="T1017">
        <v>0</v>
      </c>
      <c r="U1017">
        <v>5</v>
      </c>
      <c r="V1017">
        <v>3</v>
      </c>
      <c r="W1017">
        <v>0</v>
      </c>
      <c r="X1017">
        <v>0</v>
      </c>
      <c r="Y1017">
        <v>1</v>
      </c>
      <c r="Z1017">
        <v>2</v>
      </c>
      <c r="AA1017">
        <v>0</v>
      </c>
      <c r="AB1017">
        <v>5</v>
      </c>
      <c r="AC1017">
        <v>3</v>
      </c>
      <c r="AD1017">
        <v>0</v>
      </c>
      <c r="AE1017">
        <v>0</v>
      </c>
      <c r="AF1017">
        <v>1</v>
      </c>
      <c r="AG1017">
        <v>2</v>
      </c>
      <c r="AH1017" s="3">
        <v>1.1904285714285714</v>
      </c>
      <c r="AI1017" s="3">
        <v>3.217714285714286</v>
      </c>
      <c r="AJ1017" s="3">
        <v>2.2857142857142856</v>
      </c>
      <c r="AK1017" s="3">
        <v>2.2857142857142856</v>
      </c>
      <c r="AL1017" s="3">
        <v>1.3571428571428572</v>
      </c>
      <c r="AM1017" s="3">
        <v>0.8928571428571429</v>
      </c>
      <c r="AN1017" s="3">
        <v>1.1428571428571428</v>
      </c>
      <c r="AO1017" s="3">
        <f t="shared" si="197"/>
        <v>1.7674897959183673</v>
      </c>
      <c r="AP1017" s="3" t="b">
        <f t="shared" si="198"/>
        <v>0</v>
      </c>
      <c r="AQ1017" s="3" t="b">
        <f t="shared" si="205"/>
        <v>1</v>
      </c>
      <c r="AR1017">
        <f t="shared" si="199"/>
        <v>2</v>
      </c>
      <c r="AS1017">
        <f t="shared" si="200"/>
        <v>2</v>
      </c>
      <c r="AT1017" s="3" t="b">
        <f t="shared" si="201"/>
        <v>1</v>
      </c>
      <c r="AU1017" s="3">
        <f t="shared" si="202"/>
        <v>2.2448928571428572</v>
      </c>
      <c r="AV1017" s="3">
        <f t="shared" si="203"/>
        <v>1.1309523809523809</v>
      </c>
      <c r="AW1017" s="3">
        <f t="shared" si="196"/>
        <v>0.98910840500117225</v>
      </c>
      <c r="AX1017" s="3">
        <f t="shared" si="208"/>
        <v>1.0373145197550748</v>
      </c>
      <c r="AY1017" s="3" t="b">
        <f t="shared" si="206"/>
        <v>0</v>
      </c>
      <c r="AZ1017" s="6">
        <f t="shared" si="204"/>
        <v>7.770200597564135E-2</v>
      </c>
      <c r="BA1017" s="3" t="b">
        <f t="shared" si="207"/>
        <v>1</v>
      </c>
      <c r="BB1017" s="3"/>
      <c r="BC1017" t="s">
        <v>537</v>
      </c>
    </row>
    <row r="1018" spans="1:55">
      <c r="A1018">
        <v>714</v>
      </c>
      <c r="B1018">
        <v>1</v>
      </c>
      <c r="C1018" t="s">
        <v>1859</v>
      </c>
      <c r="D1018" t="str">
        <f>HYPERLINK("http://www.uniprot.org/uniprot/RS27L_MOUSE", "RS27L_MOUSE")</f>
        <v>RS27L_MOUSE</v>
      </c>
      <c r="F1018">
        <v>38.1</v>
      </c>
      <c r="G1018">
        <v>84</v>
      </c>
      <c r="H1018">
        <v>9478</v>
      </c>
      <c r="I1018" t="s">
        <v>1860</v>
      </c>
      <c r="J1018">
        <v>15</v>
      </c>
      <c r="K1018">
        <v>15</v>
      </c>
      <c r="L1018">
        <v>1</v>
      </c>
      <c r="M1018">
        <v>1</v>
      </c>
      <c r="N1018">
        <v>3</v>
      </c>
      <c r="O1018">
        <v>4</v>
      </c>
      <c r="P1018">
        <v>0</v>
      </c>
      <c r="Q1018">
        <v>0</v>
      </c>
      <c r="R1018">
        <v>4</v>
      </c>
      <c r="S1018">
        <v>3</v>
      </c>
      <c r="T1018">
        <v>1</v>
      </c>
      <c r="U1018">
        <v>3</v>
      </c>
      <c r="V1018">
        <v>4</v>
      </c>
      <c r="W1018">
        <v>0</v>
      </c>
      <c r="X1018">
        <v>0</v>
      </c>
      <c r="Y1018">
        <v>4</v>
      </c>
      <c r="Z1018">
        <v>3</v>
      </c>
      <c r="AA1018">
        <v>1</v>
      </c>
      <c r="AB1018">
        <v>3</v>
      </c>
      <c r="AC1018">
        <v>4</v>
      </c>
      <c r="AD1018">
        <v>0</v>
      </c>
      <c r="AE1018">
        <v>0</v>
      </c>
      <c r="AF1018">
        <v>4</v>
      </c>
      <c r="AG1018">
        <v>3</v>
      </c>
      <c r="AH1018" s="3">
        <v>2.3392857142857144</v>
      </c>
      <c r="AI1018" s="3">
        <v>1.4285714285714286</v>
      </c>
      <c r="AJ1018" s="3">
        <v>2.8571428571428572</v>
      </c>
      <c r="AK1018" s="3">
        <v>0.8571428571428571</v>
      </c>
      <c r="AL1018" s="3">
        <v>0.5714285714285714</v>
      </c>
      <c r="AM1018" s="3">
        <v>2.8571428571428572</v>
      </c>
      <c r="AN1018" s="3">
        <v>1.4285714285714286</v>
      </c>
      <c r="AO1018" s="3">
        <f t="shared" si="197"/>
        <v>1.7627551020408165</v>
      </c>
      <c r="AP1018" s="3" t="b">
        <f t="shared" si="198"/>
        <v>0</v>
      </c>
      <c r="AQ1018" s="3" t="b">
        <f t="shared" si="205"/>
        <v>1</v>
      </c>
      <c r="AR1018">
        <f t="shared" si="199"/>
        <v>3</v>
      </c>
      <c r="AS1018">
        <f t="shared" si="200"/>
        <v>2</v>
      </c>
      <c r="AT1018" s="3" t="b">
        <f t="shared" si="201"/>
        <v>1</v>
      </c>
      <c r="AU1018" s="3">
        <f t="shared" si="202"/>
        <v>1.8705357142857142</v>
      </c>
      <c r="AV1018" s="3">
        <f t="shared" si="203"/>
        <v>1.6190476190476193</v>
      </c>
      <c r="AW1018" s="3">
        <f t="shared" si="196"/>
        <v>0.20830609317016802</v>
      </c>
      <c r="AX1018" s="3">
        <f t="shared" si="208"/>
        <v>0.32690010195208308</v>
      </c>
      <c r="AY1018" s="3" t="b">
        <f t="shared" si="206"/>
        <v>0</v>
      </c>
      <c r="AZ1018" s="6">
        <f t="shared" si="204"/>
        <v>0.75719497470158847</v>
      </c>
      <c r="BA1018" s="3" t="b">
        <f t="shared" si="207"/>
        <v>0</v>
      </c>
      <c r="BB1018" s="3"/>
      <c r="BC1018" t="s">
        <v>537</v>
      </c>
    </row>
    <row r="1019" spans="1:55">
      <c r="A1019">
        <v>1327</v>
      </c>
      <c r="B1019">
        <v>1</v>
      </c>
      <c r="C1019" t="s">
        <v>1937</v>
      </c>
      <c r="D1019" t="str">
        <f>HYPERLINK("http://www.uniprot.org/uniprot/DNJB1_MOUSE", "DNJB1_MOUSE")</f>
        <v>DNJB1_MOUSE</v>
      </c>
      <c r="F1019">
        <v>9.6999999999999993</v>
      </c>
      <c r="G1019">
        <v>340</v>
      </c>
      <c r="H1019">
        <v>38168</v>
      </c>
      <c r="I1019" t="s">
        <v>2027</v>
      </c>
      <c r="J1019">
        <v>9</v>
      </c>
      <c r="K1019">
        <v>9</v>
      </c>
      <c r="L1019">
        <v>1</v>
      </c>
      <c r="M1019">
        <v>0</v>
      </c>
      <c r="N1019">
        <v>2</v>
      </c>
      <c r="O1019">
        <v>3</v>
      </c>
      <c r="P1019">
        <v>0</v>
      </c>
      <c r="Q1019">
        <v>0</v>
      </c>
      <c r="R1019">
        <v>2</v>
      </c>
      <c r="S1019">
        <v>2</v>
      </c>
      <c r="T1019">
        <v>0</v>
      </c>
      <c r="U1019">
        <v>2</v>
      </c>
      <c r="V1019">
        <v>3</v>
      </c>
      <c r="W1019">
        <v>0</v>
      </c>
      <c r="X1019">
        <v>0</v>
      </c>
      <c r="Y1019">
        <v>2</v>
      </c>
      <c r="Z1019">
        <v>2</v>
      </c>
      <c r="AA1019">
        <v>0</v>
      </c>
      <c r="AB1019">
        <v>2</v>
      </c>
      <c r="AC1019">
        <v>3</v>
      </c>
      <c r="AD1019">
        <v>0</v>
      </c>
      <c r="AE1019">
        <v>0</v>
      </c>
      <c r="AF1019">
        <v>2</v>
      </c>
      <c r="AG1019">
        <v>2</v>
      </c>
      <c r="AH1019" s="3">
        <v>1.4285714285714286</v>
      </c>
      <c r="AI1019" s="3">
        <v>1.1428571428571428</v>
      </c>
      <c r="AJ1019" s="3">
        <v>2.2857142857142856</v>
      </c>
      <c r="AK1019" s="3">
        <v>2.8571428571428572</v>
      </c>
      <c r="AL1019" s="3">
        <v>1.7292857142857143</v>
      </c>
      <c r="AM1019" s="3">
        <v>1.5714285714285714</v>
      </c>
      <c r="AN1019" s="3">
        <v>1.2857142857142858</v>
      </c>
      <c r="AO1019" s="3">
        <f t="shared" si="197"/>
        <v>1.7572448979591837</v>
      </c>
      <c r="AP1019" s="3" t="b">
        <f t="shared" si="198"/>
        <v>0</v>
      </c>
      <c r="AQ1019" s="3" t="b">
        <f t="shared" si="205"/>
        <v>1</v>
      </c>
      <c r="AR1019">
        <f t="shared" si="199"/>
        <v>2</v>
      </c>
      <c r="AS1019">
        <f t="shared" si="200"/>
        <v>2</v>
      </c>
      <c r="AT1019" s="3" t="b">
        <f t="shared" si="201"/>
        <v>1</v>
      </c>
      <c r="AU1019" s="3">
        <f t="shared" si="202"/>
        <v>1.9285714285714284</v>
      </c>
      <c r="AV1019" s="3">
        <f t="shared" si="203"/>
        <v>1.5288095238095238</v>
      </c>
      <c r="AW1019" s="3">
        <f t="shared" si="196"/>
        <v>0.33512390929561381</v>
      </c>
      <c r="AX1019" s="3">
        <f t="shared" si="208"/>
        <v>0.32381788346809637</v>
      </c>
      <c r="AY1019" s="3" t="b">
        <f t="shared" si="206"/>
        <v>0</v>
      </c>
      <c r="AZ1019" s="6">
        <f t="shared" si="204"/>
        <v>0.44107719046091931</v>
      </c>
      <c r="BA1019" s="3" t="b">
        <f t="shared" si="207"/>
        <v>0</v>
      </c>
      <c r="BB1019" s="3"/>
      <c r="BC1019" t="s">
        <v>537</v>
      </c>
    </row>
    <row r="1020" spans="1:55">
      <c r="A1020">
        <v>860</v>
      </c>
      <c r="B1020">
        <v>1</v>
      </c>
      <c r="C1020" t="s">
        <v>1561</v>
      </c>
      <c r="D1020" t="str">
        <f>HYPERLINK("http://www.uniprot.org/uniprot/RYBP_MOUSE", "RYBP_MOUSE")</f>
        <v>RYBP_MOUSE</v>
      </c>
      <c r="F1020">
        <v>25.9</v>
      </c>
      <c r="G1020">
        <v>228</v>
      </c>
      <c r="H1020">
        <v>24778</v>
      </c>
      <c r="I1020" t="s">
        <v>1562</v>
      </c>
      <c r="J1020">
        <v>13</v>
      </c>
      <c r="K1020">
        <v>13</v>
      </c>
      <c r="L1020">
        <v>1</v>
      </c>
      <c r="M1020">
        <v>1</v>
      </c>
      <c r="N1020">
        <v>1</v>
      </c>
      <c r="O1020">
        <v>4</v>
      </c>
      <c r="P1020">
        <v>0</v>
      </c>
      <c r="Q1020">
        <v>0</v>
      </c>
      <c r="R1020">
        <v>1</v>
      </c>
      <c r="S1020">
        <v>6</v>
      </c>
      <c r="T1020">
        <v>1</v>
      </c>
      <c r="U1020">
        <v>1</v>
      </c>
      <c r="V1020">
        <v>4</v>
      </c>
      <c r="W1020">
        <v>0</v>
      </c>
      <c r="X1020">
        <v>0</v>
      </c>
      <c r="Y1020">
        <v>1</v>
      </c>
      <c r="Z1020">
        <v>6</v>
      </c>
      <c r="AA1020">
        <v>1</v>
      </c>
      <c r="AB1020">
        <v>1</v>
      </c>
      <c r="AC1020">
        <v>4</v>
      </c>
      <c r="AD1020">
        <v>0</v>
      </c>
      <c r="AE1020">
        <v>0</v>
      </c>
      <c r="AF1020">
        <v>1</v>
      </c>
      <c r="AG1020">
        <v>6</v>
      </c>
      <c r="AH1020" s="3">
        <v>2.5649999999999999</v>
      </c>
      <c r="AI1020" s="3">
        <v>0.42857142857142855</v>
      </c>
      <c r="AJ1020" s="3">
        <v>2.8571428571428572</v>
      </c>
      <c r="AK1020" s="3">
        <v>1.1428571428571428</v>
      </c>
      <c r="AL1020" s="3">
        <v>0.8571428571428571</v>
      </c>
      <c r="AM1020" s="3">
        <v>0.8571428571428571</v>
      </c>
      <c r="AN1020" s="3">
        <v>3.5337142857142858</v>
      </c>
      <c r="AO1020" s="3">
        <f t="shared" si="197"/>
        <v>1.7487959183673467</v>
      </c>
      <c r="AP1020" s="3" t="b">
        <f t="shared" si="198"/>
        <v>0</v>
      </c>
      <c r="AQ1020" s="3" t="b">
        <f t="shared" si="205"/>
        <v>1</v>
      </c>
      <c r="AR1020">
        <f t="shared" si="199"/>
        <v>3</v>
      </c>
      <c r="AS1020">
        <f t="shared" si="200"/>
        <v>2</v>
      </c>
      <c r="AT1020" s="3" t="b">
        <f t="shared" si="201"/>
        <v>1</v>
      </c>
      <c r="AU1020" s="3">
        <f t="shared" si="202"/>
        <v>1.7483928571428571</v>
      </c>
      <c r="AV1020" s="3">
        <f t="shared" si="203"/>
        <v>1.7493333333333334</v>
      </c>
      <c r="AW1020" s="3">
        <f t="shared" si="196"/>
        <v>-7.758299505931564E-4</v>
      </c>
      <c r="AX1020" s="3">
        <f t="shared" si="208"/>
        <v>-4.0441352874761374E-3</v>
      </c>
      <c r="AY1020" s="3" t="b">
        <f t="shared" si="206"/>
        <v>0</v>
      </c>
      <c r="AZ1020" s="6">
        <f t="shared" si="204"/>
        <v>0.9992945419860173</v>
      </c>
      <c r="BA1020" s="3" t="b">
        <f t="shared" si="207"/>
        <v>0</v>
      </c>
      <c r="BB1020" s="3"/>
      <c r="BC1020" t="s">
        <v>537</v>
      </c>
    </row>
    <row r="1021" spans="1:55">
      <c r="A1021">
        <v>195</v>
      </c>
      <c r="B1021">
        <v>1</v>
      </c>
      <c r="C1021" t="s">
        <v>148</v>
      </c>
      <c r="D1021" t="str">
        <f>HYPERLINK("http://www.uniprot.org/uniprot/ASSY_MOUSE", "ASSY_MOUSE")</f>
        <v>ASSY_MOUSE</v>
      </c>
      <c r="F1021">
        <v>20.100000000000001</v>
      </c>
      <c r="G1021">
        <v>412</v>
      </c>
      <c r="H1021">
        <v>46585</v>
      </c>
      <c r="I1021" t="s">
        <v>149</v>
      </c>
      <c r="J1021">
        <v>16</v>
      </c>
      <c r="K1021">
        <v>16</v>
      </c>
      <c r="L1021">
        <v>1</v>
      </c>
      <c r="M1021">
        <v>0</v>
      </c>
      <c r="N1021">
        <v>6</v>
      </c>
      <c r="O1021">
        <v>3</v>
      </c>
      <c r="P1021">
        <v>1</v>
      </c>
      <c r="Q1021">
        <v>0</v>
      </c>
      <c r="R1021">
        <v>4</v>
      </c>
      <c r="S1021">
        <v>2</v>
      </c>
      <c r="T1021">
        <v>0</v>
      </c>
      <c r="U1021">
        <v>6</v>
      </c>
      <c r="V1021">
        <v>3</v>
      </c>
      <c r="W1021">
        <v>1</v>
      </c>
      <c r="X1021">
        <v>0</v>
      </c>
      <c r="Y1021">
        <v>4</v>
      </c>
      <c r="Z1021">
        <v>2</v>
      </c>
      <c r="AA1021">
        <v>0</v>
      </c>
      <c r="AB1021">
        <v>6</v>
      </c>
      <c r="AC1021">
        <v>3</v>
      </c>
      <c r="AD1021">
        <v>1</v>
      </c>
      <c r="AE1021">
        <v>0</v>
      </c>
      <c r="AF1021">
        <v>4</v>
      </c>
      <c r="AG1021">
        <v>2</v>
      </c>
      <c r="AH1021" s="3">
        <v>0</v>
      </c>
      <c r="AI1021" s="3">
        <v>3.6428571428571428</v>
      </c>
      <c r="AJ1021" s="3">
        <v>1.5714285714285714</v>
      </c>
      <c r="AK1021" s="3">
        <v>3.2857142857142856</v>
      </c>
      <c r="AL1021" s="3">
        <v>0</v>
      </c>
      <c r="AM1021" s="3">
        <v>2.8571428571428572</v>
      </c>
      <c r="AN1021" s="3">
        <v>0.8571428571428571</v>
      </c>
      <c r="AO1021" s="3">
        <f t="shared" si="197"/>
        <v>1.7448979591836735</v>
      </c>
      <c r="AP1021" s="3" t="b">
        <f t="shared" si="198"/>
        <v>0</v>
      </c>
      <c r="AQ1021" s="3" t="b">
        <f t="shared" si="205"/>
        <v>1</v>
      </c>
      <c r="AR1021">
        <f t="shared" si="199"/>
        <v>3</v>
      </c>
      <c r="AS1021">
        <f t="shared" si="200"/>
        <v>2</v>
      </c>
      <c r="AT1021" s="3" t="b">
        <f t="shared" si="201"/>
        <v>1</v>
      </c>
      <c r="AU1021" s="3">
        <f t="shared" si="202"/>
        <v>2.125</v>
      </c>
      <c r="AV1021" s="3">
        <f t="shared" si="203"/>
        <v>1.2380952380952381</v>
      </c>
      <c r="AW1021" s="3">
        <f t="shared" si="196"/>
        <v>0.7793405458880075</v>
      </c>
      <c r="AX1021" s="3">
        <f t="shared" si="208"/>
        <v>0.66455494767070045</v>
      </c>
      <c r="AY1021" s="3" t="b">
        <f t="shared" si="206"/>
        <v>0</v>
      </c>
      <c r="AZ1021" s="6">
        <f t="shared" si="204"/>
        <v>0.50007729998609096</v>
      </c>
      <c r="BA1021" s="3" t="b">
        <f t="shared" si="207"/>
        <v>0</v>
      </c>
      <c r="BB1021" s="3"/>
      <c r="BC1021" t="s">
        <v>537</v>
      </c>
    </row>
    <row r="1022" spans="1:55">
      <c r="A1022">
        <v>481</v>
      </c>
      <c r="B1022">
        <v>1</v>
      </c>
      <c r="C1022" t="s">
        <v>905</v>
      </c>
      <c r="D1022" t="str">
        <f>HYPERLINK("http://www.uniprot.org/uniprot/CO6A2_MOUSE", "CO6A2_MOUSE")</f>
        <v>CO6A2_MOUSE</v>
      </c>
      <c r="F1022">
        <v>7.8</v>
      </c>
      <c r="G1022">
        <v>1034</v>
      </c>
      <c r="H1022">
        <v>110335</v>
      </c>
      <c r="I1022" t="s">
        <v>906</v>
      </c>
      <c r="J1022">
        <v>18</v>
      </c>
      <c r="K1022">
        <v>18</v>
      </c>
      <c r="L1022">
        <v>1</v>
      </c>
      <c r="M1022">
        <v>0</v>
      </c>
      <c r="N1022">
        <v>3</v>
      </c>
      <c r="O1022">
        <v>2</v>
      </c>
      <c r="P1022">
        <v>0</v>
      </c>
      <c r="Q1022">
        <v>0</v>
      </c>
      <c r="R1022">
        <v>8</v>
      </c>
      <c r="S1022">
        <v>5</v>
      </c>
      <c r="T1022">
        <v>0</v>
      </c>
      <c r="U1022">
        <v>3</v>
      </c>
      <c r="V1022">
        <v>2</v>
      </c>
      <c r="W1022">
        <v>0</v>
      </c>
      <c r="X1022">
        <v>0</v>
      </c>
      <c r="Y1022">
        <v>8</v>
      </c>
      <c r="Z1022">
        <v>5</v>
      </c>
      <c r="AA1022">
        <v>0</v>
      </c>
      <c r="AB1022">
        <v>3</v>
      </c>
      <c r="AC1022">
        <v>2</v>
      </c>
      <c r="AD1022">
        <v>0</v>
      </c>
      <c r="AE1022">
        <v>0</v>
      </c>
      <c r="AF1022">
        <v>8</v>
      </c>
      <c r="AG1022">
        <v>5</v>
      </c>
      <c r="AH1022" s="3">
        <v>0</v>
      </c>
      <c r="AI1022" s="3">
        <v>1.4285714285714286</v>
      </c>
      <c r="AJ1022" s="3">
        <v>1.1428571428571428</v>
      </c>
      <c r="AK1022" s="3">
        <v>0.2857142857142857</v>
      </c>
      <c r="AL1022" s="3">
        <v>0.14285714285714285</v>
      </c>
      <c r="AM1022" s="3">
        <v>6.293857142857143</v>
      </c>
      <c r="AN1022" s="3">
        <v>2.8571428571428572</v>
      </c>
      <c r="AO1022" s="3">
        <f t="shared" si="197"/>
        <v>1.7358571428571428</v>
      </c>
      <c r="AP1022" s="3" t="b">
        <f t="shared" si="198"/>
        <v>0</v>
      </c>
      <c r="AQ1022" s="3" t="b">
        <f t="shared" si="205"/>
        <v>1</v>
      </c>
      <c r="AR1022">
        <f t="shared" si="199"/>
        <v>2</v>
      </c>
      <c r="AS1022">
        <f t="shared" si="200"/>
        <v>2</v>
      </c>
      <c r="AT1022" s="3" t="b">
        <f t="shared" si="201"/>
        <v>1</v>
      </c>
      <c r="AU1022" s="3">
        <f t="shared" si="202"/>
        <v>0.71428571428571419</v>
      </c>
      <c r="AV1022" s="3">
        <f t="shared" si="203"/>
        <v>3.0979523809523815</v>
      </c>
      <c r="AW1022" s="3">
        <f t="shared" si="196"/>
        <v>-2.1167417956063597</v>
      </c>
      <c r="AX1022" s="3">
        <f t="shared" si="208"/>
        <v>-2.062686042030847</v>
      </c>
      <c r="AY1022" s="3" t="b">
        <f t="shared" si="206"/>
        <v>1</v>
      </c>
      <c r="AZ1022" s="6">
        <f t="shared" si="204"/>
        <v>0.18291149414663943</v>
      </c>
      <c r="BA1022" s="3" t="b">
        <f t="shared" si="207"/>
        <v>0</v>
      </c>
      <c r="BB1022" s="3"/>
      <c r="BC1022" t="s">
        <v>537</v>
      </c>
    </row>
    <row r="1023" spans="1:55">
      <c r="A1023">
        <v>1202</v>
      </c>
      <c r="B1023">
        <v>1</v>
      </c>
      <c r="C1023" t="s">
        <v>2295</v>
      </c>
      <c r="D1023" t="str">
        <f>HYPERLINK("http://www.uniprot.org/uniprot/SUN1_MOUSE", "SUN1_MOUSE")</f>
        <v>SUN1_MOUSE</v>
      </c>
      <c r="F1023">
        <v>8.3000000000000007</v>
      </c>
      <c r="G1023">
        <v>913</v>
      </c>
      <c r="H1023">
        <v>101977</v>
      </c>
      <c r="I1023" t="s">
        <v>2296</v>
      </c>
      <c r="J1023">
        <v>9</v>
      </c>
      <c r="K1023">
        <v>9</v>
      </c>
      <c r="L1023">
        <v>1</v>
      </c>
      <c r="M1023">
        <v>1</v>
      </c>
      <c r="N1023">
        <v>5</v>
      </c>
      <c r="O1023">
        <v>0</v>
      </c>
      <c r="P1023">
        <v>0</v>
      </c>
      <c r="Q1023">
        <v>0</v>
      </c>
      <c r="R1023">
        <v>1</v>
      </c>
      <c r="S1023">
        <v>2</v>
      </c>
      <c r="T1023">
        <v>1</v>
      </c>
      <c r="U1023">
        <v>5</v>
      </c>
      <c r="V1023">
        <v>0</v>
      </c>
      <c r="W1023">
        <v>0</v>
      </c>
      <c r="X1023">
        <v>0</v>
      </c>
      <c r="Y1023">
        <v>1</v>
      </c>
      <c r="Z1023">
        <v>2</v>
      </c>
      <c r="AA1023">
        <v>1</v>
      </c>
      <c r="AB1023">
        <v>5</v>
      </c>
      <c r="AC1023">
        <v>0</v>
      </c>
      <c r="AD1023">
        <v>0</v>
      </c>
      <c r="AE1023">
        <v>0</v>
      </c>
      <c r="AF1023">
        <v>1</v>
      </c>
      <c r="AG1023">
        <v>2</v>
      </c>
      <c r="AH1023" s="3">
        <v>2.8571428571428572</v>
      </c>
      <c r="AI1023" s="3">
        <v>3.2285714285714286</v>
      </c>
      <c r="AJ1023" s="3">
        <v>0.2857142857142857</v>
      </c>
      <c r="AK1023" s="3">
        <v>2.2857142857142856</v>
      </c>
      <c r="AL1023" s="3">
        <v>1.4285714285714286</v>
      </c>
      <c r="AM1023" s="3">
        <v>0.89542857142857135</v>
      </c>
      <c r="AN1023" s="3">
        <v>1.1428571428571428</v>
      </c>
      <c r="AO1023" s="3">
        <f t="shared" si="197"/>
        <v>1.7319999999999998</v>
      </c>
      <c r="AP1023" s="3" t="b">
        <f t="shared" si="198"/>
        <v>0</v>
      </c>
      <c r="AQ1023" s="3" t="b">
        <f t="shared" si="205"/>
        <v>1</v>
      </c>
      <c r="AR1023">
        <f t="shared" si="199"/>
        <v>2</v>
      </c>
      <c r="AS1023">
        <f t="shared" si="200"/>
        <v>2</v>
      </c>
      <c r="AT1023" s="3" t="b">
        <f t="shared" si="201"/>
        <v>1</v>
      </c>
      <c r="AU1023" s="3">
        <f t="shared" si="202"/>
        <v>2.1642857142857141</v>
      </c>
      <c r="AV1023" s="3">
        <f t="shared" si="203"/>
        <v>1.1556190476190475</v>
      </c>
      <c r="AW1023" s="3">
        <f t="shared" si="196"/>
        <v>0.90522507793591533</v>
      </c>
      <c r="AX1023" s="3">
        <f t="shared" si="208"/>
        <v>0.71446331136428365</v>
      </c>
      <c r="AY1023" s="3" t="b">
        <f t="shared" si="206"/>
        <v>0</v>
      </c>
      <c r="AZ1023" s="6">
        <f t="shared" si="204"/>
        <v>0.25578551591355386</v>
      </c>
      <c r="BA1023" s="3" t="b">
        <f t="shared" si="207"/>
        <v>0</v>
      </c>
      <c r="BB1023" s="3"/>
      <c r="BC1023" t="s">
        <v>537</v>
      </c>
    </row>
    <row r="1024" spans="1:55">
      <c r="A1024">
        <v>801</v>
      </c>
      <c r="B1024">
        <v>1</v>
      </c>
      <c r="C1024" t="s">
        <v>1696</v>
      </c>
      <c r="D1024" t="str">
        <f>HYPERLINK("http://www.uniprot.org/uniprot/SIRT7_MOUSE", "SIRT7_MOUSE")</f>
        <v>SIRT7_MOUSE</v>
      </c>
      <c r="F1024">
        <v>7.7</v>
      </c>
      <c r="G1024">
        <v>402</v>
      </c>
      <c r="H1024">
        <v>45147</v>
      </c>
      <c r="I1024" t="s">
        <v>1697</v>
      </c>
      <c r="J1024">
        <v>15</v>
      </c>
      <c r="K1024">
        <v>15</v>
      </c>
      <c r="L1024">
        <v>1</v>
      </c>
      <c r="M1024">
        <v>0</v>
      </c>
      <c r="N1024">
        <v>7</v>
      </c>
      <c r="O1024">
        <v>2</v>
      </c>
      <c r="P1024">
        <v>0</v>
      </c>
      <c r="Q1024">
        <v>0</v>
      </c>
      <c r="R1024">
        <v>3</v>
      </c>
      <c r="S1024">
        <v>3</v>
      </c>
      <c r="T1024">
        <v>0</v>
      </c>
      <c r="U1024">
        <v>7</v>
      </c>
      <c r="V1024">
        <v>2</v>
      </c>
      <c r="W1024">
        <v>0</v>
      </c>
      <c r="X1024">
        <v>0</v>
      </c>
      <c r="Y1024">
        <v>3</v>
      </c>
      <c r="Z1024">
        <v>3</v>
      </c>
      <c r="AA1024">
        <v>0</v>
      </c>
      <c r="AB1024">
        <v>7</v>
      </c>
      <c r="AC1024">
        <v>2</v>
      </c>
      <c r="AD1024">
        <v>0</v>
      </c>
      <c r="AE1024">
        <v>0</v>
      </c>
      <c r="AF1024">
        <v>3</v>
      </c>
      <c r="AG1024">
        <v>3</v>
      </c>
      <c r="AH1024" s="3">
        <v>0.7142857142857143</v>
      </c>
      <c r="AI1024" s="3">
        <v>4.5714285714285712</v>
      </c>
      <c r="AJ1024" s="3">
        <v>1.2857142857142858</v>
      </c>
      <c r="AK1024" s="3">
        <v>0.93328571428571416</v>
      </c>
      <c r="AL1024" s="3">
        <v>0.76042857142857145</v>
      </c>
      <c r="AM1024" s="3">
        <v>2.2857142857142856</v>
      </c>
      <c r="AN1024" s="3">
        <v>1.5714285714285714</v>
      </c>
      <c r="AO1024" s="3">
        <f t="shared" si="197"/>
        <v>1.7317551020408164</v>
      </c>
      <c r="AP1024" s="3" t="b">
        <f t="shared" si="198"/>
        <v>0</v>
      </c>
      <c r="AQ1024" s="3" t="b">
        <f t="shared" si="205"/>
        <v>1</v>
      </c>
      <c r="AR1024">
        <f t="shared" si="199"/>
        <v>2</v>
      </c>
      <c r="AS1024">
        <f t="shared" si="200"/>
        <v>2</v>
      </c>
      <c r="AT1024" s="3" t="b">
        <f t="shared" si="201"/>
        <v>1</v>
      </c>
      <c r="AU1024" s="3">
        <f t="shared" si="202"/>
        <v>1.8761785714285713</v>
      </c>
      <c r="AV1024" s="3">
        <f t="shared" si="203"/>
        <v>1.539190476190476</v>
      </c>
      <c r="AW1024" s="3">
        <f t="shared" si="196"/>
        <v>0.28562537009637701</v>
      </c>
      <c r="AX1024" s="3">
        <f t="shared" si="208"/>
        <v>0.11464591676878207</v>
      </c>
      <c r="AY1024" s="3" t="b">
        <f t="shared" si="206"/>
        <v>0</v>
      </c>
      <c r="AZ1024" s="6">
        <f t="shared" si="204"/>
        <v>0.77823387118486165</v>
      </c>
      <c r="BA1024" s="3" t="b">
        <f t="shared" si="207"/>
        <v>0</v>
      </c>
      <c r="BB1024" s="3"/>
      <c r="BC1024" t="s">
        <v>537</v>
      </c>
    </row>
    <row r="1025" spans="1:55">
      <c r="A1025">
        <v>787</v>
      </c>
      <c r="B1025">
        <v>1</v>
      </c>
      <c r="C1025" t="s">
        <v>1668</v>
      </c>
      <c r="D1025" t="str">
        <f>HYPERLINK("http://www.uniprot.org/uniprot/SLU7_MOUSE", "SLU7_MOUSE")</f>
        <v>SLU7_MOUSE</v>
      </c>
      <c r="F1025">
        <v>8.5</v>
      </c>
      <c r="G1025">
        <v>585</v>
      </c>
      <c r="H1025">
        <v>68081</v>
      </c>
      <c r="I1025" t="s">
        <v>1669</v>
      </c>
      <c r="J1025">
        <v>14</v>
      </c>
      <c r="K1025">
        <v>14</v>
      </c>
      <c r="L1025">
        <v>1</v>
      </c>
      <c r="M1025">
        <v>0</v>
      </c>
      <c r="N1025">
        <v>2</v>
      </c>
      <c r="O1025">
        <v>2</v>
      </c>
      <c r="P1025">
        <v>0</v>
      </c>
      <c r="Q1025">
        <v>1</v>
      </c>
      <c r="R1025">
        <v>2</v>
      </c>
      <c r="S1025">
        <v>7</v>
      </c>
      <c r="T1025">
        <v>0</v>
      </c>
      <c r="U1025">
        <v>2</v>
      </c>
      <c r="V1025">
        <v>2</v>
      </c>
      <c r="W1025">
        <v>0</v>
      </c>
      <c r="X1025">
        <v>1</v>
      </c>
      <c r="Y1025">
        <v>2</v>
      </c>
      <c r="Z1025">
        <v>7</v>
      </c>
      <c r="AA1025">
        <v>0</v>
      </c>
      <c r="AB1025">
        <v>2</v>
      </c>
      <c r="AC1025">
        <v>2</v>
      </c>
      <c r="AD1025">
        <v>0</v>
      </c>
      <c r="AE1025">
        <v>1</v>
      </c>
      <c r="AF1025">
        <v>2</v>
      </c>
      <c r="AG1025">
        <v>7</v>
      </c>
      <c r="AH1025" s="3">
        <v>0.6667142857142857</v>
      </c>
      <c r="AI1025" s="3">
        <v>0.8928571428571429</v>
      </c>
      <c r="AJ1025" s="3">
        <v>1.2244285714285714</v>
      </c>
      <c r="AK1025" s="3">
        <v>0.88100000000000001</v>
      </c>
      <c r="AL1025" s="3">
        <v>2.8571428571428572</v>
      </c>
      <c r="AM1025" s="3">
        <v>1.4285714285714286</v>
      </c>
      <c r="AN1025" s="3">
        <v>4.1428571428571432</v>
      </c>
      <c r="AO1025" s="3">
        <f t="shared" si="197"/>
        <v>1.72765306122449</v>
      </c>
      <c r="AP1025" s="3" t="b">
        <f t="shared" si="198"/>
        <v>0</v>
      </c>
      <c r="AQ1025" s="3" t="b">
        <f t="shared" si="205"/>
        <v>1</v>
      </c>
      <c r="AR1025">
        <f t="shared" si="199"/>
        <v>2</v>
      </c>
      <c r="AS1025">
        <f t="shared" si="200"/>
        <v>3</v>
      </c>
      <c r="AT1025" s="3" t="b">
        <f t="shared" si="201"/>
        <v>1</v>
      </c>
      <c r="AU1025" s="3">
        <f t="shared" si="202"/>
        <v>0.91625000000000001</v>
      </c>
      <c r="AV1025" s="3">
        <f t="shared" si="203"/>
        <v>2.8095238095238098</v>
      </c>
      <c r="AW1025" s="3">
        <f t="shared" si="196"/>
        <v>-1.616512428223994</v>
      </c>
      <c r="AX1025" s="3">
        <f t="shared" si="208"/>
        <v>-1.5261821709197447</v>
      </c>
      <c r="AY1025" s="3" t="b">
        <f t="shared" si="206"/>
        <v>0</v>
      </c>
      <c r="AZ1025" s="6">
        <f t="shared" si="204"/>
        <v>3.6831477791885954E-2</v>
      </c>
      <c r="BA1025" s="3" t="b">
        <f t="shared" si="207"/>
        <v>1</v>
      </c>
      <c r="BB1025" s="3"/>
      <c r="BC1025" t="s">
        <v>537</v>
      </c>
    </row>
    <row r="1026" spans="1:55">
      <c r="A1026">
        <v>1311</v>
      </c>
      <c r="B1026">
        <v>1</v>
      </c>
      <c r="C1026" t="s">
        <v>2851</v>
      </c>
      <c r="D1026" t="str">
        <f>HYPERLINK("http://www.uniprot.org/uniprot/HDGR3_MOUSE", "HDGR3_MOUSE")</f>
        <v>HDGR3_MOUSE</v>
      </c>
      <c r="F1026">
        <v>19.3</v>
      </c>
      <c r="G1026">
        <v>202</v>
      </c>
      <c r="H1026">
        <v>22432</v>
      </c>
      <c r="I1026" t="s">
        <v>2852</v>
      </c>
      <c r="J1026">
        <v>11</v>
      </c>
      <c r="K1026">
        <v>7</v>
      </c>
      <c r="L1026">
        <v>0.63600000000000001</v>
      </c>
      <c r="M1026">
        <v>1</v>
      </c>
      <c r="N1026">
        <v>2</v>
      </c>
      <c r="O1026">
        <v>0</v>
      </c>
      <c r="P1026">
        <v>0</v>
      </c>
      <c r="Q1026">
        <v>0</v>
      </c>
      <c r="R1026">
        <v>1</v>
      </c>
      <c r="S1026">
        <v>7</v>
      </c>
      <c r="T1026">
        <v>1</v>
      </c>
      <c r="U1026">
        <v>2</v>
      </c>
      <c r="V1026">
        <v>0</v>
      </c>
      <c r="W1026">
        <v>0</v>
      </c>
      <c r="X1026">
        <v>0</v>
      </c>
      <c r="Y1026">
        <v>1</v>
      </c>
      <c r="Z1026">
        <v>3</v>
      </c>
      <c r="AA1026">
        <v>1</v>
      </c>
      <c r="AB1026">
        <v>2</v>
      </c>
      <c r="AC1026">
        <v>0</v>
      </c>
      <c r="AD1026">
        <v>0</v>
      </c>
      <c r="AE1026">
        <v>0</v>
      </c>
      <c r="AF1026">
        <v>1</v>
      </c>
      <c r="AG1026">
        <v>3.222</v>
      </c>
      <c r="AH1026" s="3">
        <v>3.0048571428571429</v>
      </c>
      <c r="AI1026" s="3">
        <v>1.1428571428571428</v>
      </c>
      <c r="AJ1026" s="3">
        <v>0.2857142857142857</v>
      </c>
      <c r="AK1026" s="3">
        <v>2.8571428571428572</v>
      </c>
      <c r="AL1026" s="3">
        <v>1.5074285714285713</v>
      </c>
      <c r="AM1026" s="3">
        <v>1</v>
      </c>
      <c r="AN1026" s="3">
        <v>2.1745714285714284</v>
      </c>
      <c r="AO1026" s="3">
        <f t="shared" si="197"/>
        <v>1.7103673469387755</v>
      </c>
      <c r="AP1026" s="3" t="b">
        <f t="shared" si="198"/>
        <v>0</v>
      </c>
      <c r="AQ1026" s="3" t="b">
        <f t="shared" si="205"/>
        <v>1</v>
      </c>
      <c r="AR1026">
        <f t="shared" si="199"/>
        <v>2</v>
      </c>
      <c r="AS1026">
        <f t="shared" si="200"/>
        <v>2</v>
      </c>
      <c r="AT1026" s="3" t="b">
        <f t="shared" si="201"/>
        <v>1</v>
      </c>
      <c r="AU1026" s="3">
        <f t="shared" si="202"/>
        <v>1.8226428571428572</v>
      </c>
      <c r="AV1026" s="3">
        <f t="shared" si="203"/>
        <v>1.5606666666666664</v>
      </c>
      <c r="AW1026" s="3">
        <f t="shared" si="196"/>
        <v>0.22386946242256744</v>
      </c>
      <c r="AX1026" s="3">
        <f t="shared" si="208"/>
        <v>0.14278377354017177</v>
      </c>
      <c r="AY1026" s="3" t="b">
        <f t="shared" si="206"/>
        <v>0</v>
      </c>
      <c r="AZ1026" s="6">
        <f t="shared" si="204"/>
        <v>0.76656891980818886</v>
      </c>
      <c r="BA1026" s="3" t="b">
        <f t="shared" si="207"/>
        <v>0</v>
      </c>
      <c r="BB1026" s="3"/>
      <c r="BC1026" t="s">
        <v>658</v>
      </c>
    </row>
    <row r="1027" spans="1:55">
      <c r="A1027">
        <v>407</v>
      </c>
      <c r="B1027">
        <v>1</v>
      </c>
      <c r="C1027" t="s">
        <v>1008</v>
      </c>
      <c r="D1027" t="str">
        <f>HYPERLINK("http://www.uniprot.org/uniprot/PP1G_MOUSE", "PP1G_MOUSE")</f>
        <v>PP1G_MOUSE</v>
      </c>
      <c r="F1027">
        <v>46.1</v>
      </c>
      <c r="G1027">
        <v>323</v>
      </c>
      <c r="H1027">
        <v>36985</v>
      </c>
      <c r="I1027" t="s">
        <v>1009</v>
      </c>
      <c r="J1027">
        <v>560</v>
      </c>
      <c r="K1027">
        <v>3</v>
      </c>
      <c r="L1027">
        <v>5.0000000000000001E-3</v>
      </c>
      <c r="M1027">
        <v>34</v>
      </c>
      <c r="N1027">
        <v>95</v>
      </c>
      <c r="O1027">
        <v>84</v>
      </c>
      <c r="P1027">
        <v>45</v>
      </c>
      <c r="Q1027">
        <v>47</v>
      </c>
      <c r="R1027">
        <v>126</v>
      </c>
      <c r="S1027">
        <v>129</v>
      </c>
      <c r="T1027">
        <v>0</v>
      </c>
      <c r="U1027">
        <v>1</v>
      </c>
      <c r="V1027">
        <v>0</v>
      </c>
      <c r="W1027">
        <v>0</v>
      </c>
      <c r="X1027">
        <v>0</v>
      </c>
      <c r="Y1027">
        <v>2</v>
      </c>
      <c r="Z1027">
        <v>0</v>
      </c>
      <c r="AA1027">
        <v>0</v>
      </c>
      <c r="AB1027">
        <v>4.9390000000000001</v>
      </c>
      <c r="AC1027">
        <v>0</v>
      </c>
      <c r="AD1027">
        <v>0</v>
      </c>
      <c r="AE1027">
        <v>0</v>
      </c>
      <c r="AF1027">
        <v>11.583</v>
      </c>
      <c r="AG1027">
        <v>0</v>
      </c>
      <c r="AH1027" s="3">
        <v>0</v>
      </c>
      <c r="AI1027" s="3">
        <v>2.7651428571428576</v>
      </c>
      <c r="AJ1027" s="3">
        <v>0</v>
      </c>
      <c r="AK1027" s="3">
        <v>0</v>
      </c>
      <c r="AL1027" s="3">
        <v>0</v>
      </c>
      <c r="AM1027" s="3">
        <v>9.1904285714285709</v>
      </c>
      <c r="AN1027" s="3">
        <v>0</v>
      </c>
      <c r="AO1027" s="3">
        <f t="shared" si="197"/>
        <v>1.707938775510204</v>
      </c>
      <c r="AP1027" s="3" t="b">
        <f t="shared" si="198"/>
        <v>0</v>
      </c>
      <c r="AQ1027" s="3" t="b">
        <f t="shared" si="205"/>
        <v>0</v>
      </c>
      <c r="AR1027">
        <f t="shared" si="199"/>
        <v>4</v>
      </c>
      <c r="AS1027">
        <f t="shared" si="200"/>
        <v>3</v>
      </c>
      <c r="AT1027" s="3" t="b">
        <f t="shared" si="201"/>
        <v>1</v>
      </c>
      <c r="AU1027" s="3">
        <f t="shared" si="202"/>
        <v>0.69128571428571439</v>
      </c>
      <c r="AV1027" s="3">
        <f t="shared" si="203"/>
        <v>3.0634761904761905</v>
      </c>
      <c r="AW1027" s="3">
        <f t="shared" ref="AW1027:AW1080" si="209">LOG(AU1027/AV1027,2)</f>
        <v>-2.1478156214878519</v>
      </c>
      <c r="AX1027" s="3">
        <f t="shared" si="208"/>
        <v>-1.9026397778618345</v>
      </c>
      <c r="AY1027" s="3" t="b">
        <f t="shared" si="206"/>
        <v>1</v>
      </c>
      <c r="AZ1027" s="6">
        <f t="shared" si="204"/>
        <v>0.41829570525044074</v>
      </c>
      <c r="BA1027" s="3" t="b">
        <f t="shared" si="207"/>
        <v>0</v>
      </c>
      <c r="BB1027" s="3"/>
      <c r="BC1027" t="s">
        <v>1168</v>
      </c>
    </row>
    <row r="1028" spans="1:55">
      <c r="A1028">
        <v>894</v>
      </c>
      <c r="B1028">
        <v>1</v>
      </c>
      <c r="C1028" t="s">
        <v>1370</v>
      </c>
      <c r="D1028" t="str">
        <f>HYPERLINK("http://www.uniprot.org/uniprot/N42L2_MOUSE", "N42L2_MOUSE")</f>
        <v>N42L2_MOUSE</v>
      </c>
      <c r="F1028">
        <v>13.6</v>
      </c>
      <c r="G1028">
        <v>575</v>
      </c>
      <c r="H1028">
        <v>66251</v>
      </c>
      <c r="I1028" t="s">
        <v>1371</v>
      </c>
      <c r="J1028">
        <v>11</v>
      </c>
      <c r="K1028">
        <v>11</v>
      </c>
      <c r="L1028">
        <v>1</v>
      </c>
      <c r="M1028">
        <v>1</v>
      </c>
      <c r="N1028">
        <v>1</v>
      </c>
      <c r="O1028">
        <v>0</v>
      </c>
      <c r="P1028">
        <v>0</v>
      </c>
      <c r="Q1028">
        <v>0</v>
      </c>
      <c r="R1028">
        <v>7</v>
      </c>
      <c r="S1028">
        <v>2</v>
      </c>
      <c r="T1028">
        <v>1</v>
      </c>
      <c r="U1028">
        <v>1</v>
      </c>
      <c r="V1028">
        <v>0</v>
      </c>
      <c r="W1028">
        <v>0</v>
      </c>
      <c r="X1028">
        <v>0</v>
      </c>
      <c r="Y1028">
        <v>7</v>
      </c>
      <c r="Z1028">
        <v>2</v>
      </c>
      <c r="AA1028">
        <v>1</v>
      </c>
      <c r="AB1028">
        <v>1</v>
      </c>
      <c r="AC1028">
        <v>0</v>
      </c>
      <c r="AD1028">
        <v>0</v>
      </c>
      <c r="AE1028">
        <v>0</v>
      </c>
      <c r="AF1028">
        <v>7</v>
      </c>
      <c r="AG1028">
        <v>2</v>
      </c>
      <c r="AH1028" s="3">
        <v>2.6157142857142857</v>
      </c>
      <c r="AI1028" s="3">
        <v>0.42857142857142855</v>
      </c>
      <c r="AJ1028" s="3">
        <v>0</v>
      </c>
      <c r="AK1028" s="3">
        <v>1.1428571428571428</v>
      </c>
      <c r="AL1028" s="3">
        <v>0.8571428571428571</v>
      </c>
      <c r="AM1028" s="3">
        <v>5.8571428571428568</v>
      </c>
      <c r="AN1028" s="3">
        <v>1.0185714285714285</v>
      </c>
      <c r="AO1028" s="3">
        <f t="shared" si="197"/>
        <v>1.7028571428571428</v>
      </c>
      <c r="AP1028" s="3" t="b">
        <f t="shared" si="198"/>
        <v>0</v>
      </c>
      <c r="AQ1028" s="3" t="b">
        <f t="shared" si="205"/>
        <v>1</v>
      </c>
      <c r="AR1028">
        <f t="shared" si="199"/>
        <v>2</v>
      </c>
      <c r="AS1028">
        <f t="shared" si="200"/>
        <v>2</v>
      </c>
      <c r="AT1028" s="3" t="b">
        <f t="shared" si="201"/>
        <v>1</v>
      </c>
      <c r="AU1028" s="3">
        <f t="shared" si="202"/>
        <v>1.0467857142857142</v>
      </c>
      <c r="AV1028" s="3">
        <f t="shared" si="203"/>
        <v>2.5776190476190473</v>
      </c>
      <c r="AW1028" s="3">
        <f t="shared" si="209"/>
        <v>-1.3000729193039444</v>
      </c>
      <c r="AX1028" s="3">
        <f t="shared" si="208"/>
        <v>-1.1220099795190341</v>
      </c>
      <c r="AY1028" s="3" t="b">
        <f t="shared" si="206"/>
        <v>0</v>
      </c>
      <c r="AZ1028" s="6">
        <f t="shared" si="204"/>
        <v>0.36330428461510683</v>
      </c>
      <c r="BA1028" s="3" t="b">
        <f t="shared" si="207"/>
        <v>0</v>
      </c>
      <c r="BB1028" s="3"/>
      <c r="BC1028" t="s">
        <v>537</v>
      </c>
    </row>
    <row r="1029" spans="1:55">
      <c r="A1029">
        <v>1086</v>
      </c>
      <c r="B1029">
        <v>1</v>
      </c>
      <c r="C1029" t="s">
        <v>2402</v>
      </c>
      <c r="D1029" t="str">
        <f>HYPERLINK("http://www.uniprot.org/uniprot/IF2B_MOUSE", "IF2B_MOUSE")</f>
        <v>IF2B_MOUSE</v>
      </c>
      <c r="F1029">
        <v>19.3</v>
      </c>
      <c r="G1029">
        <v>331</v>
      </c>
      <c r="H1029">
        <v>38093</v>
      </c>
      <c r="I1029" t="s">
        <v>2403</v>
      </c>
      <c r="J1029">
        <v>7</v>
      </c>
      <c r="K1029">
        <v>7</v>
      </c>
      <c r="L1029">
        <v>1</v>
      </c>
      <c r="M1029">
        <v>3</v>
      </c>
      <c r="N1029">
        <v>1</v>
      </c>
      <c r="O1029">
        <v>1</v>
      </c>
      <c r="P1029">
        <v>0</v>
      </c>
      <c r="Q1029">
        <v>0</v>
      </c>
      <c r="R1029">
        <v>2</v>
      </c>
      <c r="S1029">
        <v>0</v>
      </c>
      <c r="T1029">
        <v>3</v>
      </c>
      <c r="U1029">
        <v>1</v>
      </c>
      <c r="V1029">
        <v>1</v>
      </c>
      <c r="W1029">
        <v>0</v>
      </c>
      <c r="X1029">
        <v>0</v>
      </c>
      <c r="Y1029">
        <v>2</v>
      </c>
      <c r="Z1029">
        <v>0</v>
      </c>
      <c r="AA1029">
        <v>3</v>
      </c>
      <c r="AB1029">
        <v>1</v>
      </c>
      <c r="AC1029">
        <v>1</v>
      </c>
      <c r="AD1029">
        <v>0</v>
      </c>
      <c r="AE1029">
        <v>0</v>
      </c>
      <c r="AF1029">
        <v>2</v>
      </c>
      <c r="AG1029">
        <v>0</v>
      </c>
      <c r="AH1029" s="3">
        <v>6.4285714285714288</v>
      </c>
      <c r="AI1029" s="3">
        <v>0.42857142857142855</v>
      </c>
      <c r="AJ1029" s="3">
        <v>0.8571428571428571</v>
      </c>
      <c r="AK1029" s="3">
        <v>1.5790000000000002</v>
      </c>
      <c r="AL1029" s="3">
        <v>1.1428571428571428</v>
      </c>
      <c r="AM1029" s="3">
        <v>1.4285714285714286</v>
      </c>
      <c r="AN1029" s="3">
        <v>0</v>
      </c>
      <c r="AO1029" s="3">
        <f t="shared" ref="AO1029:AO1092" si="210">AVERAGE(AH1029:AN1029)</f>
        <v>1.6949591836734694</v>
      </c>
      <c r="AP1029" s="3" t="b">
        <f t="shared" ref="AP1029:AP1092" si="211">IF(AO1029&gt;=$AO$1,TRUE,FALSE)</f>
        <v>0</v>
      </c>
      <c r="AQ1029" s="3" t="b">
        <f t="shared" si="205"/>
        <v>1</v>
      </c>
      <c r="AR1029">
        <f t="shared" ref="AR1029:AR1092" si="212">COUNTIF(M1029:P1029,"&gt;0")</f>
        <v>3</v>
      </c>
      <c r="AS1029">
        <f t="shared" ref="AS1029:AS1092" si="213">COUNTIF(Q1029:S1029,"&gt;0")</f>
        <v>1</v>
      </c>
      <c r="AT1029" s="3" t="b">
        <f t="shared" ref="AT1029:AT1092" si="214">IF(OR(AR1029&gt;=$AR$1,AS1029&gt;=$AS$1),TRUE,FALSE)</f>
        <v>1</v>
      </c>
      <c r="AU1029" s="3">
        <f t="shared" ref="AU1029:AU1092" si="215">AVERAGE(AH1029:AK1029)</f>
        <v>2.3233214285714285</v>
      </c>
      <c r="AV1029" s="3">
        <f t="shared" ref="AV1029:AV1092" si="216">AVERAGE(AL1029:AN1029)</f>
        <v>0.8571428571428571</v>
      </c>
      <c r="AW1029" s="3">
        <f t="shared" si="209"/>
        <v>1.4385811843194787</v>
      </c>
      <c r="AX1029" s="3">
        <f t="shared" si="208"/>
        <v>1.4034479504576798</v>
      </c>
      <c r="AY1029" s="3" t="b">
        <f t="shared" si="206"/>
        <v>0</v>
      </c>
      <c r="AZ1029" s="6">
        <f t="shared" ref="AZ1029:AZ1092" si="217">TTEST(AH1029:AK1029,AL1029:AN1029,2,2)</f>
        <v>0.42360905370703189</v>
      </c>
      <c r="BA1029" s="3" t="b">
        <f t="shared" si="207"/>
        <v>0</v>
      </c>
      <c r="BB1029" s="3"/>
      <c r="BC1029" t="s">
        <v>537</v>
      </c>
    </row>
    <row r="1030" spans="1:55">
      <c r="A1030">
        <v>140</v>
      </c>
      <c r="B1030">
        <v>1</v>
      </c>
      <c r="C1030" t="s">
        <v>282</v>
      </c>
      <c r="D1030" t="str">
        <f>HYPERLINK("http://www.uniprot.org/uniprot/ZBT7A_MOUSE", "ZBT7A_MOUSE")</f>
        <v>ZBT7A_MOUSE</v>
      </c>
      <c r="F1030">
        <v>16</v>
      </c>
      <c r="G1030">
        <v>569</v>
      </c>
      <c r="H1030">
        <v>60282</v>
      </c>
      <c r="I1030" t="s">
        <v>283</v>
      </c>
      <c r="J1030">
        <v>8</v>
      </c>
      <c r="K1030">
        <v>8</v>
      </c>
      <c r="L1030">
        <v>1</v>
      </c>
      <c r="M1030">
        <v>1</v>
      </c>
      <c r="N1030">
        <v>0</v>
      </c>
      <c r="O1030">
        <v>2</v>
      </c>
      <c r="P1030">
        <v>2</v>
      </c>
      <c r="Q1030">
        <v>1</v>
      </c>
      <c r="R1030">
        <v>0</v>
      </c>
      <c r="S1030">
        <v>2</v>
      </c>
      <c r="T1030">
        <v>1</v>
      </c>
      <c r="U1030">
        <v>0</v>
      </c>
      <c r="V1030">
        <v>2</v>
      </c>
      <c r="W1030">
        <v>2</v>
      </c>
      <c r="X1030">
        <v>1</v>
      </c>
      <c r="Y1030">
        <v>0</v>
      </c>
      <c r="Z1030">
        <v>2</v>
      </c>
      <c r="AA1030">
        <v>1</v>
      </c>
      <c r="AB1030">
        <v>0</v>
      </c>
      <c r="AC1030">
        <v>2</v>
      </c>
      <c r="AD1030">
        <v>2</v>
      </c>
      <c r="AE1030">
        <v>1</v>
      </c>
      <c r="AF1030">
        <v>0</v>
      </c>
      <c r="AG1030">
        <v>2</v>
      </c>
      <c r="AH1030" s="3">
        <v>1.8571428571428572</v>
      </c>
      <c r="AI1030" s="3">
        <v>0</v>
      </c>
      <c r="AJ1030" s="3">
        <v>1</v>
      </c>
      <c r="AK1030" s="3">
        <v>5.8571428571428568</v>
      </c>
      <c r="AL1030" s="3">
        <v>2.2857142857142856</v>
      </c>
      <c r="AM1030" s="3">
        <v>0</v>
      </c>
      <c r="AN1030" s="3">
        <v>0.8571428571428571</v>
      </c>
      <c r="AO1030" s="3">
        <f t="shared" si="210"/>
        <v>1.6938775510204083</v>
      </c>
      <c r="AP1030" s="3" t="b">
        <f t="shared" si="211"/>
        <v>0</v>
      </c>
      <c r="AQ1030" s="3" t="b">
        <f t="shared" ref="AQ1030:AQ1093" si="218">IF(L1030&gt;=$AQ$1,TRUE,FALSE)</f>
        <v>1</v>
      </c>
      <c r="AR1030">
        <f t="shared" si="212"/>
        <v>3</v>
      </c>
      <c r="AS1030">
        <f t="shared" si="213"/>
        <v>2</v>
      </c>
      <c r="AT1030" s="3" t="b">
        <f t="shared" si="214"/>
        <v>1</v>
      </c>
      <c r="AU1030" s="3">
        <f t="shared" si="215"/>
        <v>2.1785714285714284</v>
      </c>
      <c r="AV1030" s="3">
        <f t="shared" si="216"/>
        <v>1.0476190476190477</v>
      </c>
      <c r="AW1030" s="3">
        <f t="shared" si="209"/>
        <v>1.056268219646745</v>
      </c>
      <c r="AX1030" s="3">
        <f t="shared" si="208"/>
        <v>0.79993920717102174</v>
      </c>
      <c r="AY1030" s="3" t="b">
        <f t="shared" ref="AY1030:AY1093" si="219">IF(OR(AX1030&lt;=$AX$1,AX1030&gt;=$AX$2),TRUE,FALSE)</f>
        <v>0</v>
      </c>
      <c r="AZ1030" s="6">
        <f t="shared" si="217"/>
        <v>0.51571287799964682</v>
      </c>
      <c r="BA1030" s="3" t="b">
        <f t="shared" ref="BA1030:BA1093" si="220">IF(AZ1030&lt;=$AZ$1,TRUE,FALSE)</f>
        <v>0</v>
      </c>
      <c r="BB1030" s="3"/>
      <c r="BC1030" t="s">
        <v>537</v>
      </c>
    </row>
    <row r="1031" spans="1:55">
      <c r="A1031">
        <v>134</v>
      </c>
      <c r="B1031">
        <v>1</v>
      </c>
      <c r="C1031" t="s">
        <v>174</v>
      </c>
      <c r="D1031" t="str">
        <f>HYPERLINK("http://www.uniprot.org/uniprot/PRS6A_MOUSE", "PRS6A_MOUSE")</f>
        <v>PRS6A_MOUSE</v>
      </c>
      <c r="F1031">
        <v>20.399999999999999</v>
      </c>
      <c r="G1031">
        <v>442</v>
      </c>
      <c r="H1031">
        <v>49494</v>
      </c>
      <c r="I1031" t="s">
        <v>175</v>
      </c>
      <c r="J1031">
        <v>13</v>
      </c>
      <c r="K1031">
        <v>13</v>
      </c>
      <c r="L1031">
        <v>1</v>
      </c>
      <c r="M1031">
        <v>0</v>
      </c>
      <c r="N1031">
        <v>2</v>
      </c>
      <c r="O1031">
        <v>6</v>
      </c>
      <c r="P1031">
        <v>1</v>
      </c>
      <c r="Q1031">
        <v>1</v>
      </c>
      <c r="R1031">
        <v>2</v>
      </c>
      <c r="S1031">
        <v>1</v>
      </c>
      <c r="T1031">
        <v>0</v>
      </c>
      <c r="U1031">
        <v>2</v>
      </c>
      <c r="V1031">
        <v>6</v>
      </c>
      <c r="W1031">
        <v>1</v>
      </c>
      <c r="X1031">
        <v>1</v>
      </c>
      <c r="Y1031">
        <v>2</v>
      </c>
      <c r="Z1031">
        <v>1</v>
      </c>
      <c r="AA1031">
        <v>0</v>
      </c>
      <c r="AB1031">
        <v>2</v>
      </c>
      <c r="AC1031">
        <v>6</v>
      </c>
      <c r="AD1031">
        <v>1</v>
      </c>
      <c r="AE1031">
        <v>1</v>
      </c>
      <c r="AF1031">
        <v>2</v>
      </c>
      <c r="AG1031">
        <v>1</v>
      </c>
      <c r="AH1031" s="3">
        <v>0</v>
      </c>
      <c r="AI1031" s="3">
        <v>0.7142857142857143</v>
      </c>
      <c r="AJ1031" s="3">
        <v>4.1428571428571432</v>
      </c>
      <c r="AK1031" s="3">
        <v>3.217714285714286</v>
      </c>
      <c r="AL1031" s="3">
        <v>2.2857142857142856</v>
      </c>
      <c r="AM1031" s="3">
        <v>1.1428571428571428</v>
      </c>
      <c r="AN1031" s="3">
        <v>0.2857142857142857</v>
      </c>
      <c r="AO1031" s="3">
        <f t="shared" si="210"/>
        <v>1.6841632653061225</v>
      </c>
      <c r="AP1031" s="3" t="b">
        <f t="shared" si="211"/>
        <v>0</v>
      </c>
      <c r="AQ1031" s="3" t="b">
        <f t="shared" si="218"/>
        <v>1</v>
      </c>
      <c r="AR1031">
        <f t="shared" si="212"/>
        <v>3</v>
      </c>
      <c r="AS1031">
        <f t="shared" si="213"/>
        <v>3</v>
      </c>
      <c r="AT1031" s="3" t="b">
        <f t="shared" si="214"/>
        <v>1</v>
      </c>
      <c r="AU1031" s="3">
        <f t="shared" si="215"/>
        <v>2.0187142857142861</v>
      </c>
      <c r="AV1031" s="3">
        <f t="shared" si="216"/>
        <v>1.2380952380952379</v>
      </c>
      <c r="AW1031" s="3">
        <f t="shared" si="209"/>
        <v>0.70531444108637875</v>
      </c>
      <c r="AX1031" s="3">
        <f t="shared" si="208"/>
        <v>0.26282502428870042</v>
      </c>
      <c r="AY1031" s="3" t="b">
        <f t="shared" si="219"/>
        <v>0</v>
      </c>
      <c r="AZ1031" s="6">
        <f t="shared" si="217"/>
        <v>0.56451326402891155</v>
      </c>
      <c r="BA1031" s="3" t="b">
        <f t="shared" si="220"/>
        <v>0</v>
      </c>
      <c r="BB1031" s="3"/>
      <c r="BC1031" t="s">
        <v>537</v>
      </c>
    </row>
    <row r="1032" spans="1:55">
      <c r="A1032">
        <v>773</v>
      </c>
      <c r="B1032">
        <v>1</v>
      </c>
      <c r="C1032" t="s">
        <v>1637</v>
      </c>
      <c r="D1032" t="str">
        <f>HYPERLINK("http://www.uniprot.org/uniprot/PSD11_MOUSE", "PSD11_MOUSE")</f>
        <v>PSD11_MOUSE</v>
      </c>
      <c r="F1032">
        <v>12.3</v>
      </c>
      <c r="G1032">
        <v>422</v>
      </c>
      <c r="H1032">
        <v>47438</v>
      </c>
      <c r="I1032" t="s">
        <v>1638</v>
      </c>
      <c r="J1032">
        <v>8</v>
      </c>
      <c r="K1032">
        <v>8</v>
      </c>
      <c r="L1032">
        <v>1</v>
      </c>
      <c r="M1032">
        <v>3</v>
      </c>
      <c r="N1032">
        <v>2</v>
      </c>
      <c r="O1032">
        <v>1</v>
      </c>
      <c r="P1032">
        <v>0</v>
      </c>
      <c r="Q1032">
        <v>1</v>
      </c>
      <c r="R1032">
        <v>0</v>
      </c>
      <c r="S1032">
        <v>1</v>
      </c>
      <c r="T1032">
        <v>3</v>
      </c>
      <c r="U1032">
        <v>2</v>
      </c>
      <c r="V1032">
        <v>1</v>
      </c>
      <c r="W1032">
        <v>0</v>
      </c>
      <c r="X1032">
        <v>1</v>
      </c>
      <c r="Y1032">
        <v>0</v>
      </c>
      <c r="Z1032">
        <v>1</v>
      </c>
      <c r="AA1032">
        <v>3</v>
      </c>
      <c r="AB1032">
        <v>2</v>
      </c>
      <c r="AC1032">
        <v>1</v>
      </c>
      <c r="AD1032">
        <v>0</v>
      </c>
      <c r="AE1032">
        <v>1</v>
      </c>
      <c r="AF1032">
        <v>0</v>
      </c>
      <c r="AG1032">
        <v>1</v>
      </c>
      <c r="AH1032" s="3">
        <v>6.0645714285714281</v>
      </c>
      <c r="AI1032" s="3">
        <v>0.87757142857142856</v>
      </c>
      <c r="AJ1032" s="3">
        <v>0.65714285714285714</v>
      </c>
      <c r="AK1032" s="3">
        <v>0.8571428571428571</v>
      </c>
      <c r="AL1032" s="3">
        <v>2.8571428571428572</v>
      </c>
      <c r="AM1032" s="3">
        <v>0</v>
      </c>
      <c r="AN1032" s="3">
        <v>0.42857142857142855</v>
      </c>
      <c r="AO1032" s="3">
        <f t="shared" si="210"/>
        <v>1.6774489795918368</v>
      </c>
      <c r="AP1032" s="3" t="b">
        <f t="shared" si="211"/>
        <v>0</v>
      </c>
      <c r="AQ1032" s="3" t="b">
        <f t="shared" si="218"/>
        <v>1</v>
      </c>
      <c r="AR1032">
        <f t="shared" si="212"/>
        <v>3</v>
      </c>
      <c r="AS1032">
        <f t="shared" si="213"/>
        <v>2</v>
      </c>
      <c r="AT1032" s="3" t="b">
        <f t="shared" si="214"/>
        <v>1</v>
      </c>
      <c r="AU1032" s="3">
        <f t="shared" si="215"/>
        <v>2.1141071428571427</v>
      </c>
      <c r="AV1032" s="3">
        <f t="shared" si="216"/>
        <v>1.0952380952380951</v>
      </c>
      <c r="AW1032" s="3">
        <f t="shared" si="209"/>
        <v>0.94880396101646225</v>
      </c>
      <c r="AX1032" s="3">
        <f t="shared" si="208"/>
        <v>0.39194428427200573</v>
      </c>
      <c r="AY1032" s="3" t="b">
        <f t="shared" si="219"/>
        <v>0</v>
      </c>
      <c r="AZ1032" s="6">
        <f t="shared" si="217"/>
        <v>0.58102060611989592</v>
      </c>
      <c r="BA1032" s="3" t="b">
        <f t="shared" si="220"/>
        <v>0</v>
      </c>
      <c r="BB1032" s="3"/>
      <c r="BC1032" t="s">
        <v>537</v>
      </c>
    </row>
    <row r="1033" spans="1:55">
      <c r="A1033">
        <v>1106</v>
      </c>
      <c r="B1033">
        <v>1</v>
      </c>
      <c r="C1033" t="s">
        <v>2357</v>
      </c>
      <c r="D1033" t="str">
        <f>HYPERLINK("http://www.uniprot.org/uniprot/ZN318_MOUSE", "ZN318_MOUSE")</f>
        <v>ZN318_MOUSE</v>
      </c>
      <c r="F1033">
        <v>2.9</v>
      </c>
      <c r="G1033">
        <v>2064</v>
      </c>
      <c r="H1033">
        <v>228221</v>
      </c>
      <c r="I1033" t="s">
        <v>2358</v>
      </c>
      <c r="J1033">
        <v>8</v>
      </c>
      <c r="K1033">
        <v>8</v>
      </c>
      <c r="L1033">
        <v>1</v>
      </c>
      <c r="M1033">
        <v>1</v>
      </c>
      <c r="N1033">
        <v>2</v>
      </c>
      <c r="O1033">
        <v>2</v>
      </c>
      <c r="P1033">
        <v>0</v>
      </c>
      <c r="Q1033">
        <v>1</v>
      </c>
      <c r="R1033">
        <v>1</v>
      </c>
      <c r="S1033">
        <v>1</v>
      </c>
      <c r="T1033">
        <v>1</v>
      </c>
      <c r="U1033">
        <v>2</v>
      </c>
      <c r="V1033">
        <v>2</v>
      </c>
      <c r="W1033">
        <v>0</v>
      </c>
      <c r="X1033">
        <v>1</v>
      </c>
      <c r="Y1033">
        <v>1</v>
      </c>
      <c r="Z1033">
        <v>1</v>
      </c>
      <c r="AA1033">
        <v>1</v>
      </c>
      <c r="AB1033">
        <v>2</v>
      </c>
      <c r="AC1033">
        <v>2</v>
      </c>
      <c r="AD1033">
        <v>0</v>
      </c>
      <c r="AE1033">
        <v>1</v>
      </c>
      <c r="AF1033">
        <v>1</v>
      </c>
      <c r="AG1033">
        <v>1</v>
      </c>
      <c r="AH1033" s="3">
        <v>2.8571428571428572</v>
      </c>
      <c r="AI1033" s="3">
        <v>1.1428571428571428</v>
      </c>
      <c r="AJ1033" s="3">
        <v>1.4285714285714286</v>
      </c>
      <c r="AK1033" s="3">
        <v>1.8571428571428572</v>
      </c>
      <c r="AL1033" s="3">
        <v>3</v>
      </c>
      <c r="AM1033" s="3">
        <v>0.8571428571428571</v>
      </c>
      <c r="AN1033" s="3">
        <v>0.5714285714285714</v>
      </c>
      <c r="AO1033" s="3">
        <f t="shared" si="210"/>
        <v>1.6734693877551021</v>
      </c>
      <c r="AP1033" s="3" t="b">
        <f t="shared" si="211"/>
        <v>0</v>
      </c>
      <c r="AQ1033" s="3" t="b">
        <f t="shared" si="218"/>
        <v>1</v>
      </c>
      <c r="AR1033">
        <f t="shared" si="212"/>
        <v>3</v>
      </c>
      <c r="AS1033">
        <f t="shared" si="213"/>
        <v>3</v>
      </c>
      <c r="AT1033" s="3" t="b">
        <f t="shared" si="214"/>
        <v>1</v>
      </c>
      <c r="AU1033" s="3">
        <f t="shared" si="215"/>
        <v>1.8214285714285716</v>
      </c>
      <c r="AV1033" s="3">
        <f t="shared" si="216"/>
        <v>1.4761904761904763</v>
      </c>
      <c r="AW1033" s="3">
        <f t="shared" si="209"/>
        <v>0.30319153230577661</v>
      </c>
      <c r="AX1033" s="3">
        <f t="shared" si="208"/>
        <v>-5.353868586827587E-2</v>
      </c>
      <c r="AY1033" s="3" t="b">
        <f t="shared" si="219"/>
        <v>0</v>
      </c>
      <c r="AZ1033" s="6">
        <f t="shared" si="217"/>
        <v>0.67647201449898575</v>
      </c>
      <c r="BA1033" s="3" t="b">
        <f t="shared" si="220"/>
        <v>0</v>
      </c>
      <c r="BB1033" s="3"/>
      <c r="BC1033" t="s">
        <v>537</v>
      </c>
    </row>
    <row r="1034" spans="1:55">
      <c r="A1034">
        <v>908</v>
      </c>
      <c r="B1034">
        <v>1</v>
      </c>
      <c r="C1034" t="s">
        <v>1401</v>
      </c>
      <c r="D1034" t="str">
        <f>HYPERLINK("http://www.uniprot.org/uniprot/PTAD1_MOUSE", "PTAD1_MOUSE")</f>
        <v>PTAD1_MOUSE</v>
      </c>
      <c r="F1034">
        <v>8.6</v>
      </c>
      <c r="G1034">
        <v>362</v>
      </c>
      <c r="H1034">
        <v>43132</v>
      </c>
      <c r="I1034" t="s">
        <v>1402</v>
      </c>
      <c r="J1034">
        <v>13</v>
      </c>
      <c r="K1034">
        <v>13</v>
      </c>
      <c r="L1034">
        <v>1</v>
      </c>
      <c r="M1034">
        <v>0</v>
      </c>
      <c r="N1034">
        <v>2</v>
      </c>
      <c r="O1034">
        <v>7</v>
      </c>
      <c r="P1034">
        <v>0</v>
      </c>
      <c r="Q1034">
        <v>0</v>
      </c>
      <c r="R1034">
        <v>1</v>
      </c>
      <c r="S1034">
        <v>3</v>
      </c>
      <c r="T1034">
        <v>0</v>
      </c>
      <c r="U1034">
        <v>2</v>
      </c>
      <c r="V1034">
        <v>7</v>
      </c>
      <c r="W1034">
        <v>0</v>
      </c>
      <c r="X1034">
        <v>0</v>
      </c>
      <c r="Y1034">
        <v>1</v>
      </c>
      <c r="Z1034">
        <v>3</v>
      </c>
      <c r="AA1034">
        <v>0</v>
      </c>
      <c r="AB1034">
        <v>2</v>
      </c>
      <c r="AC1034">
        <v>7</v>
      </c>
      <c r="AD1034">
        <v>0</v>
      </c>
      <c r="AE1034">
        <v>0</v>
      </c>
      <c r="AF1034">
        <v>1</v>
      </c>
      <c r="AG1034">
        <v>3</v>
      </c>
      <c r="AH1034" s="3">
        <v>0.8571428571428571</v>
      </c>
      <c r="AI1034" s="3">
        <v>1</v>
      </c>
      <c r="AJ1034" s="3">
        <v>5.3354285714285714</v>
      </c>
      <c r="AK1034" s="3">
        <v>1.17</v>
      </c>
      <c r="AL1034" s="3">
        <v>0.8571428571428571</v>
      </c>
      <c r="AM1034" s="3">
        <v>0.8571428571428571</v>
      </c>
      <c r="AN1034" s="3">
        <v>1.5790000000000002</v>
      </c>
      <c r="AO1034" s="3">
        <f t="shared" si="210"/>
        <v>1.6651224489795919</v>
      </c>
      <c r="AP1034" s="3" t="b">
        <f t="shared" si="211"/>
        <v>0</v>
      </c>
      <c r="AQ1034" s="3" t="b">
        <f t="shared" si="218"/>
        <v>1</v>
      </c>
      <c r="AR1034">
        <f t="shared" si="212"/>
        <v>2</v>
      </c>
      <c r="AS1034">
        <f t="shared" si="213"/>
        <v>2</v>
      </c>
      <c r="AT1034" s="3" t="b">
        <f t="shared" si="214"/>
        <v>1</v>
      </c>
      <c r="AU1034" s="3">
        <f t="shared" si="215"/>
        <v>2.090642857142857</v>
      </c>
      <c r="AV1034" s="3">
        <f t="shared" si="216"/>
        <v>1.0977619047619047</v>
      </c>
      <c r="AW1034" s="3">
        <f t="shared" si="209"/>
        <v>0.92938144856442184</v>
      </c>
      <c r="AX1034" s="3">
        <f t="shared" si="208"/>
        <v>0.40277421063279223</v>
      </c>
      <c r="AY1034" s="3" t="b">
        <f t="shared" si="219"/>
        <v>0</v>
      </c>
      <c r="AZ1034" s="6">
        <f t="shared" si="217"/>
        <v>0.47874639371652838</v>
      </c>
      <c r="BA1034" s="3" t="b">
        <f t="shared" si="220"/>
        <v>0</v>
      </c>
      <c r="BB1034" s="3"/>
      <c r="BC1034" t="s">
        <v>537</v>
      </c>
    </row>
    <row r="1035" spans="1:55">
      <c r="A1035">
        <v>683</v>
      </c>
      <c r="B1035">
        <v>1</v>
      </c>
      <c r="C1035" t="s">
        <v>1877</v>
      </c>
      <c r="D1035" t="str">
        <f>HYPERLINK("http://www.uniprot.org/uniprot/REXO4_MOUSE", "REXO4_MOUSE")</f>
        <v>REXO4_MOUSE</v>
      </c>
      <c r="F1035">
        <v>20.399999999999999</v>
      </c>
      <c r="G1035">
        <v>432</v>
      </c>
      <c r="H1035">
        <v>47600</v>
      </c>
      <c r="I1035" t="s">
        <v>1878</v>
      </c>
      <c r="J1035">
        <v>12</v>
      </c>
      <c r="K1035">
        <v>12</v>
      </c>
      <c r="L1035">
        <v>1</v>
      </c>
      <c r="M1035">
        <v>1</v>
      </c>
      <c r="N1035">
        <v>2</v>
      </c>
      <c r="O1035">
        <v>1</v>
      </c>
      <c r="P1035">
        <v>0</v>
      </c>
      <c r="Q1035">
        <v>1</v>
      </c>
      <c r="R1035">
        <v>3</v>
      </c>
      <c r="S1035">
        <v>4</v>
      </c>
      <c r="T1035">
        <v>1</v>
      </c>
      <c r="U1035">
        <v>2</v>
      </c>
      <c r="V1035">
        <v>1</v>
      </c>
      <c r="W1035">
        <v>0</v>
      </c>
      <c r="X1035">
        <v>1</v>
      </c>
      <c r="Y1035">
        <v>3</v>
      </c>
      <c r="Z1035">
        <v>4</v>
      </c>
      <c r="AA1035">
        <v>1</v>
      </c>
      <c r="AB1035">
        <v>2</v>
      </c>
      <c r="AC1035">
        <v>1</v>
      </c>
      <c r="AD1035">
        <v>0</v>
      </c>
      <c r="AE1035">
        <v>1</v>
      </c>
      <c r="AF1035">
        <v>3</v>
      </c>
      <c r="AG1035">
        <v>4</v>
      </c>
      <c r="AH1035" s="3">
        <v>2.2857142857142856</v>
      </c>
      <c r="AI1035" s="3">
        <v>0.8571428571428571</v>
      </c>
      <c r="AJ1035" s="3">
        <v>0.5714285714285714</v>
      </c>
      <c r="AK1035" s="3">
        <v>0.72485714285714287</v>
      </c>
      <c r="AL1035" s="3">
        <v>2.6142857142857143</v>
      </c>
      <c r="AM1035" s="3">
        <v>2.2857142857142856</v>
      </c>
      <c r="AN1035" s="3">
        <v>2.3162857142857143</v>
      </c>
      <c r="AO1035" s="3">
        <f t="shared" si="210"/>
        <v>1.6650612244897958</v>
      </c>
      <c r="AP1035" s="3" t="b">
        <f t="shared" si="211"/>
        <v>0</v>
      </c>
      <c r="AQ1035" s="3" t="b">
        <f t="shared" si="218"/>
        <v>1</v>
      </c>
      <c r="AR1035">
        <f t="shared" si="212"/>
        <v>3</v>
      </c>
      <c r="AS1035">
        <f t="shared" si="213"/>
        <v>3</v>
      </c>
      <c r="AT1035" s="3" t="b">
        <f t="shared" si="214"/>
        <v>1</v>
      </c>
      <c r="AU1035" s="3">
        <f t="shared" si="215"/>
        <v>1.1097857142857144</v>
      </c>
      <c r="AV1035" s="3">
        <f t="shared" si="216"/>
        <v>2.4054285714285712</v>
      </c>
      <c r="AW1035" s="3">
        <f t="shared" si="209"/>
        <v>-1.1160128224724901</v>
      </c>
      <c r="AX1035" s="3">
        <f t="shared" si="208"/>
        <v>-0.84891060583343514</v>
      </c>
      <c r="AY1035" s="3" t="b">
        <f t="shared" si="219"/>
        <v>0</v>
      </c>
      <c r="AZ1035" s="6">
        <f t="shared" si="217"/>
        <v>4.1972972558553652E-2</v>
      </c>
      <c r="BA1035" s="3" t="b">
        <f t="shared" si="220"/>
        <v>1</v>
      </c>
      <c r="BB1035" s="3"/>
      <c r="BC1035" t="s">
        <v>537</v>
      </c>
    </row>
    <row r="1036" spans="1:55">
      <c r="A1036">
        <v>790</v>
      </c>
      <c r="B1036">
        <v>1</v>
      </c>
      <c r="C1036" t="s">
        <v>1586</v>
      </c>
      <c r="D1036" t="str">
        <f>HYPERLINK("http://www.uniprot.org/uniprot/ZN592_MOUSE", "ZN592_MOUSE")</f>
        <v>ZN592_MOUSE</v>
      </c>
      <c r="F1036">
        <v>9.6999999999999993</v>
      </c>
      <c r="G1036">
        <v>1262</v>
      </c>
      <c r="H1036">
        <v>137515</v>
      </c>
      <c r="I1036" t="s">
        <v>1587</v>
      </c>
      <c r="J1036">
        <v>11</v>
      </c>
      <c r="K1036">
        <v>11</v>
      </c>
      <c r="L1036">
        <v>1</v>
      </c>
      <c r="M1036">
        <v>1</v>
      </c>
      <c r="N1036">
        <v>2</v>
      </c>
      <c r="O1036">
        <v>0</v>
      </c>
      <c r="P1036">
        <v>0</v>
      </c>
      <c r="Q1036">
        <v>1</v>
      </c>
      <c r="R1036">
        <v>4</v>
      </c>
      <c r="S1036">
        <v>3</v>
      </c>
      <c r="T1036">
        <v>1</v>
      </c>
      <c r="U1036">
        <v>2</v>
      </c>
      <c r="V1036">
        <v>0</v>
      </c>
      <c r="W1036">
        <v>0</v>
      </c>
      <c r="X1036">
        <v>1</v>
      </c>
      <c r="Y1036">
        <v>4</v>
      </c>
      <c r="Z1036">
        <v>3</v>
      </c>
      <c r="AA1036">
        <v>1</v>
      </c>
      <c r="AB1036">
        <v>2</v>
      </c>
      <c r="AC1036">
        <v>0</v>
      </c>
      <c r="AD1036">
        <v>0</v>
      </c>
      <c r="AE1036">
        <v>1</v>
      </c>
      <c r="AF1036">
        <v>4</v>
      </c>
      <c r="AG1036">
        <v>3</v>
      </c>
      <c r="AH1036" s="3">
        <v>2.4285714285714284</v>
      </c>
      <c r="AI1036" s="3">
        <v>0.89542857142857135</v>
      </c>
      <c r="AJ1036" s="3">
        <v>0</v>
      </c>
      <c r="AK1036" s="3">
        <v>0.8928571428571429</v>
      </c>
      <c r="AL1036" s="3">
        <v>2.8571428571428572</v>
      </c>
      <c r="AM1036" s="3">
        <v>2.8571428571428572</v>
      </c>
      <c r="AN1036" s="3">
        <v>1.5714285714285714</v>
      </c>
      <c r="AO1036" s="3">
        <f t="shared" si="210"/>
        <v>1.6432244897959183</v>
      </c>
      <c r="AP1036" s="3" t="b">
        <f t="shared" si="211"/>
        <v>0</v>
      </c>
      <c r="AQ1036" s="3" t="b">
        <f t="shared" si="218"/>
        <v>1</v>
      </c>
      <c r="AR1036">
        <f t="shared" si="212"/>
        <v>2</v>
      </c>
      <c r="AS1036">
        <f t="shared" si="213"/>
        <v>3</v>
      </c>
      <c r="AT1036" s="3" t="b">
        <f t="shared" si="214"/>
        <v>1</v>
      </c>
      <c r="AU1036" s="3">
        <f t="shared" si="215"/>
        <v>1.0542142857142858</v>
      </c>
      <c r="AV1036" s="3">
        <f t="shared" si="216"/>
        <v>2.4285714285714284</v>
      </c>
      <c r="AW1036" s="3">
        <f t="shared" si="209"/>
        <v>-1.2039397718423697</v>
      </c>
      <c r="AX1036" s="3">
        <f t="shared" si="208"/>
        <v>-0.99806400595701683</v>
      </c>
      <c r="AY1036" s="3" t="b">
        <f t="shared" si="219"/>
        <v>0</v>
      </c>
      <c r="AZ1036" s="6">
        <f t="shared" si="217"/>
        <v>0.10533991215717907</v>
      </c>
      <c r="BA1036" s="3" t="b">
        <f t="shared" si="220"/>
        <v>0</v>
      </c>
      <c r="BB1036" s="3"/>
      <c r="BC1036" t="s">
        <v>537</v>
      </c>
    </row>
    <row r="1037" spans="1:55">
      <c r="A1037">
        <v>808</v>
      </c>
      <c r="B1037">
        <v>1</v>
      </c>
      <c r="C1037" t="s">
        <v>1624</v>
      </c>
      <c r="D1037" t="str">
        <f>HYPERLINK("http://www.uniprot.org/uniprot/FBX38_MOUSE", "FBX38_MOUSE")</f>
        <v>FBX38_MOUSE</v>
      </c>
      <c r="F1037">
        <v>4.4000000000000004</v>
      </c>
      <c r="G1037">
        <v>1194</v>
      </c>
      <c r="H1037">
        <v>133929</v>
      </c>
      <c r="I1037" t="s">
        <v>1625</v>
      </c>
      <c r="J1037">
        <v>11</v>
      </c>
      <c r="K1037">
        <v>11</v>
      </c>
      <c r="L1037">
        <v>1</v>
      </c>
      <c r="M1037">
        <v>1</v>
      </c>
      <c r="N1037">
        <v>2</v>
      </c>
      <c r="O1037">
        <v>2</v>
      </c>
      <c r="P1037">
        <v>0</v>
      </c>
      <c r="Q1037">
        <v>1</v>
      </c>
      <c r="R1037">
        <v>2</v>
      </c>
      <c r="S1037">
        <v>3</v>
      </c>
      <c r="T1037">
        <v>1</v>
      </c>
      <c r="U1037">
        <v>2</v>
      </c>
      <c r="V1037">
        <v>2</v>
      </c>
      <c r="W1037">
        <v>0</v>
      </c>
      <c r="X1037">
        <v>1</v>
      </c>
      <c r="Y1037">
        <v>2</v>
      </c>
      <c r="Z1037">
        <v>3</v>
      </c>
      <c r="AA1037">
        <v>1</v>
      </c>
      <c r="AB1037">
        <v>2</v>
      </c>
      <c r="AC1037">
        <v>2</v>
      </c>
      <c r="AD1037">
        <v>0</v>
      </c>
      <c r="AE1037">
        <v>1</v>
      </c>
      <c r="AF1037">
        <v>2</v>
      </c>
      <c r="AG1037">
        <v>3</v>
      </c>
      <c r="AH1037" s="3">
        <v>2.4325714285714284</v>
      </c>
      <c r="AI1037" s="3">
        <v>0.89757142857142846</v>
      </c>
      <c r="AJ1037" s="3">
        <v>1.2857142857142858</v>
      </c>
      <c r="AK1037" s="3">
        <v>1</v>
      </c>
      <c r="AL1037" s="3">
        <v>2.8571428571428572</v>
      </c>
      <c r="AM1037" s="3">
        <v>1.4285714285714286</v>
      </c>
      <c r="AN1037" s="3">
        <v>1.5714285714285714</v>
      </c>
      <c r="AO1037" s="3">
        <f t="shared" si="210"/>
        <v>1.6389999999999998</v>
      </c>
      <c r="AP1037" s="3" t="b">
        <f t="shared" si="211"/>
        <v>0</v>
      </c>
      <c r="AQ1037" s="3" t="b">
        <f t="shared" si="218"/>
        <v>1</v>
      </c>
      <c r="AR1037">
        <f t="shared" si="212"/>
        <v>3</v>
      </c>
      <c r="AS1037">
        <f t="shared" si="213"/>
        <v>3</v>
      </c>
      <c r="AT1037" s="3" t="b">
        <f t="shared" si="214"/>
        <v>1</v>
      </c>
      <c r="AU1037" s="3">
        <f t="shared" si="215"/>
        <v>1.4039642857142856</v>
      </c>
      <c r="AV1037" s="3">
        <f t="shared" si="216"/>
        <v>1.9523809523809523</v>
      </c>
      <c r="AW1037" s="3">
        <f t="shared" si="209"/>
        <v>-0.47572834525541968</v>
      </c>
      <c r="AX1037" s="3">
        <f t="shared" si="208"/>
        <v>-0.53711412382255463</v>
      </c>
      <c r="AY1037" s="3" t="b">
        <f t="shared" si="219"/>
        <v>0</v>
      </c>
      <c r="AZ1037" s="6">
        <f t="shared" si="217"/>
        <v>0.37578226518491259</v>
      </c>
      <c r="BA1037" s="3" t="b">
        <f t="shared" si="220"/>
        <v>0</v>
      </c>
      <c r="BB1037" s="3"/>
      <c r="BC1037" t="s">
        <v>537</v>
      </c>
    </row>
    <row r="1038" spans="1:55">
      <c r="A1038">
        <v>981</v>
      </c>
      <c r="B1038">
        <v>1</v>
      </c>
      <c r="C1038" t="s">
        <v>1197</v>
      </c>
      <c r="D1038" t="str">
        <f>HYPERLINK("http://www.uniprot.org/uniprot/RPR1A_MOUSE", "RPR1A_MOUSE")</f>
        <v>RPR1A_MOUSE</v>
      </c>
      <c r="F1038">
        <v>15.1</v>
      </c>
      <c r="G1038">
        <v>312</v>
      </c>
      <c r="H1038">
        <v>35702</v>
      </c>
      <c r="I1038" t="s">
        <v>1198</v>
      </c>
      <c r="J1038">
        <v>23</v>
      </c>
      <c r="K1038">
        <v>11</v>
      </c>
      <c r="L1038">
        <v>0.47799999999999998</v>
      </c>
      <c r="M1038">
        <v>0</v>
      </c>
      <c r="N1038">
        <v>7</v>
      </c>
      <c r="O1038">
        <v>3</v>
      </c>
      <c r="P1038">
        <v>1</v>
      </c>
      <c r="Q1038">
        <v>0</v>
      </c>
      <c r="R1038">
        <v>4</v>
      </c>
      <c r="S1038">
        <v>8</v>
      </c>
      <c r="T1038">
        <v>0</v>
      </c>
      <c r="U1038">
        <v>5</v>
      </c>
      <c r="V1038">
        <v>1</v>
      </c>
      <c r="W1038">
        <v>0</v>
      </c>
      <c r="X1038">
        <v>0</v>
      </c>
      <c r="Y1038">
        <v>1</v>
      </c>
      <c r="Z1038">
        <v>4</v>
      </c>
      <c r="AA1038">
        <v>0</v>
      </c>
      <c r="AB1038">
        <v>5.2779999999999996</v>
      </c>
      <c r="AC1038">
        <v>1.077</v>
      </c>
      <c r="AD1038">
        <v>0</v>
      </c>
      <c r="AE1038">
        <v>0</v>
      </c>
      <c r="AF1038">
        <v>1.1299999999999999</v>
      </c>
      <c r="AG1038">
        <v>4.6669999999999998</v>
      </c>
      <c r="AH1038" s="3">
        <v>0.89757142857142846</v>
      </c>
      <c r="AI1038" s="3">
        <v>3.4259999999999997</v>
      </c>
      <c r="AJ1038" s="3">
        <v>0.86814285714285711</v>
      </c>
      <c r="AK1038" s="3">
        <v>1.4285714285714286</v>
      </c>
      <c r="AL1038" s="3">
        <v>1</v>
      </c>
      <c r="AM1038" s="3">
        <v>1.0185714285714285</v>
      </c>
      <c r="AN1038" s="3">
        <v>2.7651428571428576</v>
      </c>
      <c r="AO1038" s="3">
        <f t="shared" si="210"/>
        <v>1.6291428571428572</v>
      </c>
      <c r="AP1038" s="3" t="b">
        <f t="shared" si="211"/>
        <v>0</v>
      </c>
      <c r="AQ1038" s="3" t="b">
        <f t="shared" si="218"/>
        <v>1</v>
      </c>
      <c r="AR1038">
        <f t="shared" si="212"/>
        <v>3</v>
      </c>
      <c r="AS1038">
        <f t="shared" si="213"/>
        <v>2</v>
      </c>
      <c r="AT1038" s="3" t="b">
        <f t="shared" si="214"/>
        <v>1</v>
      </c>
      <c r="AU1038" s="3">
        <f t="shared" si="215"/>
        <v>1.6550714285714285</v>
      </c>
      <c r="AV1038" s="3">
        <f t="shared" si="216"/>
        <v>1.5945714285714285</v>
      </c>
      <c r="AW1038" s="3">
        <f t="shared" si="209"/>
        <v>5.3724757005202788E-2</v>
      </c>
      <c r="AX1038" s="3">
        <f t="shared" si="208"/>
        <v>-0.26310477318657355</v>
      </c>
      <c r="AY1038" s="3" t="b">
        <f t="shared" si="219"/>
        <v>0</v>
      </c>
      <c r="AZ1038" s="6">
        <f t="shared" si="217"/>
        <v>0.94704439421091924</v>
      </c>
      <c r="BA1038" s="3" t="b">
        <f t="shared" si="220"/>
        <v>0</v>
      </c>
      <c r="BB1038" s="3"/>
      <c r="BC1038" t="s">
        <v>1199</v>
      </c>
    </row>
    <row r="1039" spans="1:55">
      <c r="A1039">
        <v>680</v>
      </c>
      <c r="B1039">
        <v>1</v>
      </c>
      <c r="C1039" t="s">
        <v>1871</v>
      </c>
      <c r="D1039" t="str">
        <f>HYPERLINK("http://www.uniprot.org/uniprot/PCNP_MOUSE", "PCNP_MOUSE")</f>
        <v>PCNP_MOUSE</v>
      </c>
      <c r="F1039">
        <v>36</v>
      </c>
      <c r="G1039">
        <v>178</v>
      </c>
      <c r="H1039">
        <v>18964</v>
      </c>
      <c r="I1039" t="s">
        <v>1872</v>
      </c>
      <c r="J1039">
        <v>15</v>
      </c>
      <c r="K1039">
        <v>15</v>
      </c>
      <c r="L1039">
        <v>1</v>
      </c>
      <c r="M1039">
        <v>0</v>
      </c>
      <c r="N1039">
        <v>7</v>
      </c>
      <c r="O1039">
        <v>2</v>
      </c>
      <c r="P1039">
        <v>0</v>
      </c>
      <c r="Q1039">
        <v>0</v>
      </c>
      <c r="R1039">
        <v>3</v>
      </c>
      <c r="S1039">
        <v>3</v>
      </c>
      <c r="T1039">
        <v>0</v>
      </c>
      <c r="U1039">
        <v>7</v>
      </c>
      <c r="V1039">
        <v>2</v>
      </c>
      <c r="W1039">
        <v>0</v>
      </c>
      <c r="X1039">
        <v>0</v>
      </c>
      <c r="Y1039">
        <v>3</v>
      </c>
      <c r="Z1039">
        <v>3</v>
      </c>
      <c r="AA1039">
        <v>0</v>
      </c>
      <c r="AB1039">
        <v>7</v>
      </c>
      <c r="AC1039">
        <v>2</v>
      </c>
      <c r="AD1039">
        <v>0</v>
      </c>
      <c r="AE1039">
        <v>0</v>
      </c>
      <c r="AF1039">
        <v>3</v>
      </c>
      <c r="AG1039">
        <v>3</v>
      </c>
      <c r="AH1039" s="3">
        <v>0.5714285714285714</v>
      </c>
      <c r="AI1039" s="3">
        <v>4.5714285714285712</v>
      </c>
      <c r="AJ1039" s="3">
        <v>1.1428571428571428</v>
      </c>
      <c r="AK1039" s="3">
        <v>0.7142857142857143</v>
      </c>
      <c r="AL1039" s="3">
        <v>0.5714285714285714</v>
      </c>
      <c r="AM1039" s="3">
        <v>2.2857142857142856</v>
      </c>
      <c r="AN1039" s="3">
        <v>1.4285714285714286</v>
      </c>
      <c r="AO1039" s="3">
        <f t="shared" si="210"/>
        <v>1.6122448979591835</v>
      </c>
      <c r="AP1039" s="3" t="b">
        <f t="shared" si="211"/>
        <v>0</v>
      </c>
      <c r="AQ1039" s="3" t="b">
        <f t="shared" si="218"/>
        <v>1</v>
      </c>
      <c r="AR1039">
        <f t="shared" si="212"/>
        <v>2</v>
      </c>
      <c r="AS1039">
        <f t="shared" si="213"/>
        <v>2</v>
      </c>
      <c r="AT1039" s="3" t="b">
        <f t="shared" si="214"/>
        <v>1</v>
      </c>
      <c r="AU1039" s="3">
        <f t="shared" si="215"/>
        <v>1.7499999999999998</v>
      </c>
      <c r="AV1039" s="3">
        <f t="shared" si="216"/>
        <v>1.4285714285714286</v>
      </c>
      <c r="AW1039" s="3">
        <f t="shared" si="209"/>
        <v>0.29278174922784572</v>
      </c>
      <c r="AX1039" s="3">
        <f t="shared" si="208"/>
        <v>-0.25171924686520197</v>
      </c>
      <c r="AY1039" s="3" t="b">
        <f t="shared" si="219"/>
        <v>0</v>
      </c>
      <c r="AZ1039" s="6">
        <f t="shared" si="217"/>
        <v>0.79885238538438763</v>
      </c>
      <c r="BA1039" s="3" t="b">
        <f t="shared" si="220"/>
        <v>0</v>
      </c>
      <c r="BB1039" s="3"/>
      <c r="BC1039" t="s">
        <v>537</v>
      </c>
    </row>
    <row r="1040" spans="1:55">
      <c r="A1040">
        <v>687</v>
      </c>
      <c r="B1040">
        <v>1</v>
      </c>
      <c r="C1040" t="s">
        <v>1805</v>
      </c>
      <c r="D1040" t="str">
        <f>HYPERLINK("http://www.uniprot.org/uniprot/MSL1_MOUSE", "MSL1_MOUSE")</f>
        <v>MSL1_MOUSE</v>
      </c>
      <c r="F1040">
        <v>18.2</v>
      </c>
      <c r="G1040">
        <v>616</v>
      </c>
      <c r="H1040">
        <v>67321</v>
      </c>
      <c r="I1040" t="s">
        <v>1806</v>
      </c>
      <c r="J1040">
        <v>9</v>
      </c>
      <c r="K1040">
        <v>9</v>
      </c>
      <c r="L1040">
        <v>1</v>
      </c>
      <c r="M1040">
        <v>4</v>
      </c>
      <c r="N1040">
        <v>2</v>
      </c>
      <c r="O1040">
        <v>2</v>
      </c>
      <c r="P1040">
        <v>0</v>
      </c>
      <c r="Q1040">
        <v>0</v>
      </c>
      <c r="R1040">
        <v>0</v>
      </c>
      <c r="S1040">
        <v>1</v>
      </c>
      <c r="T1040">
        <v>4</v>
      </c>
      <c r="U1040">
        <v>2</v>
      </c>
      <c r="V1040">
        <v>2</v>
      </c>
      <c r="W1040">
        <v>0</v>
      </c>
      <c r="X1040">
        <v>0</v>
      </c>
      <c r="Y1040">
        <v>0</v>
      </c>
      <c r="Z1040">
        <v>1</v>
      </c>
      <c r="AA1040">
        <v>4</v>
      </c>
      <c r="AB1040">
        <v>2</v>
      </c>
      <c r="AC1040">
        <v>2</v>
      </c>
      <c r="AD1040">
        <v>0</v>
      </c>
      <c r="AE1040">
        <v>0</v>
      </c>
      <c r="AF1040">
        <v>0</v>
      </c>
      <c r="AG1040">
        <v>1</v>
      </c>
      <c r="AH1040" s="3">
        <v>7.5</v>
      </c>
      <c r="AI1040" s="3">
        <v>0.8571428571428571</v>
      </c>
      <c r="AJ1040" s="3">
        <v>1.1428571428571428</v>
      </c>
      <c r="AK1040" s="3">
        <v>0.76042857142857145</v>
      </c>
      <c r="AL1040" s="3">
        <v>0.5714285714285714</v>
      </c>
      <c r="AM1040" s="3">
        <v>0</v>
      </c>
      <c r="AN1040" s="3">
        <v>0.42857142857142855</v>
      </c>
      <c r="AO1040" s="3">
        <f t="shared" si="210"/>
        <v>1.6086326530612245</v>
      </c>
      <c r="AP1040" s="3" t="b">
        <f t="shared" si="211"/>
        <v>0</v>
      </c>
      <c r="AQ1040" s="3" t="b">
        <f t="shared" si="218"/>
        <v>1</v>
      </c>
      <c r="AR1040">
        <f t="shared" si="212"/>
        <v>3</v>
      </c>
      <c r="AS1040">
        <f t="shared" si="213"/>
        <v>1</v>
      </c>
      <c r="AT1040" s="3" t="b">
        <f t="shared" si="214"/>
        <v>1</v>
      </c>
      <c r="AU1040" s="3">
        <f t="shared" si="215"/>
        <v>2.5651071428571428</v>
      </c>
      <c r="AV1040" s="3">
        <f t="shared" si="216"/>
        <v>0.33333333333333331</v>
      </c>
      <c r="AW1040" s="3">
        <f t="shared" si="209"/>
        <v>2.9439815882456428</v>
      </c>
      <c r="AX1040" s="3">
        <f t="shared" ref="AX1040:AX1103" si="221">(AW1040-AVERAGE(AW1030:AW1050))/STDEV(AW1030:AW1050)</f>
        <v>1.4308328854513594</v>
      </c>
      <c r="AY1040" s="3" t="b">
        <f t="shared" si="219"/>
        <v>0</v>
      </c>
      <c r="AZ1040" s="6">
        <f t="shared" si="217"/>
        <v>0.30511752537810222</v>
      </c>
      <c r="BA1040" s="3" t="b">
        <f t="shared" si="220"/>
        <v>0</v>
      </c>
      <c r="BB1040" s="3"/>
      <c r="BC1040" t="s">
        <v>537</v>
      </c>
    </row>
    <row r="1041" spans="1:55">
      <c r="A1041">
        <v>497</v>
      </c>
      <c r="B1041">
        <v>1</v>
      </c>
      <c r="C1041" t="s">
        <v>765</v>
      </c>
      <c r="D1041" t="str">
        <f>HYPERLINK("http://www.uniprot.org/uniprot/PP4R2_MOUSE", "PP4R2_MOUSE")</f>
        <v>PP4R2_MOUSE</v>
      </c>
      <c r="F1041">
        <v>15.1</v>
      </c>
      <c r="G1041">
        <v>417</v>
      </c>
      <c r="H1041">
        <v>46480</v>
      </c>
      <c r="I1041" t="s">
        <v>766</v>
      </c>
      <c r="J1041">
        <v>7</v>
      </c>
      <c r="K1041">
        <v>7</v>
      </c>
      <c r="L1041">
        <v>1</v>
      </c>
      <c r="M1041">
        <v>0</v>
      </c>
      <c r="N1041">
        <v>2</v>
      </c>
      <c r="O1041">
        <v>2</v>
      </c>
      <c r="P1041">
        <v>3</v>
      </c>
      <c r="Q1041">
        <v>0</v>
      </c>
      <c r="R1041">
        <v>0</v>
      </c>
      <c r="S1041">
        <v>0</v>
      </c>
      <c r="T1041">
        <v>0</v>
      </c>
      <c r="U1041">
        <v>2</v>
      </c>
      <c r="V1041">
        <v>2</v>
      </c>
      <c r="W1041">
        <v>3</v>
      </c>
      <c r="X1041">
        <v>0</v>
      </c>
      <c r="Y1041">
        <v>0</v>
      </c>
      <c r="Z1041">
        <v>0</v>
      </c>
      <c r="AA1041">
        <v>0</v>
      </c>
      <c r="AB1041">
        <v>2</v>
      </c>
      <c r="AC1041">
        <v>2</v>
      </c>
      <c r="AD1041">
        <v>3</v>
      </c>
      <c r="AE1041">
        <v>0</v>
      </c>
      <c r="AF1041">
        <v>0</v>
      </c>
      <c r="AG1041">
        <v>0</v>
      </c>
      <c r="AH1041" s="3">
        <v>0.2857142857142857</v>
      </c>
      <c r="AI1041" s="3">
        <v>0.8571428571428571</v>
      </c>
      <c r="AJ1041" s="3">
        <v>1.1428571428571428</v>
      </c>
      <c r="AK1041" s="3">
        <v>8.6694285714285719</v>
      </c>
      <c r="AL1041" s="3">
        <v>0.2857142857142857</v>
      </c>
      <c r="AM1041" s="3">
        <v>0</v>
      </c>
      <c r="AN1041" s="3">
        <v>0</v>
      </c>
      <c r="AO1041" s="3">
        <f t="shared" si="210"/>
        <v>1.6058367346938776</v>
      </c>
      <c r="AP1041" s="3" t="b">
        <f t="shared" si="211"/>
        <v>0</v>
      </c>
      <c r="AQ1041" s="3" t="b">
        <f t="shared" si="218"/>
        <v>1</v>
      </c>
      <c r="AR1041">
        <f t="shared" si="212"/>
        <v>3</v>
      </c>
      <c r="AS1041">
        <f t="shared" si="213"/>
        <v>0</v>
      </c>
      <c r="AT1041" s="3" t="b">
        <f t="shared" si="214"/>
        <v>1</v>
      </c>
      <c r="AU1041" s="3">
        <f t="shared" si="215"/>
        <v>2.7387857142857142</v>
      </c>
      <c r="AV1041" s="3">
        <f t="shared" si="216"/>
        <v>9.5238095238095233E-2</v>
      </c>
      <c r="AW1041" s="3">
        <f t="shared" si="209"/>
        <v>4.8458538151341726</v>
      </c>
      <c r="AX1041" s="3">
        <f t="shared" si="221"/>
        <v>2.5505864144564248</v>
      </c>
      <c r="AY1041" s="3" t="b">
        <f t="shared" si="219"/>
        <v>1</v>
      </c>
      <c r="AZ1041" s="6">
        <f t="shared" si="217"/>
        <v>0.31169147512071388</v>
      </c>
      <c r="BA1041" s="3" t="b">
        <f t="shared" si="220"/>
        <v>0</v>
      </c>
      <c r="BB1041" s="3"/>
      <c r="BC1041" t="s">
        <v>537</v>
      </c>
    </row>
    <row r="1042" spans="1:55">
      <c r="A1042">
        <v>1386</v>
      </c>
      <c r="B1042">
        <v>1</v>
      </c>
      <c r="C1042" t="s">
        <v>2708</v>
      </c>
      <c r="D1042" t="str">
        <f>HYPERLINK("http://www.uniprot.org/uniprot/PSA7_MOUSE", "PSA7_MOUSE")</f>
        <v>PSA7_MOUSE</v>
      </c>
      <c r="F1042">
        <v>11.7</v>
      </c>
      <c r="G1042">
        <v>248</v>
      </c>
      <c r="H1042">
        <v>27856</v>
      </c>
      <c r="I1042" t="s">
        <v>2709</v>
      </c>
      <c r="J1042">
        <v>3</v>
      </c>
      <c r="K1042">
        <v>3</v>
      </c>
      <c r="L1042">
        <v>1</v>
      </c>
      <c r="M1042">
        <v>2</v>
      </c>
      <c r="N1042">
        <v>1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2</v>
      </c>
      <c r="U1042">
        <v>1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2</v>
      </c>
      <c r="AB1042">
        <v>1</v>
      </c>
      <c r="AC1042">
        <v>0</v>
      </c>
      <c r="AD1042">
        <v>0</v>
      </c>
      <c r="AE1042">
        <v>0</v>
      </c>
      <c r="AF1042">
        <v>0</v>
      </c>
      <c r="AG1042">
        <v>0</v>
      </c>
      <c r="AH1042" s="3">
        <v>4.8961428571428565</v>
      </c>
      <c r="AI1042" s="3">
        <v>0.5714285714285714</v>
      </c>
      <c r="AJ1042" s="3">
        <v>0.2857142857142857</v>
      </c>
      <c r="AK1042" s="3">
        <v>2.8571428571428572</v>
      </c>
      <c r="AL1042" s="3">
        <v>2</v>
      </c>
      <c r="AM1042" s="3">
        <v>0.42857142857142855</v>
      </c>
      <c r="AN1042" s="3">
        <v>0.14285714285714285</v>
      </c>
      <c r="AO1042" s="3">
        <f t="shared" si="210"/>
        <v>1.5974081632653061</v>
      </c>
      <c r="AP1042" s="3" t="b">
        <f t="shared" si="211"/>
        <v>0</v>
      </c>
      <c r="AQ1042" s="3" t="b">
        <f t="shared" si="218"/>
        <v>1</v>
      </c>
      <c r="AR1042">
        <f t="shared" si="212"/>
        <v>2</v>
      </c>
      <c r="AS1042">
        <f t="shared" si="213"/>
        <v>0</v>
      </c>
      <c r="AT1042" s="3" t="b">
        <f t="shared" si="214"/>
        <v>0</v>
      </c>
      <c r="AU1042" s="3">
        <f t="shared" si="215"/>
        <v>2.1526071428571427</v>
      </c>
      <c r="AV1042" s="3">
        <f t="shared" si="216"/>
        <v>0.8571428571428571</v>
      </c>
      <c r="AW1042" s="3">
        <f t="shared" si="209"/>
        <v>1.3284774687712244</v>
      </c>
      <c r="AX1042" s="3">
        <f t="shared" si="221"/>
        <v>0.46396340946704084</v>
      </c>
      <c r="AY1042" s="3" t="b">
        <f t="shared" si="219"/>
        <v>0</v>
      </c>
      <c r="AZ1042" s="6">
        <f t="shared" si="217"/>
        <v>0.38669701333568612</v>
      </c>
      <c r="BA1042" s="3" t="b">
        <f t="shared" si="220"/>
        <v>0</v>
      </c>
      <c r="BB1042" s="3"/>
      <c r="BC1042" t="s">
        <v>537</v>
      </c>
    </row>
    <row r="1043" spans="1:55">
      <c r="A1043">
        <v>1147</v>
      </c>
      <c r="B1043">
        <v>1</v>
      </c>
      <c r="C1043" t="s">
        <v>2353</v>
      </c>
      <c r="D1043" t="str">
        <f>HYPERLINK("http://www.uniprot.org/uniprot/PIN4_MOUSE", "PIN4_MOUSE")</f>
        <v>PIN4_MOUSE</v>
      </c>
      <c r="F1043">
        <v>30.5</v>
      </c>
      <c r="G1043">
        <v>131</v>
      </c>
      <c r="H1043">
        <v>13816</v>
      </c>
      <c r="I1043" t="s">
        <v>2269</v>
      </c>
      <c r="J1043">
        <v>10</v>
      </c>
      <c r="K1043">
        <v>10</v>
      </c>
      <c r="L1043">
        <v>1</v>
      </c>
      <c r="M1043">
        <v>0</v>
      </c>
      <c r="N1043">
        <v>2</v>
      </c>
      <c r="O1043">
        <v>2</v>
      </c>
      <c r="P1043">
        <v>0</v>
      </c>
      <c r="Q1043">
        <v>0</v>
      </c>
      <c r="R1043">
        <v>0</v>
      </c>
      <c r="S1043">
        <v>6</v>
      </c>
      <c r="T1043">
        <v>0</v>
      </c>
      <c r="U1043">
        <v>2</v>
      </c>
      <c r="V1043">
        <v>2</v>
      </c>
      <c r="W1043">
        <v>0</v>
      </c>
      <c r="X1043">
        <v>0</v>
      </c>
      <c r="Y1043">
        <v>0</v>
      </c>
      <c r="Z1043">
        <v>6</v>
      </c>
      <c r="AA1043">
        <v>0</v>
      </c>
      <c r="AB1043">
        <v>2</v>
      </c>
      <c r="AC1043">
        <v>2</v>
      </c>
      <c r="AD1043">
        <v>0</v>
      </c>
      <c r="AE1043">
        <v>0</v>
      </c>
      <c r="AF1043">
        <v>0</v>
      </c>
      <c r="AG1043">
        <v>6</v>
      </c>
      <c r="AH1043" s="3">
        <v>1.1428571428571428</v>
      </c>
      <c r="AI1043" s="3">
        <v>1.1428571428571428</v>
      </c>
      <c r="AJ1043" s="3">
        <v>1.4285714285714286</v>
      </c>
      <c r="AK1043" s="3">
        <v>2.1428571428571428</v>
      </c>
      <c r="AL1043" s="3">
        <v>1.2857142857142858</v>
      </c>
      <c r="AM1043" s="3">
        <v>0.2857142857142857</v>
      </c>
      <c r="AN1043" s="3">
        <v>3.7239999999999998</v>
      </c>
      <c r="AO1043" s="3">
        <f t="shared" si="210"/>
        <v>1.5932244897959185</v>
      </c>
      <c r="AP1043" s="3" t="b">
        <f t="shared" si="211"/>
        <v>0</v>
      </c>
      <c r="AQ1043" s="3" t="b">
        <f t="shared" si="218"/>
        <v>1</v>
      </c>
      <c r="AR1043">
        <f t="shared" si="212"/>
        <v>2</v>
      </c>
      <c r="AS1043">
        <f t="shared" si="213"/>
        <v>1</v>
      </c>
      <c r="AT1043" s="3" t="b">
        <f t="shared" si="214"/>
        <v>0</v>
      </c>
      <c r="AU1043" s="3">
        <f t="shared" si="215"/>
        <v>1.4642857142857144</v>
      </c>
      <c r="AV1043" s="3">
        <f t="shared" si="216"/>
        <v>1.7651428571428571</v>
      </c>
      <c r="AW1043" s="3">
        <f t="shared" si="209"/>
        <v>-0.26958786634746679</v>
      </c>
      <c r="AX1043" s="3">
        <f t="shared" si="221"/>
        <v>-0.46593780273078067</v>
      </c>
      <c r="AY1043" s="3" t="b">
        <f t="shared" si="219"/>
        <v>0</v>
      </c>
      <c r="AZ1043" s="6">
        <f t="shared" si="217"/>
        <v>0.75140745081514826</v>
      </c>
      <c r="BA1043" s="3" t="b">
        <f t="shared" si="220"/>
        <v>0</v>
      </c>
      <c r="BB1043" s="3"/>
      <c r="BC1043" t="s">
        <v>537</v>
      </c>
    </row>
    <row r="1044" spans="1:55">
      <c r="A1044">
        <v>1228</v>
      </c>
      <c r="B1044">
        <v>1</v>
      </c>
      <c r="C1044" t="s">
        <v>2262</v>
      </c>
      <c r="D1044" t="str">
        <f>HYPERLINK("http://www.uniprot.org/uniprot/RRP8_MOUSE", "RRP8_MOUSE")</f>
        <v>RRP8_MOUSE</v>
      </c>
      <c r="F1044">
        <v>9.1999999999999993</v>
      </c>
      <c r="G1044">
        <v>457</v>
      </c>
      <c r="H1044">
        <v>51067</v>
      </c>
      <c r="I1044" t="s">
        <v>2177</v>
      </c>
      <c r="J1044">
        <v>5</v>
      </c>
      <c r="K1044">
        <v>5</v>
      </c>
      <c r="L1044">
        <v>1</v>
      </c>
      <c r="M1044">
        <v>0</v>
      </c>
      <c r="N1044">
        <v>0</v>
      </c>
      <c r="O1044">
        <v>0</v>
      </c>
      <c r="P1044">
        <v>0</v>
      </c>
      <c r="Q1044">
        <v>2</v>
      </c>
      <c r="R1044">
        <v>3</v>
      </c>
      <c r="S1044">
        <v>0</v>
      </c>
      <c r="T1044">
        <v>0</v>
      </c>
      <c r="U1044">
        <v>0</v>
      </c>
      <c r="V1044">
        <v>0</v>
      </c>
      <c r="W1044">
        <v>0</v>
      </c>
      <c r="X1044">
        <v>2</v>
      </c>
      <c r="Y1044">
        <v>3</v>
      </c>
      <c r="Z1044">
        <v>0</v>
      </c>
      <c r="AA1044">
        <v>0</v>
      </c>
      <c r="AB1044">
        <v>0</v>
      </c>
      <c r="AC1044">
        <v>0</v>
      </c>
      <c r="AD1044">
        <v>0</v>
      </c>
      <c r="AE1044">
        <v>2</v>
      </c>
      <c r="AF1044">
        <v>3</v>
      </c>
      <c r="AG1044">
        <v>0</v>
      </c>
      <c r="AH1044" s="3">
        <v>1.3561428571428571</v>
      </c>
      <c r="AI1044" s="3">
        <v>0</v>
      </c>
      <c r="AJ1044" s="3">
        <v>0.2857142857142857</v>
      </c>
      <c r="AK1044" s="3">
        <v>2.2857142857142856</v>
      </c>
      <c r="AL1044" s="3">
        <v>4.7841428571428581</v>
      </c>
      <c r="AM1044" s="3">
        <v>2.4285714285714284</v>
      </c>
      <c r="AN1044" s="3">
        <v>0</v>
      </c>
      <c r="AO1044" s="3">
        <f t="shared" si="210"/>
        <v>1.5914693877551023</v>
      </c>
      <c r="AP1044" s="3" t="b">
        <f t="shared" si="211"/>
        <v>0</v>
      </c>
      <c r="AQ1044" s="3" t="b">
        <f t="shared" si="218"/>
        <v>1</v>
      </c>
      <c r="AR1044">
        <f t="shared" si="212"/>
        <v>0</v>
      </c>
      <c r="AS1044">
        <f t="shared" si="213"/>
        <v>2</v>
      </c>
      <c r="AT1044" s="3" t="b">
        <f t="shared" si="214"/>
        <v>1</v>
      </c>
      <c r="AU1044" s="3">
        <f t="shared" si="215"/>
        <v>0.98189285714285712</v>
      </c>
      <c r="AV1044" s="3">
        <f t="shared" si="216"/>
        <v>2.4042380952380955</v>
      </c>
      <c r="AW1044" s="3">
        <f t="shared" si="209"/>
        <v>-1.291942262082207</v>
      </c>
      <c r="AX1044" s="3">
        <f t="shared" si="221"/>
        <v>-1.066857054247621</v>
      </c>
      <c r="AY1044" s="3" t="b">
        <f t="shared" si="219"/>
        <v>0</v>
      </c>
      <c r="AZ1044" s="6">
        <f t="shared" si="217"/>
        <v>0.32749668641551472</v>
      </c>
      <c r="BA1044" s="3" t="b">
        <f t="shared" si="220"/>
        <v>0</v>
      </c>
      <c r="BB1044" s="3"/>
      <c r="BC1044" t="s">
        <v>537</v>
      </c>
    </row>
    <row r="1045" spans="1:55">
      <c r="A1045">
        <v>592</v>
      </c>
      <c r="B1045">
        <v>1</v>
      </c>
      <c r="C1045" t="s">
        <v>2121</v>
      </c>
      <c r="D1045" t="str">
        <f>HYPERLINK("http://www.uniprot.org/uniprot/MRE11_MOUSE", "MRE11_MOUSE")</f>
        <v>MRE11_MOUSE</v>
      </c>
      <c r="F1045">
        <v>5.2</v>
      </c>
      <c r="G1045">
        <v>706</v>
      </c>
      <c r="H1045">
        <v>80224</v>
      </c>
      <c r="I1045" t="s">
        <v>2122</v>
      </c>
      <c r="J1045">
        <v>14</v>
      </c>
      <c r="K1045">
        <v>14</v>
      </c>
      <c r="L1045">
        <v>1</v>
      </c>
      <c r="M1045">
        <v>0</v>
      </c>
      <c r="N1045">
        <v>5</v>
      </c>
      <c r="O1045">
        <v>3</v>
      </c>
      <c r="P1045">
        <v>0</v>
      </c>
      <c r="Q1045">
        <v>1</v>
      </c>
      <c r="R1045">
        <v>1</v>
      </c>
      <c r="S1045">
        <v>4</v>
      </c>
      <c r="T1045">
        <v>0</v>
      </c>
      <c r="U1045">
        <v>5</v>
      </c>
      <c r="V1045">
        <v>3</v>
      </c>
      <c r="W1045">
        <v>0</v>
      </c>
      <c r="X1045">
        <v>1</v>
      </c>
      <c r="Y1045">
        <v>1</v>
      </c>
      <c r="Z1045">
        <v>4</v>
      </c>
      <c r="AA1045">
        <v>0</v>
      </c>
      <c r="AB1045">
        <v>5</v>
      </c>
      <c r="AC1045">
        <v>3</v>
      </c>
      <c r="AD1045">
        <v>0</v>
      </c>
      <c r="AE1045">
        <v>1</v>
      </c>
      <c r="AF1045">
        <v>1</v>
      </c>
      <c r="AG1045">
        <v>4</v>
      </c>
      <c r="AH1045" s="3">
        <v>0.2857142857142857</v>
      </c>
      <c r="AI1045" s="3">
        <v>2.8571428571428572</v>
      </c>
      <c r="AJ1045" s="3">
        <v>1.9642857142857142</v>
      </c>
      <c r="AK1045" s="3">
        <v>0.5714285714285714</v>
      </c>
      <c r="AL1045" s="3">
        <v>2.4325714285714284</v>
      </c>
      <c r="AM1045" s="3">
        <v>0.7142857142857143</v>
      </c>
      <c r="AN1045" s="3">
        <v>2.2857142857142856</v>
      </c>
      <c r="AO1045" s="3">
        <f t="shared" si="210"/>
        <v>1.5873061224489793</v>
      </c>
      <c r="AP1045" s="3" t="b">
        <f t="shared" si="211"/>
        <v>0</v>
      </c>
      <c r="AQ1045" s="3" t="b">
        <f t="shared" si="218"/>
        <v>1</v>
      </c>
      <c r="AR1045">
        <f t="shared" si="212"/>
        <v>2</v>
      </c>
      <c r="AS1045">
        <f t="shared" si="213"/>
        <v>3</v>
      </c>
      <c r="AT1045" s="3" t="b">
        <f t="shared" si="214"/>
        <v>1</v>
      </c>
      <c r="AU1045" s="3">
        <f t="shared" si="215"/>
        <v>1.419642857142857</v>
      </c>
      <c r="AV1045" s="3">
        <f t="shared" si="216"/>
        <v>1.8108571428571427</v>
      </c>
      <c r="AW1045" s="3">
        <f t="shared" si="209"/>
        <v>-0.35114470443579127</v>
      </c>
      <c r="AX1045" s="3">
        <f t="shared" si="221"/>
        <v>-0.46867485935320841</v>
      </c>
      <c r="AY1045" s="3" t="b">
        <f t="shared" si="219"/>
        <v>0</v>
      </c>
      <c r="AZ1045" s="6">
        <f t="shared" si="217"/>
        <v>0.66440701018515225</v>
      </c>
      <c r="BA1045" s="3" t="b">
        <f t="shared" si="220"/>
        <v>0</v>
      </c>
      <c r="BB1045" s="3"/>
      <c r="BC1045" t="s">
        <v>537</v>
      </c>
    </row>
    <row r="1046" spans="1:55">
      <c r="A1046">
        <v>1218</v>
      </c>
      <c r="B1046">
        <v>1</v>
      </c>
      <c r="C1046" t="s">
        <v>2155</v>
      </c>
      <c r="D1046" t="str">
        <f>HYPERLINK("http://www.uniprot.org/uniprot/ING5_MOUSE", "ING5_MOUSE")</f>
        <v>ING5_MOUSE</v>
      </c>
      <c r="F1046">
        <v>8.8000000000000007</v>
      </c>
      <c r="G1046">
        <v>240</v>
      </c>
      <c r="H1046">
        <v>27800</v>
      </c>
      <c r="I1046" t="s">
        <v>2156</v>
      </c>
      <c r="J1046">
        <v>10</v>
      </c>
      <c r="K1046">
        <v>8</v>
      </c>
      <c r="L1046">
        <v>0.8</v>
      </c>
      <c r="M1046">
        <v>0</v>
      </c>
      <c r="N1046">
        <v>5</v>
      </c>
      <c r="O1046">
        <v>1</v>
      </c>
      <c r="P1046">
        <v>0</v>
      </c>
      <c r="Q1046">
        <v>0</v>
      </c>
      <c r="R1046">
        <v>2</v>
      </c>
      <c r="S1046">
        <v>2</v>
      </c>
      <c r="T1046">
        <v>0</v>
      </c>
      <c r="U1046">
        <v>3</v>
      </c>
      <c r="V1046">
        <v>1</v>
      </c>
      <c r="W1046">
        <v>0</v>
      </c>
      <c r="X1046">
        <v>0</v>
      </c>
      <c r="Y1046">
        <v>2</v>
      </c>
      <c r="Z1046">
        <v>2</v>
      </c>
      <c r="AA1046">
        <v>0</v>
      </c>
      <c r="AB1046">
        <v>4.5</v>
      </c>
      <c r="AC1046">
        <v>1</v>
      </c>
      <c r="AD1046">
        <v>0</v>
      </c>
      <c r="AE1046">
        <v>0</v>
      </c>
      <c r="AF1046">
        <v>2</v>
      </c>
      <c r="AG1046">
        <v>2</v>
      </c>
      <c r="AH1046" s="3">
        <v>1.2857142857142858</v>
      </c>
      <c r="AI1046" s="3">
        <v>2.5714285714285716</v>
      </c>
      <c r="AJ1046" s="3">
        <v>0.8571428571428571</v>
      </c>
      <c r="AK1046" s="3">
        <v>2.2857142857142856</v>
      </c>
      <c r="AL1046" s="3">
        <v>1.4285714285714286</v>
      </c>
      <c r="AM1046" s="3">
        <v>1.4857142857142858</v>
      </c>
      <c r="AN1046" s="3">
        <v>1.1428571428571428</v>
      </c>
      <c r="AO1046" s="3">
        <f t="shared" si="210"/>
        <v>1.5795918367346939</v>
      </c>
      <c r="AP1046" s="3" t="b">
        <f t="shared" si="211"/>
        <v>0</v>
      </c>
      <c r="AQ1046" s="3" t="b">
        <f t="shared" si="218"/>
        <v>1</v>
      </c>
      <c r="AR1046">
        <f t="shared" si="212"/>
        <v>2</v>
      </c>
      <c r="AS1046">
        <f t="shared" si="213"/>
        <v>2</v>
      </c>
      <c r="AT1046" s="3" t="b">
        <f t="shared" si="214"/>
        <v>1</v>
      </c>
      <c r="AU1046" s="3">
        <f t="shared" si="215"/>
        <v>1.75</v>
      </c>
      <c r="AV1046" s="3">
        <f t="shared" si="216"/>
        <v>1.3523809523809522</v>
      </c>
      <c r="AW1046" s="3">
        <f t="shared" si="209"/>
        <v>0.37185332021904494</v>
      </c>
      <c r="AX1046" s="3">
        <f t="shared" si="221"/>
        <v>-9.1987858170391096E-2</v>
      </c>
      <c r="AY1046" s="3" t="b">
        <f t="shared" si="219"/>
        <v>0</v>
      </c>
      <c r="AZ1046" s="6">
        <f t="shared" si="217"/>
        <v>0.45231509957444427</v>
      </c>
      <c r="BA1046" s="3" t="b">
        <f t="shared" si="220"/>
        <v>0</v>
      </c>
      <c r="BB1046" s="3"/>
      <c r="BC1046" t="s">
        <v>1609</v>
      </c>
    </row>
    <row r="1047" spans="1:55">
      <c r="A1047">
        <v>1284</v>
      </c>
      <c r="B1047">
        <v>1</v>
      </c>
      <c r="C1047" t="s">
        <v>2797</v>
      </c>
      <c r="D1047" t="str">
        <f>HYPERLINK("http://www.uniprot.org/uniprot/TF2H2_MOUSE", "TF2H2_MOUSE")</f>
        <v>TF2H2_MOUSE</v>
      </c>
      <c r="F1047">
        <v>4.8</v>
      </c>
      <c r="G1047">
        <v>396</v>
      </c>
      <c r="H1047">
        <v>44688</v>
      </c>
      <c r="I1047" t="s">
        <v>2798</v>
      </c>
      <c r="J1047">
        <v>8</v>
      </c>
      <c r="K1047">
        <v>8</v>
      </c>
      <c r="L1047">
        <v>1</v>
      </c>
      <c r="M1047">
        <v>0</v>
      </c>
      <c r="N1047">
        <v>3</v>
      </c>
      <c r="O1047">
        <v>2</v>
      </c>
      <c r="P1047">
        <v>0</v>
      </c>
      <c r="Q1047">
        <v>0</v>
      </c>
      <c r="R1047">
        <v>0</v>
      </c>
      <c r="S1047">
        <v>3</v>
      </c>
      <c r="T1047">
        <v>0</v>
      </c>
      <c r="U1047">
        <v>3</v>
      </c>
      <c r="V1047">
        <v>2</v>
      </c>
      <c r="W1047">
        <v>0</v>
      </c>
      <c r="X1047">
        <v>0</v>
      </c>
      <c r="Y1047">
        <v>0</v>
      </c>
      <c r="Z1047">
        <v>3</v>
      </c>
      <c r="AA1047">
        <v>0</v>
      </c>
      <c r="AB1047">
        <v>3</v>
      </c>
      <c r="AC1047">
        <v>2</v>
      </c>
      <c r="AD1047">
        <v>0</v>
      </c>
      <c r="AE1047">
        <v>0</v>
      </c>
      <c r="AF1047">
        <v>0</v>
      </c>
      <c r="AG1047">
        <v>3</v>
      </c>
      <c r="AH1047" s="3">
        <v>1.4285714285714286</v>
      </c>
      <c r="AI1047" s="3">
        <v>1.7768571428571429</v>
      </c>
      <c r="AJ1047" s="3">
        <v>1.4285714285714286</v>
      </c>
      <c r="AK1047" s="3">
        <v>2.5109999999999997</v>
      </c>
      <c r="AL1047" s="3">
        <v>1.4285714285714286</v>
      </c>
      <c r="AM1047" s="3">
        <v>0.42857142857142855</v>
      </c>
      <c r="AN1047" s="3">
        <v>2</v>
      </c>
      <c r="AO1047" s="3">
        <f t="shared" si="210"/>
        <v>1.5717346938775509</v>
      </c>
      <c r="AP1047" s="3" t="b">
        <f t="shared" si="211"/>
        <v>0</v>
      </c>
      <c r="AQ1047" s="3" t="b">
        <f t="shared" si="218"/>
        <v>1</v>
      </c>
      <c r="AR1047">
        <f t="shared" si="212"/>
        <v>2</v>
      </c>
      <c r="AS1047">
        <f t="shared" si="213"/>
        <v>1</v>
      </c>
      <c r="AT1047" s="3" t="b">
        <f t="shared" si="214"/>
        <v>0</v>
      </c>
      <c r="AU1047" s="3">
        <f t="shared" si="215"/>
        <v>1.7862499999999999</v>
      </c>
      <c r="AV1047" s="3">
        <f t="shared" si="216"/>
        <v>1.2857142857142858</v>
      </c>
      <c r="AW1047" s="3">
        <f t="shared" si="209"/>
        <v>0.47436393193638332</v>
      </c>
      <c r="AX1047" s="3">
        <f t="shared" si="221"/>
        <v>-6.5948849814726984E-2</v>
      </c>
      <c r="AY1047" s="3" t="b">
        <f t="shared" si="219"/>
        <v>0</v>
      </c>
      <c r="AZ1047" s="6">
        <f t="shared" si="217"/>
        <v>0.35264410247175748</v>
      </c>
      <c r="BA1047" s="3" t="b">
        <f t="shared" si="220"/>
        <v>0</v>
      </c>
      <c r="BB1047" s="3"/>
      <c r="BC1047" t="s">
        <v>537</v>
      </c>
    </row>
    <row r="1048" spans="1:55">
      <c r="A1048">
        <v>965</v>
      </c>
      <c r="B1048">
        <v>1</v>
      </c>
      <c r="C1048" t="s">
        <v>2722</v>
      </c>
      <c r="D1048" t="str">
        <f>HYPERLINK("http://www.uniprot.org/uniprot/PLBL1_MOUSE", "PLBL1_MOUSE")</f>
        <v>PLBL1_MOUSE</v>
      </c>
      <c r="F1048">
        <v>5.8</v>
      </c>
      <c r="G1048">
        <v>550</v>
      </c>
      <c r="H1048">
        <v>62999</v>
      </c>
      <c r="I1048" t="s">
        <v>2723</v>
      </c>
      <c r="J1048">
        <v>11</v>
      </c>
      <c r="K1048">
        <v>11</v>
      </c>
      <c r="L1048">
        <v>1</v>
      </c>
      <c r="M1048">
        <v>0</v>
      </c>
      <c r="N1048">
        <v>4</v>
      </c>
      <c r="O1048">
        <v>1</v>
      </c>
      <c r="P1048">
        <v>0</v>
      </c>
      <c r="Q1048">
        <v>0</v>
      </c>
      <c r="R1048">
        <v>5</v>
      </c>
      <c r="S1048">
        <v>1</v>
      </c>
      <c r="T1048">
        <v>0</v>
      </c>
      <c r="U1048">
        <v>4</v>
      </c>
      <c r="V1048">
        <v>1</v>
      </c>
      <c r="W1048">
        <v>0</v>
      </c>
      <c r="X1048">
        <v>0</v>
      </c>
      <c r="Y1048">
        <v>5</v>
      </c>
      <c r="Z1048">
        <v>1</v>
      </c>
      <c r="AA1048">
        <v>0</v>
      </c>
      <c r="AB1048">
        <v>4</v>
      </c>
      <c r="AC1048">
        <v>1</v>
      </c>
      <c r="AD1048">
        <v>0</v>
      </c>
      <c r="AE1048">
        <v>0</v>
      </c>
      <c r="AF1048">
        <v>5</v>
      </c>
      <c r="AG1048">
        <v>1</v>
      </c>
      <c r="AH1048" s="3">
        <v>0.87757142857142856</v>
      </c>
      <c r="AI1048" s="3">
        <v>2.2857142857142856</v>
      </c>
      <c r="AJ1048" s="3">
        <v>0.7618571428571429</v>
      </c>
      <c r="AK1048" s="3">
        <v>1.4285714285714286</v>
      </c>
      <c r="AL1048" s="3">
        <v>0.93342857142857139</v>
      </c>
      <c r="AM1048" s="3">
        <v>4.1428571428571432</v>
      </c>
      <c r="AN1048" s="3">
        <v>0.5714285714285714</v>
      </c>
      <c r="AO1048" s="3">
        <f t="shared" si="210"/>
        <v>1.5716326530612243</v>
      </c>
      <c r="AP1048" s="3" t="b">
        <f t="shared" si="211"/>
        <v>0</v>
      </c>
      <c r="AQ1048" s="3" t="b">
        <f t="shared" si="218"/>
        <v>1</v>
      </c>
      <c r="AR1048">
        <f t="shared" si="212"/>
        <v>2</v>
      </c>
      <c r="AS1048">
        <f t="shared" si="213"/>
        <v>2</v>
      </c>
      <c r="AT1048" s="3" t="b">
        <f t="shared" si="214"/>
        <v>1</v>
      </c>
      <c r="AU1048" s="3">
        <f t="shared" si="215"/>
        <v>1.3384285714285715</v>
      </c>
      <c r="AV1048" s="3">
        <f t="shared" si="216"/>
        <v>1.8825714285714286</v>
      </c>
      <c r="AW1048" s="3">
        <f t="shared" si="209"/>
        <v>-0.49216445668435344</v>
      </c>
      <c r="AX1048" s="3">
        <f t="shared" si="221"/>
        <v>-0.66606550645796159</v>
      </c>
      <c r="AY1048" s="3" t="b">
        <f t="shared" si="219"/>
        <v>0</v>
      </c>
      <c r="AZ1048" s="6">
        <f t="shared" si="217"/>
        <v>0.62149061333627542</v>
      </c>
      <c r="BA1048" s="3" t="b">
        <f t="shared" si="220"/>
        <v>0</v>
      </c>
      <c r="BB1048" s="3"/>
      <c r="BC1048" t="s">
        <v>537</v>
      </c>
    </row>
    <row r="1049" spans="1:55">
      <c r="A1049">
        <v>618</v>
      </c>
      <c r="B1049">
        <v>1</v>
      </c>
      <c r="C1049" t="s">
        <v>1998</v>
      </c>
      <c r="D1049" t="str">
        <f>HYPERLINK("http://www.uniprot.org/uniprot/SYCP1_MOUSE", "SYCP1_MOUSE")</f>
        <v>SYCP1_MOUSE</v>
      </c>
      <c r="F1049">
        <v>2.6</v>
      </c>
      <c r="G1049">
        <v>993</v>
      </c>
      <c r="H1049">
        <v>115964</v>
      </c>
      <c r="I1049" t="s">
        <v>1999</v>
      </c>
      <c r="J1049">
        <v>4</v>
      </c>
      <c r="K1049">
        <v>4</v>
      </c>
      <c r="L1049">
        <v>1</v>
      </c>
      <c r="M1049">
        <v>2</v>
      </c>
      <c r="N1049">
        <v>0</v>
      </c>
      <c r="O1049">
        <v>0</v>
      </c>
      <c r="P1049">
        <v>2</v>
      </c>
      <c r="Q1049">
        <v>0</v>
      </c>
      <c r="R1049">
        <v>0</v>
      </c>
      <c r="S1049">
        <v>0</v>
      </c>
      <c r="T1049">
        <v>2</v>
      </c>
      <c r="U1049">
        <v>0</v>
      </c>
      <c r="V1049">
        <v>0</v>
      </c>
      <c r="W1049">
        <v>2</v>
      </c>
      <c r="X1049">
        <v>0</v>
      </c>
      <c r="Y1049">
        <v>0</v>
      </c>
      <c r="Z1049">
        <v>0</v>
      </c>
      <c r="AA1049">
        <v>2</v>
      </c>
      <c r="AB1049">
        <v>0</v>
      </c>
      <c r="AC1049">
        <v>0</v>
      </c>
      <c r="AD1049">
        <v>2</v>
      </c>
      <c r="AE1049">
        <v>0</v>
      </c>
      <c r="AF1049">
        <v>0</v>
      </c>
      <c r="AG1049">
        <v>0</v>
      </c>
      <c r="AH1049" s="3">
        <v>4.1428571428571432</v>
      </c>
      <c r="AI1049" s="3">
        <v>0</v>
      </c>
      <c r="AJ1049" s="3">
        <v>0</v>
      </c>
      <c r="AK1049" s="3">
        <v>6.4285714285714288</v>
      </c>
      <c r="AL1049" s="3">
        <v>0.42857142857142855</v>
      </c>
      <c r="AM1049" s="3">
        <v>0</v>
      </c>
      <c r="AN1049" s="3">
        <v>0</v>
      </c>
      <c r="AO1049" s="3">
        <f t="shared" si="210"/>
        <v>1.5714285714285716</v>
      </c>
      <c r="AP1049" s="3" t="b">
        <f t="shared" si="211"/>
        <v>0</v>
      </c>
      <c r="AQ1049" s="3" t="b">
        <f t="shared" si="218"/>
        <v>1</v>
      </c>
      <c r="AR1049">
        <f t="shared" si="212"/>
        <v>2</v>
      </c>
      <c r="AS1049">
        <f t="shared" si="213"/>
        <v>0</v>
      </c>
      <c r="AT1049" s="3" t="b">
        <f t="shared" si="214"/>
        <v>0</v>
      </c>
      <c r="AU1049" s="3">
        <f t="shared" si="215"/>
        <v>2.6428571428571432</v>
      </c>
      <c r="AV1049" s="3">
        <f t="shared" si="216"/>
        <v>0.14285714285714285</v>
      </c>
      <c r="AW1049" s="3">
        <f t="shared" si="209"/>
        <v>4.2094533656289501</v>
      </c>
      <c r="AX1049" s="3">
        <f t="shared" si="221"/>
        <v>2.0559432611856789</v>
      </c>
      <c r="AY1049" s="3" t="b">
        <f t="shared" si="219"/>
        <v>1</v>
      </c>
      <c r="AZ1049" s="6">
        <f t="shared" si="217"/>
        <v>0.24355413773839513</v>
      </c>
      <c r="BA1049" s="3" t="b">
        <f t="shared" si="220"/>
        <v>0</v>
      </c>
      <c r="BB1049" s="3"/>
      <c r="BC1049" t="s">
        <v>537</v>
      </c>
    </row>
    <row r="1050" spans="1:55">
      <c r="A1050">
        <v>829</v>
      </c>
      <c r="B1050">
        <v>1</v>
      </c>
      <c r="C1050" t="s">
        <v>1495</v>
      </c>
      <c r="D1050" t="str">
        <f>HYPERLINK("http://www.uniprot.org/uniprot/THIM_MOUSE", "THIM_MOUSE")</f>
        <v>THIM_MOUSE</v>
      </c>
      <c r="F1050">
        <v>13.1</v>
      </c>
      <c r="G1050">
        <v>397</v>
      </c>
      <c r="H1050">
        <v>41859</v>
      </c>
      <c r="I1050" t="s">
        <v>1496</v>
      </c>
      <c r="J1050">
        <v>12</v>
      </c>
      <c r="K1050">
        <v>12</v>
      </c>
      <c r="L1050">
        <v>1</v>
      </c>
      <c r="M1050">
        <v>0</v>
      </c>
      <c r="N1050">
        <v>1</v>
      </c>
      <c r="O1050">
        <v>3</v>
      </c>
      <c r="P1050">
        <v>0</v>
      </c>
      <c r="Q1050">
        <v>0</v>
      </c>
      <c r="R1050">
        <v>6</v>
      </c>
      <c r="S1050">
        <v>2</v>
      </c>
      <c r="T1050">
        <v>0</v>
      </c>
      <c r="U1050">
        <v>1</v>
      </c>
      <c r="V1050">
        <v>3</v>
      </c>
      <c r="W1050">
        <v>0</v>
      </c>
      <c r="X1050">
        <v>0</v>
      </c>
      <c r="Y1050">
        <v>6</v>
      </c>
      <c r="Z1050">
        <v>2</v>
      </c>
      <c r="AA1050">
        <v>0</v>
      </c>
      <c r="AB1050">
        <v>1</v>
      </c>
      <c r="AC1050">
        <v>3</v>
      </c>
      <c r="AD1050">
        <v>0</v>
      </c>
      <c r="AE1050">
        <v>0</v>
      </c>
      <c r="AF1050">
        <v>6</v>
      </c>
      <c r="AG1050">
        <v>2</v>
      </c>
      <c r="AH1050" s="3">
        <v>0.74728571428571422</v>
      </c>
      <c r="AI1050" s="3">
        <v>0.42857142857142855</v>
      </c>
      <c r="AJ1050" s="3">
        <v>2.2358571428571428</v>
      </c>
      <c r="AK1050" s="3">
        <v>1.0045714285714287</v>
      </c>
      <c r="AL1050" s="3">
        <v>0.8571428571428571</v>
      </c>
      <c r="AM1050" s="3">
        <v>4.7142857142857144</v>
      </c>
      <c r="AN1050" s="3">
        <v>1</v>
      </c>
      <c r="AO1050" s="3">
        <f t="shared" si="210"/>
        <v>1.5696734693877552</v>
      </c>
      <c r="AP1050" s="3" t="b">
        <f t="shared" si="211"/>
        <v>0</v>
      </c>
      <c r="AQ1050" s="3" t="b">
        <f t="shared" si="218"/>
        <v>1</v>
      </c>
      <c r="AR1050">
        <f t="shared" si="212"/>
        <v>2</v>
      </c>
      <c r="AS1050">
        <f t="shared" si="213"/>
        <v>2</v>
      </c>
      <c r="AT1050" s="3" t="b">
        <f t="shared" si="214"/>
        <v>1</v>
      </c>
      <c r="AU1050" s="3">
        <f t="shared" si="215"/>
        <v>1.1040714285714286</v>
      </c>
      <c r="AV1050" s="3">
        <f t="shared" si="216"/>
        <v>2.1904761904761902</v>
      </c>
      <c r="AW1050" s="3">
        <f t="shared" si="209"/>
        <v>-0.98841102211119569</v>
      </c>
      <c r="AX1050" s="3">
        <f t="shared" si="221"/>
        <v>-0.94729862079965799</v>
      </c>
      <c r="AY1050" s="3" t="b">
        <f t="shared" si="219"/>
        <v>0</v>
      </c>
      <c r="AZ1050" s="6">
        <f t="shared" si="217"/>
        <v>0.3901778395242842</v>
      </c>
      <c r="BA1050" s="3" t="b">
        <f t="shared" si="220"/>
        <v>0</v>
      </c>
      <c r="BB1050" s="3"/>
      <c r="BC1050" t="s">
        <v>537</v>
      </c>
    </row>
    <row r="1051" spans="1:55">
      <c r="A1051">
        <v>73</v>
      </c>
      <c r="B1051">
        <v>1</v>
      </c>
      <c r="C1051" t="s">
        <v>307</v>
      </c>
      <c r="D1051" t="str">
        <f>HYPERLINK("http://www.uniprot.org/uniprot/CLOCK_MOUSE", "CLOCK_MOUSE")</f>
        <v>CLOCK_MOUSE</v>
      </c>
      <c r="F1051">
        <v>3.2</v>
      </c>
      <c r="G1051">
        <v>855</v>
      </c>
      <c r="H1051">
        <v>96394</v>
      </c>
      <c r="I1051" t="s">
        <v>308</v>
      </c>
      <c r="J1051">
        <v>6</v>
      </c>
      <c r="K1051">
        <v>6</v>
      </c>
      <c r="L1051">
        <v>1</v>
      </c>
      <c r="M1051">
        <v>3</v>
      </c>
      <c r="N1051">
        <v>0</v>
      </c>
      <c r="O1051">
        <v>1</v>
      </c>
      <c r="P1051">
        <v>1</v>
      </c>
      <c r="Q1051">
        <v>1</v>
      </c>
      <c r="R1051">
        <v>0</v>
      </c>
      <c r="S1051">
        <v>0</v>
      </c>
      <c r="T1051">
        <v>3</v>
      </c>
      <c r="U1051">
        <v>0</v>
      </c>
      <c r="V1051">
        <v>1</v>
      </c>
      <c r="W1051">
        <v>1</v>
      </c>
      <c r="X1051">
        <v>1</v>
      </c>
      <c r="Y1051">
        <v>0</v>
      </c>
      <c r="Z1051">
        <v>0</v>
      </c>
      <c r="AA1051">
        <v>3</v>
      </c>
      <c r="AB1051">
        <v>0</v>
      </c>
      <c r="AC1051">
        <v>1</v>
      </c>
      <c r="AD1051">
        <v>1</v>
      </c>
      <c r="AE1051">
        <v>1</v>
      </c>
      <c r="AF1051">
        <v>0</v>
      </c>
      <c r="AG1051">
        <v>0</v>
      </c>
      <c r="AH1051" s="3">
        <v>5.3</v>
      </c>
      <c r="AI1051" s="3">
        <v>0</v>
      </c>
      <c r="AJ1051" s="3">
        <v>0.42857142857142855</v>
      </c>
      <c r="AK1051" s="3">
        <v>3.0048571428571429</v>
      </c>
      <c r="AL1051" s="3">
        <v>2.1745714285714284</v>
      </c>
      <c r="AM1051" s="3">
        <v>0</v>
      </c>
      <c r="AN1051" s="3">
        <v>0</v>
      </c>
      <c r="AO1051" s="3">
        <f t="shared" si="210"/>
        <v>1.5582857142857145</v>
      </c>
      <c r="AP1051" s="3" t="b">
        <f t="shared" si="211"/>
        <v>0</v>
      </c>
      <c r="AQ1051" s="3" t="b">
        <f t="shared" si="218"/>
        <v>1</v>
      </c>
      <c r="AR1051">
        <f t="shared" si="212"/>
        <v>3</v>
      </c>
      <c r="AS1051">
        <f t="shared" si="213"/>
        <v>1</v>
      </c>
      <c r="AT1051" s="3" t="b">
        <f t="shared" si="214"/>
        <v>1</v>
      </c>
      <c r="AU1051" s="3">
        <f t="shared" si="215"/>
        <v>2.183357142857143</v>
      </c>
      <c r="AV1051" s="3">
        <f t="shared" si="216"/>
        <v>0.72485714285714276</v>
      </c>
      <c r="AW1051" s="3">
        <f t="shared" si="209"/>
        <v>1.5907795412692485</v>
      </c>
      <c r="AX1051" s="3">
        <f t="shared" si="221"/>
        <v>0.62989204244577757</v>
      </c>
      <c r="AY1051" s="3" t="b">
        <f t="shared" si="219"/>
        <v>0</v>
      </c>
      <c r="AZ1051" s="6">
        <f t="shared" si="217"/>
        <v>0.39820474185030746</v>
      </c>
      <c r="BA1051" s="3" t="b">
        <f t="shared" si="220"/>
        <v>0</v>
      </c>
      <c r="BB1051" s="3"/>
      <c r="BC1051" t="s">
        <v>537</v>
      </c>
    </row>
    <row r="1052" spans="1:55">
      <c r="A1052">
        <v>439</v>
      </c>
      <c r="B1052">
        <v>1</v>
      </c>
      <c r="C1052" t="s">
        <v>990</v>
      </c>
      <c r="D1052" t="str">
        <f>HYPERLINK("http://www.uniprot.org/uniprot/RAD50_MOUSE", "RAD50_MOUSE")</f>
        <v>RAD50_MOUSE</v>
      </c>
      <c r="F1052">
        <v>6.9</v>
      </c>
      <c r="G1052">
        <v>1312</v>
      </c>
      <c r="H1052">
        <v>153489</v>
      </c>
      <c r="I1052" t="s">
        <v>991</v>
      </c>
      <c r="J1052">
        <v>15</v>
      </c>
      <c r="K1052">
        <v>15</v>
      </c>
      <c r="L1052">
        <v>1</v>
      </c>
      <c r="M1052">
        <v>0</v>
      </c>
      <c r="N1052">
        <v>3</v>
      </c>
      <c r="O1052">
        <v>5</v>
      </c>
      <c r="P1052">
        <v>0</v>
      </c>
      <c r="Q1052">
        <v>1</v>
      </c>
      <c r="R1052">
        <v>2</v>
      </c>
      <c r="S1052">
        <v>4</v>
      </c>
      <c r="T1052">
        <v>0</v>
      </c>
      <c r="U1052">
        <v>3</v>
      </c>
      <c r="V1052">
        <v>5</v>
      </c>
      <c r="W1052">
        <v>0</v>
      </c>
      <c r="X1052">
        <v>1</v>
      </c>
      <c r="Y1052">
        <v>2</v>
      </c>
      <c r="Z1052">
        <v>4</v>
      </c>
      <c r="AA1052">
        <v>0</v>
      </c>
      <c r="AB1052">
        <v>3</v>
      </c>
      <c r="AC1052">
        <v>5</v>
      </c>
      <c r="AD1052">
        <v>0</v>
      </c>
      <c r="AE1052">
        <v>1</v>
      </c>
      <c r="AF1052">
        <v>2</v>
      </c>
      <c r="AG1052">
        <v>4</v>
      </c>
      <c r="AH1052" s="3">
        <v>0</v>
      </c>
      <c r="AI1052" s="3">
        <v>1.4285714285714286</v>
      </c>
      <c r="AJ1052" s="3">
        <v>3.4259999999999997</v>
      </c>
      <c r="AK1052" s="3">
        <v>0.2857142857142857</v>
      </c>
      <c r="AL1052" s="3">
        <v>2.3371428571428572</v>
      </c>
      <c r="AM1052" s="3">
        <v>1.1428571428571428</v>
      </c>
      <c r="AN1052" s="3">
        <v>2.2857142857142856</v>
      </c>
      <c r="AO1052" s="3">
        <f t="shared" si="210"/>
        <v>1.5579999999999998</v>
      </c>
      <c r="AP1052" s="3" t="b">
        <f t="shared" si="211"/>
        <v>0</v>
      </c>
      <c r="AQ1052" s="3" t="b">
        <f t="shared" si="218"/>
        <v>1</v>
      </c>
      <c r="AR1052">
        <f t="shared" si="212"/>
        <v>2</v>
      </c>
      <c r="AS1052">
        <f t="shared" si="213"/>
        <v>3</v>
      </c>
      <c r="AT1052" s="3" t="b">
        <f t="shared" si="214"/>
        <v>1</v>
      </c>
      <c r="AU1052" s="3">
        <f t="shared" si="215"/>
        <v>1.2850714285714284</v>
      </c>
      <c r="AV1052" s="3">
        <f t="shared" si="216"/>
        <v>1.9219047619047618</v>
      </c>
      <c r="AW1052" s="3">
        <f t="shared" si="209"/>
        <v>-0.58068829508562336</v>
      </c>
      <c r="AX1052" s="3">
        <f t="shared" si="221"/>
        <v>-0.51914747098152136</v>
      </c>
      <c r="AY1052" s="3" t="b">
        <f t="shared" si="219"/>
        <v>0</v>
      </c>
      <c r="AZ1052" s="6">
        <f t="shared" si="217"/>
        <v>0.54291211510321213</v>
      </c>
      <c r="BA1052" s="3" t="b">
        <f t="shared" si="220"/>
        <v>0</v>
      </c>
      <c r="BB1052" s="3"/>
      <c r="BC1052" t="s">
        <v>537</v>
      </c>
    </row>
    <row r="1053" spans="1:55">
      <c r="A1053">
        <v>1244</v>
      </c>
      <c r="B1053">
        <v>1</v>
      </c>
      <c r="C1053" t="s">
        <v>2210</v>
      </c>
      <c r="D1053" t="str">
        <f>HYPERLINK("http://www.uniprot.org/uniprot/FOXP4_MOUSE", "FOXP4_MOUSE")</f>
        <v>FOXP4_MOUSE</v>
      </c>
      <c r="F1053">
        <v>7.4</v>
      </c>
      <c r="G1053">
        <v>795</v>
      </c>
      <c r="H1053">
        <v>85982</v>
      </c>
      <c r="I1053" t="s">
        <v>2211</v>
      </c>
      <c r="J1053">
        <v>6</v>
      </c>
      <c r="K1053">
        <v>6</v>
      </c>
      <c r="L1053">
        <v>1</v>
      </c>
      <c r="M1053">
        <v>0</v>
      </c>
      <c r="N1053">
        <v>1</v>
      </c>
      <c r="O1053">
        <v>3</v>
      </c>
      <c r="P1053">
        <v>0</v>
      </c>
      <c r="Q1053">
        <v>1</v>
      </c>
      <c r="R1053">
        <v>0</v>
      </c>
      <c r="S1053">
        <v>1</v>
      </c>
      <c r="T1053">
        <v>0</v>
      </c>
      <c r="U1053">
        <v>1</v>
      </c>
      <c r="V1053">
        <v>3</v>
      </c>
      <c r="W1053">
        <v>0</v>
      </c>
      <c r="X1053">
        <v>1</v>
      </c>
      <c r="Y1053">
        <v>0</v>
      </c>
      <c r="Z1053">
        <v>1</v>
      </c>
      <c r="AA1053">
        <v>0</v>
      </c>
      <c r="AB1053">
        <v>1</v>
      </c>
      <c r="AC1053">
        <v>3</v>
      </c>
      <c r="AD1053">
        <v>0</v>
      </c>
      <c r="AE1053">
        <v>1</v>
      </c>
      <c r="AF1053">
        <v>0</v>
      </c>
      <c r="AG1053">
        <v>1</v>
      </c>
      <c r="AH1053" s="3">
        <v>1.3865714285714286</v>
      </c>
      <c r="AI1053" s="3">
        <v>0.5714285714285714</v>
      </c>
      <c r="AJ1053" s="3">
        <v>2.2857142857142856</v>
      </c>
      <c r="AK1053" s="3">
        <v>2.3392857142857144</v>
      </c>
      <c r="AL1053" s="3">
        <v>3.2991428571428574</v>
      </c>
      <c r="AM1053" s="3">
        <v>0.2857142857142857</v>
      </c>
      <c r="AN1053" s="3">
        <v>0.7142857142857143</v>
      </c>
      <c r="AO1053" s="3">
        <f t="shared" si="210"/>
        <v>1.554591836734694</v>
      </c>
      <c r="AP1053" s="3" t="b">
        <f t="shared" si="211"/>
        <v>0</v>
      </c>
      <c r="AQ1053" s="3" t="b">
        <f t="shared" si="218"/>
        <v>1</v>
      </c>
      <c r="AR1053">
        <f t="shared" si="212"/>
        <v>2</v>
      </c>
      <c r="AS1053">
        <f t="shared" si="213"/>
        <v>2</v>
      </c>
      <c r="AT1053" s="3" t="b">
        <f t="shared" si="214"/>
        <v>1</v>
      </c>
      <c r="AU1053" s="3">
        <f t="shared" si="215"/>
        <v>1.64575</v>
      </c>
      <c r="AV1053" s="3">
        <f t="shared" si="216"/>
        <v>1.4330476190476189</v>
      </c>
      <c r="AW1053" s="3">
        <f t="shared" si="209"/>
        <v>0.19965864773595116</v>
      </c>
      <c r="AX1053" s="3">
        <f t="shared" si="221"/>
        <v>6.9854711361467023E-2</v>
      </c>
      <c r="AY1053" s="3" t="b">
        <f t="shared" si="219"/>
        <v>0</v>
      </c>
      <c r="AZ1053" s="6">
        <f t="shared" si="217"/>
        <v>0.82830869242853089</v>
      </c>
      <c r="BA1053" s="3" t="b">
        <f t="shared" si="220"/>
        <v>0</v>
      </c>
      <c r="BB1053" s="3"/>
      <c r="BC1053" t="s">
        <v>537</v>
      </c>
    </row>
    <row r="1054" spans="1:55">
      <c r="A1054">
        <v>1139</v>
      </c>
      <c r="B1054">
        <v>1</v>
      </c>
      <c r="C1054" t="s">
        <v>2422</v>
      </c>
      <c r="D1054" t="str">
        <f>HYPERLINK("http://www.uniprot.org/uniprot/FCF1_MOUSE", "FCF1_MOUSE")</f>
        <v>FCF1_MOUSE</v>
      </c>
      <c r="F1054">
        <v>17.2</v>
      </c>
      <c r="G1054">
        <v>198</v>
      </c>
      <c r="H1054">
        <v>23342</v>
      </c>
      <c r="I1054" t="s">
        <v>2423</v>
      </c>
      <c r="J1054">
        <v>10</v>
      </c>
      <c r="K1054">
        <v>10</v>
      </c>
      <c r="L1054">
        <v>1</v>
      </c>
      <c r="M1054">
        <v>0</v>
      </c>
      <c r="N1054">
        <v>4</v>
      </c>
      <c r="O1054">
        <v>1</v>
      </c>
      <c r="P1054">
        <v>0</v>
      </c>
      <c r="Q1054">
        <v>0</v>
      </c>
      <c r="R1054">
        <v>2</v>
      </c>
      <c r="S1054">
        <v>3</v>
      </c>
      <c r="T1054">
        <v>0</v>
      </c>
      <c r="U1054">
        <v>4</v>
      </c>
      <c r="V1054">
        <v>1</v>
      </c>
      <c r="W1054">
        <v>0</v>
      </c>
      <c r="X1054">
        <v>0</v>
      </c>
      <c r="Y1054">
        <v>2</v>
      </c>
      <c r="Z1054">
        <v>3</v>
      </c>
      <c r="AA1054">
        <v>0</v>
      </c>
      <c r="AB1054">
        <v>4</v>
      </c>
      <c r="AC1054">
        <v>1</v>
      </c>
      <c r="AD1054">
        <v>0</v>
      </c>
      <c r="AE1054">
        <v>0</v>
      </c>
      <c r="AF1054">
        <v>2</v>
      </c>
      <c r="AG1054">
        <v>3</v>
      </c>
      <c r="AH1054" s="3">
        <v>1.1428571428571428</v>
      </c>
      <c r="AI1054" s="3">
        <v>2.3470000000000004</v>
      </c>
      <c r="AJ1054" s="3">
        <v>0.8571428571428571</v>
      </c>
      <c r="AK1054" s="3">
        <v>2</v>
      </c>
      <c r="AL1054" s="3">
        <v>1.2244285714285714</v>
      </c>
      <c r="AM1054" s="3">
        <v>1.4285714285714286</v>
      </c>
      <c r="AN1054" s="3">
        <v>1.8571428571428572</v>
      </c>
      <c r="AO1054" s="3">
        <f t="shared" si="210"/>
        <v>1.5510204081632655</v>
      </c>
      <c r="AP1054" s="3" t="b">
        <f t="shared" si="211"/>
        <v>0</v>
      </c>
      <c r="AQ1054" s="3" t="b">
        <f t="shared" si="218"/>
        <v>1</v>
      </c>
      <c r="AR1054">
        <f t="shared" si="212"/>
        <v>2</v>
      </c>
      <c r="AS1054">
        <f t="shared" si="213"/>
        <v>2</v>
      </c>
      <c r="AT1054" s="3" t="b">
        <f t="shared" si="214"/>
        <v>1</v>
      </c>
      <c r="AU1054" s="3">
        <f t="shared" si="215"/>
        <v>1.5867500000000001</v>
      </c>
      <c r="AV1054" s="3">
        <f t="shared" si="216"/>
        <v>1.5033809523809525</v>
      </c>
      <c r="AW1054" s="3">
        <f t="shared" si="209"/>
        <v>7.7864212294128238E-2</v>
      </c>
      <c r="AX1054" s="3">
        <f t="shared" si="221"/>
        <v>-3.6332314573120278E-2</v>
      </c>
      <c r="AY1054" s="3" t="b">
        <f t="shared" si="219"/>
        <v>0</v>
      </c>
      <c r="AZ1054" s="6">
        <f t="shared" si="217"/>
        <v>0.85831433018140058</v>
      </c>
      <c r="BA1054" s="3" t="b">
        <f t="shared" si="220"/>
        <v>0</v>
      </c>
      <c r="BB1054" s="3"/>
      <c r="BC1054" t="s">
        <v>537</v>
      </c>
    </row>
    <row r="1055" spans="1:55">
      <c r="A1055">
        <v>887</v>
      </c>
      <c r="B1055">
        <v>1</v>
      </c>
      <c r="C1055" t="s">
        <v>1444</v>
      </c>
      <c r="D1055" t="str">
        <f>HYPERLINK("http://www.uniprot.org/uniprot/COPA_MOUSE", "COPA_MOUSE")</f>
        <v>COPA_MOUSE</v>
      </c>
      <c r="F1055">
        <v>3.9</v>
      </c>
      <c r="G1055">
        <v>1224</v>
      </c>
      <c r="H1055">
        <v>138447</v>
      </c>
      <c r="I1055" t="s">
        <v>1445</v>
      </c>
      <c r="J1055">
        <v>9</v>
      </c>
      <c r="K1055">
        <v>9</v>
      </c>
      <c r="L1055">
        <v>1</v>
      </c>
      <c r="M1055">
        <v>1</v>
      </c>
      <c r="N1055">
        <v>2</v>
      </c>
      <c r="O1055">
        <v>1</v>
      </c>
      <c r="P1055">
        <v>0</v>
      </c>
      <c r="Q1055">
        <v>1</v>
      </c>
      <c r="R1055">
        <v>2</v>
      </c>
      <c r="S1055">
        <v>2</v>
      </c>
      <c r="T1055">
        <v>1</v>
      </c>
      <c r="U1055">
        <v>2</v>
      </c>
      <c r="V1055">
        <v>1</v>
      </c>
      <c r="W1055">
        <v>0</v>
      </c>
      <c r="X1055">
        <v>1</v>
      </c>
      <c r="Y1055">
        <v>2</v>
      </c>
      <c r="Z1055">
        <v>2</v>
      </c>
      <c r="AA1055">
        <v>1</v>
      </c>
      <c r="AB1055">
        <v>2</v>
      </c>
      <c r="AC1055">
        <v>1</v>
      </c>
      <c r="AD1055">
        <v>0</v>
      </c>
      <c r="AE1055">
        <v>1</v>
      </c>
      <c r="AF1055">
        <v>2</v>
      </c>
      <c r="AG1055">
        <v>2</v>
      </c>
      <c r="AH1055" s="3">
        <v>2.6097142857142859</v>
      </c>
      <c r="AI1055" s="3">
        <v>1</v>
      </c>
      <c r="AJ1055" s="3">
        <v>0.7142857142857143</v>
      </c>
      <c r="AK1055" s="3">
        <v>1.1428571428571428</v>
      </c>
      <c r="AL1055" s="3">
        <v>2.8571428571428572</v>
      </c>
      <c r="AM1055" s="3">
        <v>1.4285714285714286</v>
      </c>
      <c r="AN1055" s="3">
        <v>1.0065714285714287</v>
      </c>
      <c r="AO1055" s="3">
        <f t="shared" si="210"/>
        <v>1.5370204081632652</v>
      </c>
      <c r="AP1055" s="3" t="b">
        <f t="shared" si="211"/>
        <v>0</v>
      </c>
      <c r="AQ1055" s="3" t="b">
        <f t="shared" si="218"/>
        <v>1</v>
      </c>
      <c r="AR1055">
        <f t="shared" si="212"/>
        <v>3</v>
      </c>
      <c r="AS1055">
        <f t="shared" si="213"/>
        <v>3</v>
      </c>
      <c r="AT1055" s="3" t="b">
        <f t="shared" si="214"/>
        <v>1</v>
      </c>
      <c r="AU1055" s="3">
        <f t="shared" si="215"/>
        <v>1.3667142857142855</v>
      </c>
      <c r="AV1055" s="3">
        <f t="shared" si="216"/>
        <v>1.7640952380952382</v>
      </c>
      <c r="AW1055" s="3">
        <f t="shared" si="209"/>
        <v>-0.36821677342784576</v>
      </c>
      <c r="AX1055" s="3">
        <f t="shared" si="221"/>
        <v>-0.39841745550048774</v>
      </c>
      <c r="AY1055" s="3" t="b">
        <f t="shared" si="219"/>
        <v>0</v>
      </c>
      <c r="AZ1055" s="6">
        <f t="shared" si="217"/>
        <v>0.58764802639829972</v>
      </c>
      <c r="BA1055" s="3" t="b">
        <f t="shared" si="220"/>
        <v>0</v>
      </c>
      <c r="BB1055" s="3"/>
      <c r="BC1055" t="s">
        <v>537</v>
      </c>
    </row>
    <row r="1056" spans="1:55">
      <c r="A1056">
        <v>1169</v>
      </c>
      <c r="B1056">
        <v>1</v>
      </c>
      <c r="C1056" t="s">
        <v>2230</v>
      </c>
      <c r="D1056" t="str">
        <f>HYPERLINK("http://www.uniprot.org/uniprot/MED7_MOUSE", "MED7_MOUSE")</f>
        <v>MED7_MOUSE</v>
      </c>
      <c r="F1056">
        <v>18.899999999999999</v>
      </c>
      <c r="G1056">
        <v>233</v>
      </c>
      <c r="H1056">
        <v>27206</v>
      </c>
      <c r="I1056" t="s">
        <v>2231</v>
      </c>
      <c r="J1056">
        <v>9</v>
      </c>
      <c r="K1056">
        <v>9</v>
      </c>
      <c r="L1056">
        <v>1</v>
      </c>
      <c r="M1056">
        <v>0</v>
      </c>
      <c r="N1056">
        <v>3</v>
      </c>
      <c r="O1056">
        <v>3</v>
      </c>
      <c r="P1056">
        <v>0</v>
      </c>
      <c r="Q1056">
        <v>0</v>
      </c>
      <c r="R1056">
        <v>0</v>
      </c>
      <c r="S1056">
        <v>3</v>
      </c>
      <c r="T1056">
        <v>0</v>
      </c>
      <c r="U1056">
        <v>3</v>
      </c>
      <c r="V1056">
        <v>3</v>
      </c>
      <c r="W1056">
        <v>0</v>
      </c>
      <c r="X1056">
        <v>0</v>
      </c>
      <c r="Y1056">
        <v>0</v>
      </c>
      <c r="Z1056">
        <v>3</v>
      </c>
      <c r="AA1056">
        <v>0</v>
      </c>
      <c r="AB1056">
        <v>3</v>
      </c>
      <c r="AC1056">
        <v>3</v>
      </c>
      <c r="AD1056">
        <v>0</v>
      </c>
      <c r="AE1056">
        <v>0</v>
      </c>
      <c r="AF1056">
        <v>0</v>
      </c>
      <c r="AG1056">
        <v>3</v>
      </c>
      <c r="AH1056" s="3">
        <v>1.1428571428571428</v>
      </c>
      <c r="AI1056" s="3">
        <v>1.5714285714285714</v>
      </c>
      <c r="AJ1056" s="3">
        <v>2.2857142857142856</v>
      </c>
      <c r="AK1056" s="3">
        <v>2.2355714285714288</v>
      </c>
      <c r="AL1056" s="3">
        <v>1.3061428571428573</v>
      </c>
      <c r="AM1056" s="3">
        <v>0.2857142857142857</v>
      </c>
      <c r="AN1056" s="3">
        <v>1.9104285714285716</v>
      </c>
      <c r="AO1056" s="3">
        <f t="shared" si="210"/>
        <v>1.5339795918367349</v>
      </c>
      <c r="AP1056" s="3" t="b">
        <f t="shared" si="211"/>
        <v>0</v>
      </c>
      <c r="AQ1056" s="3" t="b">
        <f t="shared" si="218"/>
        <v>1</v>
      </c>
      <c r="AR1056">
        <f t="shared" si="212"/>
        <v>2</v>
      </c>
      <c r="AS1056">
        <f t="shared" si="213"/>
        <v>1</v>
      </c>
      <c r="AT1056" s="3" t="b">
        <f t="shared" si="214"/>
        <v>0</v>
      </c>
      <c r="AU1056" s="3">
        <f t="shared" si="215"/>
        <v>1.8088928571428573</v>
      </c>
      <c r="AV1056" s="3">
        <f t="shared" si="216"/>
        <v>1.1674285714285715</v>
      </c>
      <c r="AW1056" s="3">
        <f t="shared" si="209"/>
        <v>0.63177267594761322</v>
      </c>
      <c r="AX1056" s="3">
        <f t="shared" si="221"/>
        <v>0.31774468846380882</v>
      </c>
      <c r="AY1056" s="3" t="b">
        <f t="shared" si="219"/>
        <v>0</v>
      </c>
      <c r="AZ1056" s="6">
        <f t="shared" si="217"/>
        <v>0.26669754010269731</v>
      </c>
      <c r="BA1056" s="3" t="b">
        <f t="shared" si="220"/>
        <v>0</v>
      </c>
      <c r="BB1056" s="3"/>
      <c r="BC1056" t="s">
        <v>537</v>
      </c>
    </row>
    <row r="1057" spans="1:55">
      <c r="A1057">
        <v>1143</v>
      </c>
      <c r="B1057">
        <v>1</v>
      </c>
      <c r="C1057" t="s">
        <v>2430</v>
      </c>
      <c r="D1057" t="str">
        <f>HYPERLINK("http://www.uniprot.org/uniprot/BCCIP_MOUSE", "BCCIP_MOUSE")</f>
        <v>BCCIP_MOUSE</v>
      </c>
      <c r="F1057">
        <v>11.1</v>
      </c>
      <c r="G1057">
        <v>316</v>
      </c>
      <c r="H1057">
        <v>35943</v>
      </c>
      <c r="I1057" t="s">
        <v>2346</v>
      </c>
      <c r="J1057">
        <v>10</v>
      </c>
      <c r="K1057">
        <v>10</v>
      </c>
      <c r="L1057">
        <v>1</v>
      </c>
      <c r="M1057">
        <v>0</v>
      </c>
      <c r="N1057">
        <v>3</v>
      </c>
      <c r="O1057">
        <v>2</v>
      </c>
      <c r="P1057">
        <v>0</v>
      </c>
      <c r="Q1057">
        <v>0</v>
      </c>
      <c r="R1057">
        <v>1</v>
      </c>
      <c r="S1057">
        <v>4</v>
      </c>
      <c r="T1057">
        <v>0</v>
      </c>
      <c r="U1057">
        <v>3</v>
      </c>
      <c r="V1057">
        <v>2</v>
      </c>
      <c r="W1057">
        <v>0</v>
      </c>
      <c r="X1057">
        <v>0</v>
      </c>
      <c r="Y1057">
        <v>1</v>
      </c>
      <c r="Z1057">
        <v>4</v>
      </c>
      <c r="AA1057">
        <v>0</v>
      </c>
      <c r="AB1057">
        <v>3</v>
      </c>
      <c r="AC1057">
        <v>2</v>
      </c>
      <c r="AD1057">
        <v>0</v>
      </c>
      <c r="AE1057">
        <v>0</v>
      </c>
      <c r="AF1057">
        <v>1</v>
      </c>
      <c r="AG1057">
        <v>4</v>
      </c>
      <c r="AH1057" s="3">
        <v>1.1428571428571428</v>
      </c>
      <c r="AI1057" s="3">
        <v>1.5357142857142858</v>
      </c>
      <c r="AJ1057" s="3">
        <v>1.4285714285714286</v>
      </c>
      <c r="AK1057" s="3">
        <v>2</v>
      </c>
      <c r="AL1057" s="3">
        <v>1.2422857142857142</v>
      </c>
      <c r="AM1057" s="3">
        <v>0.86814285714285711</v>
      </c>
      <c r="AN1057" s="3">
        <v>2.5109999999999997</v>
      </c>
      <c r="AO1057" s="3">
        <f t="shared" si="210"/>
        <v>1.5326530612244897</v>
      </c>
      <c r="AP1057" s="3" t="b">
        <f t="shared" si="211"/>
        <v>0</v>
      </c>
      <c r="AQ1057" s="3" t="b">
        <f t="shared" si="218"/>
        <v>1</v>
      </c>
      <c r="AR1057">
        <f t="shared" si="212"/>
        <v>2</v>
      </c>
      <c r="AS1057">
        <f t="shared" si="213"/>
        <v>2</v>
      </c>
      <c r="AT1057" s="3" t="b">
        <f t="shared" si="214"/>
        <v>1</v>
      </c>
      <c r="AU1057" s="3">
        <f t="shared" si="215"/>
        <v>1.5267857142857144</v>
      </c>
      <c r="AV1057" s="3">
        <f t="shared" si="216"/>
        <v>1.5404761904761903</v>
      </c>
      <c r="AW1057" s="3">
        <f t="shared" si="209"/>
        <v>-1.2878791498090836E-2</v>
      </c>
      <c r="AX1057" s="3">
        <f t="shared" si="221"/>
        <v>-0.12845453406585819</v>
      </c>
      <c r="AY1057" s="3" t="b">
        <f t="shared" si="219"/>
        <v>0</v>
      </c>
      <c r="AZ1057" s="6">
        <f t="shared" si="217"/>
        <v>0.97771462417385824</v>
      </c>
      <c r="BA1057" s="3" t="b">
        <f t="shared" si="220"/>
        <v>0</v>
      </c>
      <c r="BB1057" s="3"/>
      <c r="BC1057" t="s">
        <v>537</v>
      </c>
    </row>
    <row r="1058" spans="1:55">
      <c r="A1058">
        <v>1348</v>
      </c>
      <c r="B1058">
        <v>1</v>
      </c>
      <c r="C1058" t="s">
        <v>1895</v>
      </c>
      <c r="D1058" t="str">
        <f>HYPERLINK("http://www.uniprot.org/uniprot/BMAL1_MOUSE", "BMAL1_MOUSE")</f>
        <v>BMAL1_MOUSE</v>
      </c>
      <c r="F1058">
        <v>7.9</v>
      </c>
      <c r="G1058">
        <v>632</v>
      </c>
      <c r="H1058">
        <v>69453</v>
      </c>
      <c r="I1058" t="s">
        <v>1983</v>
      </c>
      <c r="J1058">
        <v>6</v>
      </c>
      <c r="K1058">
        <v>6</v>
      </c>
      <c r="L1058">
        <v>1</v>
      </c>
      <c r="M1058">
        <v>0</v>
      </c>
      <c r="N1058">
        <v>0</v>
      </c>
      <c r="O1058">
        <v>1</v>
      </c>
      <c r="P1058">
        <v>0</v>
      </c>
      <c r="Q1058">
        <v>0</v>
      </c>
      <c r="R1058">
        <v>1</v>
      </c>
      <c r="S1058">
        <v>4</v>
      </c>
      <c r="T1058">
        <v>0</v>
      </c>
      <c r="U1058">
        <v>0</v>
      </c>
      <c r="V1058">
        <v>1</v>
      </c>
      <c r="W1058">
        <v>0</v>
      </c>
      <c r="X1058">
        <v>0</v>
      </c>
      <c r="Y1058">
        <v>1</v>
      </c>
      <c r="Z1058">
        <v>4</v>
      </c>
      <c r="AA1058">
        <v>0</v>
      </c>
      <c r="AB1058">
        <v>0</v>
      </c>
      <c r="AC1058">
        <v>1</v>
      </c>
      <c r="AD1058">
        <v>0</v>
      </c>
      <c r="AE1058">
        <v>0</v>
      </c>
      <c r="AF1058">
        <v>1</v>
      </c>
      <c r="AG1058">
        <v>4</v>
      </c>
      <c r="AH1058" s="3">
        <v>1.5074285714285713</v>
      </c>
      <c r="AI1058" s="3">
        <v>0</v>
      </c>
      <c r="AJ1058" s="3">
        <v>0.8571428571428571</v>
      </c>
      <c r="AK1058" s="3">
        <v>2.8571428571428572</v>
      </c>
      <c r="AL1058" s="3">
        <v>1.8724285714285713</v>
      </c>
      <c r="AM1058" s="3">
        <v>1</v>
      </c>
      <c r="AN1058" s="3">
        <v>2.6292857142857144</v>
      </c>
      <c r="AO1058" s="3">
        <f t="shared" si="210"/>
        <v>1.5319183673469385</v>
      </c>
      <c r="AP1058" s="3" t="b">
        <f t="shared" si="211"/>
        <v>0</v>
      </c>
      <c r="AQ1058" s="3" t="b">
        <f t="shared" si="218"/>
        <v>1</v>
      </c>
      <c r="AR1058">
        <f t="shared" si="212"/>
        <v>1</v>
      </c>
      <c r="AS1058">
        <f t="shared" si="213"/>
        <v>2</v>
      </c>
      <c r="AT1058" s="3" t="b">
        <f t="shared" si="214"/>
        <v>1</v>
      </c>
      <c r="AU1058" s="3">
        <f t="shared" si="215"/>
        <v>1.3054285714285714</v>
      </c>
      <c r="AV1058" s="3">
        <f t="shared" si="216"/>
        <v>1.8339047619047619</v>
      </c>
      <c r="AW1058" s="3">
        <f t="shared" si="209"/>
        <v>-0.49039519854489239</v>
      </c>
      <c r="AX1058" s="3">
        <f t="shared" si="221"/>
        <v>-0.44832470797708573</v>
      </c>
      <c r="AY1058" s="3" t="b">
        <f t="shared" si="219"/>
        <v>0</v>
      </c>
      <c r="AZ1058" s="6">
        <f t="shared" si="217"/>
        <v>0.5449568881001654</v>
      </c>
      <c r="BA1058" s="3" t="b">
        <f t="shared" si="220"/>
        <v>0</v>
      </c>
      <c r="BB1058" s="3"/>
      <c r="BC1058" t="s">
        <v>537</v>
      </c>
    </row>
    <row r="1059" spans="1:55">
      <c r="A1059">
        <v>835</v>
      </c>
      <c r="B1059">
        <v>1</v>
      </c>
      <c r="C1059" t="s">
        <v>1507</v>
      </c>
      <c r="D1059" t="str">
        <f>HYPERLINK("http://www.uniprot.org/uniprot/DOC10_MOUSE", "DOC10_MOUSE")</f>
        <v>DOC10_MOUSE</v>
      </c>
      <c r="F1059">
        <v>1.4</v>
      </c>
      <c r="G1059">
        <v>2150</v>
      </c>
      <c r="H1059">
        <v>245759</v>
      </c>
      <c r="I1059" t="s">
        <v>1598</v>
      </c>
      <c r="J1059">
        <v>3</v>
      </c>
      <c r="K1059">
        <v>3</v>
      </c>
      <c r="L1059">
        <v>1</v>
      </c>
      <c r="M1059">
        <v>0</v>
      </c>
      <c r="N1059">
        <v>0</v>
      </c>
      <c r="O1059">
        <v>0</v>
      </c>
      <c r="P1059">
        <v>3</v>
      </c>
      <c r="Q1059">
        <v>0</v>
      </c>
      <c r="R1059">
        <v>0</v>
      </c>
      <c r="S1059">
        <v>0</v>
      </c>
      <c r="T1059">
        <v>0</v>
      </c>
      <c r="U1059">
        <v>0</v>
      </c>
      <c r="V1059">
        <v>0</v>
      </c>
      <c r="W1059">
        <v>3</v>
      </c>
      <c r="X1059">
        <v>0</v>
      </c>
      <c r="Y1059">
        <v>0</v>
      </c>
      <c r="Z1059">
        <v>0</v>
      </c>
      <c r="AA1059">
        <v>0</v>
      </c>
      <c r="AB1059">
        <v>0</v>
      </c>
      <c r="AC1059">
        <v>0</v>
      </c>
      <c r="AD1059">
        <v>3</v>
      </c>
      <c r="AE1059">
        <v>0</v>
      </c>
      <c r="AF1059">
        <v>0</v>
      </c>
      <c r="AG1059">
        <v>0</v>
      </c>
      <c r="AH1059" s="3">
        <v>0.8214285714285714</v>
      </c>
      <c r="AI1059" s="3">
        <v>0</v>
      </c>
      <c r="AJ1059" s="3">
        <v>0</v>
      </c>
      <c r="AK1059" s="3">
        <v>9</v>
      </c>
      <c r="AL1059" s="3">
        <v>0.8571428571428571</v>
      </c>
      <c r="AM1059" s="3">
        <v>0</v>
      </c>
      <c r="AN1059" s="3">
        <v>0</v>
      </c>
      <c r="AO1059" s="3">
        <f t="shared" si="210"/>
        <v>1.5255102040816326</v>
      </c>
      <c r="AP1059" s="3" t="b">
        <f t="shared" si="211"/>
        <v>0</v>
      </c>
      <c r="AQ1059" s="3" t="b">
        <f t="shared" si="218"/>
        <v>1</v>
      </c>
      <c r="AR1059">
        <f t="shared" si="212"/>
        <v>1</v>
      </c>
      <c r="AS1059">
        <f t="shared" si="213"/>
        <v>0</v>
      </c>
      <c r="AT1059" s="3" t="b">
        <f t="shared" si="214"/>
        <v>0</v>
      </c>
      <c r="AU1059" s="3">
        <f t="shared" si="215"/>
        <v>2.4553571428571428</v>
      </c>
      <c r="AV1059" s="3">
        <f t="shared" si="216"/>
        <v>0.2857142857142857</v>
      </c>
      <c r="AW1059" s="3">
        <f t="shared" si="209"/>
        <v>3.1032878084120221</v>
      </c>
      <c r="AX1059" s="3">
        <f t="shared" si="221"/>
        <v>1.9741626636981153</v>
      </c>
      <c r="AY1059" s="3" t="b">
        <f t="shared" si="219"/>
        <v>1</v>
      </c>
      <c r="AZ1059" s="6">
        <f t="shared" si="217"/>
        <v>0.44243745287384578</v>
      </c>
      <c r="BA1059" s="3" t="b">
        <f t="shared" si="220"/>
        <v>0</v>
      </c>
      <c r="BB1059" s="3"/>
      <c r="BC1059" t="s">
        <v>537</v>
      </c>
    </row>
    <row r="1060" spans="1:55">
      <c r="A1060">
        <v>249</v>
      </c>
      <c r="B1060">
        <v>1</v>
      </c>
      <c r="C1060" t="s">
        <v>1279</v>
      </c>
      <c r="D1060" t="str">
        <f>HYPERLINK("http://www.uniprot.org/uniprot/SUH_MOUSE", "SUH_MOUSE")</f>
        <v>SUH_MOUSE</v>
      </c>
      <c r="F1060">
        <v>15.8</v>
      </c>
      <c r="G1060">
        <v>526</v>
      </c>
      <c r="H1060">
        <v>58538</v>
      </c>
      <c r="I1060" t="s">
        <v>1280</v>
      </c>
      <c r="J1060">
        <v>18</v>
      </c>
      <c r="K1060">
        <v>18</v>
      </c>
      <c r="L1060">
        <v>1</v>
      </c>
      <c r="M1060">
        <v>0</v>
      </c>
      <c r="N1060">
        <v>6</v>
      </c>
      <c r="O1060">
        <v>1</v>
      </c>
      <c r="P1060">
        <v>0</v>
      </c>
      <c r="Q1060">
        <v>0</v>
      </c>
      <c r="R1060">
        <v>3</v>
      </c>
      <c r="S1060">
        <v>8</v>
      </c>
      <c r="T1060">
        <v>0</v>
      </c>
      <c r="U1060">
        <v>6</v>
      </c>
      <c r="V1060">
        <v>1</v>
      </c>
      <c r="W1060">
        <v>0</v>
      </c>
      <c r="X1060">
        <v>0</v>
      </c>
      <c r="Y1060">
        <v>3</v>
      </c>
      <c r="Z1060">
        <v>8</v>
      </c>
      <c r="AA1060">
        <v>0</v>
      </c>
      <c r="AB1060">
        <v>6</v>
      </c>
      <c r="AC1060">
        <v>1</v>
      </c>
      <c r="AD1060">
        <v>0</v>
      </c>
      <c r="AE1060">
        <v>0</v>
      </c>
      <c r="AF1060">
        <v>3</v>
      </c>
      <c r="AG1060">
        <v>8</v>
      </c>
      <c r="AH1060" s="3">
        <v>0</v>
      </c>
      <c r="AI1060" s="3">
        <v>3.6617142857142855</v>
      </c>
      <c r="AJ1060" s="3">
        <v>0.42857142857142855</v>
      </c>
      <c r="AK1060" s="3">
        <v>0</v>
      </c>
      <c r="AL1060" s="3">
        <v>0</v>
      </c>
      <c r="AM1060" s="3">
        <v>1.9795714285714285</v>
      </c>
      <c r="AN1060" s="3">
        <v>4.5714285714285712</v>
      </c>
      <c r="AO1060" s="3">
        <f t="shared" si="210"/>
        <v>1.5201836734693877</v>
      </c>
      <c r="AP1060" s="3" t="b">
        <f t="shared" si="211"/>
        <v>0</v>
      </c>
      <c r="AQ1060" s="3" t="b">
        <f t="shared" si="218"/>
        <v>1</v>
      </c>
      <c r="AR1060">
        <f t="shared" si="212"/>
        <v>2</v>
      </c>
      <c r="AS1060">
        <f t="shared" si="213"/>
        <v>2</v>
      </c>
      <c r="AT1060" s="3" t="b">
        <f t="shared" si="214"/>
        <v>1</v>
      </c>
      <c r="AU1060" s="3">
        <f t="shared" si="215"/>
        <v>1.0225714285714285</v>
      </c>
      <c r="AV1060" s="3">
        <f t="shared" si="216"/>
        <v>2.1836666666666669</v>
      </c>
      <c r="AW1060" s="3">
        <f t="shared" si="209"/>
        <v>-1.094551026205171</v>
      </c>
      <c r="AX1060" s="3">
        <f t="shared" si="221"/>
        <v>-0.9557628952051801</v>
      </c>
      <c r="AY1060" s="3" t="b">
        <f t="shared" si="219"/>
        <v>0</v>
      </c>
      <c r="AZ1060" s="6">
        <f t="shared" si="217"/>
        <v>0.48064328275446394</v>
      </c>
      <c r="BA1060" s="3" t="b">
        <f t="shared" si="220"/>
        <v>0</v>
      </c>
      <c r="BB1060" s="3"/>
      <c r="BC1060" t="s">
        <v>537</v>
      </c>
    </row>
    <row r="1061" spans="1:55">
      <c r="A1061">
        <v>224</v>
      </c>
      <c r="B1061">
        <v>1</v>
      </c>
      <c r="C1061" t="s">
        <v>7</v>
      </c>
      <c r="D1061" t="str">
        <f>HYPERLINK("http://www.uniprot.org/uniprot/CP2DA_MOUSE", "CP2DA_MOUSE")</f>
        <v>CP2DA_MOUSE</v>
      </c>
      <c r="F1061">
        <v>10.9</v>
      </c>
      <c r="G1061">
        <v>504</v>
      </c>
      <c r="H1061">
        <v>57234</v>
      </c>
      <c r="I1061" t="s">
        <v>8</v>
      </c>
      <c r="J1061">
        <v>20</v>
      </c>
      <c r="K1061">
        <v>6</v>
      </c>
      <c r="L1061">
        <v>0.3</v>
      </c>
      <c r="M1061">
        <v>0</v>
      </c>
      <c r="N1061">
        <v>5</v>
      </c>
      <c r="O1061">
        <v>8</v>
      </c>
      <c r="P1061">
        <v>0</v>
      </c>
      <c r="Q1061">
        <v>0</v>
      </c>
      <c r="R1061">
        <v>5</v>
      </c>
      <c r="S1061">
        <v>2</v>
      </c>
      <c r="T1061">
        <v>0</v>
      </c>
      <c r="U1061">
        <v>2</v>
      </c>
      <c r="V1061">
        <v>3</v>
      </c>
      <c r="W1061">
        <v>0</v>
      </c>
      <c r="X1061">
        <v>0</v>
      </c>
      <c r="Y1061">
        <v>1</v>
      </c>
      <c r="Z1061">
        <v>0</v>
      </c>
      <c r="AA1061">
        <v>0</v>
      </c>
      <c r="AB1061">
        <v>4.25</v>
      </c>
      <c r="AC1061">
        <v>6.2140000000000004</v>
      </c>
      <c r="AD1061">
        <v>0</v>
      </c>
      <c r="AE1061">
        <v>0</v>
      </c>
      <c r="AF1061">
        <v>4.25</v>
      </c>
      <c r="AG1061">
        <v>0</v>
      </c>
      <c r="AH1061" s="3">
        <v>0</v>
      </c>
      <c r="AI1061" s="3">
        <v>2.4727142857142859</v>
      </c>
      <c r="AJ1061" s="3">
        <v>4.6019999999999994</v>
      </c>
      <c r="AK1061" s="3">
        <v>0</v>
      </c>
      <c r="AL1061" s="3">
        <v>0</v>
      </c>
      <c r="AM1061" s="3">
        <v>3.556</v>
      </c>
      <c r="AN1061" s="3">
        <v>0</v>
      </c>
      <c r="AO1061" s="3">
        <f t="shared" si="210"/>
        <v>1.518673469387755</v>
      </c>
      <c r="AP1061" s="3" t="b">
        <f t="shared" si="211"/>
        <v>0</v>
      </c>
      <c r="AQ1061" s="3" t="b">
        <f t="shared" si="218"/>
        <v>0</v>
      </c>
      <c r="AR1061">
        <f t="shared" si="212"/>
        <v>2</v>
      </c>
      <c r="AS1061">
        <f t="shared" si="213"/>
        <v>2</v>
      </c>
      <c r="AT1061" s="3" t="b">
        <f t="shared" si="214"/>
        <v>1</v>
      </c>
      <c r="AU1061" s="3">
        <f t="shared" si="215"/>
        <v>1.7686785714285713</v>
      </c>
      <c r="AV1061" s="3">
        <f t="shared" si="216"/>
        <v>1.1853333333333333</v>
      </c>
      <c r="AW1061" s="3">
        <f t="shared" si="209"/>
        <v>0.57737906203772793</v>
      </c>
      <c r="AX1061" s="3">
        <f t="shared" si="221"/>
        <v>0.46070405935546971</v>
      </c>
      <c r="AY1061" s="3" t="b">
        <f t="shared" si="219"/>
        <v>0</v>
      </c>
      <c r="AZ1061" s="6">
        <f t="shared" si="217"/>
        <v>0.73742580129183177</v>
      </c>
      <c r="BA1061" s="3" t="b">
        <f t="shared" si="220"/>
        <v>0</v>
      </c>
      <c r="BB1061" s="3"/>
      <c r="BC1061" t="s">
        <v>296</v>
      </c>
    </row>
    <row r="1062" spans="1:55">
      <c r="A1062">
        <v>138</v>
      </c>
      <c r="B1062">
        <v>1</v>
      </c>
      <c r="C1062" t="s">
        <v>183</v>
      </c>
      <c r="D1062" t="str">
        <f>HYPERLINK("http://www.uniprot.org/uniprot/HDAC3_MOUSE", "HDAC3_MOUSE")</f>
        <v>HDAC3_MOUSE</v>
      </c>
      <c r="F1062">
        <v>11.1</v>
      </c>
      <c r="G1062">
        <v>424</v>
      </c>
      <c r="H1062">
        <v>48365</v>
      </c>
      <c r="I1062" t="s">
        <v>279</v>
      </c>
      <c r="J1062">
        <v>14</v>
      </c>
      <c r="K1062">
        <v>14</v>
      </c>
      <c r="L1062">
        <v>1</v>
      </c>
      <c r="M1062">
        <v>0</v>
      </c>
      <c r="N1062">
        <v>1</v>
      </c>
      <c r="O1062">
        <v>3</v>
      </c>
      <c r="P1062">
        <v>0</v>
      </c>
      <c r="Q1062">
        <v>2</v>
      </c>
      <c r="R1062">
        <v>1</v>
      </c>
      <c r="S1062">
        <v>7</v>
      </c>
      <c r="T1062">
        <v>0</v>
      </c>
      <c r="U1062">
        <v>1</v>
      </c>
      <c r="V1062">
        <v>3</v>
      </c>
      <c r="W1062">
        <v>0</v>
      </c>
      <c r="X1062">
        <v>2</v>
      </c>
      <c r="Y1062">
        <v>1</v>
      </c>
      <c r="Z1062">
        <v>7</v>
      </c>
      <c r="AA1062">
        <v>0</v>
      </c>
      <c r="AB1062">
        <v>1</v>
      </c>
      <c r="AC1062">
        <v>3</v>
      </c>
      <c r="AD1062">
        <v>0</v>
      </c>
      <c r="AE1062">
        <v>2</v>
      </c>
      <c r="AF1062">
        <v>1</v>
      </c>
      <c r="AG1062">
        <v>7</v>
      </c>
      <c r="AH1062" s="3">
        <v>0</v>
      </c>
      <c r="AI1062" s="3">
        <v>0.2857142857142857</v>
      </c>
      <c r="AJ1062" s="3">
        <v>1.5714285714285714</v>
      </c>
      <c r="AK1062" s="3">
        <v>0</v>
      </c>
      <c r="AL1062" s="3">
        <v>3.9962857142857144</v>
      </c>
      <c r="AM1062" s="3">
        <v>0.5714285714285714</v>
      </c>
      <c r="AN1062" s="3">
        <v>4.1428571428571432</v>
      </c>
      <c r="AO1062" s="3">
        <f t="shared" si="210"/>
        <v>1.5096734693877549</v>
      </c>
      <c r="AP1062" s="3" t="b">
        <f t="shared" si="211"/>
        <v>0</v>
      </c>
      <c r="AQ1062" s="3" t="b">
        <f t="shared" si="218"/>
        <v>1</v>
      </c>
      <c r="AR1062">
        <f t="shared" si="212"/>
        <v>2</v>
      </c>
      <c r="AS1062">
        <f t="shared" si="213"/>
        <v>3</v>
      </c>
      <c r="AT1062" s="3" t="b">
        <f t="shared" si="214"/>
        <v>1</v>
      </c>
      <c r="AU1062" s="3">
        <f t="shared" si="215"/>
        <v>0.4642857142857143</v>
      </c>
      <c r="AV1062" s="3">
        <f t="shared" si="216"/>
        <v>2.9035238095238096</v>
      </c>
      <c r="AW1062" s="3">
        <f t="shared" si="209"/>
        <v>-2.6447200684172789</v>
      </c>
      <c r="AX1062" s="3">
        <f t="shared" si="221"/>
        <v>-2.4474226560187371</v>
      </c>
      <c r="AY1062" s="3" t="b">
        <f t="shared" si="219"/>
        <v>1</v>
      </c>
      <c r="AZ1062" s="6">
        <f t="shared" si="217"/>
        <v>7.2026777318944579E-2</v>
      </c>
      <c r="BA1062" s="3" t="b">
        <f t="shared" si="220"/>
        <v>1</v>
      </c>
      <c r="BB1062" s="3"/>
      <c r="BC1062" t="s">
        <v>537</v>
      </c>
    </row>
    <row r="1063" spans="1:55">
      <c r="A1063">
        <v>557</v>
      </c>
      <c r="B1063">
        <v>1</v>
      </c>
      <c r="C1063" t="s">
        <v>642</v>
      </c>
      <c r="D1063" t="str">
        <f>HYPERLINK("http://www.uniprot.org/uniprot/MYST2_MOUSE", "MYST2_MOUSE")</f>
        <v>MYST2_MOUSE</v>
      </c>
      <c r="F1063">
        <v>10.1</v>
      </c>
      <c r="G1063">
        <v>613</v>
      </c>
      <c r="H1063">
        <v>70642</v>
      </c>
      <c r="I1063" t="s">
        <v>643</v>
      </c>
      <c r="J1063">
        <v>16</v>
      </c>
      <c r="K1063">
        <v>5</v>
      </c>
      <c r="L1063">
        <v>0.313</v>
      </c>
      <c r="M1063">
        <v>0</v>
      </c>
      <c r="N1063">
        <v>4</v>
      </c>
      <c r="O1063">
        <v>3</v>
      </c>
      <c r="P1063">
        <v>0</v>
      </c>
      <c r="Q1063">
        <v>0</v>
      </c>
      <c r="R1063">
        <v>5</v>
      </c>
      <c r="S1063">
        <v>4</v>
      </c>
      <c r="T1063">
        <v>0</v>
      </c>
      <c r="U1063">
        <v>1</v>
      </c>
      <c r="V1063">
        <v>1</v>
      </c>
      <c r="W1063">
        <v>0</v>
      </c>
      <c r="X1063">
        <v>0</v>
      </c>
      <c r="Y1063">
        <v>2</v>
      </c>
      <c r="Z1063">
        <v>1</v>
      </c>
      <c r="AA1063">
        <v>0</v>
      </c>
      <c r="AB1063">
        <v>4</v>
      </c>
      <c r="AC1063">
        <v>3</v>
      </c>
      <c r="AD1063">
        <v>0</v>
      </c>
      <c r="AE1063">
        <v>0</v>
      </c>
      <c r="AF1063">
        <v>5</v>
      </c>
      <c r="AG1063">
        <v>2.5</v>
      </c>
      <c r="AH1063" s="3">
        <v>0.2857142857142857</v>
      </c>
      <c r="AI1063" s="3">
        <v>2.2857142857142856</v>
      </c>
      <c r="AJ1063" s="3">
        <v>1.9104285714285716</v>
      </c>
      <c r="AK1063" s="3">
        <v>0.42857142857142855</v>
      </c>
      <c r="AL1063" s="3">
        <v>0.2857142857142857</v>
      </c>
      <c r="AM1063" s="3">
        <v>3.9962857142857144</v>
      </c>
      <c r="AN1063" s="3">
        <v>1.3571428571428572</v>
      </c>
      <c r="AO1063" s="3">
        <f t="shared" si="210"/>
        <v>1.5070816326530614</v>
      </c>
      <c r="AP1063" s="3" t="b">
        <f t="shared" si="211"/>
        <v>0</v>
      </c>
      <c r="AQ1063" s="3" t="b">
        <f t="shared" si="218"/>
        <v>0</v>
      </c>
      <c r="AR1063">
        <f t="shared" si="212"/>
        <v>2</v>
      </c>
      <c r="AS1063">
        <f t="shared" si="213"/>
        <v>2</v>
      </c>
      <c r="AT1063" s="3" t="b">
        <f t="shared" si="214"/>
        <v>1</v>
      </c>
      <c r="AU1063" s="3">
        <f t="shared" si="215"/>
        <v>1.2276071428571429</v>
      </c>
      <c r="AV1063" s="3">
        <f t="shared" si="216"/>
        <v>1.8797142857142859</v>
      </c>
      <c r="AW1063" s="3">
        <f t="shared" si="209"/>
        <v>-0.61466444538314724</v>
      </c>
      <c r="AX1063" s="3">
        <f t="shared" si="221"/>
        <v>-0.64268356489750622</v>
      </c>
      <c r="AY1063" s="3" t="b">
        <f t="shared" si="219"/>
        <v>0</v>
      </c>
      <c r="AZ1063" s="6">
        <f t="shared" si="217"/>
        <v>0.57969019991017146</v>
      </c>
      <c r="BA1063" s="3" t="b">
        <f t="shared" si="220"/>
        <v>0</v>
      </c>
      <c r="BB1063" s="3"/>
      <c r="BC1063" t="s">
        <v>644</v>
      </c>
    </row>
    <row r="1064" spans="1:55">
      <c r="A1064">
        <v>254</v>
      </c>
      <c r="B1064">
        <v>1</v>
      </c>
      <c r="C1064" t="s">
        <v>1380</v>
      </c>
      <c r="D1064" t="str">
        <f>HYPERLINK("http://www.uniprot.org/uniprot/RAB5C_MOUSE", "RAB5C_MOUSE")</f>
        <v>RAB5C_MOUSE</v>
      </c>
      <c r="F1064">
        <v>27.8</v>
      </c>
      <c r="G1064">
        <v>216</v>
      </c>
      <c r="H1064">
        <v>23414</v>
      </c>
      <c r="I1064" t="s">
        <v>1381</v>
      </c>
      <c r="J1064">
        <v>20</v>
      </c>
      <c r="K1064">
        <v>7</v>
      </c>
      <c r="L1064">
        <v>0.35</v>
      </c>
      <c r="M1064">
        <v>2</v>
      </c>
      <c r="N1064">
        <v>6</v>
      </c>
      <c r="O1064">
        <v>1</v>
      </c>
      <c r="P1064">
        <v>0</v>
      </c>
      <c r="Q1064">
        <v>1</v>
      </c>
      <c r="R1064">
        <v>5</v>
      </c>
      <c r="S1064">
        <v>5</v>
      </c>
      <c r="T1064">
        <v>2</v>
      </c>
      <c r="U1064">
        <v>2</v>
      </c>
      <c r="V1064">
        <v>1</v>
      </c>
      <c r="W1064">
        <v>0</v>
      </c>
      <c r="X1064">
        <v>0</v>
      </c>
      <c r="Y1064">
        <v>2</v>
      </c>
      <c r="Z1064">
        <v>0</v>
      </c>
      <c r="AA1064">
        <v>2</v>
      </c>
      <c r="AB1064">
        <v>4.6669999999999998</v>
      </c>
      <c r="AC1064">
        <v>1</v>
      </c>
      <c r="AD1064">
        <v>0</v>
      </c>
      <c r="AE1064">
        <v>0</v>
      </c>
      <c r="AF1064">
        <v>5</v>
      </c>
      <c r="AG1064">
        <v>0</v>
      </c>
      <c r="AH1064" s="3">
        <v>3.7515714285714283</v>
      </c>
      <c r="AI1064" s="3">
        <v>2.6142857142857143</v>
      </c>
      <c r="AJ1064" s="3">
        <v>0.42857142857142855</v>
      </c>
      <c r="AK1064" s="3">
        <v>0</v>
      </c>
      <c r="AL1064" s="3">
        <v>0</v>
      </c>
      <c r="AM1064" s="3">
        <v>3.7321428571428572</v>
      </c>
      <c r="AN1064" s="3">
        <v>0</v>
      </c>
      <c r="AO1064" s="3">
        <f t="shared" si="210"/>
        <v>1.5037959183673471</v>
      </c>
      <c r="AP1064" s="3" t="b">
        <f t="shared" si="211"/>
        <v>0</v>
      </c>
      <c r="AQ1064" s="3" t="b">
        <f t="shared" si="218"/>
        <v>1</v>
      </c>
      <c r="AR1064">
        <f t="shared" si="212"/>
        <v>3</v>
      </c>
      <c r="AS1064">
        <f t="shared" si="213"/>
        <v>3</v>
      </c>
      <c r="AT1064" s="3" t="b">
        <f t="shared" si="214"/>
        <v>1</v>
      </c>
      <c r="AU1064" s="3">
        <f t="shared" si="215"/>
        <v>1.698607142857143</v>
      </c>
      <c r="AV1064" s="3">
        <f t="shared" si="216"/>
        <v>1.2440476190476191</v>
      </c>
      <c r="AW1064" s="3">
        <f t="shared" si="209"/>
        <v>0.44931051250258386</v>
      </c>
      <c r="AX1064" s="3">
        <f t="shared" si="221"/>
        <v>0.29768749233169123</v>
      </c>
      <c r="AY1064" s="3" t="b">
        <f t="shared" si="219"/>
        <v>0</v>
      </c>
      <c r="AZ1064" s="6">
        <f t="shared" si="217"/>
        <v>0.77148682602993368</v>
      </c>
      <c r="BA1064" s="3" t="b">
        <f t="shared" si="220"/>
        <v>0</v>
      </c>
      <c r="BB1064" s="3"/>
      <c r="BC1064" t="s">
        <v>1382</v>
      </c>
    </row>
    <row r="1065" spans="1:55">
      <c r="A1065">
        <v>1345</v>
      </c>
      <c r="B1065">
        <v>1</v>
      </c>
      <c r="C1065" t="s">
        <v>1889</v>
      </c>
      <c r="D1065" t="str">
        <f>HYPERLINK("http://www.uniprot.org/uniprot/CETN2_MOUSE", "CETN2_MOUSE")</f>
        <v>CETN2_MOUSE</v>
      </c>
      <c r="F1065">
        <v>33.700000000000003</v>
      </c>
      <c r="G1065">
        <v>172</v>
      </c>
      <c r="H1065">
        <v>19798</v>
      </c>
      <c r="I1065" t="s">
        <v>1890</v>
      </c>
      <c r="J1065">
        <v>4</v>
      </c>
      <c r="K1065">
        <v>4</v>
      </c>
      <c r="L1065">
        <v>1</v>
      </c>
      <c r="M1065">
        <v>1</v>
      </c>
      <c r="N1065">
        <v>0</v>
      </c>
      <c r="O1065">
        <v>0</v>
      </c>
      <c r="P1065">
        <v>0</v>
      </c>
      <c r="Q1065">
        <v>0</v>
      </c>
      <c r="R1065">
        <v>2</v>
      </c>
      <c r="S1065">
        <v>1</v>
      </c>
      <c r="T1065">
        <v>1</v>
      </c>
      <c r="U1065">
        <v>0</v>
      </c>
      <c r="V1065">
        <v>0</v>
      </c>
      <c r="W1065">
        <v>0</v>
      </c>
      <c r="X1065">
        <v>0</v>
      </c>
      <c r="Y1065">
        <v>2</v>
      </c>
      <c r="Z1065">
        <v>1</v>
      </c>
      <c r="AA1065">
        <v>1</v>
      </c>
      <c r="AB1065">
        <v>0</v>
      </c>
      <c r="AC1065">
        <v>0</v>
      </c>
      <c r="AD1065">
        <v>0</v>
      </c>
      <c r="AE1065">
        <v>0</v>
      </c>
      <c r="AF1065">
        <v>2</v>
      </c>
      <c r="AG1065">
        <v>1</v>
      </c>
      <c r="AH1065" s="3">
        <v>3.217714285714286</v>
      </c>
      <c r="AI1065" s="3">
        <v>0</v>
      </c>
      <c r="AJ1065" s="3">
        <v>0.2857142857142857</v>
      </c>
      <c r="AK1065" s="3">
        <v>2.8571428571428572</v>
      </c>
      <c r="AL1065" s="3">
        <v>1.8571428571428572</v>
      </c>
      <c r="AM1065" s="3">
        <v>1.5714285714285714</v>
      </c>
      <c r="AN1065" s="3">
        <v>0.7142857142857143</v>
      </c>
      <c r="AO1065" s="3">
        <f t="shared" si="210"/>
        <v>1.5004897959183674</v>
      </c>
      <c r="AP1065" s="3" t="b">
        <f t="shared" si="211"/>
        <v>0</v>
      </c>
      <c r="AQ1065" s="3" t="b">
        <f t="shared" si="218"/>
        <v>1</v>
      </c>
      <c r="AR1065">
        <f t="shared" si="212"/>
        <v>1</v>
      </c>
      <c r="AS1065">
        <f t="shared" si="213"/>
        <v>2</v>
      </c>
      <c r="AT1065" s="3" t="b">
        <f t="shared" si="214"/>
        <v>1</v>
      </c>
      <c r="AU1065" s="3">
        <f t="shared" si="215"/>
        <v>1.5901428571428573</v>
      </c>
      <c r="AV1065" s="3">
        <f t="shared" si="216"/>
        <v>1.3809523809523812</v>
      </c>
      <c r="AW1065" s="3">
        <f t="shared" si="209"/>
        <v>0.20349280953401477</v>
      </c>
      <c r="AX1065" s="3">
        <f t="shared" si="221"/>
        <v>4.2883989105360759E-2</v>
      </c>
      <c r="AY1065" s="3" t="b">
        <f t="shared" si="219"/>
        <v>0</v>
      </c>
      <c r="AZ1065" s="6">
        <f t="shared" si="217"/>
        <v>0.84787289590614578</v>
      </c>
      <c r="BA1065" s="3" t="b">
        <f t="shared" si="220"/>
        <v>0</v>
      </c>
      <c r="BB1065" s="3"/>
      <c r="BC1065" t="s">
        <v>537</v>
      </c>
    </row>
    <row r="1066" spans="1:55">
      <c r="A1066">
        <v>1077</v>
      </c>
      <c r="B1066">
        <v>1</v>
      </c>
      <c r="C1066" t="s">
        <v>2545</v>
      </c>
      <c r="D1066" t="str">
        <f>HYPERLINK("http://www.uniprot.org/uniprot/MED24_MOUSE", "MED24_MOUSE")</f>
        <v>MED24_MOUSE</v>
      </c>
      <c r="F1066">
        <v>4.5</v>
      </c>
      <c r="G1066">
        <v>987</v>
      </c>
      <c r="H1066">
        <v>109986</v>
      </c>
      <c r="I1066" t="s">
        <v>2546</v>
      </c>
      <c r="J1066">
        <v>8</v>
      </c>
      <c r="K1066">
        <v>8</v>
      </c>
      <c r="L1066">
        <v>1</v>
      </c>
      <c r="M1066">
        <v>0</v>
      </c>
      <c r="N1066">
        <v>0</v>
      </c>
      <c r="O1066">
        <v>2</v>
      </c>
      <c r="P1066">
        <v>0</v>
      </c>
      <c r="Q1066">
        <v>1</v>
      </c>
      <c r="R1066">
        <v>3</v>
      </c>
      <c r="S1066">
        <v>2</v>
      </c>
      <c r="T1066">
        <v>0</v>
      </c>
      <c r="U1066">
        <v>0</v>
      </c>
      <c r="V1066">
        <v>2</v>
      </c>
      <c r="W1066">
        <v>0</v>
      </c>
      <c r="X1066">
        <v>1</v>
      </c>
      <c r="Y1066">
        <v>3</v>
      </c>
      <c r="Z1066">
        <v>2</v>
      </c>
      <c r="AA1066">
        <v>0</v>
      </c>
      <c r="AB1066">
        <v>0</v>
      </c>
      <c r="AC1066">
        <v>2</v>
      </c>
      <c r="AD1066">
        <v>0</v>
      </c>
      <c r="AE1066">
        <v>1</v>
      </c>
      <c r="AF1066">
        <v>3</v>
      </c>
      <c r="AG1066">
        <v>2</v>
      </c>
      <c r="AH1066" s="3">
        <v>1.1428571428571428</v>
      </c>
      <c r="AI1066" s="3">
        <v>0</v>
      </c>
      <c r="AJ1066" s="3">
        <v>1.4285714285714286</v>
      </c>
      <c r="AK1066" s="3">
        <v>1.5714285714285714</v>
      </c>
      <c r="AL1066" s="3">
        <v>2.8571428571428572</v>
      </c>
      <c r="AM1066" s="3">
        <v>2.3470000000000004</v>
      </c>
      <c r="AN1066" s="3">
        <v>1.1428571428571428</v>
      </c>
      <c r="AO1066" s="3">
        <f t="shared" si="210"/>
        <v>1.4985510204081633</v>
      </c>
      <c r="AP1066" s="3" t="b">
        <f t="shared" si="211"/>
        <v>0</v>
      </c>
      <c r="AQ1066" s="3" t="b">
        <f t="shared" si="218"/>
        <v>1</v>
      </c>
      <c r="AR1066">
        <f t="shared" si="212"/>
        <v>1</v>
      </c>
      <c r="AS1066">
        <f t="shared" si="213"/>
        <v>3</v>
      </c>
      <c r="AT1066" s="3" t="b">
        <f t="shared" si="214"/>
        <v>1</v>
      </c>
      <c r="AU1066" s="3">
        <f t="shared" si="215"/>
        <v>1.0357142857142856</v>
      </c>
      <c r="AV1066" s="3">
        <f t="shared" si="216"/>
        <v>2.1156666666666664</v>
      </c>
      <c r="AW1066" s="3">
        <f t="shared" si="209"/>
        <v>-1.0304862688295686</v>
      </c>
      <c r="AX1066" s="3">
        <f t="shared" si="221"/>
        <v>-1.1024035267908687</v>
      </c>
      <c r="AY1066" s="3" t="b">
        <f t="shared" si="219"/>
        <v>0</v>
      </c>
      <c r="AZ1066" s="6">
        <f t="shared" si="217"/>
        <v>0.13124909034279972</v>
      </c>
      <c r="BA1066" s="3" t="b">
        <f t="shared" si="220"/>
        <v>0</v>
      </c>
      <c r="BB1066" s="3"/>
      <c r="BC1066" t="s">
        <v>537</v>
      </c>
    </row>
    <row r="1067" spans="1:55">
      <c r="A1067">
        <v>1082</v>
      </c>
      <c r="B1067">
        <v>1</v>
      </c>
      <c r="C1067" t="s">
        <v>2474</v>
      </c>
      <c r="D1067" t="str">
        <f>HYPERLINK("http://www.uniprot.org/uniprot/MLF2_MOUSE", "MLF2_MOUSE")</f>
        <v>MLF2_MOUSE</v>
      </c>
      <c r="F1067">
        <v>17.8</v>
      </c>
      <c r="G1067">
        <v>247</v>
      </c>
      <c r="H1067">
        <v>28056</v>
      </c>
      <c r="I1067" t="s">
        <v>2475</v>
      </c>
      <c r="J1067">
        <v>7</v>
      </c>
      <c r="K1067">
        <v>7</v>
      </c>
      <c r="L1067">
        <v>1</v>
      </c>
      <c r="M1067">
        <v>1</v>
      </c>
      <c r="N1067">
        <v>4</v>
      </c>
      <c r="O1067">
        <v>0</v>
      </c>
      <c r="P1067">
        <v>0</v>
      </c>
      <c r="Q1067">
        <v>1</v>
      </c>
      <c r="R1067">
        <v>1</v>
      </c>
      <c r="S1067">
        <v>0</v>
      </c>
      <c r="T1067">
        <v>1</v>
      </c>
      <c r="U1067">
        <v>4</v>
      </c>
      <c r="V1067">
        <v>0</v>
      </c>
      <c r="W1067">
        <v>0</v>
      </c>
      <c r="X1067">
        <v>1</v>
      </c>
      <c r="Y1067">
        <v>1</v>
      </c>
      <c r="Z1067">
        <v>0</v>
      </c>
      <c r="AA1067">
        <v>1</v>
      </c>
      <c r="AB1067">
        <v>4</v>
      </c>
      <c r="AC1067">
        <v>0</v>
      </c>
      <c r="AD1067">
        <v>0</v>
      </c>
      <c r="AE1067">
        <v>1</v>
      </c>
      <c r="AF1067">
        <v>1</v>
      </c>
      <c r="AG1067">
        <v>0</v>
      </c>
      <c r="AH1067" s="3">
        <v>2.8571428571428572</v>
      </c>
      <c r="AI1067" s="3">
        <v>2.3392857142857144</v>
      </c>
      <c r="AJ1067" s="3">
        <v>0</v>
      </c>
      <c r="AK1067" s="3">
        <v>1.5714285714285714</v>
      </c>
      <c r="AL1067" s="3">
        <v>2.8571428571428572</v>
      </c>
      <c r="AM1067" s="3">
        <v>0.8571428571428571</v>
      </c>
      <c r="AN1067" s="3">
        <v>0</v>
      </c>
      <c r="AO1067" s="3">
        <f t="shared" si="210"/>
        <v>1.4974489795918369</v>
      </c>
      <c r="AP1067" s="3" t="b">
        <f t="shared" si="211"/>
        <v>0</v>
      </c>
      <c r="AQ1067" s="3" t="b">
        <f t="shared" si="218"/>
        <v>1</v>
      </c>
      <c r="AR1067">
        <f t="shared" si="212"/>
        <v>2</v>
      </c>
      <c r="AS1067">
        <f t="shared" si="213"/>
        <v>2</v>
      </c>
      <c r="AT1067" s="3" t="b">
        <f t="shared" si="214"/>
        <v>1</v>
      </c>
      <c r="AU1067" s="3">
        <f t="shared" si="215"/>
        <v>1.6919642857142856</v>
      </c>
      <c r="AV1067" s="3">
        <f t="shared" si="216"/>
        <v>1.2380952380952381</v>
      </c>
      <c r="AW1067" s="3">
        <f t="shared" si="209"/>
        <v>0.45057682075115557</v>
      </c>
      <c r="AX1067" s="3">
        <f t="shared" si="221"/>
        <v>0.22336595131688969</v>
      </c>
      <c r="AY1067" s="3" t="b">
        <f t="shared" si="219"/>
        <v>0</v>
      </c>
      <c r="AZ1067" s="6">
        <f t="shared" si="217"/>
        <v>0.675541384968397</v>
      </c>
      <c r="BA1067" s="3" t="b">
        <f t="shared" si="220"/>
        <v>0</v>
      </c>
      <c r="BB1067" s="3"/>
      <c r="BC1067" t="s">
        <v>537</v>
      </c>
    </row>
    <row r="1068" spans="1:55">
      <c r="A1068">
        <v>1340</v>
      </c>
      <c r="B1068">
        <v>1</v>
      </c>
      <c r="C1068" t="s">
        <v>1962</v>
      </c>
      <c r="D1068" t="str">
        <f>HYPERLINK("http://www.uniprot.org/uniprot/TMED2_MOUSE", "TMED2_MOUSE")</f>
        <v>TMED2_MOUSE</v>
      </c>
      <c r="F1068">
        <v>10.4</v>
      </c>
      <c r="G1068">
        <v>201</v>
      </c>
      <c r="H1068">
        <v>22706</v>
      </c>
      <c r="I1068" t="s">
        <v>1963</v>
      </c>
      <c r="J1068">
        <v>6</v>
      </c>
      <c r="K1068">
        <v>6</v>
      </c>
      <c r="L1068">
        <v>1</v>
      </c>
      <c r="M1068">
        <v>0</v>
      </c>
      <c r="N1068">
        <v>2</v>
      </c>
      <c r="O1068">
        <v>1</v>
      </c>
      <c r="P1068">
        <v>0</v>
      </c>
      <c r="Q1068">
        <v>0</v>
      </c>
      <c r="R1068">
        <v>1</v>
      </c>
      <c r="S1068">
        <v>2</v>
      </c>
      <c r="T1068">
        <v>0</v>
      </c>
      <c r="U1068">
        <v>2</v>
      </c>
      <c r="V1068">
        <v>1</v>
      </c>
      <c r="W1068">
        <v>0</v>
      </c>
      <c r="X1068">
        <v>0</v>
      </c>
      <c r="Y1068">
        <v>1</v>
      </c>
      <c r="Z1068">
        <v>2</v>
      </c>
      <c r="AA1068">
        <v>0</v>
      </c>
      <c r="AB1068">
        <v>2</v>
      </c>
      <c r="AC1068">
        <v>1</v>
      </c>
      <c r="AD1068">
        <v>0</v>
      </c>
      <c r="AE1068">
        <v>0</v>
      </c>
      <c r="AF1068">
        <v>1</v>
      </c>
      <c r="AG1068">
        <v>2</v>
      </c>
      <c r="AH1068" s="3">
        <v>1.4694285714285713</v>
      </c>
      <c r="AI1068" s="3">
        <v>1.1428571428571428</v>
      </c>
      <c r="AJ1068" s="3">
        <v>0.8571428571428571</v>
      </c>
      <c r="AK1068" s="3">
        <v>2.8571428571428572</v>
      </c>
      <c r="AL1068" s="3">
        <v>1.8571428571428572</v>
      </c>
      <c r="AM1068" s="3">
        <v>1</v>
      </c>
      <c r="AN1068" s="3">
        <v>1.2857142857142858</v>
      </c>
      <c r="AO1068" s="3">
        <f t="shared" si="210"/>
        <v>1.4956326530612247</v>
      </c>
      <c r="AP1068" s="3" t="b">
        <f t="shared" si="211"/>
        <v>0</v>
      </c>
      <c r="AQ1068" s="3" t="b">
        <f t="shared" si="218"/>
        <v>1</v>
      </c>
      <c r="AR1068">
        <f t="shared" si="212"/>
        <v>2</v>
      </c>
      <c r="AS1068">
        <f t="shared" si="213"/>
        <v>2</v>
      </c>
      <c r="AT1068" s="3" t="b">
        <f t="shared" si="214"/>
        <v>1</v>
      </c>
      <c r="AU1068" s="3">
        <f t="shared" si="215"/>
        <v>1.5816428571428571</v>
      </c>
      <c r="AV1068" s="3">
        <f t="shared" si="216"/>
        <v>1.3809523809523812</v>
      </c>
      <c r="AW1068" s="3">
        <f t="shared" si="209"/>
        <v>0.19576029649013374</v>
      </c>
      <c r="AX1068" s="3">
        <f t="shared" si="221"/>
        <v>-1.4826212800286955E-2</v>
      </c>
      <c r="AY1068" s="3" t="b">
        <f t="shared" si="219"/>
        <v>0</v>
      </c>
      <c r="AZ1068" s="6">
        <f t="shared" si="217"/>
        <v>0.73700508177435853</v>
      </c>
      <c r="BA1068" s="3" t="b">
        <f t="shared" si="220"/>
        <v>0</v>
      </c>
      <c r="BB1068" s="3"/>
      <c r="BC1068" t="s">
        <v>537</v>
      </c>
    </row>
    <row r="1069" spans="1:55">
      <c r="A1069">
        <v>826</v>
      </c>
      <c r="B1069">
        <v>1</v>
      </c>
      <c r="C1069" t="s">
        <v>1576</v>
      </c>
      <c r="D1069" t="str">
        <f>HYPERLINK("http://www.uniprot.org/uniprot/SENP7_MOUSE", "SENP7_MOUSE")</f>
        <v>SENP7_MOUSE</v>
      </c>
      <c r="F1069">
        <v>4.0999999999999996</v>
      </c>
      <c r="G1069">
        <v>1037</v>
      </c>
      <c r="H1069">
        <v>116347</v>
      </c>
      <c r="I1069" t="s">
        <v>1577</v>
      </c>
      <c r="J1069">
        <v>12</v>
      </c>
      <c r="K1069">
        <v>12</v>
      </c>
      <c r="L1069">
        <v>1</v>
      </c>
      <c r="M1069">
        <v>0</v>
      </c>
      <c r="N1069">
        <v>7</v>
      </c>
      <c r="O1069">
        <v>2</v>
      </c>
      <c r="P1069">
        <v>0</v>
      </c>
      <c r="Q1069">
        <v>0</v>
      </c>
      <c r="R1069">
        <v>2</v>
      </c>
      <c r="S1069">
        <v>1</v>
      </c>
      <c r="T1069">
        <v>0</v>
      </c>
      <c r="U1069">
        <v>7</v>
      </c>
      <c r="V1069">
        <v>2</v>
      </c>
      <c r="W1069">
        <v>0</v>
      </c>
      <c r="X1069">
        <v>0</v>
      </c>
      <c r="Y1069">
        <v>2</v>
      </c>
      <c r="Z1069">
        <v>1</v>
      </c>
      <c r="AA1069">
        <v>0</v>
      </c>
      <c r="AB1069">
        <v>7</v>
      </c>
      <c r="AC1069">
        <v>2</v>
      </c>
      <c r="AD1069">
        <v>0</v>
      </c>
      <c r="AE1069">
        <v>0</v>
      </c>
      <c r="AF1069">
        <v>2</v>
      </c>
      <c r="AG1069">
        <v>1</v>
      </c>
      <c r="AH1069" s="3">
        <v>0.72385714285714287</v>
      </c>
      <c r="AI1069" s="3">
        <v>4.5714285714285712</v>
      </c>
      <c r="AJ1069" s="3">
        <v>1.2857142857142858</v>
      </c>
      <c r="AK1069" s="3">
        <v>1</v>
      </c>
      <c r="AL1069" s="3">
        <v>0.8571428571428571</v>
      </c>
      <c r="AM1069" s="3">
        <v>1.4285714285714286</v>
      </c>
      <c r="AN1069" s="3">
        <v>0.5714285714285714</v>
      </c>
      <c r="AO1069" s="3">
        <f t="shared" si="210"/>
        <v>1.4911632653061224</v>
      </c>
      <c r="AP1069" s="3" t="b">
        <f t="shared" si="211"/>
        <v>0</v>
      </c>
      <c r="AQ1069" s="3" t="b">
        <f t="shared" si="218"/>
        <v>1</v>
      </c>
      <c r="AR1069">
        <f t="shared" si="212"/>
        <v>2</v>
      </c>
      <c r="AS1069">
        <f t="shared" si="213"/>
        <v>2</v>
      </c>
      <c r="AT1069" s="3" t="b">
        <f t="shared" si="214"/>
        <v>1</v>
      </c>
      <c r="AU1069" s="3">
        <f t="shared" si="215"/>
        <v>1.8952499999999999</v>
      </c>
      <c r="AV1069" s="3">
        <f t="shared" si="216"/>
        <v>0.95238095238095222</v>
      </c>
      <c r="AW1069" s="3">
        <f t="shared" si="209"/>
        <v>0.99277749289524231</v>
      </c>
      <c r="AX1069" s="3">
        <f t="shared" si="221"/>
        <v>0.70435214768017484</v>
      </c>
      <c r="AY1069" s="3" t="b">
        <f t="shared" si="219"/>
        <v>0</v>
      </c>
      <c r="AZ1069" s="6">
        <f t="shared" si="217"/>
        <v>0.4245337476110132</v>
      </c>
      <c r="BA1069" s="3" t="b">
        <f t="shared" si="220"/>
        <v>0</v>
      </c>
      <c r="BB1069" s="3"/>
      <c r="BC1069" t="s">
        <v>537</v>
      </c>
    </row>
    <row r="1070" spans="1:55">
      <c r="A1070">
        <v>1372</v>
      </c>
      <c r="B1070">
        <v>1</v>
      </c>
      <c r="C1070" t="s">
        <v>2678</v>
      </c>
      <c r="D1070" t="str">
        <f>HYPERLINK("http://www.uniprot.org/uniprot/SUMO3_MOUSE", "SUMO3_MOUSE")</f>
        <v>SUMO3_MOUSE</v>
      </c>
      <c r="F1070">
        <v>19.100000000000001</v>
      </c>
      <c r="G1070">
        <v>110</v>
      </c>
      <c r="H1070">
        <v>12431</v>
      </c>
      <c r="I1070" t="s">
        <v>2679</v>
      </c>
      <c r="J1070">
        <v>29</v>
      </c>
      <c r="K1070">
        <v>1</v>
      </c>
      <c r="L1070">
        <v>3.4000000000000002E-2</v>
      </c>
      <c r="M1070">
        <v>3</v>
      </c>
      <c r="N1070">
        <v>3</v>
      </c>
      <c r="O1070">
        <v>0</v>
      </c>
      <c r="P1070">
        <v>7</v>
      </c>
      <c r="Q1070">
        <v>6</v>
      </c>
      <c r="R1070">
        <v>4</v>
      </c>
      <c r="S1070">
        <v>6</v>
      </c>
      <c r="T1070">
        <v>0</v>
      </c>
      <c r="U1070">
        <v>0</v>
      </c>
      <c r="V1070">
        <v>0</v>
      </c>
      <c r="W1070">
        <v>0</v>
      </c>
      <c r="X1070">
        <v>0</v>
      </c>
      <c r="Y1070">
        <v>1</v>
      </c>
      <c r="Z1070">
        <v>0</v>
      </c>
      <c r="AA1070">
        <v>0</v>
      </c>
      <c r="AB1070">
        <v>0</v>
      </c>
      <c r="AC1070">
        <v>0</v>
      </c>
      <c r="AD1070">
        <v>0</v>
      </c>
      <c r="AE1070">
        <v>0</v>
      </c>
      <c r="AF1070">
        <v>4</v>
      </c>
      <c r="AG1070">
        <v>0</v>
      </c>
      <c r="AH1070" s="3">
        <v>1.5714285714285714</v>
      </c>
      <c r="AI1070" s="3">
        <v>0</v>
      </c>
      <c r="AJ1070" s="3">
        <v>0.2857142857142857</v>
      </c>
      <c r="AK1070" s="3">
        <v>2.8571428571428572</v>
      </c>
      <c r="AL1070" s="3">
        <v>2</v>
      </c>
      <c r="AM1070" s="3">
        <v>3.4805714285714289</v>
      </c>
      <c r="AN1070" s="3">
        <v>0.14285714285714285</v>
      </c>
      <c r="AO1070" s="3">
        <f t="shared" si="210"/>
        <v>1.4768163265306122</v>
      </c>
      <c r="AP1070" s="3" t="b">
        <f t="shared" si="211"/>
        <v>0</v>
      </c>
      <c r="AQ1070" s="3" t="b">
        <f t="shared" si="218"/>
        <v>0</v>
      </c>
      <c r="AR1070">
        <f t="shared" si="212"/>
        <v>3</v>
      </c>
      <c r="AS1070">
        <f t="shared" si="213"/>
        <v>3</v>
      </c>
      <c r="AT1070" s="3" t="b">
        <f t="shared" si="214"/>
        <v>1</v>
      </c>
      <c r="AU1070" s="3">
        <f t="shared" si="215"/>
        <v>1.1785714285714286</v>
      </c>
      <c r="AV1070" s="3">
        <f t="shared" si="216"/>
        <v>1.8744761904761906</v>
      </c>
      <c r="AW1070" s="3">
        <f t="shared" si="209"/>
        <v>-0.66944830338512717</v>
      </c>
      <c r="AX1070" s="3">
        <f t="shared" si="221"/>
        <v>-0.78735765299724636</v>
      </c>
      <c r="AY1070" s="3" t="b">
        <f t="shared" si="219"/>
        <v>0</v>
      </c>
      <c r="AZ1070" s="6">
        <f t="shared" si="217"/>
        <v>0.56160083608125333</v>
      </c>
      <c r="BA1070" s="3" t="b">
        <f t="shared" si="220"/>
        <v>0</v>
      </c>
      <c r="BB1070" s="3"/>
      <c r="BC1070" t="s">
        <v>1067</v>
      </c>
    </row>
    <row r="1071" spans="1:55">
      <c r="A1071">
        <v>902</v>
      </c>
      <c r="B1071">
        <v>1</v>
      </c>
      <c r="C1071" t="s">
        <v>1473</v>
      </c>
      <c r="D1071" t="str">
        <f>HYPERLINK("http://www.uniprot.org/uniprot/SNR27_MOUSE", "SNR27_MOUSE")</f>
        <v>SNR27_MOUSE</v>
      </c>
      <c r="F1071">
        <v>23.2</v>
      </c>
      <c r="G1071">
        <v>155</v>
      </c>
      <c r="H1071">
        <v>18886</v>
      </c>
      <c r="I1071" t="s">
        <v>1474</v>
      </c>
      <c r="J1071">
        <v>7</v>
      </c>
      <c r="K1071">
        <v>7</v>
      </c>
      <c r="L1071">
        <v>1</v>
      </c>
      <c r="M1071">
        <v>2</v>
      </c>
      <c r="N1071">
        <v>2</v>
      </c>
      <c r="O1071">
        <v>0</v>
      </c>
      <c r="P1071">
        <v>0</v>
      </c>
      <c r="Q1071">
        <v>1</v>
      </c>
      <c r="R1071">
        <v>0</v>
      </c>
      <c r="S1071">
        <v>2</v>
      </c>
      <c r="T1071">
        <v>2</v>
      </c>
      <c r="U1071">
        <v>2</v>
      </c>
      <c r="V1071">
        <v>0</v>
      </c>
      <c r="W1071">
        <v>0</v>
      </c>
      <c r="X1071">
        <v>1</v>
      </c>
      <c r="Y1071">
        <v>0</v>
      </c>
      <c r="Z1071">
        <v>2</v>
      </c>
      <c r="AA1071">
        <v>2</v>
      </c>
      <c r="AB1071">
        <v>2</v>
      </c>
      <c r="AC1071">
        <v>0</v>
      </c>
      <c r="AD1071">
        <v>0</v>
      </c>
      <c r="AE1071">
        <v>1</v>
      </c>
      <c r="AF1071">
        <v>0</v>
      </c>
      <c r="AG1071">
        <v>2</v>
      </c>
      <c r="AH1071" s="3">
        <v>4.2652857142857146</v>
      </c>
      <c r="AI1071" s="3">
        <v>1</v>
      </c>
      <c r="AJ1071" s="3">
        <v>0</v>
      </c>
      <c r="AK1071" s="3">
        <v>1.1428571428571428</v>
      </c>
      <c r="AL1071" s="3">
        <v>2.8571428571428572</v>
      </c>
      <c r="AM1071" s="3">
        <v>0</v>
      </c>
      <c r="AN1071" s="3">
        <v>1.0595714285714286</v>
      </c>
      <c r="AO1071" s="3">
        <f t="shared" si="210"/>
        <v>1.474979591836735</v>
      </c>
      <c r="AP1071" s="3" t="b">
        <f t="shared" si="211"/>
        <v>0</v>
      </c>
      <c r="AQ1071" s="3" t="b">
        <f t="shared" si="218"/>
        <v>1</v>
      </c>
      <c r="AR1071">
        <f t="shared" si="212"/>
        <v>2</v>
      </c>
      <c r="AS1071">
        <f t="shared" si="213"/>
        <v>2</v>
      </c>
      <c r="AT1071" s="3" t="b">
        <f t="shared" si="214"/>
        <v>1</v>
      </c>
      <c r="AU1071" s="3">
        <f t="shared" si="215"/>
        <v>1.6020357142857145</v>
      </c>
      <c r="AV1071" s="3">
        <f t="shared" si="216"/>
        <v>1.3055714285714286</v>
      </c>
      <c r="AW1071" s="3">
        <f t="shared" si="209"/>
        <v>0.2952249197049725</v>
      </c>
      <c r="AX1071" s="3">
        <f t="shared" si="221"/>
        <v>2.8598405957596454E-2</v>
      </c>
      <c r="AY1071" s="3" t="b">
        <f t="shared" si="219"/>
        <v>0</v>
      </c>
      <c r="AZ1071" s="6">
        <f t="shared" si="217"/>
        <v>0.82817161318263821</v>
      </c>
      <c r="BA1071" s="3" t="b">
        <f t="shared" si="220"/>
        <v>0</v>
      </c>
      <c r="BB1071" s="3"/>
      <c r="BC1071" t="s">
        <v>537</v>
      </c>
    </row>
    <row r="1072" spans="1:55">
      <c r="A1072">
        <v>1053</v>
      </c>
      <c r="B1072">
        <v>1</v>
      </c>
      <c r="C1072" t="s">
        <v>2582</v>
      </c>
      <c r="D1072" t="str">
        <f>HYPERLINK("http://www.uniprot.org/uniprot/MOSC2_MOUSE", "MOSC2_MOUSE")</f>
        <v>MOSC2_MOUSE</v>
      </c>
      <c r="F1072">
        <v>8.9</v>
      </c>
      <c r="G1072">
        <v>338</v>
      </c>
      <c r="H1072">
        <v>38195</v>
      </c>
      <c r="I1072" t="s">
        <v>2583</v>
      </c>
      <c r="J1072">
        <v>9</v>
      </c>
      <c r="K1072">
        <v>9</v>
      </c>
      <c r="L1072">
        <v>1</v>
      </c>
      <c r="M1072">
        <v>0</v>
      </c>
      <c r="N1072">
        <v>6</v>
      </c>
      <c r="O1072">
        <v>1</v>
      </c>
      <c r="P1072">
        <v>0</v>
      </c>
      <c r="Q1072">
        <v>0</v>
      </c>
      <c r="R1072">
        <v>1</v>
      </c>
      <c r="S1072">
        <v>1</v>
      </c>
      <c r="T1072">
        <v>0</v>
      </c>
      <c r="U1072">
        <v>6</v>
      </c>
      <c r="V1072">
        <v>1</v>
      </c>
      <c r="W1072">
        <v>0</v>
      </c>
      <c r="X1072">
        <v>0</v>
      </c>
      <c r="Y1072">
        <v>1</v>
      </c>
      <c r="Z1072">
        <v>1</v>
      </c>
      <c r="AA1072">
        <v>0</v>
      </c>
      <c r="AB1072">
        <v>6</v>
      </c>
      <c r="AC1072">
        <v>1</v>
      </c>
      <c r="AD1072">
        <v>0</v>
      </c>
      <c r="AE1072">
        <v>0</v>
      </c>
      <c r="AF1072">
        <v>1</v>
      </c>
      <c r="AG1072">
        <v>1</v>
      </c>
      <c r="AH1072" s="3">
        <v>1.0714285714285714</v>
      </c>
      <c r="AI1072" s="3">
        <v>4.1428571428571432</v>
      </c>
      <c r="AJ1072" s="3">
        <v>0.8571428571428571</v>
      </c>
      <c r="AK1072" s="3">
        <v>1.5357142857142858</v>
      </c>
      <c r="AL1072" s="3">
        <v>1.1428571428571428</v>
      </c>
      <c r="AM1072" s="3">
        <v>0.8571428571428571</v>
      </c>
      <c r="AN1072" s="3">
        <v>0.5714285714285714</v>
      </c>
      <c r="AO1072" s="3">
        <f t="shared" si="210"/>
        <v>1.4540816326530612</v>
      </c>
      <c r="AP1072" s="3" t="b">
        <f t="shared" si="211"/>
        <v>0</v>
      </c>
      <c r="AQ1072" s="3" t="b">
        <f t="shared" si="218"/>
        <v>1</v>
      </c>
      <c r="AR1072">
        <f t="shared" si="212"/>
        <v>2</v>
      </c>
      <c r="AS1072">
        <f t="shared" si="213"/>
        <v>2</v>
      </c>
      <c r="AT1072" s="3" t="b">
        <f t="shared" si="214"/>
        <v>1</v>
      </c>
      <c r="AU1072" s="3">
        <f t="shared" si="215"/>
        <v>1.9017857142857142</v>
      </c>
      <c r="AV1072" s="3">
        <f t="shared" si="216"/>
        <v>0.8571428571428571</v>
      </c>
      <c r="AW1072" s="3">
        <f t="shared" si="209"/>
        <v>1.1497471195046822</v>
      </c>
      <c r="AX1072" s="3">
        <f t="shared" si="221"/>
        <v>0.84087406104209139</v>
      </c>
      <c r="AY1072" s="3" t="b">
        <f t="shared" si="219"/>
        <v>0</v>
      </c>
      <c r="AZ1072" s="6">
        <f t="shared" si="217"/>
        <v>0.30300043155993145</v>
      </c>
      <c r="BA1072" s="3" t="b">
        <f t="shared" si="220"/>
        <v>0</v>
      </c>
      <c r="BB1072" s="3"/>
      <c r="BC1072" t="s">
        <v>537</v>
      </c>
    </row>
    <row r="1073" spans="1:55">
      <c r="A1073">
        <v>1226</v>
      </c>
      <c r="B1073">
        <v>1</v>
      </c>
      <c r="C1073" t="s">
        <v>2258</v>
      </c>
      <c r="D1073" t="str">
        <f>HYPERLINK("http://www.uniprot.org/uniprot/MED27_MOUSE", "MED27_MOUSE")</f>
        <v>MED27_MOUSE</v>
      </c>
      <c r="F1073">
        <v>8.6999999999999993</v>
      </c>
      <c r="G1073">
        <v>311</v>
      </c>
      <c r="H1073">
        <v>35299</v>
      </c>
      <c r="I1073" t="s">
        <v>2259</v>
      </c>
      <c r="J1073">
        <v>7</v>
      </c>
      <c r="K1073">
        <v>7</v>
      </c>
      <c r="L1073">
        <v>1</v>
      </c>
      <c r="M1073">
        <v>0</v>
      </c>
      <c r="N1073">
        <v>1</v>
      </c>
      <c r="O1073">
        <v>3</v>
      </c>
      <c r="P1073">
        <v>0</v>
      </c>
      <c r="Q1073">
        <v>0</v>
      </c>
      <c r="R1073">
        <v>0</v>
      </c>
      <c r="S1073">
        <v>3</v>
      </c>
      <c r="T1073">
        <v>0</v>
      </c>
      <c r="U1073">
        <v>1</v>
      </c>
      <c r="V1073">
        <v>3</v>
      </c>
      <c r="W1073">
        <v>0</v>
      </c>
      <c r="X1073">
        <v>0</v>
      </c>
      <c r="Y1073">
        <v>0</v>
      </c>
      <c r="Z1073">
        <v>3</v>
      </c>
      <c r="AA1073">
        <v>0</v>
      </c>
      <c r="AB1073">
        <v>1</v>
      </c>
      <c r="AC1073">
        <v>3</v>
      </c>
      <c r="AD1073">
        <v>0</v>
      </c>
      <c r="AE1073">
        <v>0</v>
      </c>
      <c r="AF1073">
        <v>0</v>
      </c>
      <c r="AG1073">
        <v>3</v>
      </c>
      <c r="AH1073" s="3">
        <v>1.3214285714285714</v>
      </c>
      <c r="AI1073" s="3">
        <v>0.5714285714285714</v>
      </c>
      <c r="AJ1073" s="3">
        <v>2.2857142857142856</v>
      </c>
      <c r="AK1073" s="3">
        <v>2.2857142857142856</v>
      </c>
      <c r="AL1073" s="3">
        <v>1.4285714285714286</v>
      </c>
      <c r="AM1073" s="3">
        <v>0.2857142857142857</v>
      </c>
      <c r="AN1073" s="3">
        <v>1.9664285714285714</v>
      </c>
      <c r="AO1073" s="3">
        <f t="shared" si="210"/>
        <v>1.4492857142857143</v>
      </c>
      <c r="AP1073" s="3" t="b">
        <f t="shared" si="211"/>
        <v>0</v>
      </c>
      <c r="AQ1073" s="3" t="b">
        <f t="shared" si="218"/>
        <v>1</v>
      </c>
      <c r="AR1073">
        <f t="shared" si="212"/>
        <v>2</v>
      </c>
      <c r="AS1073">
        <f t="shared" si="213"/>
        <v>1</v>
      </c>
      <c r="AT1073" s="3" t="b">
        <f t="shared" si="214"/>
        <v>0</v>
      </c>
      <c r="AU1073" s="3">
        <f t="shared" si="215"/>
        <v>1.6160714285714286</v>
      </c>
      <c r="AV1073" s="3">
        <f t="shared" si="216"/>
        <v>1.2269047619047619</v>
      </c>
      <c r="AW1073" s="3">
        <f t="shared" si="209"/>
        <v>0.39746770042605734</v>
      </c>
      <c r="AX1073" s="3">
        <f t="shared" si="221"/>
        <v>-1.262791842692702E-2</v>
      </c>
      <c r="AY1073" s="3" t="b">
        <f t="shared" si="219"/>
        <v>0</v>
      </c>
      <c r="AZ1073" s="6">
        <f t="shared" si="217"/>
        <v>0.57167456696088248</v>
      </c>
      <c r="BA1073" s="3" t="b">
        <f t="shared" si="220"/>
        <v>0</v>
      </c>
      <c r="BB1073" s="3"/>
      <c r="BC1073" t="s">
        <v>537</v>
      </c>
    </row>
    <row r="1074" spans="1:55">
      <c r="A1074">
        <v>282</v>
      </c>
      <c r="B1074">
        <v>1</v>
      </c>
      <c r="C1074" t="s">
        <v>1263</v>
      </c>
      <c r="D1074" t="str">
        <f>HYPERLINK("http://www.uniprot.org/uniprot/SRPRB_MOUSE", "SRPRB_MOUSE")</f>
        <v>SRPRB_MOUSE</v>
      </c>
      <c r="F1074">
        <v>23.4</v>
      </c>
      <c r="G1074">
        <v>269</v>
      </c>
      <c r="H1074">
        <v>29580</v>
      </c>
      <c r="I1074" t="s">
        <v>689</v>
      </c>
      <c r="J1074">
        <v>6</v>
      </c>
      <c r="K1074">
        <v>6</v>
      </c>
      <c r="L1074">
        <v>1</v>
      </c>
      <c r="M1074">
        <v>4</v>
      </c>
      <c r="N1074">
        <v>0</v>
      </c>
      <c r="O1074">
        <v>0</v>
      </c>
      <c r="P1074">
        <v>0</v>
      </c>
      <c r="Q1074">
        <v>1</v>
      </c>
      <c r="R1074">
        <v>1</v>
      </c>
      <c r="S1074">
        <v>0</v>
      </c>
      <c r="T1074">
        <v>4</v>
      </c>
      <c r="U1074">
        <v>0</v>
      </c>
      <c r="V1074">
        <v>0</v>
      </c>
      <c r="W1074">
        <v>0</v>
      </c>
      <c r="X1074">
        <v>1</v>
      </c>
      <c r="Y1074">
        <v>1</v>
      </c>
      <c r="Z1074">
        <v>0</v>
      </c>
      <c r="AA1074">
        <v>4</v>
      </c>
      <c r="AB1074">
        <v>0</v>
      </c>
      <c r="AC1074">
        <v>0</v>
      </c>
      <c r="AD1074">
        <v>0</v>
      </c>
      <c r="AE1074">
        <v>1</v>
      </c>
      <c r="AF1074">
        <v>1</v>
      </c>
      <c r="AG1074">
        <v>0</v>
      </c>
      <c r="AH1074" s="3">
        <v>7.25</v>
      </c>
      <c r="AI1074" s="3">
        <v>0</v>
      </c>
      <c r="AJ1074" s="3">
        <v>0</v>
      </c>
      <c r="AK1074" s="3">
        <v>0</v>
      </c>
      <c r="AL1074" s="3">
        <v>2.2857142857142856</v>
      </c>
      <c r="AM1074" s="3">
        <v>0.5714285714285714</v>
      </c>
      <c r="AN1074" s="3">
        <v>0</v>
      </c>
      <c r="AO1074" s="3">
        <f t="shared" si="210"/>
        <v>1.443877551020408</v>
      </c>
      <c r="AP1074" s="3" t="b">
        <f t="shared" si="211"/>
        <v>0</v>
      </c>
      <c r="AQ1074" s="3" t="b">
        <f t="shared" si="218"/>
        <v>1</v>
      </c>
      <c r="AR1074">
        <f t="shared" si="212"/>
        <v>1</v>
      </c>
      <c r="AS1074">
        <f t="shared" si="213"/>
        <v>2</v>
      </c>
      <c r="AT1074" s="3" t="b">
        <f t="shared" si="214"/>
        <v>1</v>
      </c>
      <c r="AU1074" s="3">
        <f t="shared" si="215"/>
        <v>1.8125</v>
      </c>
      <c r="AV1074" s="3">
        <f t="shared" si="216"/>
        <v>0.95238095238095222</v>
      </c>
      <c r="AW1074" s="3">
        <f t="shared" si="209"/>
        <v>0.92837032301897049</v>
      </c>
      <c r="AX1074" s="3">
        <f t="shared" si="221"/>
        <v>0.50753406617763264</v>
      </c>
      <c r="AY1074" s="3" t="b">
        <f t="shared" si="219"/>
        <v>0</v>
      </c>
      <c r="AZ1074" s="6">
        <f t="shared" si="217"/>
        <v>0.71440013910192457</v>
      </c>
      <c r="BA1074" s="3" t="b">
        <f t="shared" si="220"/>
        <v>0</v>
      </c>
      <c r="BB1074" s="3"/>
      <c r="BC1074" t="s">
        <v>537</v>
      </c>
    </row>
    <row r="1075" spans="1:55">
      <c r="A1075">
        <v>1344</v>
      </c>
      <c r="B1075">
        <v>1</v>
      </c>
      <c r="C1075" t="s">
        <v>1887</v>
      </c>
      <c r="D1075" t="str">
        <f>HYPERLINK("http://www.uniprot.org/uniprot/NSDHL_MOUSE", "NSDHL_MOUSE")</f>
        <v>NSDHL_MOUSE</v>
      </c>
      <c r="F1075">
        <v>12.7</v>
      </c>
      <c r="G1075">
        <v>362</v>
      </c>
      <c r="H1075">
        <v>40687</v>
      </c>
      <c r="I1075" t="s">
        <v>1888</v>
      </c>
      <c r="J1075">
        <v>5</v>
      </c>
      <c r="K1075">
        <v>5</v>
      </c>
      <c r="L1075">
        <v>1</v>
      </c>
      <c r="M1075">
        <v>0</v>
      </c>
      <c r="N1075">
        <v>3</v>
      </c>
      <c r="O1075">
        <v>1</v>
      </c>
      <c r="P1075">
        <v>0</v>
      </c>
      <c r="Q1075">
        <v>0</v>
      </c>
      <c r="R1075">
        <v>0</v>
      </c>
      <c r="S1075">
        <v>1</v>
      </c>
      <c r="T1075">
        <v>0</v>
      </c>
      <c r="U1075">
        <v>3</v>
      </c>
      <c r="V1075">
        <v>1</v>
      </c>
      <c r="W1075">
        <v>0</v>
      </c>
      <c r="X1075">
        <v>0</v>
      </c>
      <c r="Y1075">
        <v>0</v>
      </c>
      <c r="Z1075">
        <v>1</v>
      </c>
      <c r="AA1075">
        <v>0</v>
      </c>
      <c r="AB1075">
        <v>3</v>
      </c>
      <c r="AC1075">
        <v>1</v>
      </c>
      <c r="AD1075">
        <v>0</v>
      </c>
      <c r="AE1075">
        <v>0</v>
      </c>
      <c r="AF1075">
        <v>0</v>
      </c>
      <c r="AG1075">
        <v>1</v>
      </c>
      <c r="AH1075" s="3">
        <v>1.4857142857142858</v>
      </c>
      <c r="AI1075" s="3">
        <v>1.8571428571428572</v>
      </c>
      <c r="AJ1075" s="3">
        <v>0.8571428571428571</v>
      </c>
      <c r="AK1075" s="3">
        <v>2.8571428571428572</v>
      </c>
      <c r="AL1075" s="3">
        <v>1.8571428571428572</v>
      </c>
      <c r="AM1075" s="3">
        <v>0.42857142857142855</v>
      </c>
      <c r="AN1075" s="3">
        <v>0.7142857142857143</v>
      </c>
      <c r="AO1075" s="3">
        <f t="shared" si="210"/>
        <v>1.4367346938775509</v>
      </c>
      <c r="AP1075" s="3" t="b">
        <f t="shared" si="211"/>
        <v>0</v>
      </c>
      <c r="AQ1075" s="3" t="b">
        <f t="shared" si="218"/>
        <v>1</v>
      </c>
      <c r="AR1075">
        <f t="shared" si="212"/>
        <v>2</v>
      </c>
      <c r="AS1075">
        <f t="shared" si="213"/>
        <v>1</v>
      </c>
      <c r="AT1075" s="3" t="b">
        <f t="shared" si="214"/>
        <v>0</v>
      </c>
      <c r="AU1075" s="3">
        <f t="shared" si="215"/>
        <v>1.7642857142857142</v>
      </c>
      <c r="AV1075" s="3">
        <f t="shared" si="216"/>
        <v>1</v>
      </c>
      <c r="AW1075" s="3">
        <f t="shared" si="209"/>
        <v>0.81908421463971126</v>
      </c>
      <c r="AX1075" s="3">
        <f t="shared" si="221"/>
        <v>0.37787254495286671</v>
      </c>
      <c r="AY1075" s="3" t="b">
        <f t="shared" si="219"/>
        <v>0</v>
      </c>
      <c r="AZ1075" s="6">
        <f t="shared" si="217"/>
        <v>0.26934909283301617</v>
      </c>
      <c r="BA1075" s="3" t="b">
        <f t="shared" si="220"/>
        <v>0</v>
      </c>
      <c r="BB1075" s="3"/>
      <c r="BC1075" t="s">
        <v>537</v>
      </c>
    </row>
    <row r="1076" spans="1:55">
      <c r="A1076">
        <v>1294</v>
      </c>
      <c r="B1076">
        <v>1</v>
      </c>
      <c r="C1076" t="s">
        <v>2845</v>
      </c>
      <c r="D1076" t="str">
        <f>HYPERLINK("http://www.uniprot.org/uniprot/CCNL2_MOUSE", "CCNL2_MOUSE")</f>
        <v>CCNL2_MOUSE</v>
      </c>
      <c r="F1076">
        <v>9.8000000000000007</v>
      </c>
      <c r="G1076">
        <v>518</v>
      </c>
      <c r="H1076">
        <v>58006</v>
      </c>
      <c r="I1076" t="s">
        <v>2846</v>
      </c>
      <c r="J1076">
        <v>5</v>
      </c>
      <c r="K1076">
        <v>5</v>
      </c>
      <c r="L1076">
        <v>1</v>
      </c>
      <c r="M1076">
        <v>1</v>
      </c>
      <c r="N1076">
        <v>1</v>
      </c>
      <c r="O1076">
        <v>0</v>
      </c>
      <c r="P1076">
        <v>0</v>
      </c>
      <c r="Q1076">
        <v>0</v>
      </c>
      <c r="R1076">
        <v>1</v>
      </c>
      <c r="S1076">
        <v>2</v>
      </c>
      <c r="T1076">
        <v>1</v>
      </c>
      <c r="U1076">
        <v>1</v>
      </c>
      <c r="V1076">
        <v>0</v>
      </c>
      <c r="W1076">
        <v>0</v>
      </c>
      <c r="X1076">
        <v>0</v>
      </c>
      <c r="Y1076">
        <v>1</v>
      </c>
      <c r="Z1076">
        <v>2</v>
      </c>
      <c r="AA1076">
        <v>1</v>
      </c>
      <c r="AB1076">
        <v>1</v>
      </c>
      <c r="AC1076">
        <v>0</v>
      </c>
      <c r="AD1076">
        <v>0</v>
      </c>
      <c r="AE1076">
        <v>0</v>
      </c>
      <c r="AF1076">
        <v>1</v>
      </c>
      <c r="AG1076">
        <v>2</v>
      </c>
      <c r="AH1076" s="3">
        <v>3</v>
      </c>
      <c r="AI1076" s="3">
        <v>0.5714285714285714</v>
      </c>
      <c r="AJ1076" s="3">
        <v>0.2857142857142857</v>
      </c>
      <c r="AK1076" s="3">
        <v>2.5748571428571432</v>
      </c>
      <c r="AL1076" s="3">
        <v>1.4285714285714286</v>
      </c>
      <c r="AM1076" s="3">
        <v>1</v>
      </c>
      <c r="AN1076" s="3">
        <v>1.17</v>
      </c>
      <c r="AO1076" s="3">
        <f t="shared" si="210"/>
        <v>1.4329387755102041</v>
      </c>
      <c r="AP1076" s="3" t="b">
        <f t="shared" si="211"/>
        <v>0</v>
      </c>
      <c r="AQ1076" s="3" t="b">
        <f t="shared" si="218"/>
        <v>1</v>
      </c>
      <c r="AR1076">
        <f t="shared" si="212"/>
        <v>2</v>
      </c>
      <c r="AS1076">
        <f t="shared" si="213"/>
        <v>2</v>
      </c>
      <c r="AT1076" s="3" t="b">
        <f t="shared" si="214"/>
        <v>1</v>
      </c>
      <c r="AU1076" s="3">
        <f t="shared" si="215"/>
        <v>1.6080000000000001</v>
      </c>
      <c r="AV1076" s="3">
        <f t="shared" si="216"/>
        <v>1.1995238095238097</v>
      </c>
      <c r="AW1076" s="3">
        <f t="shared" si="209"/>
        <v>0.42280561233608538</v>
      </c>
      <c r="AX1076" s="3">
        <f t="shared" si="221"/>
        <v>-2.3451985514898702E-2</v>
      </c>
      <c r="AY1076" s="3" t="b">
        <f t="shared" si="219"/>
        <v>0</v>
      </c>
      <c r="AZ1076" s="6">
        <f t="shared" si="217"/>
        <v>0.64022865937739915</v>
      </c>
      <c r="BA1076" s="3" t="b">
        <f t="shared" si="220"/>
        <v>0</v>
      </c>
      <c r="BB1076" s="3"/>
      <c r="BC1076" t="s">
        <v>537</v>
      </c>
    </row>
    <row r="1077" spans="1:55">
      <c r="A1077">
        <v>418</v>
      </c>
      <c r="B1077">
        <v>1</v>
      </c>
      <c r="C1077" t="s">
        <v>1033</v>
      </c>
      <c r="D1077" t="str">
        <f>HYPERLINK("http://www.uniprot.org/uniprot/RS10_MOUSE", "RS10_MOUSE")</f>
        <v>RS10_MOUSE</v>
      </c>
      <c r="F1077">
        <v>23</v>
      </c>
      <c r="G1077">
        <v>165</v>
      </c>
      <c r="H1077">
        <v>18917</v>
      </c>
      <c r="I1077" t="s">
        <v>1034</v>
      </c>
      <c r="J1077">
        <v>16</v>
      </c>
      <c r="K1077">
        <v>16</v>
      </c>
      <c r="L1077">
        <v>1</v>
      </c>
      <c r="M1077">
        <v>0</v>
      </c>
      <c r="N1077">
        <v>5</v>
      </c>
      <c r="O1077">
        <v>6</v>
      </c>
      <c r="P1077">
        <v>0</v>
      </c>
      <c r="Q1077">
        <v>0</v>
      </c>
      <c r="R1077">
        <v>1</v>
      </c>
      <c r="S1077">
        <v>4</v>
      </c>
      <c r="T1077">
        <v>0</v>
      </c>
      <c r="U1077">
        <v>5</v>
      </c>
      <c r="V1077">
        <v>6</v>
      </c>
      <c r="W1077">
        <v>0</v>
      </c>
      <c r="X1077">
        <v>0</v>
      </c>
      <c r="Y1077">
        <v>1</v>
      </c>
      <c r="Z1077">
        <v>4</v>
      </c>
      <c r="AA1077">
        <v>0</v>
      </c>
      <c r="AB1077">
        <v>5</v>
      </c>
      <c r="AC1077">
        <v>6</v>
      </c>
      <c r="AD1077">
        <v>0</v>
      </c>
      <c r="AE1077">
        <v>0</v>
      </c>
      <c r="AF1077">
        <v>1</v>
      </c>
      <c r="AG1077">
        <v>4</v>
      </c>
      <c r="AH1077" s="3">
        <v>0</v>
      </c>
      <c r="AI1077" s="3">
        <v>2.8571428571428572</v>
      </c>
      <c r="AJ1077" s="3">
        <v>4.1428571428571432</v>
      </c>
      <c r="AK1077" s="3">
        <v>0</v>
      </c>
      <c r="AL1077" s="3">
        <v>0</v>
      </c>
      <c r="AM1077" s="3">
        <v>0.7142857142857143</v>
      </c>
      <c r="AN1077" s="3">
        <v>2.2857142857142856</v>
      </c>
      <c r="AO1077" s="3">
        <f t="shared" si="210"/>
        <v>1.4285714285714286</v>
      </c>
      <c r="AP1077" s="3" t="b">
        <f t="shared" si="211"/>
        <v>0</v>
      </c>
      <c r="AQ1077" s="3" t="b">
        <f t="shared" si="218"/>
        <v>1</v>
      </c>
      <c r="AR1077">
        <f t="shared" si="212"/>
        <v>2</v>
      </c>
      <c r="AS1077">
        <f t="shared" si="213"/>
        <v>2</v>
      </c>
      <c r="AT1077" s="3" t="b">
        <f t="shared" si="214"/>
        <v>1</v>
      </c>
      <c r="AU1077" s="3">
        <f t="shared" si="215"/>
        <v>1.75</v>
      </c>
      <c r="AV1077" s="3">
        <f t="shared" si="216"/>
        <v>1</v>
      </c>
      <c r="AW1077" s="3">
        <f t="shared" si="209"/>
        <v>0.80735492205760406</v>
      </c>
      <c r="AX1077" s="3">
        <f t="shared" si="221"/>
        <v>0.38223191964680259</v>
      </c>
      <c r="AY1077" s="3" t="b">
        <f t="shared" si="219"/>
        <v>0</v>
      </c>
      <c r="AZ1077" s="6">
        <f t="shared" si="217"/>
        <v>0.60457827231242889</v>
      </c>
      <c r="BA1077" s="3" t="b">
        <f t="shared" si="220"/>
        <v>0</v>
      </c>
      <c r="BB1077" s="3"/>
      <c r="BC1077" t="s">
        <v>537</v>
      </c>
    </row>
    <row r="1078" spans="1:55">
      <c r="A1078">
        <v>692</v>
      </c>
      <c r="B1078">
        <v>1</v>
      </c>
      <c r="C1078" t="s">
        <v>1815</v>
      </c>
      <c r="D1078" t="str">
        <f>HYPERLINK("http://www.uniprot.org/uniprot/GNL3L_MOUSE", "GNL3L_MOUSE")</f>
        <v>GNL3L_MOUSE</v>
      </c>
      <c r="F1078">
        <v>10.7</v>
      </c>
      <c r="G1078">
        <v>577</v>
      </c>
      <c r="H1078">
        <v>65196</v>
      </c>
      <c r="I1078" t="s">
        <v>1896</v>
      </c>
      <c r="J1078">
        <v>7</v>
      </c>
      <c r="K1078">
        <v>7</v>
      </c>
      <c r="L1078">
        <v>1</v>
      </c>
      <c r="M1078">
        <v>2</v>
      </c>
      <c r="N1078">
        <v>0</v>
      </c>
      <c r="O1078">
        <v>2</v>
      </c>
      <c r="P1078">
        <v>0</v>
      </c>
      <c r="Q1078">
        <v>1</v>
      </c>
      <c r="R1078">
        <v>2</v>
      </c>
      <c r="S1078">
        <v>0</v>
      </c>
      <c r="T1078">
        <v>2</v>
      </c>
      <c r="U1078">
        <v>0</v>
      </c>
      <c r="V1078">
        <v>2</v>
      </c>
      <c r="W1078">
        <v>0</v>
      </c>
      <c r="X1078">
        <v>1</v>
      </c>
      <c r="Y1078">
        <v>2</v>
      </c>
      <c r="Z1078">
        <v>0</v>
      </c>
      <c r="AA1078">
        <v>2</v>
      </c>
      <c r="AB1078">
        <v>0</v>
      </c>
      <c r="AC1078">
        <v>2</v>
      </c>
      <c r="AD1078">
        <v>0</v>
      </c>
      <c r="AE1078">
        <v>1</v>
      </c>
      <c r="AF1078">
        <v>2</v>
      </c>
      <c r="AG1078">
        <v>0</v>
      </c>
      <c r="AH1078" s="3">
        <v>4.1428571428571432</v>
      </c>
      <c r="AI1078" s="3">
        <v>0</v>
      </c>
      <c r="AJ1078" s="3">
        <v>1.1428571428571428</v>
      </c>
      <c r="AK1078" s="3">
        <v>0.76042857142857145</v>
      </c>
      <c r="AL1078" s="3">
        <v>2.6157142857142857</v>
      </c>
      <c r="AM1078" s="3">
        <v>1.3068571428571427</v>
      </c>
      <c r="AN1078" s="3">
        <v>0</v>
      </c>
      <c r="AO1078" s="3">
        <f t="shared" si="210"/>
        <v>1.4241020408163265</v>
      </c>
      <c r="AP1078" s="3" t="b">
        <f t="shared" si="211"/>
        <v>0</v>
      </c>
      <c r="AQ1078" s="3" t="b">
        <f t="shared" si="218"/>
        <v>1</v>
      </c>
      <c r="AR1078">
        <f t="shared" si="212"/>
        <v>2</v>
      </c>
      <c r="AS1078">
        <f t="shared" si="213"/>
        <v>2</v>
      </c>
      <c r="AT1078" s="3" t="b">
        <f t="shared" si="214"/>
        <v>1</v>
      </c>
      <c r="AU1078" s="3">
        <f t="shared" si="215"/>
        <v>1.5115357142857144</v>
      </c>
      <c r="AV1078" s="3">
        <f t="shared" si="216"/>
        <v>1.3075238095238095</v>
      </c>
      <c r="AW1078" s="3">
        <f t="shared" si="209"/>
        <v>0.20917784944614815</v>
      </c>
      <c r="AX1078" s="3">
        <f t="shared" si="221"/>
        <v>-0.18540308910814493</v>
      </c>
      <c r="AY1078" s="3" t="b">
        <f t="shared" si="219"/>
        <v>0</v>
      </c>
      <c r="AZ1078" s="6">
        <f t="shared" si="217"/>
        <v>0.87645634395923055</v>
      </c>
      <c r="BA1078" s="3" t="b">
        <f t="shared" si="220"/>
        <v>0</v>
      </c>
      <c r="BB1078" s="3"/>
      <c r="BC1078" t="s">
        <v>537</v>
      </c>
    </row>
    <row r="1079" spans="1:55">
      <c r="A1079">
        <v>1328</v>
      </c>
      <c r="B1079">
        <v>1</v>
      </c>
      <c r="C1079" t="s">
        <v>2028</v>
      </c>
      <c r="D1079" t="str">
        <f>HYPERLINK("http://www.uniprot.org/uniprot/ABT1_MOUSE", "ABT1_MOUSE")</f>
        <v>ABT1_MOUSE</v>
      </c>
      <c r="F1079">
        <v>17.100000000000001</v>
      </c>
      <c r="G1079">
        <v>269</v>
      </c>
      <c r="H1079">
        <v>30660</v>
      </c>
      <c r="I1079" t="s">
        <v>2029</v>
      </c>
      <c r="J1079">
        <v>3</v>
      </c>
      <c r="K1079">
        <v>3</v>
      </c>
      <c r="L1079">
        <v>1</v>
      </c>
      <c r="M1079">
        <v>0</v>
      </c>
      <c r="N1079">
        <v>0</v>
      </c>
      <c r="O1079">
        <v>0</v>
      </c>
      <c r="P1079">
        <v>0</v>
      </c>
      <c r="Q1079">
        <v>1</v>
      </c>
      <c r="R1079">
        <v>0</v>
      </c>
      <c r="S1079">
        <v>2</v>
      </c>
      <c r="T1079">
        <v>0</v>
      </c>
      <c r="U1079">
        <v>0</v>
      </c>
      <c r="V1079">
        <v>0</v>
      </c>
      <c r="W1079">
        <v>0</v>
      </c>
      <c r="X1079">
        <v>1</v>
      </c>
      <c r="Y1079">
        <v>0</v>
      </c>
      <c r="Z1079">
        <v>2</v>
      </c>
      <c r="AA1079">
        <v>0</v>
      </c>
      <c r="AB1079">
        <v>0</v>
      </c>
      <c r="AC1079">
        <v>0</v>
      </c>
      <c r="AD1079">
        <v>0</v>
      </c>
      <c r="AE1079">
        <v>1</v>
      </c>
      <c r="AF1079">
        <v>0</v>
      </c>
      <c r="AG1079">
        <v>2</v>
      </c>
      <c r="AH1079" s="3">
        <v>1.4285714285714286</v>
      </c>
      <c r="AI1079" s="3">
        <v>0</v>
      </c>
      <c r="AJ1079" s="3">
        <v>0.2857142857142857</v>
      </c>
      <c r="AK1079" s="3">
        <v>2.8571428571428572</v>
      </c>
      <c r="AL1079" s="3">
        <v>3.6428571428571428</v>
      </c>
      <c r="AM1079" s="3">
        <v>0.42857142857142855</v>
      </c>
      <c r="AN1079" s="3">
        <v>1.2857142857142858</v>
      </c>
      <c r="AO1079" s="3">
        <f t="shared" si="210"/>
        <v>1.4183673469387756</v>
      </c>
      <c r="AP1079" s="3" t="b">
        <f t="shared" si="211"/>
        <v>0</v>
      </c>
      <c r="AQ1079" s="3" t="b">
        <f t="shared" si="218"/>
        <v>1</v>
      </c>
      <c r="AR1079">
        <f t="shared" si="212"/>
        <v>0</v>
      </c>
      <c r="AS1079">
        <f t="shared" si="213"/>
        <v>2</v>
      </c>
      <c r="AT1079" s="3" t="b">
        <f t="shared" si="214"/>
        <v>1</v>
      </c>
      <c r="AU1079" s="3">
        <f t="shared" si="215"/>
        <v>1.1428571428571428</v>
      </c>
      <c r="AV1079" s="3">
        <f t="shared" si="216"/>
        <v>1.7857142857142856</v>
      </c>
      <c r="AW1079" s="3">
        <f t="shared" si="209"/>
        <v>-0.6438561897747247</v>
      </c>
      <c r="AX1079" s="3">
        <f t="shared" si="221"/>
        <v>-1.0689591061441592</v>
      </c>
      <c r="AY1079" s="3" t="b">
        <f t="shared" si="219"/>
        <v>0</v>
      </c>
      <c r="AZ1079" s="6">
        <f t="shared" si="217"/>
        <v>0.58830268002532826</v>
      </c>
      <c r="BA1079" s="3" t="b">
        <f t="shared" si="220"/>
        <v>0</v>
      </c>
      <c r="BB1079" s="3"/>
      <c r="BC1079" t="s">
        <v>537</v>
      </c>
    </row>
    <row r="1080" spans="1:55">
      <c r="A1080">
        <v>189</v>
      </c>
      <c r="B1080">
        <v>1</v>
      </c>
      <c r="C1080" t="s">
        <v>55</v>
      </c>
      <c r="D1080" t="str">
        <f>HYPERLINK("http://www.uniprot.org/uniprot/PSMD3_MOUSE", "PSMD3_MOUSE")</f>
        <v>PSMD3_MOUSE</v>
      </c>
      <c r="F1080">
        <v>18.3</v>
      </c>
      <c r="G1080">
        <v>530</v>
      </c>
      <c r="H1080">
        <v>60700</v>
      </c>
      <c r="I1080" t="s">
        <v>56</v>
      </c>
      <c r="J1080">
        <v>11</v>
      </c>
      <c r="K1080">
        <v>11</v>
      </c>
      <c r="L1080">
        <v>1</v>
      </c>
      <c r="M1080">
        <v>1</v>
      </c>
      <c r="N1080">
        <v>5</v>
      </c>
      <c r="O1080">
        <v>2</v>
      </c>
      <c r="P1080">
        <v>1</v>
      </c>
      <c r="Q1080">
        <v>0</v>
      </c>
      <c r="R1080">
        <v>0</v>
      </c>
      <c r="S1080">
        <v>2</v>
      </c>
      <c r="T1080">
        <v>1</v>
      </c>
      <c r="U1080">
        <v>5</v>
      </c>
      <c r="V1080">
        <v>2</v>
      </c>
      <c r="W1080">
        <v>1</v>
      </c>
      <c r="X1080">
        <v>0</v>
      </c>
      <c r="Y1080">
        <v>0</v>
      </c>
      <c r="Z1080">
        <v>2</v>
      </c>
      <c r="AA1080">
        <v>1</v>
      </c>
      <c r="AB1080">
        <v>5</v>
      </c>
      <c r="AC1080">
        <v>2</v>
      </c>
      <c r="AD1080">
        <v>1</v>
      </c>
      <c r="AE1080">
        <v>0</v>
      </c>
      <c r="AF1080">
        <v>0</v>
      </c>
      <c r="AG1080">
        <v>2</v>
      </c>
      <c r="AH1080" s="3">
        <v>1.8724285714285713</v>
      </c>
      <c r="AI1080" s="3">
        <v>2.8571428571428572</v>
      </c>
      <c r="AJ1080" s="3">
        <v>1.0357142857142858</v>
      </c>
      <c r="AK1080" s="3">
        <v>3.2857142857142856</v>
      </c>
      <c r="AL1080" s="3">
        <v>0</v>
      </c>
      <c r="AM1080" s="3">
        <v>0</v>
      </c>
      <c r="AN1080" s="3">
        <v>0.8571428571428571</v>
      </c>
      <c r="AO1080" s="3">
        <f t="shared" si="210"/>
        <v>1.4154489795918368</v>
      </c>
      <c r="AP1080" s="3" t="b">
        <f t="shared" si="211"/>
        <v>0</v>
      </c>
      <c r="AQ1080" s="3" t="b">
        <f t="shared" si="218"/>
        <v>1</v>
      </c>
      <c r="AR1080">
        <f t="shared" si="212"/>
        <v>4</v>
      </c>
      <c r="AS1080">
        <f t="shared" si="213"/>
        <v>1</v>
      </c>
      <c r="AT1080" s="3" t="b">
        <f t="shared" si="214"/>
        <v>1</v>
      </c>
      <c r="AU1080" s="3">
        <f t="shared" si="215"/>
        <v>2.26275</v>
      </c>
      <c r="AV1080" s="3">
        <f t="shared" si="216"/>
        <v>0.2857142857142857</v>
      </c>
      <c r="AW1080" s="3">
        <f t="shared" si="209"/>
        <v>2.9854321192633759</v>
      </c>
      <c r="AX1080" s="3">
        <f t="shared" si="221"/>
        <v>2.7935552048861125</v>
      </c>
      <c r="AY1080" s="3" t="b">
        <f t="shared" si="219"/>
        <v>1</v>
      </c>
      <c r="AZ1080" s="6">
        <f t="shared" si="217"/>
        <v>2.7685566723053986E-2</v>
      </c>
      <c r="BA1080" s="3" t="b">
        <f t="shared" si="220"/>
        <v>1</v>
      </c>
      <c r="BB1080" s="3"/>
      <c r="BC1080" t="s">
        <v>537</v>
      </c>
    </row>
    <row r="1081" spans="1:55">
      <c r="A1081">
        <v>463</v>
      </c>
      <c r="B1081">
        <v>1</v>
      </c>
      <c r="C1081" t="s">
        <v>951</v>
      </c>
      <c r="D1081" t="str">
        <f>HYPERLINK("http://www.uniprot.org/uniprot/KRT86_MOUSE", "KRT86_MOUSE")</f>
        <v>KRT86_MOUSE</v>
      </c>
      <c r="F1081">
        <v>22.8</v>
      </c>
      <c r="G1081">
        <v>486</v>
      </c>
      <c r="H1081">
        <v>53252</v>
      </c>
      <c r="I1081" t="s">
        <v>952</v>
      </c>
      <c r="J1081">
        <v>29</v>
      </c>
      <c r="K1081">
        <v>4</v>
      </c>
      <c r="L1081">
        <v>0.13800000000000001</v>
      </c>
      <c r="M1081">
        <v>6</v>
      </c>
      <c r="N1081">
        <v>5</v>
      </c>
      <c r="O1081">
        <v>0</v>
      </c>
      <c r="P1081">
        <v>0</v>
      </c>
      <c r="Q1081">
        <v>18</v>
      </c>
      <c r="R1081">
        <v>0</v>
      </c>
      <c r="S1081">
        <v>0</v>
      </c>
      <c r="T1081">
        <v>1</v>
      </c>
      <c r="U1081">
        <v>3</v>
      </c>
      <c r="V1081">
        <v>0</v>
      </c>
      <c r="W1081">
        <v>0</v>
      </c>
      <c r="X1081">
        <v>0</v>
      </c>
      <c r="Y1081">
        <v>0</v>
      </c>
      <c r="Z1081">
        <v>0</v>
      </c>
      <c r="AA1081">
        <v>3.5</v>
      </c>
      <c r="AB1081">
        <v>5</v>
      </c>
      <c r="AC1081">
        <v>0</v>
      </c>
      <c r="AD1081">
        <v>0</v>
      </c>
      <c r="AE1081">
        <v>0</v>
      </c>
      <c r="AF1081">
        <v>0</v>
      </c>
      <c r="AG1081">
        <v>0</v>
      </c>
      <c r="AH1081" s="3">
        <v>6.7592857142857143</v>
      </c>
      <c r="AI1081" s="3">
        <v>2.8571428571428572</v>
      </c>
      <c r="AJ1081" s="3">
        <v>0</v>
      </c>
      <c r="AK1081" s="3">
        <v>0.2857142857142857</v>
      </c>
      <c r="AL1081" s="3">
        <v>0</v>
      </c>
      <c r="AM1081" s="3">
        <v>0</v>
      </c>
      <c r="AN1081" s="3">
        <v>0</v>
      </c>
      <c r="AO1081" s="3">
        <f t="shared" si="210"/>
        <v>1.4145918367346939</v>
      </c>
      <c r="AP1081" s="3" t="b">
        <f t="shared" si="211"/>
        <v>0</v>
      </c>
      <c r="AQ1081" s="3" t="b">
        <f t="shared" si="218"/>
        <v>0</v>
      </c>
      <c r="AR1081">
        <f t="shared" si="212"/>
        <v>2</v>
      </c>
      <c r="AS1081">
        <f t="shared" si="213"/>
        <v>1</v>
      </c>
      <c r="AT1081" s="3" t="b">
        <f t="shared" si="214"/>
        <v>0</v>
      </c>
      <c r="AU1081" s="3">
        <f t="shared" si="215"/>
        <v>2.4755357142857144</v>
      </c>
      <c r="AV1081" s="3">
        <f t="shared" si="216"/>
        <v>0</v>
      </c>
      <c r="AW1081" s="3"/>
      <c r="AX1081" s="3">
        <f t="shared" si="221"/>
        <v>-0.39172537546158959</v>
      </c>
      <c r="AY1081" s="3" t="b">
        <f t="shared" si="219"/>
        <v>0</v>
      </c>
      <c r="AZ1081" s="6">
        <f t="shared" si="217"/>
        <v>0.23906209599054212</v>
      </c>
      <c r="BA1081" s="3" t="b">
        <f t="shared" si="220"/>
        <v>0</v>
      </c>
      <c r="BB1081" s="3"/>
      <c r="BC1081" t="s">
        <v>538</v>
      </c>
    </row>
    <row r="1082" spans="1:55">
      <c r="A1082">
        <v>1072</v>
      </c>
      <c r="B1082">
        <v>1</v>
      </c>
      <c r="C1082" t="s">
        <v>2452</v>
      </c>
      <c r="D1082" t="str">
        <f>HYPERLINK("http://www.uniprot.org/uniprot/TINAL_MOUSE", "TINAL_MOUSE")</f>
        <v>TINAL_MOUSE</v>
      </c>
      <c r="F1082">
        <v>7.7</v>
      </c>
      <c r="G1082">
        <v>466</v>
      </c>
      <c r="H1082">
        <v>52666</v>
      </c>
      <c r="I1082" t="s">
        <v>2536</v>
      </c>
      <c r="J1082">
        <v>7</v>
      </c>
      <c r="K1082">
        <v>7</v>
      </c>
      <c r="L1082">
        <v>1</v>
      </c>
      <c r="M1082">
        <v>0</v>
      </c>
      <c r="N1082">
        <v>0</v>
      </c>
      <c r="O1082">
        <v>4</v>
      </c>
      <c r="P1082">
        <v>0</v>
      </c>
      <c r="Q1082">
        <v>1</v>
      </c>
      <c r="R1082">
        <v>0</v>
      </c>
      <c r="S1082">
        <v>2</v>
      </c>
      <c r="T1082">
        <v>0</v>
      </c>
      <c r="U1082">
        <v>0</v>
      </c>
      <c r="V1082">
        <v>4</v>
      </c>
      <c r="W1082">
        <v>0</v>
      </c>
      <c r="X1082">
        <v>1</v>
      </c>
      <c r="Y1082">
        <v>0</v>
      </c>
      <c r="Z1082">
        <v>2</v>
      </c>
      <c r="AA1082">
        <v>0</v>
      </c>
      <c r="AB1082">
        <v>0</v>
      </c>
      <c r="AC1082">
        <v>4</v>
      </c>
      <c r="AD1082">
        <v>0</v>
      </c>
      <c r="AE1082">
        <v>1</v>
      </c>
      <c r="AF1082">
        <v>0</v>
      </c>
      <c r="AG1082">
        <v>2</v>
      </c>
      <c r="AH1082" s="3">
        <v>1.1428571428571428</v>
      </c>
      <c r="AI1082" s="3">
        <v>0</v>
      </c>
      <c r="AJ1082" s="3">
        <v>2.8571428571428572</v>
      </c>
      <c r="AK1082" s="3">
        <v>1.5714285714285714</v>
      </c>
      <c r="AL1082" s="3">
        <v>2.8571428571428572</v>
      </c>
      <c r="AM1082" s="3">
        <v>0.2857142857142857</v>
      </c>
      <c r="AN1082" s="3">
        <v>1.1428571428571428</v>
      </c>
      <c r="AO1082" s="3">
        <f t="shared" si="210"/>
        <v>1.4081632653061225</v>
      </c>
      <c r="AP1082" s="3" t="b">
        <f t="shared" si="211"/>
        <v>0</v>
      </c>
      <c r="AQ1082" s="3" t="b">
        <f t="shared" si="218"/>
        <v>1</v>
      </c>
      <c r="AR1082">
        <f t="shared" si="212"/>
        <v>1</v>
      </c>
      <c r="AS1082">
        <f t="shared" si="213"/>
        <v>2</v>
      </c>
      <c r="AT1082" s="3" t="b">
        <f t="shared" si="214"/>
        <v>1</v>
      </c>
      <c r="AU1082" s="3">
        <f t="shared" si="215"/>
        <v>1.3928571428571428</v>
      </c>
      <c r="AV1082" s="3">
        <f t="shared" si="216"/>
        <v>1.4285714285714286</v>
      </c>
      <c r="AW1082" s="3">
        <f t="shared" ref="AW1082:AW1128" si="222">LOG(AU1082/AV1082,2)</f>
        <v>-3.6525876025114042E-2</v>
      </c>
      <c r="AX1082" s="3">
        <f t="shared" si="221"/>
        <v>-0.40470561569179025</v>
      </c>
      <c r="AY1082" s="3" t="b">
        <f t="shared" si="219"/>
        <v>0</v>
      </c>
      <c r="AZ1082" s="6">
        <f t="shared" si="217"/>
        <v>0.97122622569040651</v>
      </c>
      <c r="BA1082" s="3" t="b">
        <f t="shared" si="220"/>
        <v>0</v>
      </c>
      <c r="BB1082" s="3"/>
      <c r="BC1082" t="s">
        <v>537</v>
      </c>
    </row>
    <row r="1083" spans="1:55">
      <c r="A1083">
        <v>304</v>
      </c>
      <c r="B1083">
        <v>1</v>
      </c>
      <c r="C1083" t="s">
        <v>652</v>
      </c>
      <c r="D1083" t="str">
        <f>HYPERLINK("http://www.uniprot.org/uniprot/DHB2_MOUSE", "DHB2_MOUSE")</f>
        <v>DHB2_MOUSE</v>
      </c>
      <c r="F1083">
        <v>19.899999999999999</v>
      </c>
      <c r="G1083">
        <v>381</v>
      </c>
      <c r="H1083">
        <v>41837</v>
      </c>
      <c r="I1083" t="s">
        <v>653</v>
      </c>
      <c r="J1083">
        <v>9</v>
      </c>
      <c r="K1083">
        <v>9</v>
      </c>
      <c r="L1083">
        <v>1</v>
      </c>
      <c r="M1083">
        <v>0</v>
      </c>
      <c r="N1083">
        <v>4</v>
      </c>
      <c r="O1083">
        <v>2</v>
      </c>
      <c r="P1083">
        <v>1</v>
      </c>
      <c r="Q1083">
        <v>1</v>
      </c>
      <c r="R1083">
        <v>1</v>
      </c>
      <c r="S1083">
        <v>0</v>
      </c>
      <c r="T1083">
        <v>0</v>
      </c>
      <c r="U1083">
        <v>4</v>
      </c>
      <c r="V1083">
        <v>2</v>
      </c>
      <c r="W1083">
        <v>1</v>
      </c>
      <c r="X1083">
        <v>1</v>
      </c>
      <c r="Y1083">
        <v>1</v>
      </c>
      <c r="Z1083">
        <v>0</v>
      </c>
      <c r="AA1083">
        <v>0</v>
      </c>
      <c r="AB1083">
        <v>4</v>
      </c>
      <c r="AC1083">
        <v>2</v>
      </c>
      <c r="AD1083">
        <v>1</v>
      </c>
      <c r="AE1083">
        <v>1</v>
      </c>
      <c r="AF1083">
        <v>1</v>
      </c>
      <c r="AG1083">
        <v>0</v>
      </c>
      <c r="AH1083" s="3">
        <v>0</v>
      </c>
      <c r="AI1083" s="3">
        <v>2.2857142857142856</v>
      </c>
      <c r="AJ1083" s="3">
        <v>1.1285714285714286</v>
      </c>
      <c r="AK1083" s="3">
        <v>3.5337142857142858</v>
      </c>
      <c r="AL1083" s="3">
        <v>2.2857142857142856</v>
      </c>
      <c r="AM1083" s="3">
        <v>0.59528571428571431</v>
      </c>
      <c r="AN1083" s="3">
        <v>0</v>
      </c>
      <c r="AO1083" s="3">
        <f t="shared" si="210"/>
        <v>1.4041428571428569</v>
      </c>
      <c r="AP1083" s="3" t="b">
        <f t="shared" si="211"/>
        <v>0</v>
      </c>
      <c r="AQ1083" s="3" t="b">
        <f t="shared" si="218"/>
        <v>1</v>
      </c>
      <c r="AR1083">
        <f t="shared" si="212"/>
        <v>3</v>
      </c>
      <c r="AS1083">
        <f t="shared" si="213"/>
        <v>2</v>
      </c>
      <c r="AT1083" s="3" t="b">
        <f t="shared" si="214"/>
        <v>1</v>
      </c>
      <c r="AU1083" s="3">
        <f t="shared" si="215"/>
        <v>1.7370000000000001</v>
      </c>
      <c r="AV1083" s="3">
        <f t="shared" si="216"/>
        <v>0.96033333333333326</v>
      </c>
      <c r="AW1083" s="3">
        <f t="shared" si="222"/>
        <v>0.85499059427167878</v>
      </c>
      <c r="AX1083" s="3">
        <f t="shared" si="221"/>
        <v>0.55656722125075919</v>
      </c>
      <c r="AY1083" s="3" t="b">
        <f t="shared" si="219"/>
        <v>0</v>
      </c>
      <c r="AZ1083" s="6">
        <f t="shared" si="217"/>
        <v>0.49869700548838258</v>
      </c>
      <c r="BA1083" s="3" t="b">
        <f t="shared" si="220"/>
        <v>0</v>
      </c>
      <c r="BB1083" s="3"/>
      <c r="BC1083" t="s">
        <v>537</v>
      </c>
    </row>
    <row r="1084" spans="1:55">
      <c r="A1084">
        <v>1230</v>
      </c>
      <c r="B1084">
        <v>1</v>
      </c>
      <c r="C1084" t="s">
        <v>2180</v>
      </c>
      <c r="D1084" t="str">
        <f>HYPERLINK("http://www.uniprot.org/uniprot/TF2H1_MOUSE", "TF2H1_MOUSE")</f>
        <v>TF2H1_MOUSE</v>
      </c>
      <c r="F1084">
        <v>10.199999999999999</v>
      </c>
      <c r="G1084">
        <v>547</v>
      </c>
      <c r="H1084">
        <v>61852</v>
      </c>
      <c r="I1084" t="s">
        <v>2181</v>
      </c>
      <c r="J1084">
        <v>7</v>
      </c>
      <c r="K1084">
        <v>7</v>
      </c>
      <c r="L1084">
        <v>1</v>
      </c>
      <c r="M1084">
        <v>0</v>
      </c>
      <c r="N1084">
        <v>4</v>
      </c>
      <c r="O1084">
        <v>2</v>
      </c>
      <c r="P1084">
        <v>0</v>
      </c>
      <c r="Q1084">
        <v>0</v>
      </c>
      <c r="R1084">
        <v>0</v>
      </c>
      <c r="S1084">
        <v>1</v>
      </c>
      <c r="T1084">
        <v>0</v>
      </c>
      <c r="U1084">
        <v>4</v>
      </c>
      <c r="V1084">
        <v>2</v>
      </c>
      <c r="W1084">
        <v>0</v>
      </c>
      <c r="X1084">
        <v>0</v>
      </c>
      <c r="Y1084">
        <v>0</v>
      </c>
      <c r="Z1084">
        <v>1</v>
      </c>
      <c r="AA1084">
        <v>0</v>
      </c>
      <c r="AB1084">
        <v>4</v>
      </c>
      <c r="AC1084">
        <v>2</v>
      </c>
      <c r="AD1084">
        <v>0</v>
      </c>
      <c r="AE1084">
        <v>0</v>
      </c>
      <c r="AF1084">
        <v>0</v>
      </c>
      <c r="AG1084">
        <v>1</v>
      </c>
      <c r="AH1084" s="3">
        <v>1.3571428571428572</v>
      </c>
      <c r="AI1084" s="3">
        <v>2.3571428571428572</v>
      </c>
      <c r="AJ1084" s="3">
        <v>1.4285714285714286</v>
      </c>
      <c r="AK1084" s="3">
        <v>2.2857142857142856</v>
      </c>
      <c r="AL1084" s="3">
        <v>1.4285714285714286</v>
      </c>
      <c r="AM1084" s="3">
        <v>0.2857142857142857</v>
      </c>
      <c r="AN1084" s="3">
        <v>0.6667142857142857</v>
      </c>
      <c r="AO1084" s="3">
        <f t="shared" si="210"/>
        <v>1.4013673469387755</v>
      </c>
      <c r="AP1084" s="3" t="b">
        <f t="shared" si="211"/>
        <v>0</v>
      </c>
      <c r="AQ1084" s="3" t="b">
        <f t="shared" si="218"/>
        <v>1</v>
      </c>
      <c r="AR1084">
        <f t="shared" si="212"/>
        <v>2</v>
      </c>
      <c r="AS1084">
        <f t="shared" si="213"/>
        <v>1</v>
      </c>
      <c r="AT1084" s="3" t="b">
        <f t="shared" si="214"/>
        <v>0</v>
      </c>
      <c r="AU1084" s="3">
        <f t="shared" si="215"/>
        <v>1.8571428571428572</v>
      </c>
      <c r="AV1084" s="3">
        <f t="shared" si="216"/>
        <v>0.79366666666666674</v>
      </c>
      <c r="AW1084" s="3">
        <f t="shared" si="222"/>
        <v>1.2264796761963972</v>
      </c>
      <c r="AX1084" s="3">
        <f t="shared" si="221"/>
        <v>0.98447115786945461</v>
      </c>
      <c r="AY1084" s="3" t="b">
        <f t="shared" si="219"/>
        <v>0</v>
      </c>
      <c r="AZ1084" s="6">
        <f t="shared" si="217"/>
        <v>5.4142309433442969E-2</v>
      </c>
      <c r="BA1084" s="3" t="b">
        <f t="shared" si="220"/>
        <v>1</v>
      </c>
      <c r="BB1084" s="3"/>
      <c r="BC1084" t="s">
        <v>537</v>
      </c>
    </row>
    <row r="1085" spans="1:55">
      <c r="A1085">
        <v>1330</v>
      </c>
      <c r="B1085">
        <v>1</v>
      </c>
      <c r="C1085" t="s">
        <v>2032</v>
      </c>
      <c r="D1085" t="str">
        <f>HYPERLINK("http://www.uniprot.org/uniprot/IIGP1_MOUSE", "IIGP1_MOUSE")</f>
        <v>IIGP1_MOUSE</v>
      </c>
      <c r="F1085">
        <v>7</v>
      </c>
      <c r="G1085">
        <v>413</v>
      </c>
      <c r="H1085">
        <v>47573</v>
      </c>
      <c r="I1085" t="s">
        <v>2033</v>
      </c>
      <c r="J1085">
        <v>5</v>
      </c>
      <c r="K1085">
        <v>5</v>
      </c>
      <c r="L1085">
        <v>1</v>
      </c>
      <c r="M1085">
        <v>0</v>
      </c>
      <c r="N1085">
        <v>1</v>
      </c>
      <c r="O1085">
        <v>2</v>
      </c>
      <c r="P1085">
        <v>0</v>
      </c>
      <c r="Q1085">
        <v>0</v>
      </c>
      <c r="R1085">
        <v>1</v>
      </c>
      <c r="S1085">
        <v>1</v>
      </c>
      <c r="T1085">
        <v>0</v>
      </c>
      <c r="U1085">
        <v>1</v>
      </c>
      <c r="V1085">
        <v>2</v>
      </c>
      <c r="W1085">
        <v>0</v>
      </c>
      <c r="X1085">
        <v>0</v>
      </c>
      <c r="Y1085">
        <v>1</v>
      </c>
      <c r="Z1085">
        <v>1</v>
      </c>
      <c r="AA1085">
        <v>0</v>
      </c>
      <c r="AB1085">
        <v>1</v>
      </c>
      <c r="AC1085">
        <v>2</v>
      </c>
      <c r="AD1085">
        <v>0</v>
      </c>
      <c r="AE1085">
        <v>0</v>
      </c>
      <c r="AF1085">
        <v>1</v>
      </c>
      <c r="AG1085">
        <v>1</v>
      </c>
      <c r="AH1085" s="3">
        <v>1.4285714285714286</v>
      </c>
      <c r="AI1085" s="3">
        <v>0.5714285714285714</v>
      </c>
      <c r="AJ1085" s="3">
        <v>1.4285714285714286</v>
      </c>
      <c r="AK1085" s="3">
        <v>2.8571428571428572</v>
      </c>
      <c r="AL1085" s="3">
        <v>1.7358571428571428</v>
      </c>
      <c r="AM1085" s="3">
        <v>1</v>
      </c>
      <c r="AN1085" s="3">
        <v>0.7142857142857143</v>
      </c>
      <c r="AO1085" s="3">
        <f t="shared" si="210"/>
        <v>1.3908367346938775</v>
      </c>
      <c r="AP1085" s="3" t="b">
        <f t="shared" si="211"/>
        <v>0</v>
      </c>
      <c r="AQ1085" s="3" t="b">
        <f t="shared" si="218"/>
        <v>1</v>
      </c>
      <c r="AR1085">
        <f t="shared" si="212"/>
        <v>2</v>
      </c>
      <c r="AS1085">
        <f t="shared" si="213"/>
        <v>2</v>
      </c>
      <c r="AT1085" s="3" t="b">
        <f t="shared" si="214"/>
        <v>1</v>
      </c>
      <c r="AU1085" s="3">
        <f t="shared" si="215"/>
        <v>1.5714285714285716</v>
      </c>
      <c r="AV1085" s="3">
        <f t="shared" si="216"/>
        <v>1.150047619047619</v>
      </c>
      <c r="AW1085" s="3">
        <f t="shared" si="222"/>
        <v>0.45038309772175089</v>
      </c>
      <c r="AX1085" s="3">
        <f t="shared" si="221"/>
        <v>0.29672222549365262</v>
      </c>
      <c r="AY1085" s="3" t="b">
        <f t="shared" si="219"/>
        <v>0</v>
      </c>
      <c r="AZ1085" s="6">
        <f t="shared" si="217"/>
        <v>0.52416176867003617</v>
      </c>
      <c r="BA1085" s="3" t="b">
        <f t="shared" si="220"/>
        <v>0</v>
      </c>
      <c r="BB1085" s="3"/>
      <c r="BC1085" t="s">
        <v>537</v>
      </c>
    </row>
    <row r="1086" spans="1:55">
      <c r="A1086">
        <v>713</v>
      </c>
      <c r="B1086">
        <v>1</v>
      </c>
      <c r="C1086" t="s">
        <v>1771</v>
      </c>
      <c r="D1086" t="str">
        <f>HYPERLINK("http://www.uniprot.org/uniprot/IF2A_MOUSE", "IF2A_MOUSE")</f>
        <v>IF2A_MOUSE</v>
      </c>
      <c r="F1086">
        <v>21.9</v>
      </c>
      <c r="G1086">
        <v>315</v>
      </c>
      <c r="H1086">
        <v>36109</v>
      </c>
      <c r="I1086" t="s">
        <v>1858</v>
      </c>
      <c r="J1086">
        <v>10</v>
      </c>
      <c r="K1086">
        <v>10</v>
      </c>
      <c r="L1086">
        <v>1</v>
      </c>
      <c r="M1086">
        <v>0</v>
      </c>
      <c r="N1086">
        <v>3</v>
      </c>
      <c r="O1086">
        <v>2</v>
      </c>
      <c r="P1086">
        <v>0</v>
      </c>
      <c r="Q1086">
        <v>2</v>
      </c>
      <c r="R1086">
        <v>0</v>
      </c>
      <c r="S1086">
        <v>3</v>
      </c>
      <c r="T1086">
        <v>0</v>
      </c>
      <c r="U1086">
        <v>3</v>
      </c>
      <c r="V1086">
        <v>2</v>
      </c>
      <c r="W1086">
        <v>0</v>
      </c>
      <c r="X1086">
        <v>2</v>
      </c>
      <c r="Y1086">
        <v>0</v>
      </c>
      <c r="Z1086">
        <v>3</v>
      </c>
      <c r="AA1086">
        <v>0</v>
      </c>
      <c r="AB1086">
        <v>3</v>
      </c>
      <c r="AC1086">
        <v>2</v>
      </c>
      <c r="AD1086">
        <v>0</v>
      </c>
      <c r="AE1086">
        <v>2</v>
      </c>
      <c r="AF1086">
        <v>0</v>
      </c>
      <c r="AG1086">
        <v>3</v>
      </c>
      <c r="AH1086" s="3">
        <v>0.5714285714285714</v>
      </c>
      <c r="AI1086" s="3">
        <v>1.4285714285714286</v>
      </c>
      <c r="AJ1086" s="3">
        <v>1.1501428571428571</v>
      </c>
      <c r="AK1086" s="3">
        <v>0.8571428571428571</v>
      </c>
      <c r="AL1086" s="3">
        <v>4.2857142857142856</v>
      </c>
      <c r="AM1086" s="3">
        <v>0</v>
      </c>
      <c r="AN1086" s="3">
        <v>1.4285714285714286</v>
      </c>
      <c r="AO1086" s="3">
        <f t="shared" si="210"/>
        <v>1.3887959183673468</v>
      </c>
      <c r="AP1086" s="3" t="b">
        <f t="shared" si="211"/>
        <v>0</v>
      </c>
      <c r="AQ1086" s="3" t="b">
        <f t="shared" si="218"/>
        <v>1</v>
      </c>
      <c r="AR1086">
        <f t="shared" si="212"/>
        <v>2</v>
      </c>
      <c r="AS1086">
        <f t="shared" si="213"/>
        <v>2</v>
      </c>
      <c r="AT1086" s="3" t="b">
        <f t="shared" si="214"/>
        <v>1</v>
      </c>
      <c r="AU1086" s="3">
        <f t="shared" si="215"/>
        <v>1.0018214285714284</v>
      </c>
      <c r="AV1086" s="3">
        <f t="shared" si="216"/>
        <v>1.9047619047619049</v>
      </c>
      <c r="AW1086" s="3">
        <f t="shared" si="222"/>
        <v>-0.9269852963832782</v>
      </c>
      <c r="AX1086" s="3">
        <f t="shared" si="221"/>
        <v>-0.46873571215416587</v>
      </c>
      <c r="AY1086" s="3" t="b">
        <f t="shared" si="219"/>
        <v>0</v>
      </c>
      <c r="AZ1086" s="6">
        <f t="shared" si="217"/>
        <v>0.43986541944856067</v>
      </c>
      <c r="BA1086" s="3" t="b">
        <f t="shared" si="220"/>
        <v>0</v>
      </c>
      <c r="BB1086" s="3"/>
      <c r="BC1086" t="s">
        <v>537</v>
      </c>
    </row>
    <row r="1087" spans="1:55">
      <c r="A1087">
        <v>1319</v>
      </c>
      <c r="B1087">
        <v>1</v>
      </c>
      <c r="C1087" t="s">
        <v>2867</v>
      </c>
      <c r="D1087" t="str">
        <f>HYPERLINK("http://www.uniprot.org/uniprot/TINF2_MOUSE", "TINF2_MOUSE")</f>
        <v>TINF2_MOUSE</v>
      </c>
      <c r="F1087">
        <v>10.3</v>
      </c>
      <c r="G1087">
        <v>341</v>
      </c>
      <c r="H1087">
        <v>37858</v>
      </c>
      <c r="I1087" t="s">
        <v>1922</v>
      </c>
      <c r="J1087">
        <v>5</v>
      </c>
      <c r="K1087">
        <v>5</v>
      </c>
      <c r="L1087">
        <v>1</v>
      </c>
      <c r="M1087">
        <v>0</v>
      </c>
      <c r="N1087">
        <v>0</v>
      </c>
      <c r="O1087">
        <v>1</v>
      </c>
      <c r="P1087">
        <v>0</v>
      </c>
      <c r="Q1087">
        <v>0</v>
      </c>
      <c r="R1087">
        <v>1</v>
      </c>
      <c r="S1087">
        <v>3</v>
      </c>
      <c r="T1087">
        <v>0</v>
      </c>
      <c r="U1087">
        <v>0</v>
      </c>
      <c r="V1087">
        <v>1</v>
      </c>
      <c r="W1087">
        <v>0</v>
      </c>
      <c r="X1087">
        <v>0</v>
      </c>
      <c r="Y1087">
        <v>1</v>
      </c>
      <c r="Z1087">
        <v>3</v>
      </c>
      <c r="AA1087">
        <v>0</v>
      </c>
      <c r="AB1087">
        <v>0</v>
      </c>
      <c r="AC1087">
        <v>1</v>
      </c>
      <c r="AD1087">
        <v>0</v>
      </c>
      <c r="AE1087">
        <v>0</v>
      </c>
      <c r="AF1087">
        <v>1</v>
      </c>
      <c r="AG1087">
        <v>3</v>
      </c>
      <c r="AH1087" s="3">
        <v>1.4285714285714286</v>
      </c>
      <c r="AI1087" s="3">
        <v>0</v>
      </c>
      <c r="AJ1087" s="3">
        <v>0.8571428571428571</v>
      </c>
      <c r="AK1087" s="3">
        <v>2.8571428571428572</v>
      </c>
      <c r="AL1087" s="3">
        <v>1.5714285714285714</v>
      </c>
      <c r="AM1087" s="3">
        <v>1</v>
      </c>
      <c r="AN1087" s="3">
        <v>2</v>
      </c>
      <c r="AO1087" s="3">
        <f t="shared" si="210"/>
        <v>1.3877551020408163</v>
      </c>
      <c r="AP1087" s="3" t="b">
        <f t="shared" si="211"/>
        <v>0</v>
      </c>
      <c r="AQ1087" s="3" t="b">
        <f t="shared" si="218"/>
        <v>1</v>
      </c>
      <c r="AR1087">
        <f t="shared" si="212"/>
        <v>1</v>
      </c>
      <c r="AS1087">
        <f t="shared" si="213"/>
        <v>2</v>
      </c>
      <c r="AT1087" s="3" t="b">
        <f t="shared" si="214"/>
        <v>1</v>
      </c>
      <c r="AU1087" s="3">
        <f t="shared" si="215"/>
        <v>1.2857142857142856</v>
      </c>
      <c r="AV1087" s="3">
        <f t="shared" si="216"/>
        <v>1.5238095238095237</v>
      </c>
      <c r="AW1087" s="3">
        <f t="shared" si="222"/>
        <v>-0.24511249783653147</v>
      </c>
      <c r="AX1087" s="3">
        <f t="shared" si="221"/>
        <v>3.4218120172945496E-2</v>
      </c>
      <c r="AY1087" s="3" t="b">
        <f t="shared" si="219"/>
        <v>0</v>
      </c>
      <c r="AZ1087" s="6">
        <f t="shared" si="217"/>
        <v>0.76392311766206644</v>
      </c>
      <c r="BA1087" s="3" t="b">
        <f t="shared" si="220"/>
        <v>0</v>
      </c>
      <c r="BB1087" s="3"/>
      <c r="BC1087" t="s">
        <v>537</v>
      </c>
    </row>
    <row r="1088" spans="1:55">
      <c r="A1088">
        <v>843</v>
      </c>
      <c r="B1088">
        <v>1</v>
      </c>
      <c r="C1088" t="s">
        <v>1525</v>
      </c>
      <c r="D1088" t="str">
        <f>HYPERLINK("http://www.uniprot.org/uniprot/TAF2_MOUSE", "TAF2_MOUSE")</f>
        <v>TAF2_MOUSE</v>
      </c>
      <c r="F1088">
        <v>3.5</v>
      </c>
      <c r="G1088">
        <v>1104</v>
      </c>
      <c r="H1088">
        <v>126998</v>
      </c>
      <c r="I1088" t="s">
        <v>1526</v>
      </c>
      <c r="J1088">
        <v>7</v>
      </c>
      <c r="K1088">
        <v>7</v>
      </c>
      <c r="L1088">
        <v>1</v>
      </c>
      <c r="M1088">
        <v>0</v>
      </c>
      <c r="N1088">
        <v>1</v>
      </c>
      <c r="O1088">
        <v>1</v>
      </c>
      <c r="P1088">
        <v>0</v>
      </c>
      <c r="Q1088">
        <v>2</v>
      </c>
      <c r="R1088">
        <v>2</v>
      </c>
      <c r="S1088">
        <v>1</v>
      </c>
      <c r="T1088">
        <v>0</v>
      </c>
      <c r="U1088">
        <v>1</v>
      </c>
      <c r="V1088">
        <v>1</v>
      </c>
      <c r="W1088">
        <v>0</v>
      </c>
      <c r="X1088">
        <v>2</v>
      </c>
      <c r="Y1088">
        <v>2</v>
      </c>
      <c r="Z1088">
        <v>1</v>
      </c>
      <c r="AA1088">
        <v>0</v>
      </c>
      <c r="AB1088">
        <v>1</v>
      </c>
      <c r="AC1088">
        <v>1</v>
      </c>
      <c r="AD1088">
        <v>0</v>
      </c>
      <c r="AE1088">
        <v>2</v>
      </c>
      <c r="AF1088">
        <v>2</v>
      </c>
      <c r="AG1088">
        <v>1</v>
      </c>
      <c r="AH1088" s="3">
        <v>0.8571428571428571</v>
      </c>
      <c r="AI1088" s="3">
        <v>0.42857142857142855</v>
      </c>
      <c r="AJ1088" s="3">
        <v>0.7142857142857143</v>
      </c>
      <c r="AK1088" s="3">
        <v>1.1285714285714286</v>
      </c>
      <c r="AL1088" s="3">
        <v>4.5714285714285712</v>
      </c>
      <c r="AM1088" s="3">
        <v>1.4285714285714286</v>
      </c>
      <c r="AN1088" s="3">
        <v>0.5714285714285714</v>
      </c>
      <c r="AO1088" s="3">
        <f t="shared" si="210"/>
        <v>1.3857142857142857</v>
      </c>
      <c r="AP1088" s="3" t="b">
        <f t="shared" si="211"/>
        <v>0</v>
      </c>
      <c r="AQ1088" s="3" t="b">
        <f t="shared" si="218"/>
        <v>1</v>
      </c>
      <c r="AR1088">
        <f t="shared" si="212"/>
        <v>2</v>
      </c>
      <c r="AS1088">
        <f t="shared" si="213"/>
        <v>3</v>
      </c>
      <c r="AT1088" s="3" t="b">
        <f t="shared" si="214"/>
        <v>1</v>
      </c>
      <c r="AU1088" s="3">
        <f t="shared" si="215"/>
        <v>0.78214285714285714</v>
      </c>
      <c r="AV1088" s="3">
        <f t="shared" si="216"/>
        <v>2.1904761904761902</v>
      </c>
      <c r="AW1088" s="3">
        <f t="shared" si="222"/>
        <v>-1.4857404906220457</v>
      </c>
      <c r="AX1088" s="3">
        <f t="shared" si="221"/>
        <v>-0.58446277381831013</v>
      </c>
      <c r="AY1088" s="3" t="b">
        <f t="shared" si="219"/>
        <v>0</v>
      </c>
      <c r="AZ1088" s="6">
        <f t="shared" si="217"/>
        <v>0.23050363009777641</v>
      </c>
      <c r="BA1088" s="3" t="b">
        <f t="shared" si="220"/>
        <v>0</v>
      </c>
      <c r="BB1088" s="3"/>
      <c r="BC1088" t="s">
        <v>537</v>
      </c>
    </row>
    <row r="1089" spans="1:55">
      <c r="A1089">
        <v>1168</v>
      </c>
      <c r="B1089">
        <v>1</v>
      </c>
      <c r="C1089" t="s">
        <v>2228</v>
      </c>
      <c r="D1089" t="str">
        <f>HYPERLINK("http://www.uniprot.org/uniprot/QCR1_MOUSE", "QCR1_MOUSE")</f>
        <v>QCR1_MOUSE</v>
      </c>
      <c r="F1089">
        <v>14.8</v>
      </c>
      <c r="G1089">
        <v>480</v>
      </c>
      <c r="H1089">
        <v>52770</v>
      </c>
      <c r="I1089" t="s">
        <v>2229</v>
      </c>
      <c r="J1089">
        <v>7</v>
      </c>
      <c r="K1089">
        <v>7</v>
      </c>
      <c r="L1089">
        <v>1</v>
      </c>
      <c r="M1089">
        <v>0</v>
      </c>
      <c r="N1089">
        <v>0</v>
      </c>
      <c r="O1089">
        <v>3</v>
      </c>
      <c r="P1089">
        <v>0</v>
      </c>
      <c r="Q1089">
        <v>0</v>
      </c>
      <c r="R1089">
        <v>1</v>
      </c>
      <c r="S1089">
        <v>3</v>
      </c>
      <c r="T1089">
        <v>0</v>
      </c>
      <c r="U1089">
        <v>0</v>
      </c>
      <c r="V1089">
        <v>3</v>
      </c>
      <c r="W1089">
        <v>0</v>
      </c>
      <c r="X1089">
        <v>0</v>
      </c>
      <c r="Y1089">
        <v>1</v>
      </c>
      <c r="Z1089">
        <v>3</v>
      </c>
      <c r="AA1089">
        <v>0</v>
      </c>
      <c r="AB1089">
        <v>0</v>
      </c>
      <c r="AC1089">
        <v>3</v>
      </c>
      <c r="AD1089">
        <v>0</v>
      </c>
      <c r="AE1089">
        <v>0</v>
      </c>
      <c r="AF1089">
        <v>1</v>
      </c>
      <c r="AG1089">
        <v>3</v>
      </c>
      <c r="AH1089" s="3">
        <v>1.1428571428571428</v>
      </c>
      <c r="AI1089" s="3">
        <v>0</v>
      </c>
      <c r="AJ1089" s="3">
        <v>2.2857142857142856</v>
      </c>
      <c r="AK1089" s="3">
        <v>2.2142857142857144</v>
      </c>
      <c r="AL1089" s="3">
        <v>1.2924285714285715</v>
      </c>
      <c r="AM1089" s="3">
        <v>0.87757142857142856</v>
      </c>
      <c r="AN1089" s="3">
        <v>1.881</v>
      </c>
      <c r="AO1089" s="3">
        <f t="shared" si="210"/>
        <v>1.3848367346938775</v>
      </c>
      <c r="AP1089" s="3" t="b">
        <f t="shared" si="211"/>
        <v>0</v>
      </c>
      <c r="AQ1089" s="3" t="b">
        <f t="shared" si="218"/>
        <v>1</v>
      </c>
      <c r="AR1089">
        <f t="shared" si="212"/>
        <v>1</v>
      </c>
      <c r="AS1089">
        <f t="shared" si="213"/>
        <v>2</v>
      </c>
      <c r="AT1089" s="3" t="b">
        <f t="shared" si="214"/>
        <v>1</v>
      </c>
      <c r="AU1089" s="3">
        <f t="shared" si="215"/>
        <v>1.4107142857142856</v>
      </c>
      <c r="AV1089" s="3">
        <f t="shared" si="216"/>
        <v>1.3503333333333334</v>
      </c>
      <c r="AW1089" s="3">
        <f t="shared" si="222"/>
        <v>6.3110241816305299E-2</v>
      </c>
      <c r="AX1089" s="3">
        <f t="shared" si="221"/>
        <v>0.22022740077125563</v>
      </c>
      <c r="AY1089" s="3" t="b">
        <f t="shared" si="219"/>
        <v>0</v>
      </c>
      <c r="AZ1089" s="6">
        <f t="shared" si="217"/>
        <v>0.93284530588841141</v>
      </c>
      <c r="BA1089" s="3" t="b">
        <f t="shared" si="220"/>
        <v>0</v>
      </c>
      <c r="BB1089" s="3"/>
      <c r="BC1089" t="s">
        <v>537</v>
      </c>
    </row>
    <row r="1090" spans="1:55">
      <c r="A1090">
        <v>1254</v>
      </c>
      <c r="B1090">
        <v>1</v>
      </c>
      <c r="C1090" t="s">
        <v>2055</v>
      </c>
      <c r="D1090" t="str">
        <f>HYPERLINK("http://www.uniprot.org/uniprot/MD2BP_MOUSE", "MD2BP_MOUSE")</f>
        <v>MD2BP_MOUSE</v>
      </c>
      <c r="F1090">
        <v>9.4</v>
      </c>
      <c r="G1090">
        <v>276</v>
      </c>
      <c r="H1090">
        <v>31141</v>
      </c>
      <c r="I1090" t="s">
        <v>2056</v>
      </c>
      <c r="J1090">
        <v>6</v>
      </c>
      <c r="K1090">
        <v>6</v>
      </c>
      <c r="L1090">
        <v>1</v>
      </c>
      <c r="M1090">
        <v>0</v>
      </c>
      <c r="N1090">
        <v>2</v>
      </c>
      <c r="O1090">
        <v>1</v>
      </c>
      <c r="P1090">
        <v>0</v>
      </c>
      <c r="Q1090">
        <v>0</v>
      </c>
      <c r="R1090">
        <v>3</v>
      </c>
      <c r="S1090">
        <v>0</v>
      </c>
      <c r="T1090">
        <v>0</v>
      </c>
      <c r="U1090">
        <v>2</v>
      </c>
      <c r="V1090">
        <v>1</v>
      </c>
      <c r="W1090">
        <v>0</v>
      </c>
      <c r="X1090">
        <v>0</v>
      </c>
      <c r="Y1090">
        <v>3</v>
      </c>
      <c r="Z1090">
        <v>0</v>
      </c>
      <c r="AA1090">
        <v>0</v>
      </c>
      <c r="AB1090">
        <v>2</v>
      </c>
      <c r="AC1090">
        <v>1</v>
      </c>
      <c r="AD1090">
        <v>0</v>
      </c>
      <c r="AE1090">
        <v>0</v>
      </c>
      <c r="AF1090">
        <v>3</v>
      </c>
      <c r="AG1090">
        <v>0</v>
      </c>
      <c r="AH1090" s="3">
        <v>1.4285714285714286</v>
      </c>
      <c r="AI1090" s="3">
        <v>1.1428571428571428</v>
      </c>
      <c r="AJ1090" s="3">
        <v>0.8571428571428571</v>
      </c>
      <c r="AK1090" s="3">
        <v>2.367285714285714</v>
      </c>
      <c r="AL1090" s="3">
        <v>1.4285714285714286</v>
      </c>
      <c r="AM1090" s="3">
        <v>2.4285714285714284</v>
      </c>
      <c r="AN1090" s="3">
        <v>0</v>
      </c>
      <c r="AO1090" s="3">
        <f t="shared" si="210"/>
        <v>1.379</v>
      </c>
      <c r="AP1090" s="3" t="b">
        <f t="shared" si="211"/>
        <v>0</v>
      </c>
      <c r="AQ1090" s="3" t="b">
        <f t="shared" si="218"/>
        <v>1</v>
      </c>
      <c r="AR1090">
        <f t="shared" si="212"/>
        <v>2</v>
      </c>
      <c r="AS1090">
        <f t="shared" si="213"/>
        <v>1</v>
      </c>
      <c r="AT1090" s="3" t="b">
        <f t="shared" si="214"/>
        <v>0</v>
      </c>
      <c r="AU1090" s="3">
        <f t="shared" si="215"/>
        <v>1.4489642857142857</v>
      </c>
      <c r="AV1090" s="3">
        <f t="shared" si="216"/>
        <v>1.2857142857142856</v>
      </c>
      <c r="AW1090" s="3">
        <f t="shared" si="222"/>
        <v>0.17245195618792611</v>
      </c>
      <c r="AX1090" s="3">
        <f t="shared" si="221"/>
        <v>0.24350864724118124</v>
      </c>
      <c r="AY1090" s="3" t="b">
        <f t="shared" si="219"/>
        <v>0</v>
      </c>
      <c r="AZ1090" s="6">
        <f t="shared" si="217"/>
        <v>0.82619865082805843</v>
      </c>
      <c r="BA1090" s="3" t="b">
        <f t="shared" si="220"/>
        <v>0</v>
      </c>
      <c r="BB1090" s="3"/>
      <c r="BC1090" t="s">
        <v>537</v>
      </c>
    </row>
    <row r="1091" spans="1:55">
      <c r="A1091">
        <v>1063</v>
      </c>
      <c r="B1091">
        <v>1</v>
      </c>
      <c r="C1091" t="s">
        <v>2516</v>
      </c>
      <c r="D1091" t="str">
        <f>HYPERLINK("http://www.uniprot.org/uniprot/WAC_MOUSE", "WAC_MOUSE")</f>
        <v>WAC_MOUSE</v>
      </c>
      <c r="F1091">
        <v>12.7</v>
      </c>
      <c r="G1091">
        <v>646</v>
      </c>
      <c r="H1091">
        <v>70681</v>
      </c>
      <c r="I1091" t="s">
        <v>2517</v>
      </c>
      <c r="J1091">
        <v>9</v>
      </c>
      <c r="K1091">
        <v>9</v>
      </c>
      <c r="L1091">
        <v>1</v>
      </c>
      <c r="M1091">
        <v>0</v>
      </c>
      <c r="N1091">
        <v>2</v>
      </c>
      <c r="O1091">
        <v>2</v>
      </c>
      <c r="P1091">
        <v>0</v>
      </c>
      <c r="Q1091">
        <v>0</v>
      </c>
      <c r="R1091">
        <v>1</v>
      </c>
      <c r="S1091">
        <v>4</v>
      </c>
      <c r="T1091">
        <v>0</v>
      </c>
      <c r="U1091">
        <v>2</v>
      </c>
      <c r="V1091">
        <v>2</v>
      </c>
      <c r="W1091">
        <v>0</v>
      </c>
      <c r="X1091">
        <v>0</v>
      </c>
      <c r="Y1091">
        <v>1</v>
      </c>
      <c r="Z1091">
        <v>4</v>
      </c>
      <c r="AA1091">
        <v>0</v>
      </c>
      <c r="AB1091">
        <v>2</v>
      </c>
      <c r="AC1091">
        <v>2</v>
      </c>
      <c r="AD1091">
        <v>0</v>
      </c>
      <c r="AE1091">
        <v>0</v>
      </c>
      <c r="AF1091">
        <v>1</v>
      </c>
      <c r="AG1091">
        <v>4</v>
      </c>
      <c r="AH1091" s="3">
        <v>1.1285714285714286</v>
      </c>
      <c r="AI1091" s="3">
        <v>1.0714285714285714</v>
      </c>
      <c r="AJ1091" s="3">
        <v>1.4285714285714286</v>
      </c>
      <c r="AK1091" s="3">
        <v>1.5714285714285714</v>
      </c>
      <c r="AL1091" s="3">
        <v>1.1428571428571428</v>
      </c>
      <c r="AM1091" s="3">
        <v>0.8571428571428571</v>
      </c>
      <c r="AN1091" s="3">
        <v>2.4387142857142856</v>
      </c>
      <c r="AO1091" s="3">
        <f t="shared" si="210"/>
        <v>1.3769591836734694</v>
      </c>
      <c r="AP1091" s="3" t="b">
        <f t="shared" si="211"/>
        <v>0</v>
      </c>
      <c r="AQ1091" s="3" t="b">
        <f t="shared" si="218"/>
        <v>1</v>
      </c>
      <c r="AR1091">
        <f t="shared" si="212"/>
        <v>2</v>
      </c>
      <c r="AS1091">
        <f t="shared" si="213"/>
        <v>2</v>
      </c>
      <c r="AT1091" s="3" t="b">
        <f t="shared" si="214"/>
        <v>1</v>
      </c>
      <c r="AU1091" s="3">
        <f t="shared" si="215"/>
        <v>1.3</v>
      </c>
      <c r="AV1091" s="3">
        <f t="shared" si="216"/>
        <v>1.4795714285714283</v>
      </c>
      <c r="AW1091" s="3">
        <f t="shared" si="222"/>
        <v>-0.18666772326681544</v>
      </c>
      <c r="AX1091" s="3">
        <f t="shared" si="221"/>
        <v>0.10799193069049474</v>
      </c>
      <c r="AY1091" s="3" t="b">
        <f t="shared" si="219"/>
        <v>0</v>
      </c>
      <c r="AZ1091" s="6">
        <f t="shared" si="217"/>
        <v>0.69425576470207639</v>
      </c>
      <c r="BA1091" s="3" t="b">
        <f t="shared" si="220"/>
        <v>0</v>
      </c>
      <c r="BB1091" s="3"/>
      <c r="BC1091" t="s">
        <v>537</v>
      </c>
    </row>
    <row r="1092" spans="1:55">
      <c r="A1092">
        <v>1354</v>
      </c>
      <c r="B1092">
        <v>1</v>
      </c>
      <c r="C1092" t="s">
        <v>1994</v>
      </c>
      <c r="D1092" t="str">
        <f>HYPERLINK("http://www.uniprot.org/uniprot/NCOR2_MOUSE", "NCOR2_MOUSE")</f>
        <v>NCOR2_MOUSE</v>
      </c>
      <c r="F1092">
        <v>2.5</v>
      </c>
      <c r="G1092">
        <v>2472</v>
      </c>
      <c r="H1092">
        <v>270860</v>
      </c>
      <c r="I1092" t="s">
        <v>1995</v>
      </c>
      <c r="J1092">
        <v>4</v>
      </c>
      <c r="K1092">
        <v>4</v>
      </c>
      <c r="L1092">
        <v>1</v>
      </c>
      <c r="M1092">
        <v>0</v>
      </c>
      <c r="N1092">
        <v>0</v>
      </c>
      <c r="O1092">
        <v>1</v>
      </c>
      <c r="P1092">
        <v>0</v>
      </c>
      <c r="Q1092">
        <v>0</v>
      </c>
      <c r="R1092">
        <v>0</v>
      </c>
      <c r="S1092">
        <v>3</v>
      </c>
      <c r="T1092">
        <v>0</v>
      </c>
      <c r="U1092">
        <v>0</v>
      </c>
      <c r="V1092">
        <v>1</v>
      </c>
      <c r="W1092">
        <v>0</v>
      </c>
      <c r="X1092">
        <v>0</v>
      </c>
      <c r="Y1092">
        <v>0</v>
      </c>
      <c r="Z1092">
        <v>3</v>
      </c>
      <c r="AA1092">
        <v>0</v>
      </c>
      <c r="AB1092">
        <v>0</v>
      </c>
      <c r="AC1092">
        <v>1</v>
      </c>
      <c r="AD1092">
        <v>0</v>
      </c>
      <c r="AE1092">
        <v>0</v>
      </c>
      <c r="AF1092">
        <v>0</v>
      </c>
      <c r="AG1092">
        <v>3</v>
      </c>
      <c r="AH1092" s="3">
        <v>1.5357142857142858</v>
      </c>
      <c r="AI1092" s="3">
        <v>0</v>
      </c>
      <c r="AJ1092" s="3">
        <v>0.8571428571428571</v>
      </c>
      <c r="AK1092" s="3">
        <v>2.8571428571428572</v>
      </c>
      <c r="AL1092" s="3">
        <v>1.9104285714285716</v>
      </c>
      <c r="AM1092" s="3">
        <v>0.42857142857142855</v>
      </c>
      <c r="AN1092" s="3">
        <v>2</v>
      </c>
      <c r="AO1092" s="3">
        <f t="shared" si="210"/>
        <v>1.3698571428571429</v>
      </c>
      <c r="AP1092" s="3" t="b">
        <f t="shared" si="211"/>
        <v>0</v>
      </c>
      <c r="AQ1092" s="3" t="b">
        <f t="shared" si="218"/>
        <v>1</v>
      </c>
      <c r="AR1092">
        <f t="shared" si="212"/>
        <v>1</v>
      </c>
      <c r="AS1092">
        <f t="shared" si="213"/>
        <v>1</v>
      </c>
      <c r="AT1092" s="3" t="b">
        <f t="shared" si="214"/>
        <v>0</v>
      </c>
      <c r="AU1092" s="3">
        <f t="shared" si="215"/>
        <v>1.3125</v>
      </c>
      <c r="AV1092" s="3">
        <f t="shared" si="216"/>
        <v>1.4463333333333335</v>
      </c>
      <c r="AW1092" s="3">
        <f t="shared" si="222"/>
        <v>-0.14008266265473904</v>
      </c>
      <c r="AX1092" s="3">
        <f t="shared" si="221"/>
        <v>0.11093148781510154</v>
      </c>
      <c r="AY1092" s="3" t="b">
        <f t="shared" si="219"/>
        <v>0</v>
      </c>
      <c r="AZ1092" s="6">
        <f t="shared" si="217"/>
        <v>0.87840334230093531</v>
      </c>
      <c r="BA1092" s="3" t="b">
        <f t="shared" si="220"/>
        <v>0</v>
      </c>
      <c r="BB1092" s="3"/>
      <c r="BC1092" t="s">
        <v>537</v>
      </c>
    </row>
    <row r="1093" spans="1:55">
      <c r="A1093">
        <v>744</v>
      </c>
      <c r="B1093">
        <v>1</v>
      </c>
      <c r="C1093" t="s">
        <v>1750</v>
      </c>
      <c r="D1093" t="str">
        <f>HYPERLINK("http://www.uniprot.org/uniprot/LYRIC_MOUSE", "LYRIC_MOUSE")</f>
        <v>LYRIC_MOUSE</v>
      </c>
      <c r="F1093">
        <v>7.8</v>
      </c>
      <c r="G1093">
        <v>579</v>
      </c>
      <c r="H1093">
        <v>63847</v>
      </c>
      <c r="I1093" t="s">
        <v>1751</v>
      </c>
      <c r="J1093">
        <v>9</v>
      </c>
      <c r="K1093">
        <v>9</v>
      </c>
      <c r="L1093">
        <v>1</v>
      </c>
      <c r="M1093">
        <v>2</v>
      </c>
      <c r="N1093">
        <v>3</v>
      </c>
      <c r="O1093">
        <v>1</v>
      </c>
      <c r="P1093">
        <v>0</v>
      </c>
      <c r="Q1093">
        <v>0</v>
      </c>
      <c r="R1093">
        <v>1</v>
      </c>
      <c r="S1093">
        <v>2</v>
      </c>
      <c r="T1093">
        <v>2</v>
      </c>
      <c r="U1093">
        <v>3</v>
      </c>
      <c r="V1093">
        <v>1</v>
      </c>
      <c r="W1093">
        <v>0</v>
      </c>
      <c r="X1093">
        <v>0</v>
      </c>
      <c r="Y1093">
        <v>1</v>
      </c>
      <c r="Z1093">
        <v>2</v>
      </c>
      <c r="AA1093">
        <v>2</v>
      </c>
      <c r="AB1093">
        <v>3</v>
      </c>
      <c r="AC1093">
        <v>1</v>
      </c>
      <c r="AD1093">
        <v>0</v>
      </c>
      <c r="AE1093">
        <v>0</v>
      </c>
      <c r="AF1093">
        <v>1</v>
      </c>
      <c r="AG1093">
        <v>2</v>
      </c>
      <c r="AH1093" s="3">
        <v>4.1428571428571432</v>
      </c>
      <c r="AI1093" s="3">
        <v>1.4285714285714286</v>
      </c>
      <c r="AJ1093" s="3">
        <v>0.6428571428571429</v>
      </c>
      <c r="AK1093" s="3">
        <v>0.8571428571428571</v>
      </c>
      <c r="AL1093" s="3">
        <v>0.65714285714285714</v>
      </c>
      <c r="AM1093" s="3">
        <v>0.8571428571428571</v>
      </c>
      <c r="AN1093" s="3">
        <v>1</v>
      </c>
      <c r="AO1093" s="3">
        <f t="shared" ref="AO1093:AO1156" si="223">AVERAGE(AH1093:AN1093)</f>
        <v>1.369387755102041</v>
      </c>
      <c r="AP1093" s="3" t="b">
        <f t="shared" ref="AP1093:AP1156" si="224">IF(AO1093&gt;=$AO$1,TRUE,FALSE)</f>
        <v>0</v>
      </c>
      <c r="AQ1093" s="3" t="b">
        <f t="shared" si="218"/>
        <v>1</v>
      </c>
      <c r="AR1093">
        <f t="shared" ref="AR1093:AR1156" si="225">COUNTIF(M1093:P1093,"&gt;0")</f>
        <v>3</v>
      </c>
      <c r="AS1093">
        <f t="shared" ref="AS1093:AS1156" si="226">COUNTIF(Q1093:S1093,"&gt;0")</f>
        <v>2</v>
      </c>
      <c r="AT1093" s="3" t="b">
        <f t="shared" ref="AT1093:AT1156" si="227">IF(OR(AR1093&gt;=$AR$1,AS1093&gt;=$AS$1),TRUE,FALSE)</f>
        <v>1</v>
      </c>
      <c r="AU1093" s="3">
        <f t="shared" ref="AU1093:AU1156" si="228">AVERAGE(AH1093:AK1093)</f>
        <v>1.767857142857143</v>
      </c>
      <c r="AV1093" s="3">
        <f t="shared" ref="AV1093:AV1156" si="229">AVERAGE(AL1093:AN1093)</f>
        <v>0.83809523809523812</v>
      </c>
      <c r="AW1093" s="3">
        <f t="shared" si="222"/>
        <v>1.0768155970508309</v>
      </c>
      <c r="AX1093" s="3">
        <f t="shared" si="221"/>
        <v>0.684597204265459</v>
      </c>
      <c r="AY1093" s="3" t="b">
        <f t="shared" si="219"/>
        <v>0</v>
      </c>
      <c r="AZ1093" s="6">
        <f t="shared" ref="AZ1093:AZ1156" si="230">TTEST(AH1093:AK1093,AL1093:AN1093,2,2)</f>
        <v>0.37757100084061868</v>
      </c>
      <c r="BA1093" s="3" t="b">
        <f t="shared" si="220"/>
        <v>0</v>
      </c>
      <c r="BB1093" s="3"/>
      <c r="BC1093" t="s">
        <v>537</v>
      </c>
    </row>
    <row r="1094" spans="1:55">
      <c r="A1094">
        <v>1006</v>
      </c>
      <c r="B1094">
        <v>1</v>
      </c>
      <c r="C1094" t="s">
        <v>1253</v>
      </c>
      <c r="D1094" t="str">
        <f>HYPERLINK("http://www.uniprot.org/uniprot/DDX1_MOUSE", "DDX1_MOUSE")</f>
        <v>DDX1_MOUSE</v>
      </c>
      <c r="F1094">
        <v>6.4</v>
      </c>
      <c r="G1094">
        <v>740</v>
      </c>
      <c r="H1094">
        <v>82501</v>
      </c>
      <c r="I1094" t="s">
        <v>1254</v>
      </c>
      <c r="J1094">
        <v>10</v>
      </c>
      <c r="K1094">
        <v>10</v>
      </c>
      <c r="L1094">
        <v>1</v>
      </c>
      <c r="M1094">
        <v>0</v>
      </c>
      <c r="N1094">
        <v>3</v>
      </c>
      <c r="O1094">
        <v>1</v>
      </c>
      <c r="P1094">
        <v>0</v>
      </c>
      <c r="Q1094">
        <v>0</v>
      </c>
      <c r="R1094">
        <v>2</v>
      </c>
      <c r="S1094">
        <v>4</v>
      </c>
      <c r="T1094">
        <v>0</v>
      </c>
      <c r="U1094">
        <v>3</v>
      </c>
      <c r="V1094">
        <v>1</v>
      </c>
      <c r="W1094">
        <v>0</v>
      </c>
      <c r="X1094">
        <v>0</v>
      </c>
      <c r="Y1094">
        <v>2</v>
      </c>
      <c r="Z1094">
        <v>4</v>
      </c>
      <c r="AA1094">
        <v>0</v>
      </c>
      <c r="AB1094">
        <v>3</v>
      </c>
      <c r="AC1094">
        <v>1</v>
      </c>
      <c r="AD1094">
        <v>0</v>
      </c>
      <c r="AE1094">
        <v>0</v>
      </c>
      <c r="AF1094">
        <v>2</v>
      </c>
      <c r="AG1094">
        <v>4</v>
      </c>
      <c r="AH1094" s="3">
        <v>1</v>
      </c>
      <c r="AI1094" s="3">
        <v>1.4285714285714286</v>
      </c>
      <c r="AJ1094" s="3">
        <v>0.8571428571428571</v>
      </c>
      <c r="AK1094" s="3">
        <v>1.4285714285714286</v>
      </c>
      <c r="AL1094" s="3">
        <v>1</v>
      </c>
      <c r="AM1094" s="3">
        <v>1.4285714285714286</v>
      </c>
      <c r="AN1094" s="3">
        <v>2.4285714285714284</v>
      </c>
      <c r="AO1094" s="3">
        <f t="shared" si="223"/>
        <v>1.3673469387755102</v>
      </c>
      <c r="AP1094" s="3" t="b">
        <f t="shared" si="224"/>
        <v>0</v>
      </c>
      <c r="AQ1094" s="3" t="b">
        <f t="shared" ref="AQ1094:AQ1157" si="231">IF(L1094&gt;=$AQ$1,TRUE,FALSE)</f>
        <v>1</v>
      </c>
      <c r="AR1094">
        <f t="shared" si="225"/>
        <v>2</v>
      </c>
      <c r="AS1094">
        <f t="shared" si="226"/>
        <v>2</v>
      </c>
      <c r="AT1094" s="3" t="b">
        <f t="shared" si="227"/>
        <v>1</v>
      </c>
      <c r="AU1094" s="3">
        <f t="shared" si="228"/>
        <v>1.1785714285714286</v>
      </c>
      <c r="AV1094" s="3">
        <f t="shared" si="229"/>
        <v>1.6190476190476193</v>
      </c>
      <c r="AW1094" s="3">
        <f t="shared" si="222"/>
        <v>-0.45810622117073013</v>
      </c>
      <c r="AX1094" s="3">
        <f t="shared" si="221"/>
        <v>-0.18847340333689483</v>
      </c>
      <c r="AY1094" s="3" t="b">
        <f t="shared" ref="AY1094:AY1157" si="232">IF(OR(AX1094&lt;=$AX$1,AX1094&gt;=$AX$2),TRUE,FALSE)</f>
        <v>0</v>
      </c>
      <c r="AZ1094" s="6">
        <f t="shared" si="230"/>
        <v>0.31512542348298261</v>
      </c>
      <c r="BA1094" s="3" t="b">
        <f t="shared" ref="BA1094:BA1157" si="233">IF(AZ1094&lt;=$AZ$1,TRUE,FALSE)</f>
        <v>0</v>
      </c>
      <c r="BB1094" s="3"/>
      <c r="BC1094" t="s">
        <v>537</v>
      </c>
    </row>
    <row r="1095" spans="1:55">
      <c r="A1095">
        <v>423</v>
      </c>
      <c r="B1095">
        <v>1</v>
      </c>
      <c r="C1095" t="s">
        <v>1043</v>
      </c>
      <c r="D1095" t="str">
        <f>HYPERLINK("http://www.uniprot.org/uniprot/TBA4A_MOUSE", "TBA4A_MOUSE")</f>
        <v>TBA4A_MOUSE</v>
      </c>
      <c r="F1095">
        <v>20.8</v>
      </c>
      <c r="G1095">
        <v>448</v>
      </c>
      <c r="H1095">
        <v>49925</v>
      </c>
      <c r="I1095" t="s">
        <v>1044</v>
      </c>
      <c r="J1095">
        <v>43</v>
      </c>
      <c r="K1095">
        <v>2</v>
      </c>
      <c r="L1095">
        <v>4.7E-2</v>
      </c>
      <c r="M1095">
        <v>0</v>
      </c>
      <c r="N1095">
        <v>9</v>
      </c>
      <c r="O1095">
        <v>6</v>
      </c>
      <c r="P1095">
        <v>3</v>
      </c>
      <c r="Q1095">
        <v>0</v>
      </c>
      <c r="R1095">
        <v>12</v>
      </c>
      <c r="S1095">
        <v>13</v>
      </c>
      <c r="T1095">
        <v>0</v>
      </c>
      <c r="U1095">
        <v>0</v>
      </c>
      <c r="V1095">
        <v>0</v>
      </c>
      <c r="W1095">
        <v>0</v>
      </c>
      <c r="X1095">
        <v>0</v>
      </c>
      <c r="Y1095">
        <v>2</v>
      </c>
      <c r="Z1095">
        <v>0</v>
      </c>
      <c r="AA1095">
        <v>0</v>
      </c>
      <c r="AB1095">
        <v>0</v>
      </c>
      <c r="AC1095">
        <v>0</v>
      </c>
      <c r="AD1095">
        <v>0</v>
      </c>
      <c r="AE1095">
        <v>0</v>
      </c>
      <c r="AF1095">
        <v>12</v>
      </c>
      <c r="AG1095">
        <v>0</v>
      </c>
      <c r="AH1095" s="3">
        <v>0</v>
      </c>
      <c r="AI1095" s="3">
        <v>0</v>
      </c>
      <c r="AJ1095" s="3">
        <v>0</v>
      </c>
      <c r="AK1095" s="3">
        <v>0.14285714285714285</v>
      </c>
      <c r="AL1095" s="3">
        <v>0</v>
      </c>
      <c r="AM1095" s="3">
        <v>9.4047142857142862</v>
      </c>
      <c r="AN1095" s="3">
        <v>0</v>
      </c>
      <c r="AO1095" s="3">
        <f t="shared" si="223"/>
        <v>1.3639387755102041</v>
      </c>
      <c r="AP1095" s="3" t="b">
        <f t="shared" si="224"/>
        <v>0</v>
      </c>
      <c r="AQ1095" s="3" t="b">
        <f t="shared" si="231"/>
        <v>0</v>
      </c>
      <c r="AR1095">
        <f t="shared" si="225"/>
        <v>3</v>
      </c>
      <c r="AS1095">
        <f t="shared" si="226"/>
        <v>2</v>
      </c>
      <c r="AT1095" s="3" t="b">
        <f t="shared" si="227"/>
        <v>1</v>
      </c>
      <c r="AU1095" s="3">
        <f t="shared" si="228"/>
        <v>3.5714285714285712E-2</v>
      </c>
      <c r="AV1095" s="3">
        <f t="shared" si="229"/>
        <v>3.1349047619047621</v>
      </c>
      <c r="AW1095" s="3">
        <f t="shared" si="222"/>
        <v>-6.4557765368186431</v>
      </c>
      <c r="AX1095" s="3">
        <f t="shared" si="221"/>
        <v>-3.0541377074163107</v>
      </c>
      <c r="AY1095" s="3" t="b">
        <f t="shared" si="232"/>
        <v>1</v>
      </c>
      <c r="AZ1095" s="6">
        <f t="shared" si="230"/>
        <v>0.29054766499211671</v>
      </c>
      <c r="BA1095" s="3" t="b">
        <f t="shared" si="233"/>
        <v>0</v>
      </c>
      <c r="BB1095" s="3"/>
      <c r="BC1095" t="s">
        <v>130</v>
      </c>
    </row>
    <row r="1096" spans="1:55">
      <c r="A1096">
        <v>1363</v>
      </c>
      <c r="B1096">
        <v>1</v>
      </c>
      <c r="C1096" t="s">
        <v>2656</v>
      </c>
      <c r="D1096" t="str">
        <f>HYPERLINK("http://www.uniprot.org/uniprot/APC7_MOUSE", "APC7_MOUSE")</f>
        <v>APC7_MOUSE</v>
      </c>
      <c r="F1096">
        <v>7.1</v>
      </c>
      <c r="G1096">
        <v>565</v>
      </c>
      <c r="H1096">
        <v>63022</v>
      </c>
      <c r="I1096" t="s">
        <v>2735</v>
      </c>
      <c r="J1096">
        <v>4</v>
      </c>
      <c r="K1096">
        <v>4</v>
      </c>
      <c r="L1096">
        <v>1</v>
      </c>
      <c r="M1096">
        <v>0</v>
      </c>
      <c r="N1096">
        <v>2</v>
      </c>
      <c r="O1096">
        <v>0</v>
      </c>
      <c r="P1096">
        <v>0</v>
      </c>
      <c r="Q1096">
        <v>0</v>
      </c>
      <c r="R1096">
        <v>0</v>
      </c>
      <c r="S1096">
        <v>2</v>
      </c>
      <c r="T1096">
        <v>0</v>
      </c>
      <c r="U1096">
        <v>2</v>
      </c>
      <c r="V1096">
        <v>0</v>
      </c>
      <c r="W1096">
        <v>0</v>
      </c>
      <c r="X1096">
        <v>0</v>
      </c>
      <c r="Y1096">
        <v>0</v>
      </c>
      <c r="Z1096">
        <v>2</v>
      </c>
      <c r="AA1096">
        <v>0</v>
      </c>
      <c r="AB1096">
        <v>2</v>
      </c>
      <c r="AC1096">
        <v>0</v>
      </c>
      <c r="AD1096">
        <v>0</v>
      </c>
      <c r="AE1096">
        <v>0</v>
      </c>
      <c r="AF1096">
        <v>0</v>
      </c>
      <c r="AG1096">
        <v>2</v>
      </c>
      <c r="AH1096" s="3">
        <v>1.5714285714285714</v>
      </c>
      <c r="AI1096" s="3">
        <v>1.1428571428571428</v>
      </c>
      <c r="AJ1096" s="3">
        <v>0.2857142857142857</v>
      </c>
      <c r="AK1096" s="3">
        <v>2.8571428571428572</v>
      </c>
      <c r="AL1096" s="3">
        <v>1.9642857142857142</v>
      </c>
      <c r="AM1096" s="3">
        <v>0.42857142857142855</v>
      </c>
      <c r="AN1096" s="3">
        <v>1.2857142857142858</v>
      </c>
      <c r="AO1096" s="3">
        <f t="shared" si="223"/>
        <v>1.3622448979591837</v>
      </c>
      <c r="AP1096" s="3" t="b">
        <f t="shared" si="224"/>
        <v>0</v>
      </c>
      <c r="AQ1096" s="3" t="b">
        <f t="shared" si="231"/>
        <v>1</v>
      </c>
      <c r="AR1096">
        <f t="shared" si="225"/>
        <v>1</v>
      </c>
      <c r="AS1096">
        <f t="shared" si="226"/>
        <v>1</v>
      </c>
      <c r="AT1096" s="3" t="b">
        <f t="shared" si="227"/>
        <v>0</v>
      </c>
      <c r="AU1096" s="3">
        <f t="shared" si="228"/>
        <v>1.4642857142857144</v>
      </c>
      <c r="AV1096" s="3">
        <f t="shared" si="229"/>
        <v>1.2261904761904763</v>
      </c>
      <c r="AW1096" s="3">
        <f t="shared" si="222"/>
        <v>0.25601397815602139</v>
      </c>
      <c r="AX1096" s="3">
        <f t="shared" si="221"/>
        <v>0.21418724540039968</v>
      </c>
      <c r="AY1096" s="3" t="b">
        <f t="shared" si="232"/>
        <v>0</v>
      </c>
      <c r="AZ1096" s="6">
        <f t="shared" si="230"/>
        <v>0.75904349087260847</v>
      </c>
      <c r="BA1096" s="3" t="b">
        <f t="shared" si="233"/>
        <v>0</v>
      </c>
      <c r="BB1096" s="3"/>
      <c r="BC1096" t="s">
        <v>537</v>
      </c>
    </row>
    <row r="1097" spans="1:55">
      <c r="A1097">
        <v>411</v>
      </c>
      <c r="B1097">
        <v>1</v>
      </c>
      <c r="C1097" t="s">
        <v>1016</v>
      </c>
      <c r="D1097" t="str">
        <f>HYPERLINK("http://www.uniprot.org/uniprot/SUMO1_MOUSE", "SUMO1_MOUSE")</f>
        <v>SUMO1_MOUSE</v>
      </c>
      <c r="F1097">
        <v>18.8</v>
      </c>
      <c r="G1097">
        <v>101</v>
      </c>
      <c r="H1097">
        <v>11558</v>
      </c>
      <c r="I1097" t="s">
        <v>1017</v>
      </c>
      <c r="J1097">
        <v>14</v>
      </c>
      <c r="K1097">
        <v>14</v>
      </c>
      <c r="L1097">
        <v>1</v>
      </c>
      <c r="M1097">
        <v>0</v>
      </c>
      <c r="N1097">
        <v>2</v>
      </c>
      <c r="O1097">
        <v>0</v>
      </c>
      <c r="P1097">
        <v>0</v>
      </c>
      <c r="Q1097">
        <v>1</v>
      </c>
      <c r="R1097">
        <v>2</v>
      </c>
      <c r="S1097">
        <v>9</v>
      </c>
      <c r="T1097">
        <v>0</v>
      </c>
      <c r="U1097">
        <v>2</v>
      </c>
      <c r="V1097">
        <v>0</v>
      </c>
      <c r="W1097">
        <v>0</v>
      </c>
      <c r="X1097">
        <v>1</v>
      </c>
      <c r="Y1097">
        <v>2</v>
      </c>
      <c r="Z1097">
        <v>9</v>
      </c>
      <c r="AA1097">
        <v>0</v>
      </c>
      <c r="AB1097">
        <v>2</v>
      </c>
      <c r="AC1097">
        <v>0</v>
      </c>
      <c r="AD1097">
        <v>0</v>
      </c>
      <c r="AE1097">
        <v>1</v>
      </c>
      <c r="AF1097">
        <v>2</v>
      </c>
      <c r="AG1097">
        <v>9</v>
      </c>
      <c r="AH1097" s="3">
        <v>0</v>
      </c>
      <c r="AI1097" s="3">
        <v>0.8571428571428571</v>
      </c>
      <c r="AJ1097" s="3">
        <v>0</v>
      </c>
      <c r="AK1097" s="3">
        <v>0</v>
      </c>
      <c r="AL1097" s="3">
        <v>2.3199999999999998</v>
      </c>
      <c r="AM1097" s="3">
        <v>1.1428571428571428</v>
      </c>
      <c r="AN1097" s="3">
        <v>5.1718571428571432</v>
      </c>
      <c r="AO1097" s="3">
        <f t="shared" si="223"/>
        <v>1.3559795918367346</v>
      </c>
      <c r="AP1097" s="3" t="b">
        <f t="shared" si="224"/>
        <v>0</v>
      </c>
      <c r="AQ1097" s="3" t="b">
        <f t="shared" si="231"/>
        <v>1</v>
      </c>
      <c r="AR1097">
        <f t="shared" si="225"/>
        <v>1</v>
      </c>
      <c r="AS1097">
        <f t="shared" si="226"/>
        <v>3</v>
      </c>
      <c r="AT1097" s="3" t="b">
        <f t="shared" si="227"/>
        <v>1</v>
      </c>
      <c r="AU1097" s="3">
        <f t="shared" si="228"/>
        <v>0.21428571428571427</v>
      </c>
      <c r="AV1097" s="3">
        <f t="shared" si="229"/>
        <v>2.8782380952380948</v>
      </c>
      <c r="AW1097" s="3">
        <f t="shared" si="222"/>
        <v>-3.7475783617855125</v>
      </c>
      <c r="AX1097" s="3">
        <f t="shared" si="221"/>
        <v>-1.7598616430024405</v>
      </c>
      <c r="AY1097" s="3" t="b">
        <f t="shared" si="232"/>
        <v>1</v>
      </c>
      <c r="AZ1097" s="6">
        <f t="shared" si="230"/>
        <v>4.9402995328661492E-2</v>
      </c>
      <c r="BA1097" s="3" t="b">
        <f t="shared" si="233"/>
        <v>1</v>
      </c>
      <c r="BB1097" s="3"/>
      <c r="BC1097" t="s">
        <v>537</v>
      </c>
    </row>
    <row r="1098" spans="1:55">
      <c r="A1098">
        <v>394</v>
      </c>
      <c r="B1098">
        <v>1</v>
      </c>
      <c r="C1098" t="s">
        <v>982</v>
      </c>
      <c r="D1098" t="str">
        <f>HYPERLINK("http://www.uniprot.org/uniprot/GBB2_MOUSE", "GBB2_MOUSE")</f>
        <v>GBB2_MOUSE</v>
      </c>
      <c r="F1098">
        <v>14.1</v>
      </c>
      <c r="G1098">
        <v>340</v>
      </c>
      <c r="H1098">
        <v>37332</v>
      </c>
      <c r="I1098" t="s">
        <v>983</v>
      </c>
      <c r="J1098">
        <v>11</v>
      </c>
      <c r="K1098">
        <v>11</v>
      </c>
      <c r="L1098">
        <v>1</v>
      </c>
      <c r="M1098">
        <v>1</v>
      </c>
      <c r="N1098">
        <v>2</v>
      </c>
      <c r="O1098">
        <v>3</v>
      </c>
      <c r="P1098">
        <v>0</v>
      </c>
      <c r="Q1098">
        <v>1</v>
      </c>
      <c r="R1098">
        <v>0</v>
      </c>
      <c r="S1098">
        <v>4</v>
      </c>
      <c r="T1098">
        <v>1</v>
      </c>
      <c r="U1098">
        <v>2</v>
      </c>
      <c r="V1098">
        <v>3</v>
      </c>
      <c r="W1098">
        <v>0</v>
      </c>
      <c r="X1098">
        <v>1</v>
      </c>
      <c r="Y1098">
        <v>0</v>
      </c>
      <c r="Z1098">
        <v>4</v>
      </c>
      <c r="AA1098">
        <v>1</v>
      </c>
      <c r="AB1098">
        <v>2</v>
      </c>
      <c r="AC1098">
        <v>3</v>
      </c>
      <c r="AD1098">
        <v>0</v>
      </c>
      <c r="AE1098">
        <v>1</v>
      </c>
      <c r="AF1098">
        <v>0</v>
      </c>
      <c r="AG1098">
        <v>4</v>
      </c>
      <c r="AH1098" s="3">
        <v>2.1904285714285714</v>
      </c>
      <c r="AI1098" s="3">
        <v>0.8571428571428571</v>
      </c>
      <c r="AJ1098" s="3">
        <v>1.8571428571428572</v>
      </c>
      <c r="AK1098" s="3">
        <v>0</v>
      </c>
      <c r="AL1098" s="3">
        <v>2.2857142857142856</v>
      </c>
      <c r="AM1098" s="3">
        <v>0</v>
      </c>
      <c r="AN1098" s="3">
        <v>2.2857142857142856</v>
      </c>
      <c r="AO1098" s="3">
        <f t="shared" si="223"/>
        <v>1.353734693877551</v>
      </c>
      <c r="AP1098" s="3" t="b">
        <f t="shared" si="224"/>
        <v>0</v>
      </c>
      <c r="AQ1098" s="3" t="b">
        <f t="shared" si="231"/>
        <v>1</v>
      </c>
      <c r="AR1098">
        <f t="shared" si="225"/>
        <v>3</v>
      </c>
      <c r="AS1098">
        <f t="shared" si="226"/>
        <v>2</v>
      </c>
      <c r="AT1098" s="3" t="b">
        <f t="shared" si="227"/>
        <v>1</v>
      </c>
      <c r="AU1098" s="3">
        <f t="shared" si="228"/>
        <v>1.2261785714285716</v>
      </c>
      <c r="AV1098" s="3">
        <f t="shared" si="229"/>
        <v>1.5238095238095237</v>
      </c>
      <c r="AW1098" s="3">
        <f t="shared" si="222"/>
        <v>-0.31351347963274545</v>
      </c>
      <c r="AX1098" s="3">
        <f t="shared" si="221"/>
        <v>-0.10729124439382867</v>
      </c>
      <c r="AY1098" s="3" t="b">
        <f t="shared" si="232"/>
        <v>0</v>
      </c>
      <c r="AZ1098" s="6">
        <f t="shared" si="230"/>
        <v>0.74548688576054734</v>
      </c>
      <c r="BA1098" s="3" t="b">
        <f t="shared" si="233"/>
        <v>0</v>
      </c>
      <c r="BB1098" s="3"/>
      <c r="BC1098" t="s">
        <v>537</v>
      </c>
    </row>
    <row r="1099" spans="1:55">
      <c r="A1099">
        <v>1231</v>
      </c>
      <c r="B1099">
        <v>1</v>
      </c>
      <c r="C1099" t="s">
        <v>2182</v>
      </c>
      <c r="D1099" t="str">
        <f>HYPERLINK("http://www.uniprot.org/uniprot/FTSJ2_MOUSE", "FTSJ2_MOUSE")</f>
        <v>FTSJ2_MOUSE</v>
      </c>
      <c r="F1099">
        <v>4.9000000000000004</v>
      </c>
      <c r="G1099">
        <v>837</v>
      </c>
      <c r="H1099">
        <v>95677</v>
      </c>
      <c r="I1099" t="s">
        <v>2183</v>
      </c>
      <c r="J1099">
        <v>5</v>
      </c>
      <c r="K1099">
        <v>5</v>
      </c>
      <c r="L1099">
        <v>1</v>
      </c>
      <c r="M1099">
        <v>1</v>
      </c>
      <c r="N1099">
        <v>1</v>
      </c>
      <c r="O1099">
        <v>0</v>
      </c>
      <c r="P1099">
        <v>0</v>
      </c>
      <c r="Q1099">
        <v>0</v>
      </c>
      <c r="R1099">
        <v>1</v>
      </c>
      <c r="S1099">
        <v>2</v>
      </c>
      <c r="T1099">
        <v>1</v>
      </c>
      <c r="U1099">
        <v>1</v>
      </c>
      <c r="V1099">
        <v>0</v>
      </c>
      <c r="W1099">
        <v>0</v>
      </c>
      <c r="X1099">
        <v>0</v>
      </c>
      <c r="Y1099">
        <v>1</v>
      </c>
      <c r="Z1099">
        <v>2</v>
      </c>
      <c r="AA1099">
        <v>1</v>
      </c>
      <c r="AB1099">
        <v>1</v>
      </c>
      <c r="AC1099">
        <v>0</v>
      </c>
      <c r="AD1099">
        <v>0</v>
      </c>
      <c r="AE1099">
        <v>0</v>
      </c>
      <c r="AF1099">
        <v>1</v>
      </c>
      <c r="AG1099">
        <v>2</v>
      </c>
      <c r="AH1099" s="3">
        <v>2.8571428571428572</v>
      </c>
      <c r="AI1099" s="3">
        <v>0.5714285714285714</v>
      </c>
      <c r="AJ1099" s="3">
        <v>0.2857142857142857</v>
      </c>
      <c r="AK1099" s="3">
        <v>2.2857142857142856</v>
      </c>
      <c r="AL1099" s="3">
        <v>1.4285714285714286</v>
      </c>
      <c r="AM1099" s="3">
        <v>0.9</v>
      </c>
      <c r="AN1099" s="3">
        <v>1.1428571428571428</v>
      </c>
      <c r="AO1099" s="3">
        <f t="shared" si="223"/>
        <v>1.3530612244897959</v>
      </c>
      <c r="AP1099" s="3" t="b">
        <f t="shared" si="224"/>
        <v>0</v>
      </c>
      <c r="AQ1099" s="3" t="b">
        <f t="shared" si="231"/>
        <v>1</v>
      </c>
      <c r="AR1099">
        <f t="shared" si="225"/>
        <v>2</v>
      </c>
      <c r="AS1099">
        <f t="shared" si="226"/>
        <v>2</v>
      </c>
      <c r="AT1099" s="3" t="b">
        <f t="shared" si="227"/>
        <v>1</v>
      </c>
      <c r="AU1099" s="3">
        <f t="shared" si="228"/>
        <v>1.5</v>
      </c>
      <c r="AV1099" s="3">
        <f t="shared" si="229"/>
        <v>1.1571428571428573</v>
      </c>
      <c r="AW1099" s="3">
        <f t="shared" si="222"/>
        <v>0.37439551478149791</v>
      </c>
      <c r="AX1099" s="3">
        <f t="shared" si="221"/>
        <v>0.20420410181760687</v>
      </c>
      <c r="AY1099" s="3" t="b">
        <f t="shared" si="232"/>
        <v>0</v>
      </c>
      <c r="AZ1099" s="6">
        <f t="shared" si="230"/>
        <v>0.67032984700790776</v>
      </c>
      <c r="BA1099" s="3" t="b">
        <f t="shared" si="233"/>
        <v>0</v>
      </c>
      <c r="BB1099" s="3"/>
      <c r="BC1099" t="s">
        <v>537</v>
      </c>
    </row>
    <row r="1100" spans="1:55">
      <c r="A1100">
        <v>1306</v>
      </c>
      <c r="B1100">
        <v>1</v>
      </c>
      <c r="C1100" t="s">
        <v>2765</v>
      </c>
      <c r="D1100" t="str">
        <f>HYPERLINK("http://www.uniprot.org/uniprot/ZMYM3_MOUSE", "ZMYM3_MOUSE")</f>
        <v>ZMYM3_MOUSE</v>
      </c>
      <c r="F1100">
        <v>3.4</v>
      </c>
      <c r="G1100">
        <v>1370</v>
      </c>
      <c r="H1100">
        <v>152880</v>
      </c>
      <c r="I1100" t="s">
        <v>2766</v>
      </c>
      <c r="J1100">
        <v>5</v>
      </c>
      <c r="K1100">
        <v>5</v>
      </c>
      <c r="L1100">
        <v>1</v>
      </c>
      <c r="M1100">
        <v>0</v>
      </c>
      <c r="N1100">
        <v>1</v>
      </c>
      <c r="O1100">
        <v>2</v>
      </c>
      <c r="P1100">
        <v>0</v>
      </c>
      <c r="Q1100">
        <v>0</v>
      </c>
      <c r="R1100">
        <v>0</v>
      </c>
      <c r="S1100">
        <v>2</v>
      </c>
      <c r="T1100">
        <v>0</v>
      </c>
      <c r="U1100">
        <v>1</v>
      </c>
      <c r="V1100">
        <v>2</v>
      </c>
      <c r="W1100">
        <v>0</v>
      </c>
      <c r="X1100">
        <v>0</v>
      </c>
      <c r="Y1100">
        <v>0</v>
      </c>
      <c r="Z1100">
        <v>2</v>
      </c>
      <c r="AA1100">
        <v>0</v>
      </c>
      <c r="AB1100">
        <v>1</v>
      </c>
      <c r="AC1100">
        <v>2</v>
      </c>
      <c r="AD1100">
        <v>0</v>
      </c>
      <c r="AE1100">
        <v>0</v>
      </c>
      <c r="AF1100">
        <v>0</v>
      </c>
      <c r="AG1100">
        <v>2</v>
      </c>
      <c r="AH1100" s="3">
        <v>1.4285714285714286</v>
      </c>
      <c r="AI1100" s="3">
        <v>0.5714285714285714</v>
      </c>
      <c r="AJ1100" s="3">
        <v>1.4285714285714286</v>
      </c>
      <c r="AK1100" s="3">
        <v>2.8571428571428572</v>
      </c>
      <c r="AL1100" s="3">
        <v>1.4857142857142858</v>
      </c>
      <c r="AM1100" s="3">
        <v>0.42857142857142855</v>
      </c>
      <c r="AN1100" s="3">
        <v>1.1964285714285714</v>
      </c>
      <c r="AO1100" s="3">
        <f t="shared" si="223"/>
        <v>1.3423469387755103</v>
      </c>
      <c r="AP1100" s="3" t="b">
        <f t="shared" si="224"/>
        <v>0</v>
      </c>
      <c r="AQ1100" s="3" t="b">
        <f t="shared" si="231"/>
        <v>1</v>
      </c>
      <c r="AR1100">
        <f t="shared" si="225"/>
        <v>2</v>
      </c>
      <c r="AS1100">
        <f t="shared" si="226"/>
        <v>1</v>
      </c>
      <c r="AT1100" s="3" t="b">
        <f t="shared" si="227"/>
        <v>0</v>
      </c>
      <c r="AU1100" s="3">
        <f t="shared" si="228"/>
        <v>1.5714285714285716</v>
      </c>
      <c r="AV1100" s="3">
        <f t="shared" si="229"/>
        <v>1.036904761904762</v>
      </c>
      <c r="AW1100" s="3">
        <f t="shared" si="222"/>
        <v>0.59979330564695132</v>
      </c>
      <c r="AX1100" s="3">
        <f t="shared" si="221"/>
        <v>0.30414495231272098</v>
      </c>
      <c r="AY1100" s="3" t="b">
        <f t="shared" si="232"/>
        <v>0</v>
      </c>
      <c r="AZ1100" s="6">
        <f t="shared" si="230"/>
        <v>0.42775194644449466</v>
      </c>
      <c r="BA1100" s="3" t="b">
        <f t="shared" si="233"/>
        <v>0</v>
      </c>
      <c r="BB1100" s="3"/>
      <c r="BC1100" t="s">
        <v>537</v>
      </c>
    </row>
    <row r="1101" spans="1:55">
      <c r="A1101">
        <v>1336</v>
      </c>
      <c r="B1101">
        <v>1</v>
      </c>
      <c r="C1101" t="s">
        <v>1954</v>
      </c>
      <c r="D1101" t="str">
        <f>HYPERLINK("http://www.uniprot.org/uniprot/ACOX1_MOUSE", "ACOX1_MOUSE")</f>
        <v>ACOX1_MOUSE</v>
      </c>
      <c r="F1101">
        <v>8</v>
      </c>
      <c r="G1101">
        <v>661</v>
      </c>
      <c r="H1101">
        <v>74636</v>
      </c>
      <c r="I1101" t="s">
        <v>1955</v>
      </c>
      <c r="J1101">
        <v>4</v>
      </c>
      <c r="K1101">
        <v>4</v>
      </c>
      <c r="L1101">
        <v>1</v>
      </c>
      <c r="M1101">
        <v>0</v>
      </c>
      <c r="N1101">
        <v>1</v>
      </c>
      <c r="O1101">
        <v>3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1</v>
      </c>
      <c r="V1101">
        <v>3</v>
      </c>
      <c r="W1101">
        <v>0</v>
      </c>
      <c r="X1101">
        <v>0</v>
      </c>
      <c r="Y1101">
        <v>0</v>
      </c>
      <c r="Z1101">
        <v>0</v>
      </c>
      <c r="AA1101">
        <v>0</v>
      </c>
      <c r="AB1101">
        <v>1</v>
      </c>
      <c r="AC1101">
        <v>3</v>
      </c>
      <c r="AD1101">
        <v>0</v>
      </c>
      <c r="AE1101">
        <v>0</v>
      </c>
      <c r="AF1101">
        <v>0</v>
      </c>
      <c r="AG1101">
        <v>0</v>
      </c>
      <c r="AH1101" s="3">
        <v>1.4387142857142856</v>
      </c>
      <c r="AI1101" s="3">
        <v>0.5714285714285714</v>
      </c>
      <c r="AJ1101" s="3">
        <v>2.2857142857142856</v>
      </c>
      <c r="AK1101" s="3">
        <v>2.8571428571428572</v>
      </c>
      <c r="AL1101" s="3">
        <v>1.7768571428571429</v>
      </c>
      <c r="AM1101" s="3">
        <v>0.42857142857142855</v>
      </c>
      <c r="AN1101" s="3">
        <v>0</v>
      </c>
      <c r="AO1101" s="3">
        <f t="shared" si="223"/>
        <v>1.3369183673469389</v>
      </c>
      <c r="AP1101" s="3" t="b">
        <f t="shared" si="224"/>
        <v>0</v>
      </c>
      <c r="AQ1101" s="3" t="b">
        <f t="shared" si="231"/>
        <v>1</v>
      </c>
      <c r="AR1101">
        <f t="shared" si="225"/>
        <v>2</v>
      </c>
      <c r="AS1101">
        <f t="shared" si="226"/>
        <v>0</v>
      </c>
      <c r="AT1101" s="3" t="b">
        <f t="shared" si="227"/>
        <v>0</v>
      </c>
      <c r="AU1101" s="3">
        <f t="shared" si="228"/>
        <v>1.7882500000000001</v>
      </c>
      <c r="AV1101" s="3">
        <f t="shared" si="229"/>
        <v>0.73514285714285721</v>
      </c>
      <c r="AW1101" s="3">
        <f t="shared" si="222"/>
        <v>1.2824519065114195</v>
      </c>
      <c r="AX1101" s="3">
        <f t="shared" si="221"/>
        <v>0.55407752964300616</v>
      </c>
      <c r="AY1101" s="3" t="b">
        <f t="shared" si="232"/>
        <v>0</v>
      </c>
      <c r="AZ1101" s="6">
        <f t="shared" si="230"/>
        <v>0.21476213000885008</v>
      </c>
      <c r="BA1101" s="3" t="b">
        <f t="shared" si="233"/>
        <v>0</v>
      </c>
      <c r="BB1101" s="3"/>
      <c r="BC1101" t="s">
        <v>537</v>
      </c>
    </row>
    <row r="1102" spans="1:55">
      <c r="A1102">
        <v>1117</v>
      </c>
      <c r="B1102">
        <v>1</v>
      </c>
      <c r="C1102" t="s">
        <v>2460</v>
      </c>
      <c r="D1102" t="str">
        <f>HYPERLINK("http://www.uniprot.org/uniprot/DHSB_MOUSE", "DHSB_MOUSE")</f>
        <v>DHSB_MOUSE</v>
      </c>
      <c r="F1102">
        <v>13.1</v>
      </c>
      <c r="G1102">
        <v>282</v>
      </c>
      <c r="H1102">
        <v>31815</v>
      </c>
      <c r="I1102" t="s">
        <v>2461</v>
      </c>
      <c r="J1102">
        <v>6</v>
      </c>
      <c r="K1102">
        <v>6</v>
      </c>
      <c r="L1102">
        <v>1</v>
      </c>
      <c r="M1102">
        <v>1</v>
      </c>
      <c r="N1102">
        <v>1</v>
      </c>
      <c r="O1102">
        <v>1</v>
      </c>
      <c r="P1102">
        <v>0</v>
      </c>
      <c r="Q1102">
        <v>0</v>
      </c>
      <c r="R1102">
        <v>1</v>
      </c>
      <c r="S1102">
        <v>2</v>
      </c>
      <c r="T1102">
        <v>1</v>
      </c>
      <c r="U1102">
        <v>1</v>
      </c>
      <c r="V1102">
        <v>1</v>
      </c>
      <c r="W1102">
        <v>0</v>
      </c>
      <c r="X1102">
        <v>0</v>
      </c>
      <c r="Y1102">
        <v>1</v>
      </c>
      <c r="Z1102">
        <v>2</v>
      </c>
      <c r="AA1102">
        <v>1</v>
      </c>
      <c r="AB1102">
        <v>1</v>
      </c>
      <c r="AC1102">
        <v>1</v>
      </c>
      <c r="AD1102">
        <v>0</v>
      </c>
      <c r="AE1102">
        <v>0</v>
      </c>
      <c r="AF1102">
        <v>1</v>
      </c>
      <c r="AG1102">
        <v>2</v>
      </c>
      <c r="AH1102" s="3">
        <v>2.8571428571428572</v>
      </c>
      <c r="AI1102" s="3">
        <v>0.5714285714285714</v>
      </c>
      <c r="AJ1102" s="3">
        <v>0.8571428571428571</v>
      </c>
      <c r="AK1102" s="3">
        <v>1.9104285714285716</v>
      </c>
      <c r="AL1102" s="3">
        <v>1.1428571428571428</v>
      </c>
      <c r="AM1102" s="3">
        <v>0.85914285714285721</v>
      </c>
      <c r="AN1102" s="3">
        <v>1.1428571428571428</v>
      </c>
      <c r="AO1102" s="3">
        <f t="shared" si="223"/>
        <v>1.3344285714285713</v>
      </c>
      <c r="AP1102" s="3" t="b">
        <f t="shared" si="224"/>
        <v>0</v>
      </c>
      <c r="AQ1102" s="3" t="b">
        <f t="shared" si="231"/>
        <v>1</v>
      </c>
      <c r="AR1102">
        <f t="shared" si="225"/>
        <v>3</v>
      </c>
      <c r="AS1102">
        <f t="shared" si="226"/>
        <v>2</v>
      </c>
      <c r="AT1102" s="3" t="b">
        <f t="shared" si="227"/>
        <v>1</v>
      </c>
      <c r="AU1102" s="3">
        <f t="shared" si="228"/>
        <v>1.5490357142857143</v>
      </c>
      <c r="AV1102" s="3">
        <f t="shared" si="229"/>
        <v>1.0482857142857143</v>
      </c>
      <c r="AW1102" s="3">
        <f t="shared" si="222"/>
        <v>0.56333842449657101</v>
      </c>
      <c r="AX1102" s="3">
        <f t="shared" si="221"/>
        <v>0.23048121457264209</v>
      </c>
      <c r="AY1102" s="3" t="b">
        <f t="shared" si="232"/>
        <v>0</v>
      </c>
      <c r="AZ1102" s="6">
        <f t="shared" si="230"/>
        <v>0.45821438992424313</v>
      </c>
      <c r="BA1102" s="3" t="b">
        <f t="shared" si="233"/>
        <v>0</v>
      </c>
      <c r="BB1102" s="3"/>
      <c r="BC1102" t="s">
        <v>537</v>
      </c>
    </row>
    <row r="1103" spans="1:55">
      <c r="A1103">
        <v>549</v>
      </c>
      <c r="B1103">
        <v>1</v>
      </c>
      <c r="C1103" t="s">
        <v>704</v>
      </c>
      <c r="D1103" t="str">
        <f>HYPERLINK("http://www.uniprot.org/uniprot/BRE1A_MOUSE", "BRE1A_MOUSE")</f>
        <v>BRE1A_MOUSE</v>
      </c>
      <c r="F1103">
        <v>8.9</v>
      </c>
      <c r="G1103">
        <v>973</v>
      </c>
      <c r="H1103">
        <v>113521</v>
      </c>
      <c r="I1103" t="s">
        <v>705</v>
      </c>
      <c r="J1103">
        <v>14</v>
      </c>
      <c r="K1103">
        <v>9</v>
      </c>
      <c r="L1103">
        <v>0.64300000000000002</v>
      </c>
      <c r="M1103">
        <v>1</v>
      </c>
      <c r="N1103">
        <v>9</v>
      </c>
      <c r="O1103">
        <v>1</v>
      </c>
      <c r="P1103">
        <v>0</v>
      </c>
      <c r="Q1103">
        <v>0</v>
      </c>
      <c r="R1103">
        <v>1</v>
      </c>
      <c r="S1103">
        <v>2</v>
      </c>
      <c r="T1103">
        <v>1</v>
      </c>
      <c r="U1103">
        <v>6</v>
      </c>
      <c r="V1103">
        <v>1</v>
      </c>
      <c r="W1103">
        <v>0</v>
      </c>
      <c r="X1103">
        <v>0</v>
      </c>
      <c r="Y1103">
        <v>0</v>
      </c>
      <c r="Z1103">
        <v>1</v>
      </c>
      <c r="AA1103">
        <v>1</v>
      </c>
      <c r="AB1103">
        <v>7.8</v>
      </c>
      <c r="AC1103">
        <v>1</v>
      </c>
      <c r="AD1103">
        <v>0</v>
      </c>
      <c r="AE1103">
        <v>0</v>
      </c>
      <c r="AF1103">
        <v>0</v>
      </c>
      <c r="AG1103">
        <v>1.333</v>
      </c>
      <c r="AH1103" s="3">
        <v>2.2857142857142856</v>
      </c>
      <c r="AI1103" s="3">
        <v>4.9819999999999993</v>
      </c>
      <c r="AJ1103" s="3">
        <v>0.5714285714285714</v>
      </c>
      <c r="AK1103" s="3">
        <v>0.42857142857142855</v>
      </c>
      <c r="AL1103" s="3">
        <v>0.2857142857142857</v>
      </c>
      <c r="AM1103" s="3">
        <v>0</v>
      </c>
      <c r="AN1103" s="3">
        <v>0.7618571428571429</v>
      </c>
      <c r="AO1103" s="3">
        <f t="shared" si="223"/>
        <v>1.3307551020408162</v>
      </c>
      <c r="AP1103" s="3" t="b">
        <f t="shared" si="224"/>
        <v>0</v>
      </c>
      <c r="AQ1103" s="3" t="b">
        <f t="shared" si="231"/>
        <v>1</v>
      </c>
      <c r="AR1103">
        <f t="shared" si="225"/>
        <v>3</v>
      </c>
      <c r="AS1103">
        <f t="shared" si="226"/>
        <v>2</v>
      </c>
      <c r="AT1103" s="3" t="b">
        <f t="shared" si="227"/>
        <v>1</v>
      </c>
      <c r="AU1103" s="3">
        <f t="shared" si="228"/>
        <v>2.066928571428571</v>
      </c>
      <c r="AV1103" s="3">
        <f t="shared" si="229"/>
        <v>0.34919047619047622</v>
      </c>
      <c r="AW1103" s="3">
        <f t="shared" si="222"/>
        <v>2.5654024166115512</v>
      </c>
      <c r="AX1103" s="3">
        <f t="shared" si="221"/>
        <v>1.1736616967660274</v>
      </c>
      <c r="AY1103" s="3" t="b">
        <f t="shared" si="232"/>
        <v>0</v>
      </c>
      <c r="AZ1103" s="6">
        <f t="shared" si="230"/>
        <v>0.23323774240091225</v>
      </c>
      <c r="BA1103" s="3" t="b">
        <f t="shared" si="233"/>
        <v>0</v>
      </c>
      <c r="BB1103" s="3"/>
      <c r="BC1103" t="s">
        <v>720</v>
      </c>
    </row>
    <row r="1104" spans="1:55">
      <c r="A1104">
        <v>637</v>
      </c>
      <c r="B1104">
        <v>1</v>
      </c>
      <c r="C1104" t="s">
        <v>482</v>
      </c>
      <c r="D1104" t="str">
        <f>HYPERLINK("http://www.uniprot.org/uniprot/TIF1A_MOUSE", "TIF1A_MOUSE")</f>
        <v>TIF1A_MOUSE</v>
      </c>
      <c r="F1104">
        <v>9.6</v>
      </c>
      <c r="G1104">
        <v>1051</v>
      </c>
      <c r="H1104">
        <v>116658</v>
      </c>
      <c r="I1104" t="s">
        <v>483</v>
      </c>
      <c r="J1104">
        <v>9</v>
      </c>
      <c r="K1104">
        <v>7</v>
      </c>
      <c r="L1104">
        <v>0.77800000000000002</v>
      </c>
      <c r="M1104">
        <v>3</v>
      </c>
      <c r="N1104">
        <v>4</v>
      </c>
      <c r="O1104">
        <v>0</v>
      </c>
      <c r="P1104">
        <v>0</v>
      </c>
      <c r="Q1104">
        <v>0</v>
      </c>
      <c r="R1104">
        <v>2</v>
      </c>
      <c r="S1104">
        <v>0</v>
      </c>
      <c r="T1104">
        <v>3</v>
      </c>
      <c r="U1104">
        <v>4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3</v>
      </c>
      <c r="AB1104">
        <v>4</v>
      </c>
      <c r="AC1104">
        <v>0</v>
      </c>
      <c r="AD1104">
        <v>0</v>
      </c>
      <c r="AE1104">
        <v>0</v>
      </c>
      <c r="AF1104">
        <v>0</v>
      </c>
      <c r="AG1104">
        <v>0</v>
      </c>
      <c r="AH1104" s="3">
        <v>5.9285714285714288</v>
      </c>
      <c r="AI1104" s="3">
        <v>2.2857142857142856</v>
      </c>
      <c r="AJ1104" s="3">
        <v>0</v>
      </c>
      <c r="AK1104" s="3">
        <v>0.62614285714285711</v>
      </c>
      <c r="AL1104" s="3">
        <v>0.42857142857142855</v>
      </c>
      <c r="AM1104" s="3">
        <v>0</v>
      </c>
      <c r="AN1104" s="3">
        <v>0</v>
      </c>
      <c r="AO1104" s="3">
        <f t="shared" si="223"/>
        <v>1.3241428571428575</v>
      </c>
      <c r="AP1104" s="3" t="b">
        <f t="shared" si="224"/>
        <v>0</v>
      </c>
      <c r="AQ1104" s="3" t="b">
        <f t="shared" si="231"/>
        <v>1</v>
      </c>
      <c r="AR1104">
        <f t="shared" si="225"/>
        <v>2</v>
      </c>
      <c r="AS1104">
        <f t="shared" si="226"/>
        <v>1</v>
      </c>
      <c r="AT1104" s="3" t="b">
        <f t="shared" si="227"/>
        <v>0</v>
      </c>
      <c r="AU1104" s="3">
        <f t="shared" si="228"/>
        <v>2.2101071428571433</v>
      </c>
      <c r="AV1104" s="3">
        <f t="shared" si="229"/>
        <v>0.14285714285714285</v>
      </c>
      <c r="AW1104" s="3">
        <f t="shared" si="222"/>
        <v>3.9514712331774025</v>
      </c>
      <c r="AX1104" s="3">
        <f t="shared" ref="AX1104:AX1167" si="234">(AW1104-AVERAGE(AW1094:AW1114))/STDEV(AW1094:AW1114)</f>
        <v>1.8180777520785334</v>
      </c>
      <c r="AY1104" s="3" t="b">
        <f t="shared" si="232"/>
        <v>1</v>
      </c>
      <c r="AZ1104" s="6">
        <f t="shared" si="230"/>
        <v>0.24718447792689149</v>
      </c>
      <c r="BA1104" s="3" t="b">
        <f t="shared" si="233"/>
        <v>0</v>
      </c>
      <c r="BB1104" s="3"/>
      <c r="BC1104" t="s">
        <v>484</v>
      </c>
    </row>
    <row r="1105" spans="1:55">
      <c r="A1105">
        <v>1185</v>
      </c>
      <c r="B1105">
        <v>1</v>
      </c>
      <c r="C1105" t="s">
        <v>2345</v>
      </c>
      <c r="D1105" t="str">
        <f>HYPERLINK("http://www.uniprot.org/uniprot/WDR89_MOUSE", "WDR89_MOUSE")</f>
        <v>WDR89_MOUSE</v>
      </c>
      <c r="F1105">
        <v>11.1</v>
      </c>
      <c r="G1105">
        <v>386</v>
      </c>
      <c r="H1105">
        <v>42471</v>
      </c>
      <c r="I1105" t="s">
        <v>2263</v>
      </c>
      <c r="J1105">
        <v>6</v>
      </c>
      <c r="K1105">
        <v>6</v>
      </c>
      <c r="L1105">
        <v>1</v>
      </c>
      <c r="M1105">
        <v>0</v>
      </c>
      <c r="N1105">
        <v>1</v>
      </c>
      <c r="O1105">
        <v>0</v>
      </c>
      <c r="P1105">
        <v>0</v>
      </c>
      <c r="Q1105">
        <v>0</v>
      </c>
      <c r="R1105">
        <v>3</v>
      </c>
      <c r="S1105">
        <v>2</v>
      </c>
      <c r="T1105">
        <v>0</v>
      </c>
      <c r="U1105">
        <v>1</v>
      </c>
      <c r="V1105">
        <v>0</v>
      </c>
      <c r="W1105">
        <v>0</v>
      </c>
      <c r="X1105">
        <v>0</v>
      </c>
      <c r="Y1105">
        <v>3</v>
      </c>
      <c r="Z1105">
        <v>2</v>
      </c>
      <c r="AA1105">
        <v>0</v>
      </c>
      <c r="AB1105">
        <v>1</v>
      </c>
      <c r="AC1105">
        <v>0</v>
      </c>
      <c r="AD1105">
        <v>0</v>
      </c>
      <c r="AE1105">
        <v>0</v>
      </c>
      <c r="AF1105">
        <v>3</v>
      </c>
      <c r="AG1105">
        <v>2</v>
      </c>
      <c r="AH1105" s="3">
        <v>1.1964285714285714</v>
      </c>
      <c r="AI1105" s="3">
        <v>0.5714285714285714</v>
      </c>
      <c r="AJ1105" s="3">
        <v>0.2857142857142857</v>
      </c>
      <c r="AK1105" s="3">
        <v>2.2857142857142856</v>
      </c>
      <c r="AL1105" s="3">
        <v>1.3571428571428572</v>
      </c>
      <c r="AM1105" s="3">
        <v>2.4117142857142855</v>
      </c>
      <c r="AN1105" s="3">
        <v>1.1428571428571428</v>
      </c>
      <c r="AO1105" s="3">
        <f t="shared" si="223"/>
        <v>1.3215714285714284</v>
      </c>
      <c r="AP1105" s="3" t="b">
        <f t="shared" si="224"/>
        <v>0</v>
      </c>
      <c r="AQ1105" s="3" t="b">
        <f t="shared" si="231"/>
        <v>1</v>
      </c>
      <c r="AR1105">
        <f t="shared" si="225"/>
        <v>1</v>
      </c>
      <c r="AS1105">
        <f t="shared" si="226"/>
        <v>2</v>
      </c>
      <c r="AT1105" s="3" t="b">
        <f t="shared" si="227"/>
        <v>1</v>
      </c>
      <c r="AU1105" s="3">
        <f t="shared" si="228"/>
        <v>1.0848214285714284</v>
      </c>
      <c r="AV1105" s="3">
        <f t="shared" si="229"/>
        <v>1.6372380952380954</v>
      </c>
      <c r="AW1105" s="3">
        <f t="shared" si="222"/>
        <v>-0.59380655934843618</v>
      </c>
      <c r="AX1105" s="3">
        <f t="shared" si="234"/>
        <v>-0.33351210510924539</v>
      </c>
      <c r="AY1105" s="3" t="b">
        <f t="shared" si="232"/>
        <v>0</v>
      </c>
      <c r="AZ1105" s="6">
        <f t="shared" si="230"/>
        <v>0.41272621280641203</v>
      </c>
      <c r="BA1105" s="3" t="b">
        <f t="shared" si="233"/>
        <v>0</v>
      </c>
      <c r="BB1105" s="3"/>
      <c r="BC1105" t="s">
        <v>537</v>
      </c>
    </row>
    <row r="1106" spans="1:55">
      <c r="A1106">
        <v>737</v>
      </c>
      <c r="B1106">
        <v>1</v>
      </c>
      <c r="C1106" t="s">
        <v>1823</v>
      </c>
      <c r="D1106" t="str">
        <f>HYPERLINK("http://www.uniprot.org/uniprot/TAF1_MOUSE", "TAF1_MOUSE")</f>
        <v>TAF1_MOUSE</v>
      </c>
      <c r="F1106">
        <v>6.8</v>
      </c>
      <c r="G1106">
        <v>1891</v>
      </c>
      <c r="H1106">
        <v>214420</v>
      </c>
      <c r="I1106" t="s">
        <v>1824</v>
      </c>
      <c r="J1106">
        <v>12</v>
      </c>
      <c r="K1106">
        <v>12</v>
      </c>
      <c r="L1106">
        <v>1</v>
      </c>
      <c r="M1106">
        <v>0</v>
      </c>
      <c r="N1106">
        <v>4</v>
      </c>
      <c r="O1106">
        <v>2</v>
      </c>
      <c r="P1106">
        <v>0</v>
      </c>
      <c r="Q1106">
        <v>0</v>
      </c>
      <c r="R1106">
        <v>2</v>
      </c>
      <c r="S1106">
        <v>4</v>
      </c>
      <c r="T1106">
        <v>0</v>
      </c>
      <c r="U1106">
        <v>4</v>
      </c>
      <c r="V1106">
        <v>2</v>
      </c>
      <c r="W1106">
        <v>0</v>
      </c>
      <c r="X1106">
        <v>0</v>
      </c>
      <c r="Y1106">
        <v>2</v>
      </c>
      <c r="Z1106">
        <v>4</v>
      </c>
      <c r="AA1106">
        <v>0</v>
      </c>
      <c r="AB1106">
        <v>4</v>
      </c>
      <c r="AC1106">
        <v>2</v>
      </c>
      <c r="AD1106">
        <v>0</v>
      </c>
      <c r="AE1106">
        <v>0</v>
      </c>
      <c r="AF1106">
        <v>2</v>
      </c>
      <c r="AG1106">
        <v>4</v>
      </c>
      <c r="AH1106" s="3">
        <v>0.5714285714285714</v>
      </c>
      <c r="AI1106" s="3">
        <v>2.2857142857142856</v>
      </c>
      <c r="AJ1106" s="3">
        <v>1.1904285714285714</v>
      </c>
      <c r="AK1106" s="3">
        <v>0.8571428571428571</v>
      </c>
      <c r="AL1106" s="3">
        <v>0.6428571428571429</v>
      </c>
      <c r="AM1106" s="3">
        <v>1.3571428571428572</v>
      </c>
      <c r="AN1106" s="3">
        <v>2.3392857142857144</v>
      </c>
      <c r="AO1106" s="3">
        <f t="shared" si="223"/>
        <v>1.3205714285714285</v>
      </c>
      <c r="AP1106" s="3" t="b">
        <f t="shared" si="224"/>
        <v>0</v>
      </c>
      <c r="AQ1106" s="3" t="b">
        <f t="shared" si="231"/>
        <v>1</v>
      </c>
      <c r="AR1106">
        <f t="shared" si="225"/>
        <v>2</v>
      </c>
      <c r="AS1106">
        <f t="shared" si="226"/>
        <v>2</v>
      </c>
      <c r="AT1106" s="3" t="b">
        <f t="shared" si="227"/>
        <v>1</v>
      </c>
      <c r="AU1106" s="3">
        <f t="shared" si="228"/>
        <v>1.2261785714285713</v>
      </c>
      <c r="AV1106" s="3">
        <f t="shared" si="229"/>
        <v>1.4464285714285714</v>
      </c>
      <c r="AW1106" s="3">
        <f t="shared" si="222"/>
        <v>-0.23832598323852672</v>
      </c>
      <c r="AX1106" s="3">
        <f t="shared" si="234"/>
        <v>-0.44878045935907523</v>
      </c>
      <c r="AY1106" s="3" t="b">
        <f t="shared" si="232"/>
        <v>0</v>
      </c>
      <c r="AZ1106" s="6">
        <f t="shared" si="230"/>
        <v>0.73080314239367672</v>
      </c>
      <c r="BA1106" s="3" t="b">
        <f t="shared" si="233"/>
        <v>0</v>
      </c>
      <c r="BB1106" s="3"/>
      <c r="BC1106" t="s">
        <v>537</v>
      </c>
    </row>
    <row r="1107" spans="1:55">
      <c r="A1107">
        <v>1129</v>
      </c>
      <c r="B1107">
        <v>1</v>
      </c>
      <c r="C1107" t="s">
        <v>2317</v>
      </c>
      <c r="D1107" t="str">
        <f>HYPERLINK("http://www.uniprot.org/uniprot/1433B_MOUSE", "1433B_MOUSE")</f>
        <v>1433B_MOUSE</v>
      </c>
      <c r="F1107">
        <v>23.6</v>
      </c>
      <c r="G1107">
        <v>246</v>
      </c>
      <c r="H1107">
        <v>28087</v>
      </c>
      <c r="I1107" t="s">
        <v>2318</v>
      </c>
      <c r="J1107">
        <v>37</v>
      </c>
      <c r="K1107">
        <v>6</v>
      </c>
      <c r="L1107">
        <v>0.16200000000000001</v>
      </c>
      <c r="M1107">
        <v>6</v>
      </c>
      <c r="N1107">
        <v>6</v>
      </c>
      <c r="O1107">
        <v>6</v>
      </c>
      <c r="P1107">
        <v>5</v>
      </c>
      <c r="Q1107">
        <v>2</v>
      </c>
      <c r="R1107">
        <v>6</v>
      </c>
      <c r="S1107">
        <v>6</v>
      </c>
      <c r="T1107">
        <v>0</v>
      </c>
      <c r="U1107">
        <v>0</v>
      </c>
      <c r="V1107">
        <v>3</v>
      </c>
      <c r="W1107">
        <v>0</v>
      </c>
      <c r="X1107">
        <v>0</v>
      </c>
      <c r="Y1107">
        <v>0</v>
      </c>
      <c r="Z1107">
        <v>3</v>
      </c>
      <c r="AA1107">
        <v>0</v>
      </c>
      <c r="AB1107">
        <v>0</v>
      </c>
      <c r="AC1107">
        <v>3.4289999999999998</v>
      </c>
      <c r="AD1107">
        <v>0</v>
      </c>
      <c r="AE1107">
        <v>0</v>
      </c>
      <c r="AF1107">
        <v>0</v>
      </c>
      <c r="AG1107">
        <v>3.6509999999999998</v>
      </c>
      <c r="AH1107" s="3">
        <v>1.1428571428571428</v>
      </c>
      <c r="AI1107" s="3">
        <v>0</v>
      </c>
      <c r="AJ1107" s="3">
        <v>2.3470000000000004</v>
      </c>
      <c r="AK1107" s="3">
        <v>1.9795714285714285</v>
      </c>
      <c r="AL1107" s="3">
        <v>1.1904285714285714</v>
      </c>
      <c r="AM1107" s="3">
        <v>0.2857142857142857</v>
      </c>
      <c r="AN1107" s="3">
        <v>2.2358571428571428</v>
      </c>
      <c r="AO1107" s="3">
        <f t="shared" si="223"/>
        <v>1.3116326530612246</v>
      </c>
      <c r="AP1107" s="3" t="b">
        <f t="shared" si="224"/>
        <v>0</v>
      </c>
      <c r="AQ1107" s="3" t="b">
        <f t="shared" si="231"/>
        <v>0</v>
      </c>
      <c r="AR1107">
        <f t="shared" si="225"/>
        <v>4</v>
      </c>
      <c r="AS1107">
        <f t="shared" si="226"/>
        <v>3</v>
      </c>
      <c r="AT1107" s="3" t="b">
        <f t="shared" si="227"/>
        <v>1</v>
      </c>
      <c r="AU1107" s="3">
        <f t="shared" si="228"/>
        <v>1.3673571428571429</v>
      </c>
      <c r="AV1107" s="3">
        <f t="shared" si="229"/>
        <v>1.2373333333333332</v>
      </c>
      <c r="AW1107" s="3">
        <f t="shared" si="222"/>
        <v>0.14415590293896477</v>
      </c>
      <c r="AX1107" s="3">
        <f t="shared" si="234"/>
        <v>-0.22029797565036033</v>
      </c>
      <c r="AY1107" s="3" t="b">
        <f t="shared" si="232"/>
        <v>0</v>
      </c>
      <c r="AZ1107" s="6">
        <f t="shared" si="230"/>
        <v>0.87347286301282701</v>
      </c>
      <c r="BA1107" s="3" t="b">
        <f t="shared" si="233"/>
        <v>0</v>
      </c>
      <c r="BB1107" s="3"/>
      <c r="BC1107" t="s">
        <v>1161</v>
      </c>
    </row>
    <row r="1108" spans="1:55">
      <c r="A1108">
        <v>1013</v>
      </c>
      <c r="B1108">
        <v>1</v>
      </c>
      <c r="C1108" t="s">
        <v>2660</v>
      </c>
      <c r="D1108" t="str">
        <f>HYPERLINK("http://www.uniprot.org/uniprot/CXXC5_MOUSE", "CXXC5_MOUSE")</f>
        <v>CXXC5_MOUSE</v>
      </c>
      <c r="F1108">
        <v>12.6</v>
      </c>
      <c r="G1108">
        <v>317</v>
      </c>
      <c r="H1108">
        <v>32813</v>
      </c>
      <c r="I1108" t="s">
        <v>2661</v>
      </c>
      <c r="J1108">
        <v>5</v>
      </c>
      <c r="K1108">
        <v>5</v>
      </c>
      <c r="L1108">
        <v>1</v>
      </c>
      <c r="M1108">
        <v>1</v>
      </c>
      <c r="N1108">
        <v>2</v>
      </c>
      <c r="O1108">
        <v>1</v>
      </c>
      <c r="P1108">
        <v>0</v>
      </c>
      <c r="Q1108">
        <v>1</v>
      </c>
      <c r="R1108">
        <v>0</v>
      </c>
      <c r="S1108">
        <v>0</v>
      </c>
      <c r="T1108">
        <v>1</v>
      </c>
      <c r="U1108">
        <v>2</v>
      </c>
      <c r="V1108">
        <v>1</v>
      </c>
      <c r="W1108">
        <v>0</v>
      </c>
      <c r="X1108">
        <v>1</v>
      </c>
      <c r="Y1108">
        <v>0</v>
      </c>
      <c r="Z1108">
        <v>0</v>
      </c>
      <c r="AA1108">
        <v>1</v>
      </c>
      <c r="AB1108">
        <v>2</v>
      </c>
      <c r="AC1108">
        <v>1</v>
      </c>
      <c r="AD1108">
        <v>0</v>
      </c>
      <c r="AE1108">
        <v>1</v>
      </c>
      <c r="AF1108">
        <v>0</v>
      </c>
      <c r="AG1108">
        <v>0</v>
      </c>
      <c r="AH1108" s="3">
        <v>2.8571428571428572</v>
      </c>
      <c r="AI1108" s="3">
        <v>1.0357142857142858</v>
      </c>
      <c r="AJ1108" s="3">
        <v>0.8571428571428571</v>
      </c>
      <c r="AK1108" s="3">
        <v>1.4285714285714286</v>
      </c>
      <c r="AL1108" s="3">
        <v>2.8571428571428572</v>
      </c>
      <c r="AM1108" s="3">
        <v>0.14285714285714285</v>
      </c>
      <c r="AN1108" s="3">
        <v>0</v>
      </c>
      <c r="AO1108" s="3">
        <f t="shared" si="223"/>
        <v>1.3112244897959184</v>
      </c>
      <c r="AP1108" s="3" t="b">
        <f t="shared" si="224"/>
        <v>0</v>
      </c>
      <c r="AQ1108" s="3" t="b">
        <f t="shared" si="231"/>
        <v>1</v>
      </c>
      <c r="AR1108">
        <f t="shared" si="225"/>
        <v>3</v>
      </c>
      <c r="AS1108">
        <f t="shared" si="226"/>
        <v>1</v>
      </c>
      <c r="AT1108" s="3" t="b">
        <f t="shared" si="227"/>
        <v>1</v>
      </c>
      <c r="AU1108" s="3">
        <f t="shared" si="228"/>
        <v>1.5446428571428572</v>
      </c>
      <c r="AV1108" s="3">
        <f t="shared" si="229"/>
        <v>1</v>
      </c>
      <c r="AW1108" s="3">
        <f t="shared" si="222"/>
        <v>0.62727330557912064</v>
      </c>
      <c r="AX1108" s="3">
        <f t="shared" si="234"/>
        <v>-1.6027969492370533E-2</v>
      </c>
      <c r="AY1108" s="3" t="b">
        <f t="shared" si="232"/>
        <v>0</v>
      </c>
      <c r="AZ1108" s="6">
        <f t="shared" si="230"/>
        <v>0.58928412092315363</v>
      </c>
      <c r="BA1108" s="3" t="b">
        <f t="shared" si="233"/>
        <v>0</v>
      </c>
      <c r="BB1108" s="3"/>
      <c r="BC1108" t="s">
        <v>537</v>
      </c>
    </row>
    <row r="1109" spans="1:55">
      <c r="A1109">
        <v>776</v>
      </c>
      <c r="B1109">
        <v>1</v>
      </c>
      <c r="C1109" t="s">
        <v>1729</v>
      </c>
      <c r="D1109" t="str">
        <f>HYPERLINK("http://www.uniprot.org/uniprot/KRR1_MOUSE", "KRR1_MOUSE")</f>
        <v>KRR1_MOUSE</v>
      </c>
      <c r="F1109">
        <v>18.899999999999999</v>
      </c>
      <c r="G1109">
        <v>380</v>
      </c>
      <c r="H1109">
        <v>43539</v>
      </c>
      <c r="I1109" t="s">
        <v>1730</v>
      </c>
      <c r="J1109">
        <v>11</v>
      </c>
      <c r="K1109">
        <v>11</v>
      </c>
      <c r="L1109">
        <v>1</v>
      </c>
      <c r="M1109">
        <v>0</v>
      </c>
      <c r="N1109">
        <v>2</v>
      </c>
      <c r="O1109">
        <v>3</v>
      </c>
      <c r="P1109">
        <v>0</v>
      </c>
      <c r="Q1109">
        <v>0</v>
      </c>
      <c r="R1109">
        <v>4</v>
      </c>
      <c r="S1109">
        <v>2</v>
      </c>
      <c r="T1109">
        <v>0</v>
      </c>
      <c r="U1109">
        <v>2</v>
      </c>
      <c r="V1109">
        <v>3</v>
      </c>
      <c r="W1109">
        <v>0</v>
      </c>
      <c r="X1109">
        <v>0</v>
      </c>
      <c r="Y1109">
        <v>4</v>
      </c>
      <c r="Z1109">
        <v>2</v>
      </c>
      <c r="AA1109">
        <v>0</v>
      </c>
      <c r="AB1109">
        <v>2</v>
      </c>
      <c r="AC1109">
        <v>3</v>
      </c>
      <c r="AD1109">
        <v>0</v>
      </c>
      <c r="AE1109">
        <v>0</v>
      </c>
      <c r="AF1109">
        <v>4</v>
      </c>
      <c r="AG1109">
        <v>2</v>
      </c>
      <c r="AH1109" s="3">
        <v>0.65714285714285714</v>
      </c>
      <c r="AI1109" s="3">
        <v>0.87757142857142856</v>
      </c>
      <c r="AJ1109" s="3">
        <v>2.1745714285714284</v>
      </c>
      <c r="AK1109" s="3">
        <v>0.86457142857142855</v>
      </c>
      <c r="AL1109" s="3">
        <v>0.7142857142857143</v>
      </c>
      <c r="AM1109" s="3">
        <v>2.8571428571428572</v>
      </c>
      <c r="AN1109" s="3">
        <v>1</v>
      </c>
      <c r="AO1109" s="3">
        <f t="shared" si="223"/>
        <v>1.3064693877551021</v>
      </c>
      <c r="AP1109" s="3" t="b">
        <f t="shared" si="224"/>
        <v>0</v>
      </c>
      <c r="AQ1109" s="3" t="b">
        <f t="shared" si="231"/>
        <v>1</v>
      </c>
      <c r="AR1109">
        <f t="shared" si="225"/>
        <v>2</v>
      </c>
      <c r="AS1109">
        <f t="shared" si="226"/>
        <v>2</v>
      </c>
      <c r="AT1109" s="3" t="b">
        <f t="shared" si="227"/>
        <v>1</v>
      </c>
      <c r="AU1109" s="3">
        <f t="shared" si="228"/>
        <v>1.1434642857142856</v>
      </c>
      <c r="AV1109" s="3">
        <f t="shared" si="229"/>
        <v>1.5238095238095237</v>
      </c>
      <c r="AW1109" s="3">
        <f t="shared" si="222"/>
        <v>-0.41427127104972883</v>
      </c>
      <c r="AX1109" s="3">
        <f t="shared" si="234"/>
        <v>-0.89255109091241924</v>
      </c>
      <c r="AY1109" s="3" t="b">
        <f t="shared" si="232"/>
        <v>0</v>
      </c>
      <c r="AZ1109" s="6">
        <f t="shared" si="230"/>
        <v>0.60837985001941408</v>
      </c>
      <c r="BA1109" s="3" t="b">
        <f t="shared" si="233"/>
        <v>0</v>
      </c>
      <c r="BB1109" s="3"/>
      <c r="BC1109" t="s">
        <v>537</v>
      </c>
    </row>
    <row r="1110" spans="1:55">
      <c r="A1110">
        <v>1096</v>
      </c>
      <c r="B1110">
        <v>1</v>
      </c>
      <c r="C1110" t="s">
        <v>2502</v>
      </c>
      <c r="D1110" t="str">
        <f>HYPERLINK("http://www.uniprot.org/uniprot/YAF2_MOUSE", "YAF2_MOUSE")</f>
        <v>YAF2_MOUSE</v>
      </c>
      <c r="F1110">
        <v>34.1</v>
      </c>
      <c r="G1110">
        <v>179</v>
      </c>
      <c r="H1110">
        <v>19656</v>
      </c>
      <c r="I1110" t="s">
        <v>2503</v>
      </c>
      <c r="J1110">
        <v>6</v>
      </c>
      <c r="K1110">
        <v>6</v>
      </c>
      <c r="L1110">
        <v>1</v>
      </c>
      <c r="M1110">
        <v>1</v>
      </c>
      <c r="N1110">
        <v>1</v>
      </c>
      <c r="O1110">
        <v>1</v>
      </c>
      <c r="P1110">
        <v>0</v>
      </c>
      <c r="Q1110">
        <v>0</v>
      </c>
      <c r="R1110">
        <v>1</v>
      </c>
      <c r="S1110">
        <v>2</v>
      </c>
      <c r="T1110">
        <v>1</v>
      </c>
      <c r="U1110">
        <v>1</v>
      </c>
      <c r="V1110">
        <v>1</v>
      </c>
      <c r="W1110">
        <v>0</v>
      </c>
      <c r="X1110">
        <v>0</v>
      </c>
      <c r="Y1110">
        <v>1</v>
      </c>
      <c r="Z1110">
        <v>2</v>
      </c>
      <c r="AA1110">
        <v>1</v>
      </c>
      <c r="AB1110">
        <v>1</v>
      </c>
      <c r="AC1110">
        <v>1</v>
      </c>
      <c r="AD1110">
        <v>0</v>
      </c>
      <c r="AE1110">
        <v>0</v>
      </c>
      <c r="AF1110">
        <v>1</v>
      </c>
      <c r="AG1110">
        <v>2</v>
      </c>
      <c r="AH1110" s="3">
        <v>2.8571428571428572</v>
      </c>
      <c r="AI1110" s="3">
        <v>0.42857142857142855</v>
      </c>
      <c r="AJ1110" s="3">
        <v>0.8571428571428571</v>
      </c>
      <c r="AK1110" s="3">
        <v>1.7857142857142858</v>
      </c>
      <c r="AL1110" s="3">
        <v>1.1428571428571428</v>
      </c>
      <c r="AM1110" s="3">
        <v>0.8571428571428571</v>
      </c>
      <c r="AN1110" s="3">
        <v>1.1428571428571428</v>
      </c>
      <c r="AO1110" s="3">
        <f t="shared" si="223"/>
        <v>1.2959183673469388</v>
      </c>
      <c r="AP1110" s="3" t="b">
        <f t="shared" si="224"/>
        <v>0</v>
      </c>
      <c r="AQ1110" s="3" t="b">
        <f t="shared" si="231"/>
        <v>1</v>
      </c>
      <c r="AR1110">
        <f t="shared" si="225"/>
        <v>3</v>
      </c>
      <c r="AS1110">
        <f t="shared" si="226"/>
        <v>2</v>
      </c>
      <c r="AT1110" s="3" t="b">
        <f t="shared" si="227"/>
        <v>1</v>
      </c>
      <c r="AU1110" s="3">
        <f t="shared" si="228"/>
        <v>1.482142857142857</v>
      </c>
      <c r="AV1110" s="3">
        <f t="shared" si="229"/>
        <v>1.0476190476190477</v>
      </c>
      <c r="AW1110" s="3">
        <f t="shared" si="222"/>
        <v>0.50057031343078351</v>
      </c>
      <c r="AX1110" s="3">
        <f t="shared" si="234"/>
        <v>-0.11416134714531494</v>
      </c>
      <c r="AY1110" s="3" t="b">
        <f t="shared" si="232"/>
        <v>0</v>
      </c>
      <c r="AZ1110" s="6">
        <f t="shared" si="230"/>
        <v>0.5288356233107292</v>
      </c>
      <c r="BA1110" s="3" t="b">
        <f t="shared" si="233"/>
        <v>0</v>
      </c>
      <c r="BB1110" s="3"/>
      <c r="BC1110" t="s">
        <v>537</v>
      </c>
    </row>
    <row r="1111" spans="1:55">
      <c r="A1111">
        <v>961</v>
      </c>
      <c r="B1111">
        <v>1</v>
      </c>
      <c r="C1111" t="s">
        <v>2714</v>
      </c>
      <c r="D1111" t="str">
        <f>HYPERLINK("http://www.uniprot.org/uniprot/GYS2_MOUSE", "GYS2_MOUSE")</f>
        <v>GYS2_MOUSE</v>
      </c>
      <c r="F1111">
        <v>6.5</v>
      </c>
      <c r="G1111">
        <v>704</v>
      </c>
      <c r="H1111">
        <v>80886</v>
      </c>
      <c r="I1111" t="s">
        <v>2715</v>
      </c>
      <c r="J1111">
        <v>5</v>
      </c>
      <c r="K1111">
        <v>5</v>
      </c>
      <c r="L1111">
        <v>1</v>
      </c>
      <c r="M1111">
        <v>0</v>
      </c>
      <c r="N1111">
        <v>1</v>
      </c>
      <c r="O1111">
        <v>3</v>
      </c>
      <c r="P1111">
        <v>1</v>
      </c>
      <c r="Q1111">
        <v>0</v>
      </c>
      <c r="R1111">
        <v>0</v>
      </c>
      <c r="S1111">
        <v>0</v>
      </c>
      <c r="T1111">
        <v>0</v>
      </c>
      <c r="U1111">
        <v>1</v>
      </c>
      <c r="V1111">
        <v>3</v>
      </c>
      <c r="W1111">
        <v>1</v>
      </c>
      <c r="X1111">
        <v>0</v>
      </c>
      <c r="Y1111">
        <v>0</v>
      </c>
      <c r="Z1111">
        <v>0</v>
      </c>
      <c r="AA1111">
        <v>0</v>
      </c>
      <c r="AB1111">
        <v>1</v>
      </c>
      <c r="AC1111">
        <v>3</v>
      </c>
      <c r="AD1111">
        <v>1</v>
      </c>
      <c r="AE1111">
        <v>0</v>
      </c>
      <c r="AF1111">
        <v>0</v>
      </c>
      <c r="AG1111">
        <v>0</v>
      </c>
      <c r="AH1111" s="3">
        <v>0.85914285714285721</v>
      </c>
      <c r="AI1111" s="3">
        <v>0.42857142857142855</v>
      </c>
      <c r="AJ1111" s="3">
        <v>2.2857142857142856</v>
      </c>
      <c r="AK1111" s="3">
        <v>4.5714285714285712</v>
      </c>
      <c r="AL1111" s="3">
        <v>0.89757142857142846</v>
      </c>
      <c r="AM1111" s="3">
        <v>0</v>
      </c>
      <c r="AN1111" s="3">
        <v>0</v>
      </c>
      <c r="AO1111" s="3">
        <f t="shared" si="223"/>
        <v>1.2917755102040815</v>
      </c>
      <c r="AP1111" s="3" t="b">
        <f t="shared" si="224"/>
        <v>0</v>
      </c>
      <c r="AQ1111" s="3" t="b">
        <f t="shared" si="231"/>
        <v>1</v>
      </c>
      <c r="AR1111">
        <f t="shared" si="225"/>
        <v>3</v>
      </c>
      <c r="AS1111">
        <f t="shared" si="226"/>
        <v>0</v>
      </c>
      <c r="AT1111" s="3" t="b">
        <f t="shared" si="227"/>
        <v>1</v>
      </c>
      <c r="AU1111" s="3">
        <f t="shared" si="228"/>
        <v>2.0362142857142858</v>
      </c>
      <c r="AV1111" s="3">
        <f t="shared" si="229"/>
        <v>0.29919047619047617</v>
      </c>
      <c r="AW1111" s="3">
        <f t="shared" si="222"/>
        <v>2.7667532374432042</v>
      </c>
      <c r="AX1111" s="3">
        <f t="shared" si="234"/>
        <v>1.6029064796805117</v>
      </c>
      <c r="AY1111" s="3" t="b">
        <f t="shared" si="232"/>
        <v>0</v>
      </c>
      <c r="AZ1111" s="6">
        <f t="shared" si="230"/>
        <v>0.18571729607843609</v>
      </c>
      <c r="BA1111" s="3" t="b">
        <f t="shared" si="233"/>
        <v>0</v>
      </c>
      <c r="BB1111" s="3"/>
      <c r="BC1111" t="s">
        <v>537</v>
      </c>
    </row>
    <row r="1112" spans="1:55">
      <c r="A1112">
        <v>350</v>
      </c>
      <c r="B1112">
        <v>1</v>
      </c>
      <c r="C1112" t="s">
        <v>1139</v>
      </c>
      <c r="D1112" t="str">
        <f>HYPERLINK("http://www.uniprot.org/uniprot/RAB10_MOUSE", "RAB10_MOUSE")</f>
        <v>RAB10_MOUSE</v>
      </c>
      <c r="F1112">
        <v>16.5</v>
      </c>
      <c r="G1112">
        <v>200</v>
      </c>
      <c r="H1112">
        <v>22542</v>
      </c>
      <c r="I1112" t="s">
        <v>1140</v>
      </c>
      <c r="J1112">
        <v>43</v>
      </c>
      <c r="K1112">
        <v>7</v>
      </c>
      <c r="L1112">
        <v>0.16300000000000001</v>
      </c>
      <c r="M1112">
        <v>4</v>
      </c>
      <c r="N1112">
        <v>9</v>
      </c>
      <c r="O1112">
        <v>8</v>
      </c>
      <c r="P1112">
        <v>2</v>
      </c>
      <c r="Q1112">
        <v>2</v>
      </c>
      <c r="R1112">
        <v>10</v>
      </c>
      <c r="S1112">
        <v>8</v>
      </c>
      <c r="T1112">
        <v>0</v>
      </c>
      <c r="U1112">
        <v>1</v>
      </c>
      <c r="V1112">
        <v>2</v>
      </c>
      <c r="W1112">
        <v>0</v>
      </c>
      <c r="X1112">
        <v>0</v>
      </c>
      <c r="Y1112">
        <v>1</v>
      </c>
      <c r="Z1112">
        <v>3</v>
      </c>
      <c r="AA1112">
        <v>0</v>
      </c>
      <c r="AB1112">
        <v>2.3330000000000002</v>
      </c>
      <c r="AC1112">
        <v>4</v>
      </c>
      <c r="AD1112">
        <v>0</v>
      </c>
      <c r="AE1112">
        <v>0</v>
      </c>
      <c r="AF1112">
        <v>1.9</v>
      </c>
      <c r="AG1112">
        <v>6.75</v>
      </c>
      <c r="AH1112" s="3">
        <v>0</v>
      </c>
      <c r="AI1112" s="3">
        <v>1.1904285714285714</v>
      </c>
      <c r="AJ1112" s="3">
        <v>2.6157142857142857</v>
      </c>
      <c r="AK1112" s="3">
        <v>0</v>
      </c>
      <c r="AL1112" s="3">
        <v>0</v>
      </c>
      <c r="AM1112" s="3">
        <v>1.1285714285714286</v>
      </c>
      <c r="AN1112" s="3">
        <v>4.0832857142857142</v>
      </c>
      <c r="AO1112" s="3">
        <f t="shared" si="223"/>
        <v>1.2882857142857145</v>
      </c>
      <c r="AP1112" s="3" t="b">
        <f t="shared" si="224"/>
        <v>0</v>
      </c>
      <c r="AQ1112" s="3" t="b">
        <f t="shared" si="231"/>
        <v>0</v>
      </c>
      <c r="AR1112">
        <f t="shared" si="225"/>
        <v>4</v>
      </c>
      <c r="AS1112">
        <f t="shared" si="226"/>
        <v>3</v>
      </c>
      <c r="AT1112" s="3" t="b">
        <f t="shared" si="227"/>
        <v>1</v>
      </c>
      <c r="AU1112" s="3">
        <f t="shared" si="228"/>
        <v>0.95153571428571426</v>
      </c>
      <c r="AV1112" s="3">
        <f t="shared" si="229"/>
        <v>1.7372857142857143</v>
      </c>
      <c r="AW1112" s="3">
        <f t="shared" si="222"/>
        <v>-0.86850532766787125</v>
      </c>
      <c r="AX1112" s="3">
        <f t="shared" si="234"/>
        <v>-0.91126300984826814</v>
      </c>
      <c r="AY1112" s="3" t="b">
        <f t="shared" si="232"/>
        <v>0</v>
      </c>
      <c r="AZ1112" s="6">
        <f t="shared" si="230"/>
        <v>0.55913477144079859</v>
      </c>
      <c r="BA1112" s="3" t="b">
        <f t="shared" si="233"/>
        <v>0</v>
      </c>
      <c r="BB1112" s="3"/>
      <c r="BC1112" t="s">
        <v>521</v>
      </c>
    </row>
    <row r="1113" spans="1:55">
      <c r="A1113">
        <v>599</v>
      </c>
      <c r="B1113">
        <v>1</v>
      </c>
      <c r="C1113" t="s">
        <v>2048</v>
      </c>
      <c r="D1113" t="str">
        <f>HYPERLINK("http://www.uniprot.org/uniprot/DD19A_MOUSE", "DD19A_MOUSE")</f>
        <v>DD19A_MOUSE</v>
      </c>
      <c r="F1113">
        <v>11.3</v>
      </c>
      <c r="G1113">
        <v>478</v>
      </c>
      <c r="H1113">
        <v>53890</v>
      </c>
      <c r="I1113" t="s">
        <v>2049</v>
      </c>
      <c r="J1113">
        <v>8</v>
      </c>
      <c r="K1113">
        <v>8</v>
      </c>
      <c r="L1113">
        <v>1</v>
      </c>
      <c r="M1113">
        <v>1</v>
      </c>
      <c r="N1113">
        <v>1</v>
      </c>
      <c r="O1113">
        <v>2</v>
      </c>
      <c r="P1113">
        <v>0</v>
      </c>
      <c r="Q1113">
        <v>1</v>
      </c>
      <c r="R1113">
        <v>3</v>
      </c>
      <c r="S1113">
        <v>0</v>
      </c>
      <c r="T1113">
        <v>1</v>
      </c>
      <c r="U1113">
        <v>1</v>
      </c>
      <c r="V1113">
        <v>2</v>
      </c>
      <c r="W1113">
        <v>0</v>
      </c>
      <c r="X1113">
        <v>1</v>
      </c>
      <c r="Y1113">
        <v>3</v>
      </c>
      <c r="Z1113">
        <v>0</v>
      </c>
      <c r="AA1113">
        <v>1</v>
      </c>
      <c r="AB1113">
        <v>1</v>
      </c>
      <c r="AC1113">
        <v>2</v>
      </c>
      <c r="AD1113">
        <v>0</v>
      </c>
      <c r="AE1113">
        <v>1</v>
      </c>
      <c r="AF1113">
        <v>3</v>
      </c>
      <c r="AG1113">
        <v>0</v>
      </c>
      <c r="AH1113" s="3">
        <v>2.2857142857142856</v>
      </c>
      <c r="AI1113" s="3">
        <v>0.2857142857142857</v>
      </c>
      <c r="AJ1113" s="3">
        <v>1.1428571428571428</v>
      </c>
      <c r="AK1113" s="3">
        <v>0.5714285714285714</v>
      </c>
      <c r="AL1113" s="3">
        <v>2.4387142857142856</v>
      </c>
      <c r="AM1113" s="3">
        <v>2.2857142857142856</v>
      </c>
      <c r="AN1113" s="3">
        <v>0</v>
      </c>
      <c r="AO1113" s="3">
        <f t="shared" si="223"/>
        <v>1.2871632653061222</v>
      </c>
      <c r="AP1113" s="3" t="b">
        <f t="shared" si="224"/>
        <v>0</v>
      </c>
      <c r="AQ1113" s="3" t="b">
        <f t="shared" si="231"/>
        <v>1</v>
      </c>
      <c r="AR1113">
        <f t="shared" si="225"/>
        <v>3</v>
      </c>
      <c r="AS1113">
        <f t="shared" si="226"/>
        <v>2</v>
      </c>
      <c r="AT1113" s="3" t="b">
        <f t="shared" si="227"/>
        <v>1</v>
      </c>
      <c r="AU1113" s="3">
        <f t="shared" si="228"/>
        <v>1.0714285714285714</v>
      </c>
      <c r="AV1113" s="3">
        <f t="shared" si="229"/>
        <v>1.5748095238095239</v>
      </c>
      <c r="AW1113" s="3">
        <f t="shared" si="222"/>
        <v>-0.55564166891975397</v>
      </c>
      <c r="AX1113" s="3">
        <f t="shared" si="234"/>
        <v>-0.68238779413912876</v>
      </c>
      <c r="AY1113" s="3" t="b">
        <f t="shared" si="232"/>
        <v>0</v>
      </c>
      <c r="AZ1113" s="6">
        <f t="shared" si="230"/>
        <v>0.57604870971574629</v>
      </c>
      <c r="BA1113" s="3" t="b">
        <f t="shared" si="233"/>
        <v>0</v>
      </c>
      <c r="BB1113" s="3"/>
      <c r="BC1113" t="s">
        <v>537</v>
      </c>
    </row>
    <row r="1114" spans="1:55">
      <c r="A1114">
        <v>253</v>
      </c>
      <c r="B1114">
        <v>1</v>
      </c>
      <c r="C1114" t="s">
        <v>1288</v>
      </c>
      <c r="D1114" t="str">
        <f>HYPERLINK("http://www.uniprot.org/uniprot/APOC3_MOUSE", "APOC3_MOUSE")</f>
        <v>APOC3_MOUSE</v>
      </c>
      <c r="F1114">
        <v>38.4</v>
      </c>
      <c r="G1114">
        <v>99</v>
      </c>
      <c r="H1114">
        <v>10983</v>
      </c>
      <c r="I1114" t="s">
        <v>1379</v>
      </c>
      <c r="J1114">
        <v>5</v>
      </c>
      <c r="K1114">
        <v>5</v>
      </c>
      <c r="L1114">
        <v>1</v>
      </c>
      <c r="M1114">
        <v>0</v>
      </c>
      <c r="N1114">
        <v>2</v>
      </c>
      <c r="O1114">
        <v>0</v>
      </c>
      <c r="P1114">
        <v>2</v>
      </c>
      <c r="Q1114">
        <v>1</v>
      </c>
      <c r="R1114">
        <v>0</v>
      </c>
      <c r="S1114">
        <v>0</v>
      </c>
      <c r="T1114">
        <v>0</v>
      </c>
      <c r="U1114">
        <v>2</v>
      </c>
      <c r="V1114">
        <v>0</v>
      </c>
      <c r="W1114">
        <v>2</v>
      </c>
      <c r="X1114">
        <v>1</v>
      </c>
      <c r="Y1114">
        <v>0</v>
      </c>
      <c r="Z1114">
        <v>0</v>
      </c>
      <c r="AA1114">
        <v>0</v>
      </c>
      <c r="AB1114">
        <v>2</v>
      </c>
      <c r="AC1114">
        <v>0</v>
      </c>
      <c r="AD1114">
        <v>2</v>
      </c>
      <c r="AE1114">
        <v>1</v>
      </c>
      <c r="AF1114">
        <v>0</v>
      </c>
      <c r="AG1114">
        <v>0</v>
      </c>
      <c r="AH1114" s="3">
        <v>0</v>
      </c>
      <c r="AI1114" s="3">
        <v>0.76042857142857145</v>
      </c>
      <c r="AJ1114" s="3">
        <v>0</v>
      </c>
      <c r="AK1114" s="3">
        <v>5.9285714285714288</v>
      </c>
      <c r="AL1114" s="3">
        <v>2.2857142857142856</v>
      </c>
      <c r="AM1114" s="3">
        <v>0</v>
      </c>
      <c r="AN1114" s="3">
        <v>0</v>
      </c>
      <c r="AO1114" s="3">
        <f t="shared" si="223"/>
        <v>1.2821020408163264</v>
      </c>
      <c r="AP1114" s="3" t="b">
        <f t="shared" si="224"/>
        <v>0</v>
      </c>
      <c r="AQ1114" s="3" t="b">
        <f t="shared" si="231"/>
        <v>1</v>
      </c>
      <c r="AR1114">
        <f t="shared" si="225"/>
        <v>2</v>
      </c>
      <c r="AS1114">
        <f t="shared" si="226"/>
        <v>1</v>
      </c>
      <c r="AT1114" s="3" t="b">
        <f t="shared" si="227"/>
        <v>0</v>
      </c>
      <c r="AU1114" s="3">
        <f t="shared" si="228"/>
        <v>1.67225</v>
      </c>
      <c r="AV1114" s="3">
        <f t="shared" si="229"/>
        <v>0.76190476190476186</v>
      </c>
      <c r="AW1114" s="3">
        <f t="shared" si="222"/>
        <v>1.1341079680436468</v>
      </c>
      <c r="AX1114" s="3">
        <f t="shared" si="234"/>
        <v>0.55425845994564704</v>
      </c>
      <c r="AY1114" s="3" t="b">
        <f t="shared" si="232"/>
        <v>0</v>
      </c>
      <c r="AZ1114" s="6">
        <f t="shared" si="230"/>
        <v>0.63602707572088779</v>
      </c>
      <c r="BA1114" s="3" t="b">
        <f t="shared" si="233"/>
        <v>0</v>
      </c>
      <c r="BB1114" s="3"/>
      <c r="BC1114" t="s">
        <v>537</v>
      </c>
    </row>
    <row r="1115" spans="1:55">
      <c r="A1115">
        <v>1267</v>
      </c>
      <c r="B1115">
        <v>1</v>
      </c>
      <c r="C1115" t="s">
        <v>2167</v>
      </c>
      <c r="D1115" t="str">
        <f>HYPERLINK("http://www.uniprot.org/uniprot/SALL1_MOUSE", "SALL1_MOUSE")</f>
        <v>SALL1_MOUSE</v>
      </c>
      <c r="F1115">
        <v>2.9</v>
      </c>
      <c r="G1115">
        <v>1322</v>
      </c>
      <c r="H1115">
        <v>140231</v>
      </c>
      <c r="I1115" t="s">
        <v>2168</v>
      </c>
      <c r="J1115">
        <v>5</v>
      </c>
      <c r="K1115">
        <v>5</v>
      </c>
      <c r="L1115">
        <v>1</v>
      </c>
      <c r="M1115">
        <v>0</v>
      </c>
      <c r="N1115">
        <v>4</v>
      </c>
      <c r="O1115">
        <v>0</v>
      </c>
      <c r="P1115">
        <v>0</v>
      </c>
      <c r="Q1115">
        <v>0</v>
      </c>
      <c r="R1115">
        <v>0</v>
      </c>
      <c r="S1115">
        <v>1</v>
      </c>
      <c r="T1115">
        <v>0</v>
      </c>
      <c r="U1115">
        <v>4</v>
      </c>
      <c r="V1115">
        <v>0</v>
      </c>
      <c r="W1115">
        <v>0</v>
      </c>
      <c r="X1115">
        <v>0</v>
      </c>
      <c r="Y1115">
        <v>0</v>
      </c>
      <c r="Z1115">
        <v>1</v>
      </c>
      <c r="AA1115">
        <v>0</v>
      </c>
      <c r="AB1115">
        <v>4</v>
      </c>
      <c r="AC1115">
        <v>0</v>
      </c>
      <c r="AD1115">
        <v>0</v>
      </c>
      <c r="AE1115">
        <v>0</v>
      </c>
      <c r="AF1115">
        <v>0</v>
      </c>
      <c r="AG1115">
        <v>1</v>
      </c>
      <c r="AH1115" s="3">
        <v>1.4285714285714286</v>
      </c>
      <c r="AI1115" s="3">
        <v>2.3962857142857144</v>
      </c>
      <c r="AJ1115" s="3">
        <v>0.2857142857142857</v>
      </c>
      <c r="AK1115" s="3">
        <v>2.4285714285714284</v>
      </c>
      <c r="AL1115" s="3">
        <v>1.4285714285714286</v>
      </c>
      <c r="AM1115" s="3">
        <v>0.2857142857142857</v>
      </c>
      <c r="AN1115" s="3">
        <v>0.7142857142857143</v>
      </c>
      <c r="AO1115" s="3">
        <f t="shared" si="223"/>
        <v>1.2811020408163265</v>
      </c>
      <c r="AP1115" s="3" t="b">
        <f t="shared" si="224"/>
        <v>0</v>
      </c>
      <c r="AQ1115" s="3" t="b">
        <f t="shared" si="231"/>
        <v>1</v>
      </c>
      <c r="AR1115">
        <f t="shared" si="225"/>
        <v>1</v>
      </c>
      <c r="AS1115">
        <f t="shared" si="226"/>
        <v>1</v>
      </c>
      <c r="AT1115" s="3" t="b">
        <f t="shared" si="227"/>
        <v>0</v>
      </c>
      <c r="AU1115" s="3">
        <f t="shared" si="228"/>
        <v>1.6347857142857141</v>
      </c>
      <c r="AV1115" s="3">
        <f t="shared" si="229"/>
        <v>0.80952380952380965</v>
      </c>
      <c r="AW1115" s="3">
        <f t="shared" si="222"/>
        <v>1.0139561229411478</v>
      </c>
      <c r="AX1115" s="3">
        <f t="shared" si="234"/>
        <v>0.74347046778111314</v>
      </c>
      <c r="AY1115" s="3" t="b">
        <f t="shared" si="232"/>
        <v>0</v>
      </c>
      <c r="AZ1115" s="6">
        <f t="shared" si="230"/>
        <v>0.26678903744302257</v>
      </c>
      <c r="BA1115" s="3" t="b">
        <f t="shared" si="233"/>
        <v>0</v>
      </c>
      <c r="BB1115" s="3"/>
      <c r="BC1115" t="s">
        <v>537</v>
      </c>
    </row>
    <row r="1116" spans="1:55">
      <c r="A1116">
        <v>1324</v>
      </c>
      <c r="B1116">
        <v>1</v>
      </c>
      <c r="C1116" t="s">
        <v>1931</v>
      </c>
      <c r="D1116" t="str">
        <f>HYPERLINK("http://www.uniprot.org/uniprot/NDRG2_MOUSE", "NDRG2_MOUSE")</f>
        <v>NDRG2_MOUSE</v>
      </c>
      <c r="F1116">
        <v>9.6999999999999993</v>
      </c>
      <c r="G1116">
        <v>371</v>
      </c>
      <c r="H1116">
        <v>40790</v>
      </c>
      <c r="I1116" t="s">
        <v>1932</v>
      </c>
      <c r="J1116">
        <v>4</v>
      </c>
      <c r="K1116">
        <v>4</v>
      </c>
      <c r="L1116">
        <v>1</v>
      </c>
      <c r="M1116">
        <v>0</v>
      </c>
      <c r="N1116">
        <v>0</v>
      </c>
      <c r="O1116">
        <v>2</v>
      </c>
      <c r="P1116">
        <v>0</v>
      </c>
      <c r="Q1116">
        <v>0</v>
      </c>
      <c r="R1116">
        <v>0</v>
      </c>
      <c r="S1116">
        <v>2</v>
      </c>
      <c r="T1116">
        <v>0</v>
      </c>
      <c r="U1116">
        <v>0</v>
      </c>
      <c r="V1116">
        <v>2</v>
      </c>
      <c r="W1116">
        <v>0</v>
      </c>
      <c r="X1116">
        <v>0</v>
      </c>
      <c r="Y1116">
        <v>0</v>
      </c>
      <c r="Z1116">
        <v>2</v>
      </c>
      <c r="AA1116">
        <v>0</v>
      </c>
      <c r="AB1116">
        <v>0</v>
      </c>
      <c r="AC1116">
        <v>2</v>
      </c>
      <c r="AD1116">
        <v>0</v>
      </c>
      <c r="AE1116">
        <v>0</v>
      </c>
      <c r="AF1116">
        <v>0</v>
      </c>
      <c r="AG1116">
        <v>2</v>
      </c>
      <c r="AH1116" s="3">
        <v>1.4285714285714286</v>
      </c>
      <c r="AI1116" s="3">
        <v>0</v>
      </c>
      <c r="AJ1116" s="3">
        <v>1.4285714285714286</v>
      </c>
      <c r="AK1116" s="3">
        <v>2.8571428571428572</v>
      </c>
      <c r="AL1116" s="3">
        <v>1.5714285714285714</v>
      </c>
      <c r="AM1116" s="3">
        <v>0.42857142857142855</v>
      </c>
      <c r="AN1116" s="3">
        <v>1.2422857142857142</v>
      </c>
      <c r="AO1116" s="3">
        <f t="shared" si="223"/>
        <v>1.2795102040816329</v>
      </c>
      <c r="AP1116" s="3" t="b">
        <f t="shared" si="224"/>
        <v>0</v>
      </c>
      <c r="AQ1116" s="3" t="b">
        <f t="shared" si="231"/>
        <v>1</v>
      </c>
      <c r="AR1116">
        <f t="shared" si="225"/>
        <v>1</v>
      </c>
      <c r="AS1116">
        <f t="shared" si="226"/>
        <v>1</v>
      </c>
      <c r="AT1116" s="3" t="b">
        <f t="shared" si="227"/>
        <v>0</v>
      </c>
      <c r="AU1116" s="3">
        <f t="shared" si="228"/>
        <v>1.4285714285714286</v>
      </c>
      <c r="AV1116" s="3">
        <f t="shared" si="229"/>
        <v>1.0807619047619046</v>
      </c>
      <c r="AW1116" s="3">
        <f t="shared" si="222"/>
        <v>0.40252444499624707</v>
      </c>
      <c r="AX1116" s="3">
        <f t="shared" si="234"/>
        <v>0.30852168994381357</v>
      </c>
      <c r="AY1116" s="3" t="b">
        <f t="shared" si="232"/>
        <v>0</v>
      </c>
      <c r="AZ1116" s="6">
        <f t="shared" si="230"/>
        <v>0.66077587434575258</v>
      </c>
      <c r="BA1116" s="3" t="b">
        <f t="shared" si="233"/>
        <v>0</v>
      </c>
      <c r="BB1116" s="3"/>
      <c r="BC1116" t="s">
        <v>537</v>
      </c>
    </row>
    <row r="1117" spans="1:55">
      <c r="A1117">
        <v>1362</v>
      </c>
      <c r="B1117">
        <v>1</v>
      </c>
      <c r="C1117" t="s">
        <v>2654</v>
      </c>
      <c r="D1117" t="str">
        <f>HYPERLINK("http://www.uniprot.org/uniprot/PSD13_MOUSE", "PSD13_MOUSE")</f>
        <v>PSD13_MOUSE</v>
      </c>
      <c r="F1117">
        <v>9.6</v>
      </c>
      <c r="G1117">
        <v>376</v>
      </c>
      <c r="H1117">
        <v>42810</v>
      </c>
      <c r="I1117" t="s">
        <v>2655</v>
      </c>
      <c r="J1117">
        <v>3</v>
      </c>
      <c r="K1117">
        <v>3</v>
      </c>
      <c r="L1117">
        <v>1</v>
      </c>
      <c r="M1117">
        <v>0</v>
      </c>
      <c r="N1117">
        <v>2</v>
      </c>
      <c r="O1117">
        <v>1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2</v>
      </c>
      <c r="V1117">
        <v>1</v>
      </c>
      <c r="W1117">
        <v>0</v>
      </c>
      <c r="X1117">
        <v>0</v>
      </c>
      <c r="Y1117">
        <v>0</v>
      </c>
      <c r="Z1117">
        <v>0</v>
      </c>
      <c r="AA1117">
        <v>0</v>
      </c>
      <c r="AB1117">
        <v>2</v>
      </c>
      <c r="AC1117">
        <v>1</v>
      </c>
      <c r="AD1117">
        <v>0</v>
      </c>
      <c r="AE1117">
        <v>0</v>
      </c>
      <c r="AF1117">
        <v>0</v>
      </c>
      <c r="AG1117">
        <v>0</v>
      </c>
      <c r="AH1117" s="3">
        <v>1.5714285714285714</v>
      </c>
      <c r="AI1117" s="3">
        <v>1.1428571428571428</v>
      </c>
      <c r="AJ1117" s="3">
        <v>0.8571428571428571</v>
      </c>
      <c r="AK1117" s="3">
        <v>2.8571428571428572</v>
      </c>
      <c r="AL1117" s="3">
        <v>1.9375714285714287</v>
      </c>
      <c r="AM1117" s="3">
        <v>0.42857142857142855</v>
      </c>
      <c r="AN1117" s="3">
        <v>0.14285714285714285</v>
      </c>
      <c r="AO1117" s="3">
        <f t="shared" si="223"/>
        <v>1.276795918367347</v>
      </c>
      <c r="AP1117" s="3" t="b">
        <f t="shared" si="224"/>
        <v>0</v>
      </c>
      <c r="AQ1117" s="3" t="b">
        <f t="shared" si="231"/>
        <v>1</v>
      </c>
      <c r="AR1117">
        <f t="shared" si="225"/>
        <v>2</v>
      </c>
      <c r="AS1117">
        <f t="shared" si="226"/>
        <v>0</v>
      </c>
      <c r="AT1117" s="3" t="b">
        <f t="shared" si="227"/>
        <v>0</v>
      </c>
      <c r="AU1117" s="3">
        <f t="shared" si="228"/>
        <v>1.6071428571428572</v>
      </c>
      <c r="AV1117" s="3">
        <f t="shared" si="229"/>
        <v>0.83633333333333326</v>
      </c>
      <c r="AW1117" s="3">
        <f t="shared" si="222"/>
        <v>0.94234820424614141</v>
      </c>
      <c r="AX1117" s="3">
        <f t="shared" si="234"/>
        <v>0.64471090120377272</v>
      </c>
      <c r="AY1117" s="3" t="b">
        <f t="shared" si="232"/>
        <v>0</v>
      </c>
      <c r="AZ1117" s="6">
        <f t="shared" si="230"/>
        <v>0.32108313993656001</v>
      </c>
      <c r="BA1117" s="3" t="b">
        <f t="shared" si="233"/>
        <v>0</v>
      </c>
      <c r="BB1117" s="3"/>
      <c r="BC1117" t="s">
        <v>537</v>
      </c>
    </row>
    <row r="1118" spans="1:55">
      <c r="A1118">
        <v>702</v>
      </c>
      <c r="B1118">
        <v>1</v>
      </c>
      <c r="C1118" t="s">
        <v>1834</v>
      </c>
      <c r="D1118" t="str">
        <f>HYPERLINK("http://www.uniprot.org/uniprot/INO80_MOUSE", "INO80_MOUSE")</f>
        <v>INO80_MOUSE</v>
      </c>
      <c r="F1118">
        <v>7.6</v>
      </c>
      <c r="G1118">
        <v>1559</v>
      </c>
      <c r="H1118">
        <v>176521</v>
      </c>
      <c r="I1118" t="s">
        <v>1835</v>
      </c>
      <c r="J1118">
        <v>10</v>
      </c>
      <c r="K1118">
        <v>10</v>
      </c>
      <c r="L1118">
        <v>1</v>
      </c>
      <c r="M1118">
        <v>1</v>
      </c>
      <c r="N1118">
        <v>2</v>
      </c>
      <c r="O1118">
        <v>1</v>
      </c>
      <c r="P1118">
        <v>0</v>
      </c>
      <c r="Q1118">
        <v>0</v>
      </c>
      <c r="R1118">
        <v>3</v>
      </c>
      <c r="S1118">
        <v>3</v>
      </c>
      <c r="T1118">
        <v>1</v>
      </c>
      <c r="U1118">
        <v>2</v>
      </c>
      <c r="V1118">
        <v>1</v>
      </c>
      <c r="W1118">
        <v>0</v>
      </c>
      <c r="X1118">
        <v>0</v>
      </c>
      <c r="Y1118">
        <v>3</v>
      </c>
      <c r="Z1118">
        <v>3</v>
      </c>
      <c r="AA1118">
        <v>1</v>
      </c>
      <c r="AB1118">
        <v>2</v>
      </c>
      <c r="AC1118">
        <v>1</v>
      </c>
      <c r="AD1118">
        <v>0</v>
      </c>
      <c r="AE1118">
        <v>0</v>
      </c>
      <c r="AF1118">
        <v>3</v>
      </c>
      <c r="AG1118">
        <v>3</v>
      </c>
      <c r="AH1118" s="3">
        <v>2.3199999999999998</v>
      </c>
      <c r="AI1118" s="3">
        <v>0.8571428571428571</v>
      </c>
      <c r="AJ1118" s="3">
        <v>0.59528571428571431</v>
      </c>
      <c r="AK1118" s="3">
        <v>0.8571428571428571</v>
      </c>
      <c r="AL1118" s="3">
        <v>0.5714285714285714</v>
      </c>
      <c r="AM1118" s="3">
        <v>2.2857142857142856</v>
      </c>
      <c r="AN1118" s="3">
        <v>1.4285714285714286</v>
      </c>
      <c r="AO1118" s="3">
        <f t="shared" si="223"/>
        <v>1.2736122448979592</v>
      </c>
      <c r="AP1118" s="3" t="b">
        <f t="shared" si="224"/>
        <v>0</v>
      </c>
      <c r="AQ1118" s="3" t="b">
        <f t="shared" si="231"/>
        <v>1</v>
      </c>
      <c r="AR1118">
        <f t="shared" si="225"/>
        <v>3</v>
      </c>
      <c r="AS1118">
        <f t="shared" si="226"/>
        <v>2</v>
      </c>
      <c r="AT1118" s="3" t="b">
        <f t="shared" si="227"/>
        <v>1</v>
      </c>
      <c r="AU1118" s="3">
        <f t="shared" si="228"/>
        <v>1.1573928571428571</v>
      </c>
      <c r="AV1118" s="3">
        <f t="shared" si="229"/>
        <v>1.4285714285714286</v>
      </c>
      <c r="AW1118" s="3">
        <f t="shared" si="222"/>
        <v>-0.30369452718279999</v>
      </c>
      <c r="AX1118" s="3">
        <f t="shared" si="234"/>
        <v>-0.18687970675452964</v>
      </c>
      <c r="AY1118" s="3" t="b">
        <f t="shared" si="232"/>
        <v>0</v>
      </c>
      <c r="AZ1118" s="6">
        <f t="shared" si="230"/>
        <v>0.68108505115917051</v>
      </c>
      <c r="BA1118" s="3" t="b">
        <f t="shared" si="233"/>
        <v>0</v>
      </c>
      <c r="BB1118" s="3"/>
      <c r="BC1118" t="s">
        <v>537</v>
      </c>
    </row>
    <row r="1119" spans="1:55">
      <c r="A1119">
        <v>1059</v>
      </c>
      <c r="B1119">
        <v>1</v>
      </c>
      <c r="C1119" t="s">
        <v>2594</v>
      </c>
      <c r="D1119" t="str">
        <f>HYPERLINK("http://www.uniprot.org/uniprot/STEA4_MOUSE", "STEA4_MOUSE")</f>
        <v>STEA4_MOUSE</v>
      </c>
      <c r="F1119">
        <v>8.9</v>
      </c>
      <c r="G1119">
        <v>470</v>
      </c>
      <c r="H1119">
        <v>52995</v>
      </c>
      <c r="I1119" t="s">
        <v>2595</v>
      </c>
      <c r="J1119">
        <v>7</v>
      </c>
      <c r="K1119">
        <v>7</v>
      </c>
      <c r="L1119">
        <v>1</v>
      </c>
      <c r="M1119">
        <v>0</v>
      </c>
      <c r="N1119">
        <v>0</v>
      </c>
      <c r="O1119">
        <v>3</v>
      </c>
      <c r="P1119">
        <v>0</v>
      </c>
      <c r="Q1119">
        <v>0</v>
      </c>
      <c r="R1119">
        <v>1</v>
      </c>
      <c r="S1119">
        <v>3</v>
      </c>
      <c r="T1119">
        <v>0</v>
      </c>
      <c r="U1119">
        <v>0</v>
      </c>
      <c r="V1119">
        <v>3</v>
      </c>
      <c r="W1119">
        <v>0</v>
      </c>
      <c r="X1119">
        <v>0</v>
      </c>
      <c r="Y1119">
        <v>1</v>
      </c>
      <c r="Z1119">
        <v>3</v>
      </c>
      <c r="AA1119">
        <v>0</v>
      </c>
      <c r="AB1119">
        <v>0</v>
      </c>
      <c r="AC1119">
        <v>3</v>
      </c>
      <c r="AD1119">
        <v>0</v>
      </c>
      <c r="AE1119">
        <v>0</v>
      </c>
      <c r="AF1119">
        <v>1</v>
      </c>
      <c r="AG1119">
        <v>3</v>
      </c>
      <c r="AH1119" s="3">
        <v>1.1285714285714286</v>
      </c>
      <c r="AI1119" s="3">
        <v>0</v>
      </c>
      <c r="AJ1119" s="3">
        <v>2.2857142857142856</v>
      </c>
      <c r="AK1119" s="3">
        <v>1.5714285714285714</v>
      </c>
      <c r="AL1119" s="3">
        <v>1.1428571428571428</v>
      </c>
      <c r="AM1119" s="3">
        <v>0.8571428571428571</v>
      </c>
      <c r="AN1119" s="3">
        <v>1.8571428571428572</v>
      </c>
      <c r="AO1119" s="3">
        <f t="shared" si="223"/>
        <v>1.2632653061224488</v>
      </c>
      <c r="AP1119" s="3" t="b">
        <f t="shared" si="224"/>
        <v>0</v>
      </c>
      <c r="AQ1119" s="3" t="b">
        <f t="shared" si="231"/>
        <v>1</v>
      </c>
      <c r="AR1119">
        <f t="shared" si="225"/>
        <v>1</v>
      </c>
      <c r="AS1119">
        <f t="shared" si="226"/>
        <v>2</v>
      </c>
      <c r="AT1119" s="3" t="b">
        <f t="shared" si="227"/>
        <v>1</v>
      </c>
      <c r="AU1119" s="3">
        <f t="shared" si="228"/>
        <v>1.2464285714285714</v>
      </c>
      <c r="AV1119" s="3">
        <f t="shared" si="229"/>
        <v>1.2857142857142858</v>
      </c>
      <c r="AW1119" s="3">
        <f t="shared" si="222"/>
        <v>-4.4769870120022648E-2</v>
      </c>
      <c r="AX1119" s="3">
        <f t="shared" si="234"/>
        <v>-1.4451643778218629E-3</v>
      </c>
      <c r="AY1119" s="3" t="b">
        <f t="shared" si="232"/>
        <v>0</v>
      </c>
      <c r="AZ1119" s="6">
        <f t="shared" si="230"/>
        <v>0.95185121910761727</v>
      </c>
      <c r="BA1119" s="3" t="b">
        <f t="shared" si="233"/>
        <v>0</v>
      </c>
      <c r="BB1119" s="3"/>
      <c r="BC1119" t="s">
        <v>537</v>
      </c>
    </row>
    <row r="1120" spans="1:55">
      <c r="A1120">
        <v>582</v>
      </c>
      <c r="B1120">
        <v>1</v>
      </c>
      <c r="C1120" t="s">
        <v>2011</v>
      </c>
      <c r="D1120" t="str">
        <f>HYPERLINK("http://www.uniprot.org/uniprot/NCOA2_MOUSE", "NCOA2_MOUSE")</f>
        <v>NCOA2_MOUSE</v>
      </c>
      <c r="F1120">
        <v>5.0999999999999996</v>
      </c>
      <c r="G1120">
        <v>1462</v>
      </c>
      <c r="H1120">
        <v>158513</v>
      </c>
      <c r="I1120" t="s">
        <v>2012</v>
      </c>
      <c r="J1120">
        <v>7</v>
      </c>
      <c r="K1120">
        <v>7</v>
      </c>
      <c r="L1120">
        <v>1</v>
      </c>
      <c r="M1120">
        <v>2</v>
      </c>
      <c r="N1120">
        <v>1</v>
      </c>
      <c r="O1120">
        <v>0</v>
      </c>
      <c r="P1120">
        <v>0</v>
      </c>
      <c r="Q1120">
        <v>1</v>
      </c>
      <c r="R1120">
        <v>0</v>
      </c>
      <c r="S1120">
        <v>3</v>
      </c>
      <c r="T1120">
        <v>2</v>
      </c>
      <c r="U1120">
        <v>1</v>
      </c>
      <c r="V1120">
        <v>0</v>
      </c>
      <c r="W1120">
        <v>0</v>
      </c>
      <c r="X1120">
        <v>1</v>
      </c>
      <c r="Y1120">
        <v>0</v>
      </c>
      <c r="Z1120">
        <v>3</v>
      </c>
      <c r="AA1120">
        <v>2</v>
      </c>
      <c r="AB1120">
        <v>1</v>
      </c>
      <c r="AC1120">
        <v>0</v>
      </c>
      <c r="AD1120">
        <v>0</v>
      </c>
      <c r="AE1120">
        <v>1</v>
      </c>
      <c r="AF1120">
        <v>0</v>
      </c>
      <c r="AG1120">
        <v>3</v>
      </c>
      <c r="AH1120" s="3">
        <v>4.0832857142857142</v>
      </c>
      <c r="AI1120" s="3">
        <v>0.2857142857142857</v>
      </c>
      <c r="AJ1120" s="3">
        <v>0</v>
      </c>
      <c r="AK1120" s="3">
        <v>0.5714285714285714</v>
      </c>
      <c r="AL1120" s="3">
        <v>2.4285714285714284</v>
      </c>
      <c r="AM1120" s="3">
        <v>0</v>
      </c>
      <c r="AN1120" s="3">
        <v>1.4285714285714286</v>
      </c>
      <c r="AO1120" s="3">
        <f t="shared" si="223"/>
        <v>1.2567959183673469</v>
      </c>
      <c r="AP1120" s="3" t="b">
        <f t="shared" si="224"/>
        <v>0</v>
      </c>
      <c r="AQ1120" s="3" t="b">
        <f t="shared" si="231"/>
        <v>1</v>
      </c>
      <c r="AR1120">
        <f t="shared" si="225"/>
        <v>2</v>
      </c>
      <c r="AS1120">
        <f t="shared" si="226"/>
        <v>2</v>
      </c>
      <c r="AT1120" s="3" t="b">
        <f t="shared" si="227"/>
        <v>1</v>
      </c>
      <c r="AU1120" s="3">
        <f t="shared" si="228"/>
        <v>1.2351071428571427</v>
      </c>
      <c r="AV1120" s="3">
        <f t="shared" si="229"/>
        <v>1.2857142857142856</v>
      </c>
      <c r="AW1120" s="3">
        <f t="shared" si="222"/>
        <v>-5.7933881490566261E-2</v>
      </c>
      <c r="AX1120" s="3">
        <f t="shared" si="234"/>
        <v>-6.4424773758980702E-2</v>
      </c>
      <c r="AY1120" s="3" t="b">
        <f t="shared" si="232"/>
        <v>0</v>
      </c>
      <c r="AZ1120" s="6">
        <f t="shared" si="230"/>
        <v>0.96990195639139043</v>
      </c>
      <c r="BA1120" s="3" t="b">
        <f t="shared" si="233"/>
        <v>0</v>
      </c>
      <c r="BB1120" s="3"/>
      <c r="BC1120" t="s">
        <v>537</v>
      </c>
    </row>
    <row r="1121" spans="1:55">
      <c r="A1121">
        <v>364</v>
      </c>
      <c r="B1121">
        <v>1</v>
      </c>
      <c r="C1121" t="s">
        <v>1171</v>
      </c>
      <c r="D1121" t="str">
        <f>HYPERLINK("http://www.uniprot.org/uniprot/PRS8_MOUSE", "PRS8_MOUSE")</f>
        <v>PRS8_MOUSE</v>
      </c>
      <c r="F1121">
        <v>18.5</v>
      </c>
      <c r="G1121">
        <v>406</v>
      </c>
      <c r="H1121">
        <v>45627</v>
      </c>
      <c r="I1121" t="s">
        <v>1089</v>
      </c>
      <c r="J1121">
        <v>12</v>
      </c>
      <c r="K1121">
        <v>12</v>
      </c>
      <c r="L1121">
        <v>1</v>
      </c>
      <c r="M1121">
        <v>1</v>
      </c>
      <c r="N1121">
        <v>5</v>
      </c>
      <c r="O1121">
        <v>4</v>
      </c>
      <c r="P1121">
        <v>0</v>
      </c>
      <c r="Q1121">
        <v>0</v>
      </c>
      <c r="R1121">
        <v>1</v>
      </c>
      <c r="S1121">
        <v>1</v>
      </c>
      <c r="T1121">
        <v>1</v>
      </c>
      <c r="U1121">
        <v>5</v>
      </c>
      <c r="V1121">
        <v>4</v>
      </c>
      <c r="W1121">
        <v>0</v>
      </c>
      <c r="X1121">
        <v>0</v>
      </c>
      <c r="Y1121">
        <v>1</v>
      </c>
      <c r="Z1121">
        <v>1</v>
      </c>
      <c r="AA1121">
        <v>1</v>
      </c>
      <c r="AB1121">
        <v>5</v>
      </c>
      <c r="AC1121">
        <v>4</v>
      </c>
      <c r="AD1121">
        <v>0</v>
      </c>
      <c r="AE1121">
        <v>0</v>
      </c>
      <c r="AF1121">
        <v>1</v>
      </c>
      <c r="AG1121">
        <v>1</v>
      </c>
      <c r="AH1121" s="3">
        <v>2.1714285714285713</v>
      </c>
      <c r="AI1121" s="3">
        <v>2.8571428571428572</v>
      </c>
      <c r="AJ1121" s="3">
        <v>2.668857142857143</v>
      </c>
      <c r="AK1121" s="3">
        <v>0</v>
      </c>
      <c r="AL1121" s="3">
        <v>0</v>
      </c>
      <c r="AM1121" s="3">
        <v>0.6428571428571429</v>
      </c>
      <c r="AN1121" s="3">
        <v>0.42857142857142855</v>
      </c>
      <c r="AO1121" s="3">
        <f t="shared" si="223"/>
        <v>1.2526938775510206</v>
      </c>
      <c r="AP1121" s="3" t="b">
        <f t="shared" si="224"/>
        <v>0</v>
      </c>
      <c r="AQ1121" s="3" t="b">
        <f t="shared" si="231"/>
        <v>1</v>
      </c>
      <c r="AR1121">
        <f t="shared" si="225"/>
        <v>3</v>
      </c>
      <c r="AS1121">
        <f t="shared" si="226"/>
        <v>2</v>
      </c>
      <c r="AT1121" s="3" t="b">
        <f t="shared" si="227"/>
        <v>1</v>
      </c>
      <c r="AU1121" s="3">
        <f t="shared" si="228"/>
        <v>1.9243571428571429</v>
      </c>
      <c r="AV1121" s="3">
        <f t="shared" si="229"/>
        <v>0.35714285714285715</v>
      </c>
      <c r="AW1121" s="3">
        <f t="shared" si="222"/>
        <v>2.4298034019607759</v>
      </c>
      <c r="AX1121" s="3">
        <f t="shared" si="234"/>
        <v>1.4282505676043888</v>
      </c>
      <c r="AY1121" s="3" t="b">
        <f t="shared" si="232"/>
        <v>0</v>
      </c>
      <c r="AZ1121" s="6">
        <f t="shared" si="230"/>
        <v>0.10538570885502843</v>
      </c>
      <c r="BA1121" s="3" t="b">
        <f t="shared" si="233"/>
        <v>0</v>
      </c>
      <c r="BB1121" s="3"/>
      <c r="BC1121" t="s">
        <v>537</v>
      </c>
    </row>
    <row r="1122" spans="1:55">
      <c r="A1122">
        <v>42</v>
      </c>
      <c r="B1122">
        <v>1</v>
      </c>
      <c r="C1122" t="s">
        <v>475</v>
      </c>
      <c r="D1122" t="str">
        <f>HYPERLINK("http://www.uniprot.org/uniprot/OBSCN_MOUSE", "OBSCN_MOUSE")</f>
        <v>OBSCN_MOUSE</v>
      </c>
      <c r="F1122">
        <v>0.6</v>
      </c>
      <c r="G1122">
        <v>8891</v>
      </c>
      <c r="H1122">
        <v>966373</v>
      </c>
      <c r="I1122" t="s">
        <v>476</v>
      </c>
      <c r="J1122">
        <v>11</v>
      </c>
      <c r="K1122">
        <v>11</v>
      </c>
      <c r="L1122">
        <v>1</v>
      </c>
      <c r="M1122">
        <v>0</v>
      </c>
      <c r="N1122">
        <v>2</v>
      </c>
      <c r="O1122">
        <v>1</v>
      </c>
      <c r="P1122">
        <v>0</v>
      </c>
      <c r="Q1122">
        <v>2</v>
      </c>
      <c r="R1122">
        <v>4</v>
      </c>
      <c r="S1122">
        <v>2</v>
      </c>
      <c r="T1122">
        <v>0</v>
      </c>
      <c r="U1122">
        <v>2</v>
      </c>
      <c r="V1122">
        <v>1</v>
      </c>
      <c r="W1122">
        <v>0</v>
      </c>
      <c r="X1122">
        <v>2</v>
      </c>
      <c r="Y1122">
        <v>4</v>
      </c>
      <c r="Z1122">
        <v>2</v>
      </c>
      <c r="AA1122">
        <v>0</v>
      </c>
      <c r="AB1122">
        <v>2</v>
      </c>
      <c r="AC1122">
        <v>1</v>
      </c>
      <c r="AD1122">
        <v>0</v>
      </c>
      <c r="AE1122">
        <v>2</v>
      </c>
      <c r="AF1122">
        <v>4</v>
      </c>
      <c r="AG1122">
        <v>2</v>
      </c>
      <c r="AH1122" s="3">
        <v>0</v>
      </c>
      <c r="AI1122" s="3">
        <v>0.7142857142857143</v>
      </c>
      <c r="AJ1122" s="3">
        <v>0.42857142857142855</v>
      </c>
      <c r="AK1122" s="3">
        <v>0</v>
      </c>
      <c r="AL1122" s="3">
        <v>3.8571428571428572</v>
      </c>
      <c r="AM1122" s="3">
        <v>2.8461428571428575</v>
      </c>
      <c r="AN1122" s="3">
        <v>0.8571428571428571</v>
      </c>
      <c r="AO1122" s="3">
        <f t="shared" si="223"/>
        <v>1.243326530612245</v>
      </c>
      <c r="AP1122" s="3" t="b">
        <f t="shared" si="224"/>
        <v>0</v>
      </c>
      <c r="AQ1122" s="3" t="b">
        <f t="shared" si="231"/>
        <v>1</v>
      </c>
      <c r="AR1122">
        <f t="shared" si="225"/>
        <v>2</v>
      </c>
      <c r="AS1122">
        <f t="shared" si="226"/>
        <v>3</v>
      </c>
      <c r="AT1122" s="3" t="b">
        <f t="shared" si="227"/>
        <v>1</v>
      </c>
      <c r="AU1122" s="3">
        <f t="shared" si="228"/>
        <v>0.2857142857142857</v>
      </c>
      <c r="AV1122" s="3">
        <f t="shared" si="229"/>
        <v>2.520142857142857</v>
      </c>
      <c r="AW1122" s="3">
        <f t="shared" si="222"/>
        <v>-3.1408604388978594</v>
      </c>
      <c r="AX1122" s="3">
        <f t="shared" si="234"/>
        <v>-1.8450795590380298</v>
      </c>
      <c r="AY1122" s="3" t="b">
        <f t="shared" si="232"/>
        <v>1</v>
      </c>
      <c r="AZ1122" s="6">
        <f t="shared" si="230"/>
        <v>3.3099922126393795E-2</v>
      </c>
      <c r="BA1122" s="3" t="b">
        <f t="shared" si="233"/>
        <v>1</v>
      </c>
      <c r="BB1122" s="3"/>
      <c r="BC1122" t="s">
        <v>537</v>
      </c>
    </row>
    <row r="1123" spans="1:55">
      <c r="A1123">
        <v>258</v>
      </c>
      <c r="B1123">
        <v>1</v>
      </c>
      <c r="C1123" t="s">
        <v>1390</v>
      </c>
      <c r="D1123" t="str">
        <f>HYPERLINK("http://www.uniprot.org/uniprot/FOXA1_MOUSE", "FOXA1_MOUSE")</f>
        <v>FOXA1_MOUSE</v>
      </c>
      <c r="F1123">
        <v>19.399999999999999</v>
      </c>
      <c r="G1123">
        <v>468</v>
      </c>
      <c r="H1123">
        <v>48855</v>
      </c>
      <c r="I1123" t="s">
        <v>1391</v>
      </c>
      <c r="J1123">
        <v>15</v>
      </c>
      <c r="K1123">
        <v>11</v>
      </c>
      <c r="L1123">
        <v>0.73299999999999998</v>
      </c>
      <c r="M1123">
        <v>0</v>
      </c>
      <c r="N1123">
        <v>2</v>
      </c>
      <c r="O1123">
        <v>6</v>
      </c>
      <c r="P1123">
        <v>0</v>
      </c>
      <c r="Q1123">
        <v>0</v>
      </c>
      <c r="R1123">
        <v>1</v>
      </c>
      <c r="S1123">
        <v>6</v>
      </c>
      <c r="T1123">
        <v>0</v>
      </c>
      <c r="U1123">
        <v>2</v>
      </c>
      <c r="V1123">
        <v>5</v>
      </c>
      <c r="W1123">
        <v>0</v>
      </c>
      <c r="X1123">
        <v>0</v>
      </c>
      <c r="Y1123">
        <v>1</v>
      </c>
      <c r="Z1123">
        <v>3</v>
      </c>
      <c r="AA1123">
        <v>0</v>
      </c>
      <c r="AB1123">
        <v>2</v>
      </c>
      <c r="AC1123">
        <v>5.8330000000000002</v>
      </c>
      <c r="AD1123">
        <v>0</v>
      </c>
      <c r="AE1123">
        <v>0</v>
      </c>
      <c r="AF1123">
        <v>1</v>
      </c>
      <c r="AG1123">
        <v>6</v>
      </c>
      <c r="AH1123" s="3">
        <v>0</v>
      </c>
      <c r="AI1123" s="3">
        <v>0.7618571428571429</v>
      </c>
      <c r="AJ1123" s="3">
        <v>4.0832857142857142</v>
      </c>
      <c r="AK1123" s="3">
        <v>0</v>
      </c>
      <c r="AL1123" s="3">
        <v>0</v>
      </c>
      <c r="AM1123" s="3">
        <v>0.5714285714285714</v>
      </c>
      <c r="AN1123" s="3">
        <v>3.2857142857142856</v>
      </c>
      <c r="AO1123" s="3">
        <f t="shared" si="223"/>
        <v>1.2431836734693877</v>
      </c>
      <c r="AP1123" s="3" t="b">
        <f t="shared" si="224"/>
        <v>0</v>
      </c>
      <c r="AQ1123" s="3" t="b">
        <f t="shared" si="231"/>
        <v>1</v>
      </c>
      <c r="AR1123">
        <f t="shared" si="225"/>
        <v>2</v>
      </c>
      <c r="AS1123">
        <f t="shared" si="226"/>
        <v>2</v>
      </c>
      <c r="AT1123" s="3" t="b">
        <f t="shared" si="227"/>
        <v>1</v>
      </c>
      <c r="AU1123" s="3">
        <f t="shared" si="228"/>
        <v>1.2112857142857143</v>
      </c>
      <c r="AV1123" s="3">
        <f t="shared" si="229"/>
        <v>1.2857142857142856</v>
      </c>
      <c r="AW1123" s="3">
        <f t="shared" si="222"/>
        <v>-8.6030875818005517E-2</v>
      </c>
      <c r="AX1123" s="3">
        <f t="shared" si="234"/>
        <v>0.11229142382165591</v>
      </c>
      <c r="AY1123" s="3" t="b">
        <f t="shared" si="232"/>
        <v>0</v>
      </c>
      <c r="AZ1123" s="6">
        <f t="shared" si="230"/>
        <v>0.96052877277527027</v>
      </c>
      <c r="BA1123" s="3" t="b">
        <f t="shared" si="233"/>
        <v>0</v>
      </c>
      <c r="BB1123" s="3"/>
      <c r="BC1123" t="s">
        <v>1392</v>
      </c>
    </row>
    <row r="1124" spans="1:55">
      <c r="A1124">
        <v>954</v>
      </c>
      <c r="B1124">
        <v>1</v>
      </c>
      <c r="C1124" t="s">
        <v>2778</v>
      </c>
      <c r="D1124" t="str">
        <f>HYPERLINK("http://www.uniprot.org/uniprot/HEXI1_MOUSE", "HEXI1_MOUSE")</f>
        <v>HEXI1_MOUSE</v>
      </c>
      <c r="F1124">
        <v>17.399999999999999</v>
      </c>
      <c r="G1124">
        <v>356</v>
      </c>
      <c r="H1124">
        <v>40244</v>
      </c>
      <c r="I1124" t="s">
        <v>2779</v>
      </c>
      <c r="J1124">
        <v>9</v>
      </c>
      <c r="K1124">
        <v>9</v>
      </c>
      <c r="L1124">
        <v>1</v>
      </c>
      <c r="M1124">
        <v>0</v>
      </c>
      <c r="N1124">
        <v>1</v>
      </c>
      <c r="O1124">
        <v>1</v>
      </c>
      <c r="P1124">
        <v>0</v>
      </c>
      <c r="Q1124">
        <v>0</v>
      </c>
      <c r="R1124">
        <v>2</v>
      </c>
      <c r="S1124">
        <v>5</v>
      </c>
      <c r="T1124">
        <v>0</v>
      </c>
      <c r="U1124">
        <v>1</v>
      </c>
      <c r="V1124">
        <v>1</v>
      </c>
      <c r="W1124">
        <v>0</v>
      </c>
      <c r="X1124">
        <v>0</v>
      </c>
      <c r="Y1124">
        <v>2</v>
      </c>
      <c r="Z1124">
        <v>5</v>
      </c>
      <c r="AA1124">
        <v>0</v>
      </c>
      <c r="AB1124">
        <v>1</v>
      </c>
      <c r="AC1124">
        <v>1</v>
      </c>
      <c r="AD1124">
        <v>0</v>
      </c>
      <c r="AE1124">
        <v>0</v>
      </c>
      <c r="AF1124">
        <v>2</v>
      </c>
      <c r="AG1124">
        <v>5</v>
      </c>
      <c r="AH1124" s="3">
        <v>0.8571428571428571</v>
      </c>
      <c r="AI1124" s="3">
        <v>0.42857142857142855</v>
      </c>
      <c r="AJ1124" s="3">
        <v>0.76042857142857145</v>
      </c>
      <c r="AK1124" s="3">
        <v>1.381</v>
      </c>
      <c r="AL1124" s="3">
        <v>0.8928571428571429</v>
      </c>
      <c r="AM1124" s="3">
        <v>1.4285714285714286</v>
      </c>
      <c r="AN1124" s="3">
        <v>2.8571428571428572</v>
      </c>
      <c r="AO1124" s="3">
        <f t="shared" si="223"/>
        <v>1.2293877551020409</v>
      </c>
      <c r="AP1124" s="3" t="b">
        <f t="shared" si="224"/>
        <v>0</v>
      </c>
      <c r="AQ1124" s="3" t="b">
        <f t="shared" si="231"/>
        <v>1</v>
      </c>
      <c r="AR1124">
        <f t="shared" si="225"/>
        <v>2</v>
      </c>
      <c r="AS1124">
        <f t="shared" si="226"/>
        <v>2</v>
      </c>
      <c r="AT1124" s="3" t="b">
        <f t="shared" si="227"/>
        <v>1</v>
      </c>
      <c r="AU1124" s="3">
        <f t="shared" si="228"/>
        <v>0.85678571428571426</v>
      </c>
      <c r="AV1124" s="3">
        <f t="shared" si="229"/>
        <v>1.7261904761904763</v>
      </c>
      <c r="AW1124" s="3">
        <f t="shared" si="222"/>
        <v>-1.0105853367750686</v>
      </c>
      <c r="AX1124" s="3">
        <f t="shared" si="234"/>
        <v>-0.4826817730681886</v>
      </c>
      <c r="AY1124" s="3" t="b">
        <f t="shared" si="232"/>
        <v>0</v>
      </c>
      <c r="AZ1124" s="6">
        <f t="shared" si="230"/>
        <v>0.17040711306924658</v>
      </c>
      <c r="BA1124" s="3" t="b">
        <f t="shared" si="233"/>
        <v>0</v>
      </c>
      <c r="BB1124" s="3"/>
      <c r="BC1124" t="s">
        <v>537</v>
      </c>
    </row>
    <row r="1125" spans="1:55">
      <c r="A1125">
        <v>1246</v>
      </c>
      <c r="B1125">
        <v>1</v>
      </c>
      <c r="C1125" t="s">
        <v>2214</v>
      </c>
      <c r="D1125" t="str">
        <f>HYPERLINK("http://www.uniprot.org/uniprot/KC1D_MOUSE", "KC1D_MOUSE")</f>
        <v>KC1D_MOUSE</v>
      </c>
      <c r="F1125">
        <v>8.9</v>
      </c>
      <c r="G1125">
        <v>415</v>
      </c>
      <c r="H1125">
        <v>47317</v>
      </c>
      <c r="I1125" t="s">
        <v>2215</v>
      </c>
      <c r="J1125">
        <v>5</v>
      </c>
      <c r="K1125">
        <v>5</v>
      </c>
      <c r="L1125">
        <v>1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5</v>
      </c>
      <c r="T1125">
        <v>0</v>
      </c>
      <c r="U1125">
        <v>0</v>
      </c>
      <c r="V1125">
        <v>0</v>
      </c>
      <c r="W1125">
        <v>0</v>
      </c>
      <c r="X1125">
        <v>0</v>
      </c>
      <c r="Y1125">
        <v>0</v>
      </c>
      <c r="Z1125">
        <v>5</v>
      </c>
      <c r="AA1125">
        <v>0</v>
      </c>
      <c r="AB1125">
        <v>0</v>
      </c>
      <c r="AC1125">
        <v>0</v>
      </c>
      <c r="AD1125">
        <v>0</v>
      </c>
      <c r="AE1125">
        <v>0</v>
      </c>
      <c r="AF1125">
        <v>0</v>
      </c>
      <c r="AG1125">
        <v>5</v>
      </c>
      <c r="AH1125" s="3">
        <v>1.4</v>
      </c>
      <c r="AI1125" s="3">
        <v>0</v>
      </c>
      <c r="AJ1125" s="3">
        <v>0.2857142857142857</v>
      </c>
      <c r="AK1125" s="3">
        <v>2.3470000000000004</v>
      </c>
      <c r="AL1125" s="3">
        <v>1.4285714285714286</v>
      </c>
      <c r="AM1125" s="3">
        <v>0.2857142857142857</v>
      </c>
      <c r="AN1125" s="3">
        <v>2.8571428571428572</v>
      </c>
      <c r="AO1125" s="3">
        <f t="shared" si="223"/>
        <v>1.2291632653061224</v>
      </c>
      <c r="AP1125" s="3" t="b">
        <f t="shared" si="224"/>
        <v>0</v>
      </c>
      <c r="AQ1125" s="3" t="b">
        <f t="shared" si="231"/>
        <v>1</v>
      </c>
      <c r="AR1125">
        <f t="shared" si="225"/>
        <v>0</v>
      </c>
      <c r="AS1125">
        <f t="shared" si="226"/>
        <v>1</v>
      </c>
      <c r="AT1125" s="3" t="b">
        <f t="shared" si="227"/>
        <v>0</v>
      </c>
      <c r="AU1125" s="3">
        <f t="shared" si="228"/>
        <v>1.0081785714285716</v>
      </c>
      <c r="AV1125" s="3">
        <f t="shared" si="229"/>
        <v>1.5238095238095237</v>
      </c>
      <c r="AW1125" s="3">
        <f t="shared" si="222"/>
        <v>-0.59593138154060965</v>
      </c>
      <c r="AX1125" s="3">
        <f t="shared" si="234"/>
        <v>-0.22960705506041004</v>
      </c>
      <c r="AY1125" s="3" t="b">
        <f t="shared" si="232"/>
        <v>0</v>
      </c>
      <c r="AZ1125" s="6">
        <f t="shared" si="230"/>
        <v>0.58785747119625675</v>
      </c>
      <c r="BA1125" s="3" t="b">
        <f t="shared" si="233"/>
        <v>0</v>
      </c>
      <c r="BB1125" s="3"/>
      <c r="BC1125" t="s">
        <v>537</v>
      </c>
    </row>
    <row r="1126" spans="1:55">
      <c r="A1126">
        <v>56</v>
      </c>
      <c r="B1126">
        <v>1</v>
      </c>
      <c r="C1126" t="s">
        <v>357</v>
      </c>
      <c r="D1126" t="str">
        <f>HYPERLINK("http://www.uniprot.org/uniprot/UBP36_MOUSE", "UBP36_MOUSE")</f>
        <v>UBP36_MOUSE</v>
      </c>
      <c r="F1126">
        <v>9.9</v>
      </c>
      <c r="G1126">
        <v>1098</v>
      </c>
      <c r="H1126">
        <v>119914</v>
      </c>
      <c r="I1126" t="s">
        <v>358</v>
      </c>
      <c r="J1126">
        <v>11</v>
      </c>
      <c r="K1126">
        <v>11</v>
      </c>
      <c r="L1126">
        <v>1</v>
      </c>
      <c r="M1126">
        <v>0</v>
      </c>
      <c r="N1126">
        <v>1</v>
      </c>
      <c r="O1126">
        <v>1</v>
      </c>
      <c r="P1126">
        <v>0</v>
      </c>
      <c r="Q1126">
        <v>2</v>
      </c>
      <c r="R1126">
        <v>3</v>
      </c>
      <c r="S1126">
        <v>4</v>
      </c>
      <c r="T1126">
        <v>0</v>
      </c>
      <c r="U1126">
        <v>1</v>
      </c>
      <c r="V1126">
        <v>1</v>
      </c>
      <c r="W1126">
        <v>0</v>
      </c>
      <c r="X1126">
        <v>2</v>
      </c>
      <c r="Y1126">
        <v>3</v>
      </c>
      <c r="Z1126">
        <v>4</v>
      </c>
      <c r="AA1126">
        <v>0</v>
      </c>
      <c r="AB1126">
        <v>1</v>
      </c>
      <c r="AC1126">
        <v>1</v>
      </c>
      <c r="AD1126">
        <v>0</v>
      </c>
      <c r="AE1126">
        <v>2</v>
      </c>
      <c r="AF1126">
        <v>3</v>
      </c>
      <c r="AG1126">
        <v>4</v>
      </c>
      <c r="AH1126" s="3">
        <v>0</v>
      </c>
      <c r="AI1126" s="3">
        <v>0.14285714285714285</v>
      </c>
      <c r="AJ1126" s="3">
        <v>0.42857142857142855</v>
      </c>
      <c r="AK1126" s="3">
        <v>0</v>
      </c>
      <c r="AL1126" s="3">
        <v>3.8571428571428572</v>
      </c>
      <c r="AM1126" s="3">
        <v>1.8571428571428572</v>
      </c>
      <c r="AN1126" s="3">
        <v>2.2857142857142856</v>
      </c>
      <c r="AO1126" s="3">
        <f t="shared" si="223"/>
        <v>1.2244897959183676</v>
      </c>
      <c r="AP1126" s="3" t="b">
        <f t="shared" si="224"/>
        <v>0</v>
      </c>
      <c r="AQ1126" s="3" t="b">
        <f t="shared" si="231"/>
        <v>1</v>
      </c>
      <c r="AR1126">
        <f t="shared" si="225"/>
        <v>2</v>
      </c>
      <c r="AS1126">
        <f t="shared" si="226"/>
        <v>3</v>
      </c>
      <c r="AT1126" s="3" t="b">
        <f t="shared" si="227"/>
        <v>1</v>
      </c>
      <c r="AU1126" s="3">
        <f t="shared" si="228"/>
        <v>0.14285714285714285</v>
      </c>
      <c r="AV1126" s="3">
        <f t="shared" si="229"/>
        <v>2.6666666666666665</v>
      </c>
      <c r="AW1126" s="3">
        <f t="shared" si="222"/>
        <v>-4.2223924213364485</v>
      </c>
      <c r="AX1126" s="3">
        <f t="shared" si="234"/>
        <v>-2.2970116885701066</v>
      </c>
      <c r="AY1126" s="3" t="b">
        <f t="shared" si="232"/>
        <v>1</v>
      </c>
      <c r="AZ1126" s="6">
        <f t="shared" si="230"/>
        <v>4.7557598953889054E-3</v>
      </c>
      <c r="BA1126" s="3" t="b">
        <f t="shared" si="233"/>
        <v>1</v>
      </c>
      <c r="BB1126" s="3"/>
      <c r="BC1126" t="s">
        <v>537</v>
      </c>
    </row>
    <row r="1127" spans="1:55">
      <c r="A1127">
        <v>903</v>
      </c>
      <c r="B1127">
        <v>1</v>
      </c>
      <c r="C1127" t="s">
        <v>1475</v>
      </c>
      <c r="D1127" t="str">
        <f>HYPERLINK("http://www.uniprot.org/uniprot/RPA49_MOUSE", "RPA49_MOUSE")</f>
        <v>RPA49_MOUSE</v>
      </c>
      <c r="F1127">
        <v>11.6</v>
      </c>
      <c r="G1127">
        <v>482</v>
      </c>
      <c r="H1127">
        <v>54035</v>
      </c>
      <c r="I1127" t="s">
        <v>1476</v>
      </c>
      <c r="J1127">
        <v>5</v>
      </c>
      <c r="K1127">
        <v>5</v>
      </c>
      <c r="L1127">
        <v>1</v>
      </c>
      <c r="M1127">
        <v>1</v>
      </c>
      <c r="N1127">
        <v>0</v>
      </c>
      <c r="O1127">
        <v>2</v>
      </c>
      <c r="P1127">
        <v>0</v>
      </c>
      <c r="Q1127">
        <v>1</v>
      </c>
      <c r="R1127">
        <v>0</v>
      </c>
      <c r="S1127">
        <v>1</v>
      </c>
      <c r="T1127">
        <v>1</v>
      </c>
      <c r="U1127">
        <v>0</v>
      </c>
      <c r="V1127">
        <v>2</v>
      </c>
      <c r="W1127">
        <v>0</v>
      </c>
      <c r="X1127">
        <v>1</v>
      </c>
      <c r="Y1127">
        <v>0</v>
      </c>
      <c r="Z1127">
        <v>1</v>
      </c>
      <c r="AA1127">
        <v>1</v>
      </c>
      <c r="AB1127">
        <v>0</v>
      </c>
      <c r="AC1127">
        <v>2</v>
      </c>
      <c r="AD1127">
        <v>0</v>
      </c>
      <c r="AE1127">
        <v>1</v>
      </c>
      <c r="AF1127">
        <v>0</v>
      </c>
      <c r="AG1127">
        <v>1</v>
      </c>
      <c r="AH1127" s="3">
        <v>2.668857142857143</v>
      </c>
      <c r="AI1127" s="3">
        <v>0</v>
      </c>
      <c r="AJ1127" s="3">
        <v>1.3068571428571427</v>
      </c>
      <c r="AK1127" s="3">
        <v>1.1428571428571428</v>
      </c>
      <c r="AL1127" s="3">
        <v>2.8571428571428572</v>
      </c>
      <c r="AM1127" s="3">
        <v>0</v>
      </c>
      <c r="AN1127" s="3">
        <v>0.5714285714285714</v>
      </c>
      <c r="AO1127" s="3">
        <f t="shared" si="223"/>
        <v>1.2210204081632654</v>
      </c>
      <c r="AP1127" s="3" t="b">
        <f t="shared" si="224"/>
        <v>0</v>
      </c>
      <c r="AQ1127" s="3" t="b">
        <f t="shared" si="231"/>
        <v>1</v>
      </c>
      <c r="AR1127">
        <f t="shared" si="225"/>
        <v>2</v>
      </c>
      <c r="AS1127">
        <f t="shared" si="226"/>
        <v>2</v>
      </c>
      <c r="AT1127" s="3" t="b">
        <f t="shared" si="227"/>
        <v>1</v>
      </c>
      <c r="AU1127" s="3">
        <f t="shared" si="228"/>
        <v>1.2796428571428571</v>
      </c>
      <c r="AV1127" s="3">
        <f t="shared" si="229"/>
        <v>1.142857142857143</v>
      </c>
      <c r="AW1127" s="3">
        <f t="shared" si="222"/>
        <v>0.16309613843601115</v>
      </c>
      <c r="AX1127" s="3">
        <f t="shared" si="234"/>
        <v>0.2227787951216961</v>
      </c>
      <c r="AY1127" s="3" t="b">
        <f t="shared" si="232"/>
        <v>0</v>
      </c>
      <c r="AZ1127" s="6">
        <f t="shared" si="230"/>
        <v>0.89396992277715892</v>
      </c>
      <c r="BA1127" s="3" t="b">
        <f t="shared" si="233"/>
        <v>0</v>
      </c>
      <c r="BB1127" s="3"/>
      <c r="BC1127" t="s">
        <v>537</v>
      </c>
    </row>
    <row r="1128" spans="1:55">
      <c r="A1128">
        <v>475</v>
      </c>
      <c r="B1128">
        <v>1</v>
      </c>
      <c r="C1128" t="s">
        <v>808</v>
      </c>
      <c r="D1128" t="str">
        <f>HYPERLINK("http://www.uniprot.org/uniprot/SC23A_MOUSE", "SC23A_MOUSE")</f>
        <v>SC23A_MOUSE</v>
      </c>
      <c r="F1128">
        <v>2.7</v>
      </c>
      <c r="G1128">
        <v>765</v>
      </c>
      <c r="H1128">
        <v>86163</v>
      </c>
      <c r="I1128" t="s">
        <v>809</v>
      </c>
      <c r="J1128">
        <v>6</v>
      </c>
      <c r="K1128">
        <v>6</v>
      </c>
      <c r="L1128">
        <v>1</v>
      </c>
      <c r="M1128">
        <v>1</v>
      </c>
      <c r="N1128">
        <v>1</v>
      </c>
      <c r="O1128">
        <v>0</v>
      </c>
      <c r="P1128">
        <v>1</v>
      </c>
      <c r="Q1128">
        <v>0</v>
      </c>
      <c r="R1128">
        <v>3</v>
      </c>
      <c r="S1128">
        <v>0</v>
      </c>
      <c r="T1128">
        <v>1</v>
      </c>
      <c r="U1128">
        <v>1</v>
      </c>
      <c r="V1128">
        <v>0</v>
      </c>
      <c r="W1128">
        <v>1</v>
      </c>
      <c r="X1128">
        <v>0</v>
      </c>
      <c r="Y1128">
        <v>3</v>
      </c>
      <c r="Z1128">
        <v>0</v>
      </c>
      <c r="AA1128">
        <v>1</v>
      </c>
      <c r="AB1128">
        <v>1</v>
      </c>
      <c r="AC1128">
        <v>0</v>
      </c>
      <c r="AD1128">
        <v>1</v>
      </c>
      <c r="AE1128">
        <v>0</v>
      </c>
      <c r="AF1128">
        <v>3</v>
      </c>
      <c r="AG1128">
        <v>0</v>
      </c>
      <c r="AH1128" s="3">
        <v>2.2857142857142856</v>
      </c>
      <c r="AI1128" s="3">
        <v>0.2857142857142857</v>
      </c>
      <c r="AJ1128" s="3">
        <v>0</v>
      </c>
      <c r="AK1128" s="3">
        <v>3.75</v>
      </c>
      <c r="AL1128" s="3">
        <v>0</v>
      </c>
      <c r="AM1128" s="3">
        <v>2.2142857142857144</v>
      </c>
      <c r="AN1128" s="3">
        <v>0</v>
      </c>
      <c r="AO1128" s="3">
        <f t="shared" si="223"/>
        <v>1.2193877551020407</v>
      </c>
      <c r="AP1128" s="3" t="b">
        <f t="shared" si="224"/>
        <v>0</v>
      </c>
      <c r="AQ1128" s="3" t="b">
        <f t="shared" si="231"/>
        <v>1</v>
      </c>
      <c r="AR1128">
        <f t="shared" si="225"/>
        <v>3</v>
      </c>
      <c r="AS1128">
        <f t="shared" si="226"/>
        <v>1</v>
      </c>
      <c r="AT1128" s="3" t="b">
        <f t="shared" si="227"/>
        <v>1</v>
      </c>
      <c r="AU1128" s="3">
        <f t="shared" si="228"/>
        <v>1.5803571428571428</v>
      </c>
      <c r="AV1128" s="3">
        <f t="shared" si="229"/>
        <v>0.73809523809523814</v>
      </c>
      <c r="AW1128" s="3">
        <f t="shared" si="222"/>
        <v>1.0983717404172786</v>
      </c>
      <c r="AX1128" s="3">
        <f t="shared" si="234"/>
        <v>0.77941869605685987</v>
      </c>
      <c r="AY1128" s="3" t="b">
        <f t="shared" si="232"/>
        <v>0</v>
      </c>
      <c r="AZ1128" s="6">
        <f t="shared" si="230"/>
        <v>0.51895072734664849</v>
      </c>
      <c r="BA1128" s="3" t="b">
        <f t="shared" si="233"/>
        <v>0</v>
      </c>
      <c r="BB1128" s="3"/>
      <c r="BC1128" t="s">
        <v>537</v>
      </c>
    </row>
    <row r="1129" spans="1:55">
      <c r="A1129">
        <v>440</v>
      </c>
      <c r="B1129">
        <v>1</v>
      </c>
      <c r="C1129" t="s">
        <v>992</v>
      </c>
      <c r="D1129" t="str">
        <f>HYPERLINK("http://www.uniprot.org/uniprot/TP53B_MOUSE", "TP53B_MOUSE")</f>
        <v>TP53B_MOUSE</v>
      </c>
      <c r="F1129">
        <v>5.0999999999999996</v>
      </c>
      <c r="G1129">
        <v>1957</v>
      </c>
      <c r="H1129">
        <v>211341</v>
      </c>
      <c r="I1129" t="s">
        <v>993</v>
      </c>
      <c r="J1129">
        <v>8</v>
      </c>
      <c r="K1129">
        <v>8</v>
      </c>
      <c r="L1129">
        <v>1</v>
      </c>
      <c r="M1129">
        <v>3</v>
      </c>
      <c r="N1129">
        <v>3</v>
      </c>
      <c r="O1129">
        <v>2</v>
      </c>
      <c r="P1129">
        <v>0</v>
      </c>
      <c r="Q1129">
        <v>0</v>
      </c>
      <c r="R1129">
        <v>0</v>
      </c>
      <c r="S1129">
        <v>0</v>
      </c>
      <c r="T1129">
        <v>3</v>
      </c>
      <c r="U1129">
        <v>3</v>
      </c>
      <c r="V1129">
        <v>2</v>
      </c>
      <c r="W1129">
        <v>0</v>
      </c>
      <c r="X1129">
        <v>0</v>
      </c>
      <c r="Y1129">
        <v>0</v>
      </c>
      <c r="Z1129">
        <v>0</v>
      </c>
      <c r="AA1129">
        <v>3</v>
      </c>
      <c r="AB1129">
        <v>3</v>
      </c>
      <c r="AC1129">
        <v>2</v>
      </c>
      <c r="AD1129">
        <v>0</v>
      </c>
      <c r="AE1129">
        <v>0</v>
      </c>
      <c r="AF1129">
        <v>0</v>
      </c>
      <c r="AG1129">
        <v>0</v>
      </c>
      <c r="AH1129" s="3">
        <v>5.6487142857142851</v>
      </c>
      <c r="AI1129" s="3">
        <v>1.4285714285714286</v>
      </c>
      <c r="AJ1129" s="3">
        <v>1.1428571428571428</v>
      </c>
      <c r="AK1129" s="3">
        <v>0.2857142857142857</v>
      </c>
      <c r="AL1129" s="3">
        <v>0</v>
      </c>
      <c r="AM1129" s="3">
        <v>0</v>
      </c>
      <c r="AN1129" s="3">
        <v>0</v>
      </c>
      <c r="AO1129" s="3">
        <f t="shared" si="223"/>
        <v>1.215122448979592</v>
      </c>
      <c r="AP1129" s="3" t="b">
        <f t="shared" si="224"/>
        <v>0</v>
      </c>
      <c r="AQ1129" s="3" t="b">
        <f t="shared" si="231"/>
        <v>1</v>
      </c>
      <c r="AR1129">
        <f t="shared" si="225"/>
        <v>3</v>
      </c>
      <c r="AS1129">
        <f t="shared" si="226"/>
        <v>0</v>
      </c>
      <c r="AT1129" s="3" t="b">
        <f t="shared" si="227"/>
        <v>1</v>
      </c>
      <c r="AU1129" s="3">
        <f t="shared" si="228"/>
        <v>2.1264642857142859</v>
      </c>
      <c r="AV1129" s="3">
        <f t="shared" si="229"/>
        <v>0</v>
      </c>
      <c r="AW1129" s="3"/>
      <c r="AX1129" s="3">
        <f t="shared" si="234"/>
        <v>0.180341123391317</v>
      </c>
      <c r="AY1129" s="3" t="b">
        <f t="shared" si="232"/>
        <v>0</v>
      </c>
      <c r="AZ1129" s="6">
        <f t="shared" si="230"/>
        <v>0.19415346930019767</v>
      </c>
      <c r="BA1129" s="3" t="b">
        <f t="shared" si="233"/>
        <v>0</v>
      </c>
      <c r="BB1129" s="3"/>
      <c r="BC1129" t="s">
        <v>537</v>
      </c>
    </row>
    <row r="1130" spans="1:55">
      <c r="A1130">
        <v>1303</v>
      </c>
      <c r="B1130">
        <v>1</v>
      </c>
      <c r="C1130" t="s">
        <v>2759</v>
      </c>
      <c r="D1130" t="str">
        <f>HYPERLINK("http://www.uniprot.org/uniprot/ADRM1_MOUSE", "ADRM1_MOUSE")</f>
        <v>ADRM1_MOUSE</v>
      </c>
      <c r="F1130">
        <v>6.1</v>
      </c>
      <c r="G1130">
        <v>407</v>
      </c>
      <c r="H1130">
        <v>42061</v>
      </c>
      <c r="I1130" t="s">
        <v>2760</v>
      </c>
      <c r="J1130">
        <v>3</v>
      </c>
      <c r="K1130">
        <v>3</v>
      </c>
      <c r="L1130">
        <v>1</v>
      </c>
      <c r="M1130">
        <v>0</v>
      </c>
      <c r="N1130">
        <v>0</v>
      </c>
      <c r="O1130">
        <v>3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3</v>
      </c>
      <c r="W1130">
        <v>0</v>
      </c>
      <c r="X1130">
        <v>0</v>
      </c>
      <c r="Y1130">
        <v>0</v>
      </c>
      <c r="Z1130">
        <v>0</v>
      </c>
      <c r="AA1130">
        <v>0</v>
      </c>
      <c r="AB1130">
        <v>0</v>
      </c>
      <c r="AC1130">
        <v>3</v>
      </c>
      <c r="AD1130">
        <v>0</v>
      </c>
      <c r="AE1130">
        <v>0</v>
      </c>
      <c r="AF1130">
        <v>0</v>
      </c>
      <c r="AG1130">
        <v>0</v>
      </c>
      <c r="AH1130" s="3">
        <v>1.4285714285714286</v>
      </c>
      <c r="AI1130" s="3">
        <v>0</v>
      </c>
      <c r="AJ1130" s="3">
        <v>2.2857142857142856</v>
      </c>
      <c r="AK1130" s="3">
        <v>2.8571428571428572</v>
      </c>
      <c r="AL1130" s="3">
        <v>1.4694285714285713</v>
      </c>
      <c r="AM1130" s="3">
        <v>0.42857142857142855</v>
      </c>
      <c r="AN1130" s="3">
        <v>0</v>
      </c>
      <c r="AO1130" s="3">
        <f t="shared" si="223"/>
        <v>1.2099183673469387</v>
      </c>
      <c r="AP1130" s="3" t="b">
        <f t="shared" si="224"/>
        <v>0</v>
      </c>
      <c r="AQ1130" s="3" t="b">
        <f t="shared" si="231"/>
        <v>1</v>
      </c>
      <c r="AR1130">
        <f t="shared" si="225"/>
        <v>1</v>
      </c>
      <c r="AS1130">
        <f t="shared" si="226"/>
        <v>0</v>
      </c>
      <c r="AT1130" s="3" t="b">
        <f t="shared" si="227"/>
        <v>0</v>
      </c>
      <c r="AU1130" s="3">
        <f t="shared" si="228"/>
        <v>1.6428571428571428</v>
      </c>
      <c r="AV1130" s="3">
        <f t="shared" si="229"/>
        <v>0.6326666666666666</v>
      </c>
      <c r="AW1130" s="3">
        <f t="shared" ref="AW1130:AW1193" si="235">LOG(AU1130/AV1130,2)</f>
        <v>1.3766895423615428</v>
      </c>
      <c r="AX1130" s="3">
        <f t="shared" si="234"/>
        <v>0.81167005863996933</v>
      </c>
      <c r="AY1130" s="3" t="b">
        <f t="shared" si="232"/>
        <v>0</v>
      </c>
      <c r="AZ1130" s="6">
        <f t="shared" si="230"/>
        <v>0.27315780500587883</v>
      </c>
      <c r="BA1130" s="3" t="b">
        <f t="shared" si="233"/>
        <v>0</v>
      </c>
      <c r="BB1130" s="3"/>
      <c r="BC1130" t="s">
        <v>537</v>
      </c>
    </row>
    <row r="1131" spans="1:55">
      <c r="A1131">
        <v>777</v>
      </c>
      <c r="B1131">
        <v>1</v>
      </c>
      <c r="C1131" t="s">
        <v>1731</v>
      </c>
      <c r="D1131" t="str">
        <f>HYPERLINK("http://www.uniprot.org/uniprot/CG026_MOUSE", "CG026_MOUSE")</f>
        <v>CG026_MOUSE</v>
      </c>
      <c r="F1131">
        <v>9.6</v>
      </c>
      <c r="G1131">
        <v>448</v>
      </c>
      <c r="H1131">
        <v>49909</v>
      </c>
      <c r="I1131" t="s">
        <v>1732</v>
      </c>
      <c r="J1131">
        <v>8</v>
      </c>
      <c r="K1131">
        <v>8</v>
      </c>
      <c r="L1131">
        <v>1</v>
      </c>
      <c r="M1131">
        <v>1</v>
      </c>
      <c r="N1131">
        <v>2</v>
      </c>
      <c r="O1131">
        <v>3</v>
      </c>
      <c r="P1131">
        <v>0</v>
      </c>
      <c r="Q1131">
        <v>0</v>
      </c>
      <c r="R1131">
        <v>2</v>
      </c>
      <c r="S1131">
        <v>0</v>
      </c>
      <c r="T1131">
        <v>1</v>
      </c>
      <c r="U1131">
        <v>2</v>
      </c>
      <c r="V1131">
        <v>3</v>
      </c>
      <c r="W1131">
        <v>0</v>
      </c>
      <c r="X1131">
        <v>0</v>
      </c>
      <c r="Y1131">
        <v>2</v>
      </c>
      <c r="Z1131">
        <v>0</v>
      </c>
      <c r="AA1131">
        <v>1</v>
      </c>
      <c r="AB1131">
        <v>2</v>
      </c>
      <c r="AC1131">
        <v>3</v>
      </c>
      <c r="AD1131">
        <v>0</v>
      </c>
      <c r="AE1131">
        <v>0</v>
      </c>
      <c r="AF1131">
        <v>2</v>
      </c>
      <c r="AG1131">
        <v>0</v>
      </c>
      <c r="AH1131" s="3">
        <v>2.3714285714285714</v>
      </c>
      <c r="AI1131" s="3">
        <v>0.88100000000000001</v>
      </c>
      <c r="AJ1131" s="3">
        <v>2.1818571428571429</v>
      </c>
      <c r="AK1131" s="3">
        <v>0.86814285714285711</v>
      </c>
      <c r="AL1131" s="3">
        <v>0.7142857142857143</v>
      </c>
      <c r="AM1131" s="3">
        <v>1.4285714285714286</v>
      </c>
      <c r="AN1131" s="3">
        <v>0</v>
      </c>
      <c r="AO1131" s="3">
        <f t="shared" si="223"/>
        <v>1.2064693877551018</v>
      </c>
      <c r="AP1131" s="3" t="b">
        <f t="shared" si="224"/>
        <v>0</v>
      </c>
      <c r="AQ1131" s="3" t="b">
        <f t="shared" si="231"/>
        <v>1</v>
      </c>
      <c r="AR1131">
        <f t="shared" si="225"/>
        <v>3</v>
      </c>
      <c r="AS1131">
        <f t="shared" si="226"/>
        <v>1</v>
      </c>
      <c r="AT1131" s="3" t="b">
        <f t="shared" si="227"/>
        <v>1</v>
      </c>
      <c r="AU1131" s="3">
        <f t="shared" si="228"/>
        <v>1.5756071428571428</v>
      </c>
      <c r="AV1131" s="3">
        <f t="shared" si="229"/>
        <v>0.7142857142857143</v>
      </c>
      <c r="AW1131" s="3">
        <f t="shared" si="235"/>
        <v>1.1413346895631038</v>
      </c>
      <c r="AX1131" s="3">
        <f t="shared" si="234"/>
        <v>0.68756978992203988</v>
      </c>
      <c r="AY1131" s="3" t="b">
        <f t="shared" si="232"/>
        <v>0</v>
      </c>
      <c r="AZ1131" s="6">
        <f t="shared" si="230"/>
        <v>0.20546332493438826</v>
      </c>
      <c r="BA1131" s="3" t="b">
        <f t="shared" si="233"/>
        <v>0</v>
      </c>
      <c r="BB1131" s="3"/>
      <c r="BC1131" t="s">
        <v>537</v>
      </c>
    </row>
    <row r="1132" spans="1:55">
      <c r="A1132">
        <v>756</v>
      </c>
      <c r="B1132">
        <v>1</v>
      </c>
      <c r="C1132" t="s">
        <v>1775</v>
      </c>
      <c r="D1132" t="str">
        <f>HYPERLINK("http://www.uniprot.org/uniprot/MED23_MOUSE", "MED23_MOUSE")</f>
        <v>MED23_MOUSE</v>
      </c>
      <c r="F1132">
        <v>3.4</v>
      </c>
      <c r="G1132">
        <v>1367</v>
      </c>
      <c r="H1132">
        <v>156088</v>
      </c>
      <c r="I1132" t="s">
        <v>1776</v>
      </c>
      <c r="J1132">
        <v>8</v>
      </c>
      <c r="K1132">
        <v>8</v>
      </c>
      <c r="L1132">
        <v>1</v>
      </c>
      <c r="M1132">
        <v>0</v>
      </c>
      <c r="N1132">
        <v>1</v>
      </c>
      <c r="O1132">
        <v>0</v>
      </c>
      <c r="P1132">
        <v>0</v>
      </c>
      <c r="Q1132">
        <v>1</v>
      </c>
      <c r="R1132">
        <v>4</v>
      </c>
      <c r="S1132">
        <v>2</v>
      </c>
      <c r="T1132">
        <v>0</v>
      </c>
      <c r="U1132">
        <v>1</v>
      </c>
      <c r="V1132">
        <v>0</v>
      </c>
      <c r="W1132">
        <v>0</v>
      </c>
      <c r="X1132">
        <v>1</v>
      </c>
      <c r="Y1132">
        <v>4</v>
      </c>
      <c r="Z1132">
        <v>2</v>
      </c>
      <c r="AA1132">
        <v>0</v>
      </c>
      <c r="AB1132">
        <v>1</v>
      </c>
      <c r="AC1132">
        <v>0</v>
      </c>
      <c r="AD1132">
        <v>0</v>
      </c>
      <c r="AE1132">
        <v>1</v>
      </c>
      <c r="AF1132">
        <v>4</v>
      </c>
      <c r="AG1132">
        <v>2</v>
      </c>
      <c r="AH1132" s="3">
        <v>0.57285714285714284</v>
      </c>
      <c r="AI1132" s="3">
        <v>0.2857142857142857</v>
      </c>
      <c r="AJ1132" s="3">
        <v>0</v>
      </c>
      <c r="AK1132" s="3">
        <v>0.8571428571428571</v>
      </c>
      <c r="AL1132" s="3">
        <v>2.8571428571428572</v>
      </c>
      <c r="AM1132" s="3">
        <v>2.8571428571428572</v>
      </c>
      <c r="AN1132" s="3">
        <v>1</v>
      </c>
      <c r="AO1132" s="3">
        <f t="shared" si="223"/>
        <v>1.2042857142857142</v>
      </c>
      <c r="AP1132" s="3" t="b">
        <f t="shared" si="224"/>
        <v>0</v>
      </c>
      <c r="AQ1132" s="3" t="b">
        <f t="shared" si="231"/>
        <v>1</v>
      </c>
      <c r="AR1132">
        <f t="shared" si="225"/>
        <v>1</v>
      </c>
      <c r="AS1132">
        <f t="shared" si="226"/>
        <v>3</v>
      </c>
      <c r="AT1132" s="3" t="b">
        <f t="shared" si="227"/>
        <v>1</v>
      </c>
      <c r="AU1132" s="3">
        <f t="shared" si="228"/>
        <v>0.42892857142857144</v>
      </c>
      <c r="AV1132" s="3">
        <f t="shared" si="229"/>
        <v>2.2380952380952381</v>
      </c>
      <c r="AW1132" s="3">
        <f t="shared" si="235"/>
        <v>-2.383462105025572</v>
      </c>
      <c r="AX1132" s="3">
        <f t="shared" si="234"/>
        <v>-1.1092329165004369</v>
      </c>
      <c r="AY1132" s="3" t="b">
        <f t="shared" si="232"/>
        <v>0</v>
      </c>
      <c r="AZ1132" s="6">
        <f t="shared" si="230"/>
        <v>2.3497921619773984E-2</v>
      </c>
      <c r="BA1132" s="3" t="b">
        <f t="shared" si="233"/>
        <v>1</v>
      </c>
      <c r="BB1132" s="3"/>
      <c r="BC1132" t="s">
        <v>537</v>
      </c>
    </row>
    <row r="1133" spans="1:55">
      <c r="A1133">
        <v>280</v>
      </c>
      <c r="B1133">
        <v>1</v>
      </c>
      <c r="C1133" t="s">
        <v>1345</v>
      </c>
      <c r="D1133" t="str">
        <f>HYPERLINK("http://www.uniprot.org/uniprot/ALDH2_MOUSE", "ALDH2_MOUSE")</f>
        <v>ALDH2_MOUSE</v>
      </c>
      <c r="F1133">
        <v>20.399999999999999</v>
      </c>
      <c r="G1133">
        <v>519</v>
      </c>
      <c r="H1133">
        <v>56539</v>
      </c>
      <c r="I1133" t="s">
        <v>1346</v>
      </c>
      <c r="J1133">
        <v>14</v>
      </c>
      <c r="K1133">
        <v>14</v>
      </c>
      <c r="L1133">
        <v>1</v>
      </c>
      <c r="M1133">
        <v>0</v>
      </c>
      <c r="N1133">
        <v>2</v>
      </c>
      <c r="O1133">
        <v>1</v>
      </c>
      <c r="P1133">
        <v>0</v>
      </c>
      <c r="Q1133">
        <v>0</v>
      </c>
      <c r="R1133">
        <v>4</v>
      </c>
      <c r="S1133">
        <v>7</v>
      </c>
      <c r="T1133">
        <v>0</v>
      </c>
      <c r="U1133">
        <v>2</v>
      </c>
      <c r="V1133">
        <v>1</v>
      </c>
      <c r="W1133">
        <v>0</v>
      </c>
      <c r="X1133">
        <v>0</v>
      </c>
      <c r="Y1133">
        <v>4</v>
      </c>
      <c r="Z1133">
        <v>7</v>
      </c>
      <c r="AA1133">
        <v>0</v>
      </c>
      <c r="AB1133">
        <v>2</v>
      </c>
      <c r="AC1133">
        <v>1</v>
      </c>
      <c r="AD1133">
        <v>0</v>
      </c>
      <c r="AE1133">
        <v>0</v>
      </c>
      <c r="AF1133">
        <v>4</v>
      </c>
      <c r="AG1133">
        <v>7</v>
      </c>
      <c r="AH1133" s="3">
        <v>0</v>
      </c>
      <c r="AI1133" s="3">
        <v>0.8571428571428571</v>
      </c>
      <c r="AJ1133" s="3">
        <v>0.42857142857142855</v>
      </c>
      <c r="AK1133" s="3">
        <v>0</v>
      </c>
      <c r="AL1133" s="3">
        <v>0</v>
      </c>
      <c r="AM1133" s="3">
        <v>2.8571428571428572</v>
      </c>
      <c r="AN1133" s="3">
        <v>4.1428571428571432</v>
      </c>
      <c r="AO1133" s="3">
        <f t="shared" si="223"/>
        <v>1.1836734693877549</v>
      </c>
      <c r="AP1133" s="3" t="b">
        <f t="shared" si="224"/>
        <v>0</v>
      </c>
      <c r="AQ1133" s="3" t="b">
        <f t="shared" si="231"/>
        <v>1</v>
      </c>
      <c r="AR1133">
        <f t="shared" si="225"/>
        <v>2</v>
      </c>
      <c r="AS1133">
        <f t="shared" si="226"/>
        <v>2</v>
      </c>
      <c r="AT1133" s="3" t="b">
        <f t="shared" si="227"/>
        <v>1</v>
      </c>
      <c r="AU1133" s="3">
        <f t="shared" si="228"/>
        <v>0.3214285714285714</v>
      </c>
      <c r="AV1133" s="3">
        <f t="shared" si="229"/>
        <v>2.3333333333333335</v>
      </c>
      <c r="AW1133" s="3">
        <f t="shared" si="235"/>
        <v>-2.8598223419517401</v>
      </c>
      <c r="AX1133" s="3">
        <f t="shared" si="234"/>
        <v>-1.5549348567497148</v>
      </c>
      <c r="AY1133" s="3" t="b">
        <f t="shared" si="232"/>
        <v>0</v>
      </c>
      <c r="AZ1133" s="6">
        <f t="shared" si="230"/>
        <v>0.11420713454117204</v>
      </c>
      <c r="BA1133" s="3" t="b">
        <f t="shared" si="233"/>
        <v>0</v>
      </c>
      <c r="BB1133" s="3"/>
      <c r="BC1133" t="s">
        <v>537</v>
      </c>
    </row>
    <row r="1134" spans="1:55">
      <c r="A1134">
        <v>799</v>
      </c>
      <c r="B1134">
        <v>1</v>
      </c>
      <c r="C1134" t="s">
        <v>1692</v>
      </c>
      <c r="D1134" t="str">
        <f>HYPERLINK("http://www.uniprot.org/uniprot/KC1A_MOUSE", "KC1A_MOUSE")</f>
        <v>KC1A_MOUSE</v>
      </c>
      <c r="F1134">
        <v>13.4</v>
      </c>
      <c r="G1134">
        <v>337</v>
      </c>
      <c r="H1134">
        <v>38916</v>
      </c>
      <c r="I1134" t="s">
        <v>1693</v>
      </c>
      <c r="J1134">
        <v>9</v>
      </c>
      <c r="K1134">
        <v>9</v>
      </c>
      <c r="L1134">
        <v>1</v>
      </c>
      <c r="M1134">
        <v>0</v>
      </c>
      <c r="N1134">
        <v>6</v>
      </c>
      <c r="O1134">
        <v>2</v>
      </c>
      <c r="P1134">
        <v>0</v>
      </c>
      <c r="Q1134">
        <v>0</v>
      </c>
      <c r="R1134">
        <v>0</v>
      </c>
      <c r="S1134">
        <v>1</v>
      </c>
      <c r="T1134">
        <v>0</v>
      </c>
      <c r="U1134">
        <v>6</v>
      </c>
      <c r="V1134">
        <v>2</v>
      </c>
      <c r="W1134">
        <v>0</v>
      </c>
      <c r="X1134">
        <v>0</v>
      </c>
      <c r="Y1134">
        <v>0</v>
      </c>
      <c r="Z1134">
        <v>1</v>
      </c>
      <c r="AA1134">
        <v>0</v>
      </c>
      <c r="AB1134">
        <v>6</v>
      </c>
      <c r="AC1134">
        <v>2</v>
      </c>
      <c r="AD1134">
        <v>0</v>
      </c>
      <c r="AE1134">
        <v>0</v>
      </c>
      <c r="AF1134">
        <v>0</v>
      </c>
      <c r="AG1134">
        <v>1</v>
      </c>
      <c r="AH1134" s="3">
        <v>0.7142857142857143</v>
      </c>
      <c r="AI1134" s="3">
        <v>4.0832857142857142</v>
      </c>
      <c r="AJ1134" s="3">
        <v>1.2422857142857142</v>
      </c>
      <c r="AK1134" s="3">
        <v>0.9</v>
      </c>
      <c r="AL1134" s="3">
        <v>0.76042857142857145</v>
      </c>
      <c r="AM1134" s="3">
        <v>0</v>
      </c>
      <c r="AN1134" s="3">
        <v>0.5714285714285714</v>
      </c>
      <c r="AO1134" s="3">
        <f t="shared" si="223"/>
        <v>1.1816734693877551</v>
      </c>
      <c r="AP1134" s="3" t="b">
        <f t="shared" si="224"/>
        <v>0</v>
      </c>
      <c r="AQ1134" s="3" t="b">
        <f t="shared" si="231"/>
        <v>1</v>
      </c>
      <c r="AR1134">
        <f t="shared" si="225"/>
        <v>2</v>
      </c>
      <c r="AS1134">
        <f t="shared" si="226"/>
        <v>1</v>
      </c>
      <c r="AT1134" s="3" t="b">
        <f t="shared" si="227"/>
        <v>0</v>
      </c>
      <c r="AU1134" s="3">
        <f t="shared" si="228"/>
        <v>1.7349642857142857</v>
      </c>
      <c r="AV1134" s="3">
        <f t="shared" si="229"/>
        <v>0.44395238095238093</v>
      </c>
      <c r="AW1134" s="3">
        <f t="shared" si="235"/>
        <v>1.9664291210014204</v>
      </c>
      <c r="AX1134" s="3">
        <f t="shared" si="234"/>
        <v>1.1884436220768135</v>
      </c>
      <c r="AY1134" s="3" t="b">
        <f t="shared" si="232"/>
        <v>0</v>
      </c>
      <c r="AZ1134" s="6">
        <f t="shared" si="230"/>
        <v>0.23416306194964454</v>
      </c>
      <c r="BA1134" s="3" t="b">
        <f t="shared" si="233"/>
        <v>0</v>
      </c>
      <c r="BB1134" s="3"/>
      <c r="BC1134" t="s">
        <v>537</v>
      </c>
    </row>
    <row r="1135" spans="1:55">
      <c r="A1135">
        <v>567</v>
      </c>
      <c r="B1135">
        <v>1</v>
      </c>
      <c r="C1135" t="s">
        <v>742</v>
      </c>
      <c r="D1135" t="str">
        <f>HYPERLINK("http://www.uniprot.org/uniprot/MYL6_MOUSE", "MYL6_MOUSE")</f>
        <v>MYL6_MOUSE</v>
      </c>
      <c r="F1135">
        <v>15.9</v>
      </c>
      <c r="G1135">
        <v>151</v>
      </c>
      <c r="H1135">
        <v>16931</v>
      </c>
      <c r="I1135" t="s">
        <v>743</v>
      </c>
      <c r="J1135">
        <v>8</v>
      </c>
      <c r="K1135">
        <v>8</v>
      </c>
      <c r="L1135">
        <v>1</v>
      </c>
      <c r="M1135">
        <v>0</v>
      </c>
      <c r="N1135">
        <v>2</v>
      </c>
      <c r="O1135">
        <v>0</v>
      </c>
      <c r="P1135">
        <v>1</v>
      </c>
      <c r="Q1135">
        <v>0</v>
      </c>
      <c r="R1135">
        <v>2</v>
      </c>
      <c r="S1135">
        <v>3</v>
      </c>
      <c r="T1135">
        <v>0</v>
      </c>
      <c r="U1135">
        <v>2</v>
      </c>
      <c r="V1135">
        <v>0</v>
      </c>
      <c r="W1135">
        <v>1</v>
      </c>
      <c r="X1135">
        <v>0</v>
      </c>
      <c r="Y1135">
        <v>2</v>
      </c>
      <c r="Z1135">
        <v>3</v>
      </c>
      <c r="AA1135">
        <v>0</v>
      </c>
      <c r="AB1135">
        <v>2</v>
      </c>
      <c r="AC1135">
        <v>0</v>
      </c>
      <c r="AD1135">
        <v>1</v>
      </c>
      <c r="AE1135">
        <v>0</v>
      </c>
      <c r="AF1135">
        <v>2</v>
      </c>
      <c r="AG1135">
        <v>3</v>
      </c>
      <c r="AH1135" s="3">
        <v>0.2857142857142857</v>
      </c>
      <c r="AI1135" s="3">
        <v>0.8571428571428571</v>
      </c>
      <c r="AJ1135" s="3">
        <v>0</v>
      </c>
      <c r="AK1135" s="3">
        <v>4.0242857142857149</v>
      </c>
      <c r="AL1135" s="3">
        <v>0.42857142857142855</v>
      </c>
      <c r="AM1135" s="3">
        <v>1.2422857142857142</v>
      </c>
      <c r="AN1135" s="3">
        <v>1.4285714285714286</v>
      </c>
      <c r="AO1135" s="3">
        <f t="shared" si="223"/>
        <v>1.1809387755102043</v>
      </c>
      <c r="AP1135" s="3" t="b">
        <f t="shared" si="224"/>
        <v>0</v>
      </c>
      <c r="AQ1135" s="3" t="b">
        <f t="shared" si="231"/>
        <v>1</v>
      </c>
      <c r="AR1135">
        <f t="shared" si="225"/>
        <v>2</v>
      </c>
      <c r="AS1135">
        <f t="shared" si="226"/>
        <v>2</v>
      </c>
      <c r="AT1135" s="3" t="b">
        <f t="shared" si="227"/>
        <v>1</v>
      </c>
      <c r="AU1135" s="3">
        <f t="shared" si="228"/>
        <v>1.2917857142857145</v>
      </c>
      <c r="AV1135" s="3">
        <f t="shared" si="229"/>
        <v>1.0331428571428571</v>
      </c>
      <c r="AW1135" s="3">
        <f t="shared" si="235"/>
        <v>0.3223270151279492</v>
      </c>
      <c r="AX1135" s="3">
        <f t="shared" si="234"/>
        <v>0.21336708714504465</v>
      </c>
      <c r="AY1135" s="3" t="b">
        <f t="shared" si="232"/>
        <v>0</v>
      </c>
      <c r="AZ1135" s="6">
        <f t="shared" si="230"/>
        <v>0.827692816210155</v>
      </c>
      <c r="BA1135" s="3" t="b">
        <f t="shared" si="233"/>
        <v>0</v>
      </c>
      <c r="BB1135" s="3"/>
      <c r="BC1135" t="s">
        <v>537</v>
      </c>
    </row>
    <row r="1136" spans="1:55">
      <c r="A1136" s="1">
        <v>569</v>
      </c>
      <c r="B1136">
        <v>1</v>
      </c>
      <c r="C1136" t="s">
        <v>665</v>
      </c>
      <c r="D1136" t="str">
        <f>HYPERLINK("http://www.uniprot.org/uniprot/NR1H2_MOUSE", "NR1H2_MOUSE")</f>
        <v>NR1H2_MOUSE</v>
      </c>
      <c r="F1136">
        <v>6.5</v>
      </c>
      <c r="G1136">
        <v>446</v>
      </c>
      <c r="H1136">
        <v>49721</v>
      </c>
      <c r="I1136" t="s">
        <v>666</v>
      </c>
      <c r="J1136">
        <v>12</v>
      </c>
      <c r="K1136">
        <v>12</v>
      </c>
      <c r="L1136">
        <v>1</v>
      </c>
      <c r="M1136">
        <v>0</v>
      </c>
      <c r="N1136">
        <v>4</v>
      </c>
      <c r="O1136">
        <v>3</v>
      </c>
      <c r="P1136">
        <v>0</v>
      </c>
      <c r="Q1136">
        <v>0</v>
      </c>
      <c r="R1136">
        <v>2</v>
      </c>
      <c r="S1136">
        <v>3</v>
      </c>
      <c r="T1136">
        <v>0</v>
      </c>
      <c r="U1136">
        <v>4</v>
      </c>
      <c r="V1136">
        <v>3</v>
      </c>
      <c r="W1136">
        <v>0</v>
      </c>
      <c r="X1136">
        <v>0</v>
      </c>
      <c r="Y1136">
        <v>2</v>
      </c>
      <c r="Z1136">
        <v>3</v>
      </c>
      <c r="AA1136">
        <v>0</v>
      </c>
      <c r="AB1136">
        <v>4</v>
      </c>
      <c r="AC1136">
        <v>3</v>
      </c>
      <c r="AD1136">
        <v>0</v>
      </c>
      <c r="AE1136">
        <v>0</v>
      </c>
      <c r="AF1136">
        <v>2</v>
      </c>
      <c r="AG1136">
        <v>3</v>
      </c>
      <c r="AH1136" s="3">
        <v>0.2857142857142857</v>
      </c>
      <c r="AI1136" s="3">
        <v>2.2857142857142856</v>
      </c>
      <c r="AJ1136" s="3">
        <v>1.9115714285714287</v>
      </c>
      <c r="AK1136" s="3">
        <v>0.5714285714285714</v>
      </c>
      <c r="AL1136" s="3">
        <v>0.42857142857142855</v>
      </c>
      <c r="AM1136" s="3">
        <v>1.2857142857142858</v>
      </c>
      <c r="AN1136" s="3">
        <v>1.4285714285714286</v>
      </c>
      <c r="AO1136" s="3">
        <f t="shared" si="223"/>
        <v>1.1710408163265307</v>
      </c>
      <c r="AP1136" s="3" t="b">
        <f t="shared" si="224"/>
        <v>0</v>
      </c>
      <c r="AQ1136" s="3" t="b">
        <f t="shared" si="231"/>
        <v>1</v>
      </c>
      <c r="AR1136">
        <f t="shared" si="225"/>
        <v>2</v>
      </c>
      <c r="AS1136">
        <f t="shared" si="226"/>
        <v>2</v>
      </c>
      <c r="AT1136" s="3" t="b">
        <f t="shared" si="227"/>
        <v>1</v>
      </c>
      <c r="AU1136" s="3">
        <f t="shared" si="228"/>
        <v>1.2636071428571427</v>
      </c>
      <c r="AV1136" s="3">
        <f t="shared" si="229"/>
        <v>1.0476190476190477</v>
      </c>
      <c r="AW1136" s="3">
        <f t="shared" si="235"/>
        <v>0.27043380155845914</v>
      </c>
      <c r="AX1136" s="3">
        <f t="shared" si="234"/>
        <v>0.16992134279846521</v>
      </c>
      <c r="AY1136" s="3" t="b">
        <f t="shared" si="232"/>
        <v>0</v>
      </c>
      <c r="AZ1136" s="6">
        <f t="shared" si="230"/>
        <v>0.74857343215002614</v>
      </c>
      <c r="BA1136" s="3" t="b">
        <f t="shared" si="233"/>
        <v>0</v>
      </c>
      <c r="BB1136" s="3"/>
      <c r="BC1136" t="s">
        <v>537</v>
      </c>
    </row>
    <row r="1137" spans="1:55">
      <c r="A1137">
        <v>720</v>
      </c>
      <c r="B1137">
        <v>1</v>
      </c>
      <c r="C1137" t="s">
        <v>1787</v>
      </c>
      <c r="D1137" t="str">
        <f>HYPERLINK("http://www.uniprot.org/uniprot/RPA43_MOUSE", "RPA43_MOUSE")</f>
        <v>RPA43_MOUSE</v>
      </c>
      <c r="F1137">
        <v>10</v>
      </c>
      <c r="G1137">
        <v>330</v>
      </c>
      <c r="H1137">
        <v>36722</v>
      </c>
      <c r="I1137" t="s">
        <v>1788</v>
      </c>
      <c r="J1137">
        <v>6</v>
      </c>
      <c r="K1137">
        <v>6</v>
      </c>
      <c r="L1137">
        <v>1</v>
      </c>
      <c r="M1137">
        <v>0</v>
      </c>
      <c r="N1137">
        <v>0</v>
      </c>
      <c r="O1137">
        <v>1</v>
      </c>
      <c r="P1137">
        <v>1</v>
      </c>
      <c r="Q1137">
        <v>0</v>
      </c>
      <c r="R1137">
        <v>1</v>
      </c>
      <c r="S1137">
        <v>3</v>
      </c>
      <c r="T1137">
        <v>0</v>
      </c>
      <c r="U1137">
        <v>0</v>
      </c>
      <c r="V1137">
        <v>1</v>
      </c>
      <c r="W1137">
        <v>1</v>
      </c>
      <c r="X1137">
        <v>0</v>
      </c>
      <c r="Y1137">
        <v>1</v>
      </c>
      <c r="Z1137">
        <v>3</v>
      </c>
      <c r="AA1137">
        <v>0</v>
      </c>
      <c r="AB1137">
        <v>0</v>
      </c>
      <c r="AC1137">
        <v>1</v>
      </c>
      <c r="AD1137">
        <v>1</v>
      </c>
      <c r="AE1137">
        <v>0</v>
      </c>
      <c r="AF1137">
        <v>1</v>
      </c>
      <c r="AG1137">
        <v>3</v>
      </c>
      <c r="AH1137" s="3">
        <v>0.5714285714285714</v>
      </c>
      <c r="AI1137" s="3">
        <v>0</v>
      </c>
      <c r="AJ1137" s="3">
        <v>0.6428571428571429</v>
      </c>
      <c r="AK1137" s="3">
        <v>4.1428571428571432</v>
      </c>
      <c r="AL1137" s="3">
        <v>0.59528571428571431</v>
      </c>
      <c r="AM1137" s="3">
        <v>0.77142857142857146</v>
      </c>
      <c r="AN1137" s="3">
        <v>1.4694285714285713</v>
      </c>
      <c r="AO1137" s="3">
        <f t="shared" si="223"/>
        <v>1.170469387755102</v>
      </c>
      <c r="AP1137" s="3" t="b">
        <f t="shared" si="224"/>
        <v>0</v>
      </c>
      <c r="AQ1137" s="3" t="b">
        <f t="shared" si="231"/>
        <v>1</v>
      </c>
      <c r="AR1137">
        <f t="shared" si="225"/>
        <v>2</v>
      </c>
      <c r="AS1137">
        <f t="shared" si="226"/>
        <v>2</v>
      </c>
      <c r="AT1137" s="3" t="b">
        <f t="shared" si="227"/>
        <v>1</v>
      </c>
      <c r="AU1137" s="3">
        <f t="shared" si="228"/>
        <v>1.3392857142857144</v>
      </c>
      <c r="AV1137" s="3">
        <f t="shared" si="229"/>
        <v>0.94538095238095232</v>
      </c>
      <c r="AW1137" s="3">
        <f t="shared" si="235"/>
        <v>0.50249606588354323</v>
      </c>
      <c r="AX1137" s="3">
        <f t="shared" si="234"/>
        <v>0.20760416346590413</v>
      </c>
      <c r="AY1137" s="3" t="b">
        <f t="shared" si="232"/>
        <v>0</v>
      </c>
      <c r="AZ1137" s="6">
        <f t="shared" si="230"/>
        <v>0.74393718166068079</v>
      </c>
      <c r="BA1137" s="3" t="b">
        <f t="shared" si="233"/>
        <v>0</v>
      </c>
      <c r="BB1137" s="3"/>
      <c r="BC1137" t="s">
        <v>537</v>
      </c>
    </row>
    <row r="1138" spans="1:55">
      <c r="A1138">
        <v>1174</v>
      </c>
      <c r="B1138">
        <v>1</v>
      </c>
      <c r="C1138" t="s">
        <v>2240</v>
      </c>
      <c r="D1138" t="str">
        <f>HYPERLINK("http://www.uniprot.org/uniprot/BR44_MOUSE", "BR44_MOUSE")</f>
        <v>BR44_MOUSE</v>
      </c>
      <c r="F1138">
        <v>18.100000000000001</v>
      </c>
      <c r="G1138">
        <v>127</v>
      </c>
      <c r="H1138">
        <v>14287</v>
      </c>
      <c r="I1138" t="s">
        <v>2241</v>
      </c>
      <c r="J1138">
        <v>5</v>
      </c>
      <c r="K1138">
        <v>5</v>
      </c>
      <c r="L1138">
        <v>1</v>
      </c>
      <c r="M1138">
        <v>0</v>
      </c>
      <c r="N1138">
        <v>3</v>
      </c>
      <c r="O1138">
        <v>0</v>
      </c>
      <c r="P1138">
        <v>0</v>
      </c>
      <c r="Q1138">
        <v>0</v>
      </c>
      <c r="R1138">
        <v>1</v>
      </c>
      <c r="S1138">
        <v>1</v>
      </c>
      <c r="T1138">
        <v>0</v>
      </c>
      <c r="U1138">
        <v>3</v>
      </c>
      <c r="V1138">
        <v>0</v>
      </c>
      <c r="W1138">
        <v>0</v>
      </c>
      <c r="X1138">
        <v>0</v>
      </c>
      <c r="Y1138">
        <v>1</v>
      </c>
      <c r="Z1138">
        <v>1</v>
      </c>
      <c r="AA1138">
        <v>0</v>
      </c>
      <c r="AB1138">
        <v>3</v>
      </c>
      <c r="AC1138">
        <v>0</v>
      </c>
      <c r="AD1138">
        <v>0</v>
      </c>
      <c r="AE1138">
        <v>0</v>
      </c>
      <c r="AF1138">
        <v>1</v>
      </c>
      <c r="AG1138">
        <v>1</v>
      </c>
      <c r="AH1138" s="3">
        <v>1.1501428571428571</v>
      </c>
      <c r="AI1138" s="3">
        <v>1.5714285714285714</v>
      </c>
      <c r="AJ1138" s="3">
        <v>0.2857142857142857</v>
      </c>
      <c r="AK1138" s="3">
        <v>2.2857142857142856</v>
      </c>
      <c r="AL1138" s="3">
        <v>1.3214285714285714</v>
      </c>
      <c r="AM1138" s="3">
        <v>0.88100000000000001</v>
      </c>
      <c r="AN1138" s="3">
        <v>0.6428571428571429</v>
      </c>
      <c r="AO1138" s="3">
        <f t="shared" si="223"/>
        <v>1.162612244897959</v>
      </c>
      <c r="AP1138" s="3" t="b">
        <f t="shared" si="224"/>
        <v>0</v>
      </c>
      <c r="AQ1138" s="3" t="b">
        <f t="shared" si="231"/>
        <v>1</v>
      </c>
      <c r="AR1138">
        <f t="shared" si="225"/>
        <v>1</v>
      </c>
      <c r="AS1138">
        <f t="shared" si="226"/>
        <v>2</v>
      </c>
      <c r="AT1138" s="3" t="b">
        <f t="shared" si="227"/>
        <v>1</v>
      </c>
      <c r="AU1138" s="3">
        <f t="shared" si="228"/>
        <v>1.3232499999999998</v>
      </c>
      <c r="AV1138" s="3">
        <f t="shared" si="229"/>
        <v>0.9484285714285714</v>
      </c>
      <c r="AW1138" s="3">
        <f t="shared" si="235"/>
        <v>0.48047462417031145</v>
      </c>
      <c r="AX1138" s="3">
        <f t="shared" si="234"/>
        <v>8.9384223088330869E-2</v>
      </c>
      <c r="AY1138" s="3" t="b">
        <f t="shared" si="232"/>
        <v>0</v>
      </c>
      <c r="AZ1138" s="6">
        <f t="shared" si="230"/>
        <v>0.50450779524095224</v>
      </c>
      <c r="BA1138" s="3" t="b">
        <f t="shared" si="233"/>
        <v>0</v>
      </c>
      <c r="BB1138" s="3"/>
      <c r="BC1138" t="s">
        <v>537</v>
      </c>
    </row>
    <row r="1139" spans="1:55">
      <c r="A1139">
        <v>747</v>
      </c>
      <c r="B1139">
        <v>1</v>
      </c>
      <c r="C1139" t="s">
        <v>1756</v>
      </c>
      <c r="D1139" t="str">
        <f>HYPERLINK("http://www.uniprot.org/uniprot/COEA1_MOUSE", "COEA1_MOUSE")</f>
        <v>COEA1_MOUSE</v>
      </c>
      <c r="F1139">
        <v>2.2000000000000002</v>
      </c>
      <c r="G1139">
        <v>1797</v>
      </c>
      <c r="H1139">
        <v>193014</v>
      </c>
      <c r="I1139" t="s">
        <v>1671</v>
      </c>
      <c r="J1139">
        <v>8</v>
      </c>
      <c r="K1139">
        <v>8</v>
      </c>
      <c r="L1139">
        <v>1</v>
      </c>
      <c r="M1139">
        <v>0</v>
      </c>
      <c r="N1139">
        <v>1</v>
      </c>
      <c r="O1139">
        <v>1</v>
      </c>
      <c r="P1139">
        <v>0</v>
      </c>
      <c r="Q1139">
        <v>1</v>
      </c>
      <c r="R1139">
        <v>2</v>
      </c>
      <c r="S1139">
        <v>3</v>
      </c>
      <c r="T1139">
        <v>0</v>
      </c>
      <c r="U1139">
        <v>1</v>
      </c>
      <c r="V1139">
        <v>1</v>
      </c>
      <c r="W1139">
        <v>0</v>
      </c>
      <c r="X1139">
        <v>1</v>
      </c>
      <c r="Y1139">
        <v>2</v>
      </c>
      <c r="Z1139">
        <v>3</v>
      </c>
      <c r="AA1139">
        <v>0</v>
      </c>
      <c r="AB1139">
        <v>1</v>
      </c>
      <c r="AC1139">
        <v>1</v>
      </c>
      <c r="AD1139">
        <v>0</v>
      </c>
      <c r="AE1139">
        <v>1</v>
      </c>
      <c r="AF1139">
        <v>2</v>
      </c>
      <c r="AG1139">
        <v>3</v>
      </c>
      <c r="AH1139" s="3">
        <v>0.5714285714285714</v>
      </c>
      <c r="AI1139" s="3">
        <v>0.2857142857142857</v>
      </c>
      <c r="AJ1139" s="3">
        <v>0.65714285714285714</v>
      </c>
      <c r="AK1139" s="3">
        <v>0.8571428571428571</v>
      </c>
      <c r="AL1139" s="3">
        <v>2.8571428571428572</v>
      </c>
      <c r="AM1139" s="3">
        <v>1.3659999999999999</v>
      </c>
      <c r="AN1139" s="3">
        <v>1.5</v>
      </c>
      <c r="AO1139" s="3">
        <f t="shared" si="223"/>
        <v>1.1563673469387754</v>
      </c>
      <c r="AP1139" s="3" t="b">
        <f t="shared" si="224"/>
        <v>0</v>
      </c>
      <c r="AQ1139" s="3" t="b">
        <f t="shared" si="231"/>
        <v>1</v>
      </c>
      <c r="AR1139">
        <f t="shared" si="225"/>
        <v>2</v>
      </c>
      <c r="AS1139">
        <f t="shared" si="226"/>
        <v>3</v>
      </c>
      <c r="AT1139" s="3" t="b">
        <f t="shared" si="227"/>
        <v>1</v>
      </c>
      <c r="AU1139" s="3">
        <f t="shared" si="228"/>
        <v>0.59285714285714286</v>
      </c>
      <c r="AV1139" s="3">
        <f t="shared" si="229"/>
        <v>1.9077142857142857</v>
      </c>
      <c r="AW1139" s="3">
        <f t="shared" si="235"/>
        <v>-1.6860887037713301</v>
      </c>
      <c r="AX1139" s="3">
        <f t="shared" si="234"/>
        <v>-1.2960456343335489</v>
      </c>
      <c r="AY1139" s="3" t="b">
        <f t="shared" si="232"/>
        <v>0</v>
      </c>
      <c r="AZ1139" s="6">
        <f t="shared" si="230"/>
        <v>2.648271692469438E-2</v>
      </c>
      <c r="BA1139" s="3" t="b">
        <f t="shared" si="233"/>
        <v>1</v>
      </c>
      <c r="BB1139" s="3"/>
      <c r="BC1139" t="s">
        <v>537</v>
      </c>
    </row>
    <row r="1140" spans="1:55">
      <c r="A1140">
        <v>764</v>
      </c>
      <c r="B1140">
        <v>1</v>
      </c>
      <c r="C1140" t="s">
        <v>1706</v>
      </c>
      <c r="D1140" t="str">
        <f>HYPERLINK("http://www.uniprot.org/uniprot/XYLT1_MOUSE", "XYLT1_MOUSE")</f>
        <v>XYLT1_MOUSE</v>
      </c>
      <c r="F1140">
        <v>2.5</v>
      </c>
      <c r="G1140">
        <v>953</v>
      </c>
      <c r="H1140">
        <v>107299</v>
      </c>
      <c r="I1140" t="s">
        <v>1707</v>
      </c>
      <c r="J1140">
        <v>2</v>
      </c>
      <c r="K1140">
        <v>2</v>
      </c>
      <c r="L1140">
        <v>1</v>
      </c>
      <c r="M1140">
        <v>0</v>
      </c>
      <c r="N1140">
        <v>0</v>
      </c>
      <c r="O1140">
        <v>0</v>
      </c>
      <c r="P1140">
        <v>2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2</v>
      </c>
      <c r="X1140">
        <v>0</v>
      </c>
      <c r="Y1140">
        <v>0</v>
      </c>
      <c r="Z1140">
        <v>0</v>
      </c>
      <c r="AA1140">
        <v>0</v>
      </c>
      <c r="AB1140">
        <v>0</v>
      </c>
      <c r="AC1140">
        <v>0</v>
      </c>
      <c r="AD1140">
        <v>2</v>
      </c>
      <c r="AE1140">
        <v>0</v>
      </c>
      <c r="AF1140">
        <v>0</v>
      </c>
      <c r="AG1140">
        <v>0</v>
      </c>
      <c r="AH1140" s="3">
        <v>0.6428571428571429</v>
      </c>
      <c r="AI1140" s="3">
        <v>0</v>
      </c>
      <c r="AJ1140" s="3">
        <v>0</v>
      </c>
      <c r="AK1140" s="3">
        <v>6.6894285714285715</v>
      </c>
      <c r="AL1140" s="3">
        <v>0.7142857142857143</v>
      </c>
      <c r="AM1140" s="3">
        <v>0</v>
      </c>
      <c r="AN1140" s="3">
        <v>0</v>
      </c>
      <c r="AO1140" s="3">
        <f t="shared" si="223"/>
        <v>1.1495102040816327</v>
      </c>
      <c r="AP1140" s="3" t="b">
        <f t="shared" si="224"/>
        <v>0</v>
      </c>
      <c r="AQ1140" s="3" t="b">
        <f t="shared" si="231"/>
        <v>1</v>
      </c>
      <c r="AR1140">
        <f t="shared" si="225"/>
        <v>1</v>
      </c>
      <c r="AS1140">
        <f t="shared" si="226"/>
        <v>0</v>
      </c>
      <c r="AT1140" s="3" t="b">
        <f t="shared" si="227"/>
        <v>0</v>
      </c>
      <c r="AU1140" s="3">
        <f t="shared" si="228"/>
        <v>1.8330714285714287</v>
      </c>
      <c r="AV1140" s="3">
        <f t="shared" si="229"/>
        <v>0.23809523809523811</v>
      </c>
      <c r="AW1140" s="3">
        <f t="shared" si="235"/>
        <v>2.9446523317932036</v>
      </c>
      <c r="AX1140" s="3">
        <f t="shared" si="234"/>
        <v>1.7373443731169436</v>
      </c>
      <c r="AY1140" s="3" t="b">
        <f t="shared" si="232"/>
        <v>1</v>
      </c>
      <c r="AZ1140" s="6">
        <f t="shared" si="230"/>
        <v>0.44709112020268327</v>
      </c>
      <c r="BA1140" s="3" t="b">
        <f t="shared" si="233"/>
        <v>0</v>
      </c>
      <c r="BB1140" s="3"/>
      <c r="BC1140" t="s">
        <v>537</v>
      </c>
    </row>
    <row r="1141" spans="1:55">
      <c r="A1141">
        <v>957</v>
      </c>
      <c r="B1141">
        <v>1</v>
      </c>
      <c r="C1141" t="s">
        <v>2784</v>
      </c>
      <c r="D1141" t="str">
        <f>HYPERLINK("http://www.uniprot.org/uniprot/ZMY11_MOUSE", "ZMY11_MOUSE")</f>
        <v>ZMY11_MOUSE</v>
      </c>
      <c r="F1141">
        <v>7.7</v>
      </c>
      <c r="G1141">
        <v>562</v>
      </c>
      <c r="H1141">
        <v>66152</v>
      </c>
      <c r="I1141" t="s">
        <v>2785</v>
      </c>
      <c r="J1141">
        <v>7</v>
      </c>
      <c r="K1141">
        <v>7</v>
      </c>
      <c r="L1141">
        <v>1</v>
      </c>
      <c r="M1141">
        <v>0</v>
      </c>
      <c r="N1141">
        <v>0</v>
      </c>
      <c r="O1141">
        <v>3</v>
      </c>
      <c r="P1141">
        <v>0</v>
      </c>
      <c r="Q1141">
        <v>0</v>
      </c>
      <c r="R1141">
        <v>1</v>
      </c>
      <c r="S1141">
        <v>3</v>
      </c>
      <c r="T1141">
        <v>0</v>
      </c>
      <c r="U1141">
        <v>0</v>
      </c>
      <c r="V1141">
        <v>3</v>
      </c>
      <c r="W1141">
        <v>0</v>
      </c>
      <c r="X1141">
        <v>0</v>
      </c>
      <c r="Y1141">
        <v>1</v>
      </c>
      <c r="Z1141">
        <v>3</v>
      </c>
      <c r="AA1141">
        <v>0</v>
      </c>
      <c r="AB1141">
        <v>0</v>
      </c>
      <c r="AC1141">
        <v>3</v>
      </c>
      <c r="AD1141">
        <v>0</v>
      </c>
      <c r="AE1141">
        <v>0</v>
      </c>
      <c r="AF1141">
        <v>1</v>
      </c>
      <c r="AG1141">
        <v>3</v>
      </c>
      <c r="AH1141" s="3">
        <v>0.8571428571428571</v>
      </c>
      <c r="AI1141" s="3">
        <v>0</v>
      </c>
      <c r="AJ1141" s="3">
        <v>2.2857142857142856</v>
      </c>
      <c r="AK1141" s="3">
        <v>1.3865714285714286</v>
      </c>
      <c r="AL1141" s="3">
        <v>0.89542857142857135</v>
      </c>
      <c r="AM1141" s="3">
        <v>0.8571428571428571</v>
      </c>
      <c r="AN1141" s="3">
        <v>1.75</v>
      </c>
      <c r="AO1141" s="3">
        <f t="shared" si="223"/>
        <v>1.1474285714285715</v>
      </c>
      <c r="AP1141" s="3" t="b">
        <f t="shared" si="224"/>
        <v>0</v>
      </c>
      <c r="AQ1141" s="3" t="b">
        <f t="shared" si="231"/>
        <v>1</v>
      </c>
      <c r="AR1141">
        <f t="shared" si="225"/>
        <v>1</v>
      </c>
      <c r="AS1141">
        <f t="shared" si="226"/>
        <v>2</v>
      </c>
      <c r="AT1141" s="3" t="b">
        <f t="shared" si="227"/>
        <v>1</v>
      </c>
      <c r="AU1141" s="3">
        <f t="shared" si="228"/>
        <v>1.1323571428571428</v>
      </c>
      <c r="AV1141" s="3">
        <f t="shared" si="229"/>
        <v>1.1675238095238096</v>
      </c>
      <c r="AW1141" s="3">
        <f t="shared" si="235"/>
        <v>-4.4122918712359328E-2</v>
      </c>
      <c r="AX1141" s="3">
        <f t="shared" si="234"/>
        <v>-0.22047691363506539</v>
      </c>
      <c r="AY1141" s="3" t="b">
        <f t="shared" si="232"/>
        <v>0</v>
      </c>
      <c r="AZ1141" s="6">
        <f t="shared" si="230"/>
        <v>0.95675206367828869</v>
      </c>
      <c r="BA1141" s="3" t="b">
        <f t="shared" si="233"/>
        <v>0</v>
      </c>
      <c r="BB1141" s="3"/>
      <c r="BC1141" t="s">
        <v>537</v>
      </c>
    </row>
    <row r="1142" spans="1:55">
      <c r="A1142">
        <v>369</v>
      </c>
      <c r="B1142">
        <v>1</v>
      </c>
      <c r="C1142" t="s">
        <v>1098</v>
      </c>
      <c r="D1142" t="str">
        <f>HYPERLINK("http://www.uniprot.org/uniprot/RS23_MOUSE", "RS23_MOUSE")</f>
        <v>RS23_MOUSE</v>
      </c>
      <c r="F1142">
        <v>26.6</v>
      </c>
      <c r="G1142">
        <v>143</v>
      </c>
      <c r="H1142">
        <v>15809</v>
      </c>
      <c r="I1142" t="s">
        <v>1099</v>
      </c>
      <c r="J1142">
        <v>14</v>
      </c>
      <c r="K1142">
        <v>14</v>
      </c>
      <c r="L1142">
        <v>1</v>
      </c>
      <c r="M1142">
        <v>0</v>
      </c>
      <c r="N1142">
        <v>3</v>
      </c>
      <c r="O1142">
        <v>2</v>
      </c>
      <c r="P1142">
        <v>0</v>
      </c>
      <c r="Q1142">
        <v>0</v>
      </c>
      <c r="R1142">
        <v>3</v>
      </c>
      <c r="S1142">
        <v>6</v>
      </c>
      <c r="T1142">
        <v>0</v>
      </c>
      <c r="U1142">
        <v>3</v>
      </c>
      <c r="V1142">
        <v>2</v>
      </c>
      <c r="W1142">
        <v>0</v>
      </c>
      <c r="X1142">
        <v>0</v>
      </c>
      <c r="Y1142">
        <v>3</v>
      </c>
      <c r="Z1142">
        <v>6</v>
      </c>
      <c r="AA1142">
        <v>0</v>
      </c>
      <c r="AB1142">
        <v>3</v>
      </c>
      <c r="AC1142">
        <v>2</v>
      </c>
      <c r="AD1142">
        <v>0</v>
      </c>
      <c r="AE1142">
        <v>0</v>
      </c>
      <c r="AF1142">
        <v>3</v>
      </c>
      <c r="AG1142">
        <v>6</v>
      </c>
      <c r="AH1142" s="3">
        <v>0</v>
      </c>
      <c r="AI1142" s="3">
        <v>1.4285714285714286</v>
      </c>
      <c r="AJ1142" s="3">
        <v>1.1428571428571428</v>
      </c>
      <c r="AK1142" s="3">
        <v>0</v>
      </c>
      <c r="AL1142" s="3">
        <v>0</v>
      </c>
      <c r="AM1142" s="3">
        <v>2.168857142857143</v>
      </c>
      <c r="AN1142" s="3">
        <v>3.2904285714285715</v>
      </c>
      <c r="AO1142" s="3">
        <f t="shared" si="223"/>
        <v>1.1472448979591836</v>
      </c>
      <c r="AP1142" s="3" t="b">
        <f t="shared" si="224"/>
        <v>0</v>
      </c>
      <c r="AQ1142" s="3" t="b">
        <f t="shared" si="231"/>
        <v>1</v>
      </c>
      <c r="AR1142">
        <f t="shared" si="225"/>
        <v>2</v>
      </c>
      <c r="AS1142">
        <f t="shared" si="226"/>
        <v>2</v>
      </c>
      <c r="AT1142" s="3" t="b">
        <f t="shared" si="227"/>
        <v>1</v>
      </c>
      <c r="AU1142" s="3">
        <f t="shared" si="228"/>
        <v>0.64285714285714279</v>
      </c>
      <c r="AV1142" s="3">
        <f t="shared" si="229"/>
        <v>1.8197619047619049</v>
      </c>
      <c r="AW1142" s="3">
        <f t="shared" si="235"/>
        <v>-1.5011796230778658</v>
      </c>
      <c r="AX1142" s="3">
        <f t="shared" si="234"/>
        <v>-1.0535764590979906</v>
      </c>
      <c r="AY1142" s="3" t="b">
        <f t="shared" si="232"/>
        <v>0</v>
      </c>
      <c r="AZ1142" s="6">
        <f t="shared" si="230"/>
        <v>0.25796735763102874</v>
      </c>
      <c r="BA1142" s="3" t="b">
        <f t="shared" si="233"/>
        <v>0</v>
      </c>
      <c r="BB1142" s="3"/>
      <c r="BC1142" t="s">
        <v>537</v>
      </c>
    </row>
    <row r="1143" spans="1:55">
      <c r="A1143">
        <v>935</v>
      </c>
      <c r="B1143">
        <v>1</v>
      </c>
      <c r="C1143" t="s">
        <v>2817</v>
      </c>
      <c r="D1143" t="str">
        <f>HYPERLINK("http://www.uniprot.org/uniprot/L10K_MOUSE", "L10K_MOUSE")</f>
        <v>L10K_MOUSE</v>
      </c>
      <c r="F1143">
        <v>17</v>
      </c>
      <c r="G1143">
        <v>94</v>
      </c>
      <c r="H1143">
        <v>10198</v>
      </c>
      <c r="I1143" t="s">
        <v>2818</v>
      </c>
      <c r="J1143">
        <v>8</v>
      </c>
      <c r="K1143">
        <v>8</v>
      </c>
      <c r="L1143">
        <v>1</v>
      </c>
      <c r="M1143">
        <v>0</v>
      </c>
      <c r="N1143">
        <v>3</v>
      </c>
      <c r="O1143">
        <v>1</v>
      </c>
      <c r="P1143">
        <v>0</v>
      </c>
      <c r="Q1143">
        <v>0</v>
      </c>
      <c r="R1143">
        <v>3</v>
      </c>
      <c r="S1143">
        <v>1</v>
      </c>
      <c r="T1143">
        <v>0</v>
      </c>
      <c r="U1143">
        <v>3</v>
      </c>
      <c r="V1143">
        <v>1</v>
      </c>
      <c r="W1143">
        <v>0</v>
      </c>
      <c r="X1143">
        <v>0</v>
      </c>
      <c r="Y1143">
        <v>3</v>
      </c>
      <c r="Z1143">
        <v>1</v>
      </c>
      <c r="AA1143">
        <v>0</v>
      </c>
      <c r="AB1143">
        <v>3</v>
      </c>
      <c r="AC1143">
        <v>1</v>
      </c>
      <c r="AD1143">
        <v>0</v>
      </c>
      <c r="AE1143">
        <v>0</v>
      </c>
      <c r="AF1143">
        <v>3</v>
      </c>
      <c r="AG1143">
        <v>1</v>
      </c>
      <c r="AH1143" s="3">
        <v>0.8571428571428571</v>
      </c>
      <c r="AI1143" s="3">
        <v>1.4285714285714286</v>
      </c>
      <c r="AJ1143" s="3">
        <v>0.72485714285714287</v>
      </c>
      <c r="AK1143" s="3">
        <v>1.2857142857142858</v>
      </c>
      <c r="AL1143" s="3">
        <v>0.86457142857142855</v>
      </c>
      <c r="AM1143" s="3">
        <v>2.2857142857142856</v>
      </c>
      <c r="AN1143" s="3">
        <v>0.5714285714285714</v>
      </c>
      <c r="AO1143" s="3">
        <f t="shared" si="223"/>
        <v>1.1454285714285715</v>
      </c>
      <c r="AP1143" s="3" t="b">
        <f t="shared" si="224"/>
        <v>0</v>
      </c>
      <c r="AQ1143" s="3" t="b">
        <f t="shared" si="231"/>
        <v>1</v>
      </c>
      <c r="AR1143">
        <f t="shared" si="225"/>
        <v>2</v>
      </c>
      <c r="AS1143">
        <f t="shared" si="226"/>
        <v>2</v>
      </c>
      <c r="AT1143" s="3" t="b">
        <f t="shared" si="227"/>
        <v>1</v>
      </c>
      <c r="AU1143" s="3">
        <f t="shared" si="228"/>
        <v>1.0740714285714286</v>
      </c>
      <c r="AV1143" s="3">
        <f t="shared" si="229"/>
        <v>1.2405714285714284</v>
      </c>
      <c r="AW1143" s="3">
        <f t="shared" si="235"/>
        <v>-0.20791486437178694</v>
      </c>
      <c r="AX1143" s="3">
        <f t="shared" si="234"/>
        <v>-0.2728577812352892</v>
      </c>
      <c r="AY1143" s="3" t="b">
        <f t="shared" si="232"/>
        <v>0</v>
      </c>
      <c r="AZ1143" s="6">
        <f t="shared" si="230"/>
        <v>0.74562059404546299</v>
      </c>
      <c r="BA1143" s="3" t="b">
        <f t="shared" si="233"/>
        <v>0</v>
      </c>
      <c r="BB1143" s="3"/>
      <c r="BC1143" t="s">
        <v>537</v>
      </c>
    </row>
    <row r="1144" spans="1:55">
      <c r="A1144">
        <v>1065</v>
      </c>
      <c r="B1144">
        <v>1</v>
      </c>
      <c r="C1144" t="s">
        <v>2438</v>
      </c>
      <c r="D1144" t="str">
        <f>HYPERLINK("http://www.uniprot.org/uniprot/SMC6_MOUSE", "SMC6_MOUSE")</f>
        <v>SMC6_MOUSE</v>
      </c>
      <c r="F1144">
        <v>2.9</v>
      </c>
      <c r="G1144">
        <v>1097</v>
      </c>
      <c r="H1144">
        <v>127199</v>
      </c>
      <c r="I1144" t="s">
        <v>2439</v>
      </c>
      <c r="J1144">
        <v>3</v>
      </c>
      <c r="K1144">
        <v>3</v>
      </c>
      <c r="L1144">
        <v>1</v>
      </c>
      <c r="M1144">
        <v>2</v>
      </c>
      <c r="N1144">
        <v>1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2</v>
      </c>
      <c r="U1144">
        <v>1</v>
      </c>
      <c r="V1144">
        <v>0</v>
      </c>
      <c r="W1144">
        <v>0</v>
      </c>
      <c r="X1144">
        <v>0</v>
      </c>
      <c r="Y1144">
        <v>0</v>
      </c>
      <c r="Z1144">
        <v>0</v>
      </c>
      <c r="AA1144">
        <v>2</v>
      </c>
      <c r="AB1144">
        <v>1</v>
      </c>
      <c r="AC1144">
        <v>0</v>
      </c>
      <c r="AD1144">
        <v>0</v>
      </c>
      <c r="AE1144">
        <v>0</v>
      </c>
      <c r="AF1144">
        <v>0</v>
      </c>
      <c r="AG1144">
        <v>0</v>
      </c>
      <c r="AH1144" s="3">
        <v>4.5714285714285712</v>
      </c>
      <c r="AI1144" s="3">
        <v>0.42857142857142855</v>
      </c>
      <c r="AJ1144" s="3">
        <v>0</v>
      </c>
      <c r="AK1144" s="3">
        <v>1.5714285714285714</v>
      </c>
      <c r="AL1144" s="3">
        <v>1.1428571428571428</v>
      </c>
      <c r="AM1144" s="3">
        <v>0.2857142857142857</v>
      </c>
      <c r="AN1144" s="3">
        <v>0</v>
      </c>
      <c r="AO1144" s="3">
        <f t="shared" si="223"/>
        <v>1.1428571428571428</v>
      </c>
      <c r="AP1144" s="3" t="b">
        <f t="shared" si="224"/>
        <v>0</v>
      </c>
      <c r="AQ1144" s="3" t="b">
        <f t="shared" si="231"/>
        <v>1</v>
      </c>
      <c r="AR1144">
        <f t="shared" si="225"/>
        <v>2</v>
      </c>
      <c r="AS1144">
        <f t="shared" si="226"/>
        <v>0</v>
      </c>
      <c r="AT1144" s="3" t="b">
        <f t="shared" si="227"/>
        <v>0</v>
      </c>
      <c r="AU1144" s="3">
        <f t="shared" si="228"/>
        <v>1.6428571428571428</v>
      </c>
      <c r="AV1144" s="3">
        <f t="shared" si="229"/>
        <v>0.47619047619047611</v>
      </c>
      <c r="AW1144" s="3">
        <f t="shared" si="235"/>
        <v>1.7865963618908072</v>
      </c>
      <c r="AX1144" s="3">
        <f t="shared" si="234"/>
        <v>1.0506462626924575</v>
      </c>
      <c r="AY1144" s="3" t="b">
        <f t="shared" si="232"/>
        <v>0</v>
      </c>
      <c r="AZ1144" s="6">
        <f t="shared" si="230"/>
        <v>0.39462724746054911</v>
      </c>
      <c r="BA1144" s="3" t="b">
        <f t="shared" si="233"/>
        <v>0</v>
      </c>
      <c r="BB1144" s="3"/>
      <c r="BC1144" t="s">
        <v>537</v>
      </c>
    </row>
    <row r="1145" spans="1:55">
      <c r="A1145">
        <v>1241</v>
      </c>
      <c r="B1145">
        <v>1</v>
      </c>
      <c r="C1145" t="s">
        <v>2204</v>
      </c>
      <c r="D1145" t="str">
        <f>HYPERLINK("http://www.uniprot.org/uniprot/M2GD_MOUSE", "M2GD_MOUSE")</f>
        <v>M2GD_MOUSE</v>
      </c>
      <c r="F1145">
        <v>2.1</v>
      </c>
      <c r="G1145">
        <v>869</v>
      </c>
      <c r="H1145">
        <v>97256</v>
      </c>
      <c r="I1145" t="s">
        <v>2205</v>
      </c>
      <c r="J1145">
        <v>4</v>
      </c>
      <c r="K1145">
        <v>4</v>
      </c>
      <c r="L1145">
        <v>1</v>
      </c>
      <c r="M1145">
        <v>0</v>
      </c>
      <c r="N1145">
        <v>0</v>
      </c>
      <c r="O1145">
        <v>2</v>
      </c>
      <c r="P1145">
        <v>0</v>
      </c>
      <c r="Q1145">
        <v>0</v>
      </c>
      <c r="R1145">
        <v>0</v>
      </c>
      <c r="S1145">
        <v>2</v>
      </c>
      <c r="T1145">
        <v>0</v>
      </c>
      <c r="U1145">
        <v>0</v>
      </c>
      <c r="V1145">
        <v>2</v>
      </c>
      <c r="W1145">
        <v>0</v>
      </c>
      <c r="X1145">
        <v>0</v>
      </c>
      <c r="Y1145">
        <v>0</v>
      </c>
      <c r="Z1145">
        <v>2</v>
      </c>
      <c r="AA1145">
        <v>0</v>
      </c>
      <c r="AB1145">
        <v>0</v>
      </c>
      <c r="AC1145">
        <v>2</v>
      </c>
      <c r="AD1145">
        <v>0</v>
      </c>
      <c r="AE1145">
        <v>0</v>
      </c>
      <c r="AF1145">
        <v>0</v>
      </c>
      <c r="AG1145">
        <v>2</v>
      </c>
      <c r="AH1145" s="3">
        <v>1.3659999999999999</v>
      </c>
      <c r="AI1145" s="3">
        <v>0</v>
      </c>
      <c r="AJ1145" s="3">
        <v>1.4285714285714286</v>
      </c>
      <c r="AK1145" s="3">
        <v>2.3371428571428572</v>
      </c>
      <c r="AL1145" s="3">
        <v>1.4285714285714286</v>
      </c>
      <c r="AM1145" s="3">
        <v>0.2857142857142857</v>
      </c>
      <c r="AN1145" s="3">
        <v>1.1428571428571428</v>
      </c>
      <c r="AO1145" s="3">
        <f t="shared" si="223"/>
        <v>1.1412653061224489</v>
      </c>
      <c r="AP1145" s="3" t="b">
        <f t="shared" si="224"/>
        <v>0</v>
      </c>
      <c r="AQ1145" s="3" t="b">
        <f t="shared" si="231"/>
        <v>1</v>
      </c>
      <c r="AR1145">
        <f t="shared" si="225"/>
        <v>1</v>
      </c>
      <c r="AS1145">
        <f t="shared" si="226"/>
        <v>1</v>
      </c>
      <c r="AT1145" s="3" t="b">
        <f t="shared" si="227"/>
        <v>0</v>
      </c>
      <c r="AU1145" s="3">
        <f t="shared" si="228"/>
        <v>1.2829285714285714</v>
      </c>
      <c r="AV1145" s="3">
        <f t="shared" si="229"/>
        <v>0.95238095238095244</v>
      </c>
      <c r="AW1145" s="3">
        <f t="shared" si="235"/>
        <v>0.42983017679566482</v>
      </c>
      <c r="AX1145" s="3">
        <f t="shared" si="234"/>
        <v>0.13172257342963029</v>
      </c>
      <c r="AY1145" s="3" t="b">
        <f t="shared" si="232"/>
        <v>0</v>
      </c>
      <c r="AZ1145" s="6">
        <f t="shared" si="230"/>
        <v>0.62667902010295562</v>
      </c>
      <c r="BA1145" s="3" t="b">
        <f t="shared" si="233"/>
        <v>0</v>
      </c>
      <c r="BB1145" s="3"/>
      <c r="BC1145" t="s">
        <v>537</v>
      </c>
    </row>
    <row r="1146" spans="1:55">
      <c r="A1146">
        <v>1215</v>
      </c>
      <c r="B1146">
        <v>1</v>
      </c>
      <c r="C1146" t="s">
        <v>2149</v>
      </c>
      <c r="D1146" t="str">
        <f>HYPERLINK("http://www.uniprot.org/uniprot/MED11_MOUSE", "MED11_MOUSE")</f>
        <v>MED11_MOUSE</v>
      </c>
      <c r="F1146">
        <v>31.6</v>
      </c>
      <c r="G1146">
        <v>117</v>
      </c>
      <c r="H1146">
        <v>13132</v>
      </c>
      <c r="I1146" t="s">
        <v>2150</v>
      </c>
      <c r="J1146">
        <v>4</v>
      </c>
      <c r="K1146">
        <v>4</v>
      </c>
      <c r="L1146">
        <v>1</v>
      </c>
      <c r="M1146">
        <v>0</v>
      </c>
      <c r="N1146">
        <v>1</v>
      </c>
      <c r="O1146">
        <v>0</v>
      </c>
      <c r="P1146">
        <v>0</v>
      </c>
      <c r="Q1146">
        <v>0</v>
      </c>
      <c r="R1146">
        <v>2</v>
      </c>
      <c r="S1146">
        <v>1</v>
      </c>
      <c r="T1146">
        <v>0</v>
      </c>
      <c r="U1146">
        <v>1</v>
      </c>
      <c r="V1146">
        <v>0</v>
      </c>
      <c r="W1146">
        <v>0</v>
      </c>
      <c r="X1146">
        <v>0</v>
      </c>
      <c r="Y1146">
        <v>2</v>
      </c>
      <c r="Z1146">
        <v>1</v>
      </c>
      <c r="AA1146">
        <v>0</v>
      </c>
      <c r="AB1146">
        <v>1</v>
      </c>
      <c r="AC1146">
        <v>0</v>
      </c>
      <c r="AD1146">
        <v>0</v>
      </c>
      <c r="AE1146">
        <v>0</v>
      </c>
      <c r="AF1146">
        <v>2</v>
      </c>
      <c r="AG1146">
        <v>1</v>
      </c>
      <c r="AH1146" s="3">
        <v>1.2857142857142858</v>
      </c>
      <c r="AI1146" s="3">
        <v>0.5714285714285714</v>
      </c>
      <c r="AJ1146" s="3">
        <v>0.2857142857142857</v>
      </c>
      <c r="AK1146" s="3">
        <v>2.2857142857142856</v>
      </c>
      <c r="AL1146" s="3">
        <v>1.4285714285714286</v>
      </c>
      <c r="AM1146" s="3">
        <v>1.4694285714285713</v>
      </c>
      <c r="AN1146" s="3">
        <v>0.65714285714285714</v>
      </c>
      <c r="AO1146" s="3">
        <f t="shared" si="223"/>
        <v>1.1405306122448979</v>
      </c>
      <c r="AP1146" s="3" t="b">
        <f t="shared" si="224"/>
        <v>0</v>
      </c>
      <c r="AQ1146" s="3" t="b">
        <f t="shared" si="231"/>
        <v>1</v>
      </c>
      <c r="AR1146">
        <f t="shared" si="225"/>
        <v>1</v>
      </c>
      <c r="AS1146">
        <f t="shared" si="226"/>
        <v>2</v>
      </c>
      <c r="AT1146" s="3" t="b">
        <f t="shared" si="227"/>
        <v>1</v>
      </c>
      <c r="AU1146" s="3">
        <f t="shared" si="228"/>
        <v>1.1071428571428572</v>
      </c>
      <c r="AV1146" s="3">
        <f t="shared" si="229"/>
        <v>1.1850476190476189</v>
      </c>
      <c r="AW1146" s="3">
        <f t="shared" si="235"/>
        <v>-9.8103644113709504E-2</v>
      </c>
      <c r="AX1146" s="3">
        <f t="shared" si="234"/>
        <v>-0.33990460166584474</v>
      </c>
      <c r="AY1146" s="3" t="b">
        <f t="shared" si="232"/>
        <v>0</v>
      </c>
      <c r="AZ1146" s="6">
        <f t="shared" si="230"/>
        <v>0.89692592426485551</v>
      </c>
      <c r="BA1146" s="3" t="b">
        <f t="shared" si="233"/>
        <v>0</v>
      </c>
      <c r="BB1146" s="3"/>
      <c r="BC1146" t="s">
        <v>537</v>
      </c>
    </row>
    <row r="1147" spans="1:55">
      <c r="A1147">
        <v>944</v>
      </c>
      <c r="B1147">
        <v>1</v>
      </c>
      <c r="C1147" t="s">
        <v>2686</v>
      </c>
      <c r="D1147" t="str">
        <f>HYPERLINK("http://www.uniprot.org/uniprot/ADAP2_MOUSE", "ADAP2_MOUSE")</f>
        <v>ADAP2_MOUSE</v>
      </c>
      <c r="F1147">
        <v>9.4</v>
      </c>
      <c r="G1147">
        <v>381</v>
      </c>
      <c r="H1147">
        <v>43990</v>
      </c>
      <c r="I1147" t="s">
        <v>2687</v>
      </c>
      <c r="J1147">
        <v>8</v>
      </c>
      <c r="K1147">
        <v>8</v>
      </c>
      <c r="L1147">
        <v>1</v>
      </c>
      <c r="M1147">
        <v>0</v>
      </c>
      <c r="N1147">
        <v>3</v>
      </c>
      <c r="O1147">
        <v>2</v>
      </c>
      <c r="P1147">
        <v>0</v>
      </c>
      <c r="Q1147">
        <v>0</v>
      </c>
      <c r="R1147">
        <v>2</v>
      </c>
      <c r="S1147">
        <v>1</v>
      </c>
      <c r="T1147">
        <v>0</v>
      </c>
      <c r="U1147">
        <v>3</v>
      </c>
      <c r="V1147">
        <v>2</v>
      </c>
      <c r="W1147">
        <v>0</v>
      </c>
      <c r="X1147">
        <v>0</v>
      </c>
      <c r="Y1147">
        <v>2</v>
      </c>
      <c r="Z1147">
        <v>1</v>
      </c>
      <c r="AA1147">
        <v>0</v>
      </c>
      <c r="AB1147">
        <v>3</v>
      </c>
      <c r="AC1147">
        <v>2</v>
      </c>
      <c r="AD1147">
        <v>0</v>
      </c>
      <c r="AE1147">
        <v>0</v>
      </c>
      <c r="AF1147">
        <v>2</v>
      </c>
      <c r="AG1147">
        <v>1</v>
      </c>
      <c r="AH1147" s="3">
        <v>0.8571428571428571</v>
      </c>
      <c r="AI1147" s="3">
        <v>1.4285714285714286</v>
      </c>
      <c r="AJ1147" s="3">
        <v>1.3571428571428572</v>
      </c>
      <c r="AK1147" s="3">
        <v>1.3561428571428571</v>
      </c>
      <c r="AL1147" s="3">
        <v>0.89228571428571435</v>
      </c>
      <c r="AM1147" s="3">
        <v>1.4285714285714286</v>
      </c>
      <c r="AN1147" s="3">
        <v>0.5714285714285714</v>
      </c>
      <c r="AO1147" s="3">
        <f t="shared" si="223"/>
        <v>1.1273265306122449</v>
      </c>
      <c r="AP1147" s="3" t="b">
        <f t="shared" si="224"/>
        <v>0</v>
      </c>
      <c r="AQ1147" s="3" t="b">
        <f t="shared" si="231"/>
        <v>1</v>
      </c>
      <c r="AR1147">
        <f t="shared" si="225"/>
        <v>2</v>
      </c>
      <c r="AS1147">
        <f t="shared" si="226"/>
        <v>2</v>
      </c>
      <c r="AT1147" s="3" t="b">
        <f t="shared" si="227"/>
        <v>1</v>
      </c>
      <c r="AU1147" s="3">
        <f t="shared" si="228"/>
        <v>1.2497499999999999</v>
      </c>
      <c r="AV1147" s="3">
        <f t="shared" si="229"/>
        <v>0.96409523809523812</v>
      </c>
      <c r="AW1147" s="3">
        <f t="shared" si="235"/>
        <v>0.37439195186333524</v>
      </c>
      <c r="AX1147" s="3">
        <f t="shared" si="234"/>
        <v>2.0241460390970911E-2</v>
      </c>
      <c r="AY1147" s="3" t="b">
        <f t="shared" si="232"/>
        <v>0</v>
      </c>
      <c r="AZ1147" s="6">
        <f t="shared" si="230"/>
        <v>0.32371050142546298</v>
      </c>
      <c r="BA1147" s="3" t="b">
        <f t="shared" si="233"/>
        <v>0</v>
      </c>
      <c r="BB1147" s="3"/>
      <c r="BC1147" t="s">
        <v>537</v>
      </c>
    </row>
    <row r="1148" spans="1:55">
      <c r="A1148">
        <v>529</v>
      </c>
      <c r="B1148">
        <v>1</v>
      </c>
      <c r="C1148" t="s">
        <v>746</v>
      </c>
      <c r="D1148" t="str">
        <f>HYPERLINK("http://www.uniprot.org/uniprot/IQGA2_MOUSE", "IQGA2_MOUSE")</f>
        <v>IQGA2_MOUSE</v>
      </c>
      <c r="F1148">
        <v>7</v>
      </c>
      <c r="G1148">
        <v>1575</v>
      </c>
      <c r="H1148">
        <v>180529</v>
      </c>
      <c r="I1148" t="s">
        <v>747</v>
      </c>
      <c r="J1148">
        <v>9</v>
      </c>
      <c r="K1148">
        <v>9</v>
      </c>
      <c r="L1148">
        <v>1</v>
      </c>
      <c r="M1148">
        <v>1</v>
      </c>
      <c r="N1148">
        <v>6</v>
      </c>
      <c r="O1148">
        <v>1</v>
      </c>
      <c r="P1148">
        <v>0</v>
      </c>
      <c r="Q1148">
        <v>0</v>
      </c>
      <c r="R1148">
        <v>0</v>
      </c>
      <c r="S1148">
        <v>1</v>
      </c>
      <c r="T1148">
        <v>1</v>
      </c>
      <c r="U1148">
        <v>6</v>
      </c>
      <c r="V1148">
        <v>1</v>
      </c>
      <c r="W1148">
        <v>0</v>
      </c>
      <c r="X1148">
        <v>0</v>
      </c>
      <c r="Y1148">
        <v>0</v>
      </c>
      <c r="Z1148">
        <v>1</v>
      </c>
      <c r="AA1148">
        <v>1</v>
      </c>
      <c r="AB1148">
        <v>6</v>
      </c>
      <c r="AC1148">
        <v>1</v>
      </c>
      <c r="AD1148">
        <v>0</v>
      </c>
      <c r="AE1148">
        <v>0</v>
      </c>
      <c r="AF1148">
        <v>0</v>
      </c>
      <c r="AG1148">
        <v>1</v>
      </c>
      <c r="AH1148" s="3">
        <v>2.2857142857142856</v>
      </c>
      <c r="AI1148" s="3">
        <v>3.8571428571428572</v>
      </c>
      <c r="AJ1148" s="3">
        <v>0.5714285714285714</v>
      </c>
      <c r="AK1148" s="3">
        <v>0.42857142857142855</v>
      </c>
      <c r="AL1148" s="3">
        <v>0.2857142857142857</v>
      </c>
      <c r="AM1148" s="3">
        <v>0</v>
      </c>
      <c r="AN1148" s="3">
        <v>0.42857142857142855</v>
      </c>
      <c r="AO1148" s="3">
        <f t="shared" si="223"/>
        <v>1.1224489795918366</v>
      </c>
      <c r="AP1148" s="3" t="b">
        <f t="shared" si="224"/>
        <v>0</v>
      </c>
      <c r="AQ1148" s="3" t="b">
        <f t="shared" si="231"/>
        <v>1</v>
      </c>
      <c r="AR1148">
        <f t="shared" si="225"/>
        <v>3</v>
      </c>
      <c r="AS1148">
        <f t="shared" si="226"/>
        <v>1</v>
      </c>
      <c r="AT1148" s="3" t="b">
        <f t="shared" si="227"/>
        <v>1</v>
      </c>
      <c r="AU1148" s="3">
        <f t="shared" si="228"/>
        <v>1.7857142857142856</v>
      </c>
      <c r="AV1148" s="3">
        <f t="shared" si="229"/>
        <v>0.23809523809523805</v>
      </c>
      <c r="AW1148" s="3">
        <f t="shared" si="235"/>
        <v>2.9068905956085187</v>
      </c>
      <c r="AX1148" s="3">
        <f t="shared" si="234"/>
        <v>1.7560523898478249</v>
      </c>
      <c r="AY1148" s="3" t="b">
        <f t="shared" si="232"/>
        <v>1</v>
      </c>
      <c r="AZ1148" s="6">
        <f t="shared" si="230"/>
        <v>0.1690240259927083</v>
      </c>
      <c r="BA1148" s="3" t="b">
        <f t="shared" si="233"/>
        <v>0</v>
      </c>
      <c r="BB1148" s="3"/>
      <c r="BC1148" t="s">
        <v>537</v>
      </c>
    </row>
    <row r="1149" spans="1:55">
      <c r="A1149">
        <v>858</v>
      </c>
      <c r="B1149">
        <v>1</v>
      </c>
      <c r="C1149" t="s">
        <v>1557</v>
      </c>
      <c r="D1149" t="str">
        <f>HYPERLINK("http://www.uniprot.org/uniprot/LENG8_MOUSE", "LENG8_MOUSE")</f>
        <v>LENG8_MOUSE</v>
      </c>
      <c r="F1149">
        <v>10.6</v>
      </c>
      <c r="G1149">
        <v>785</v>
      </c>
      <c r="H1149">
        <v>86768</v>
      </c>
      <c r="I1149" t="s">
        <v>1558</v>
      </c>
      <c r="J1149">
        <v>8</v>
      </c>
      <c r="K1149">
        <v>8</v>
      </c>
      <c r="L1149">
        <v>1</v>
      </c>
      <c r="M1149">
        <v>0</v>
      </c>
      <c r="N1149">
        <v>4</v>
      </c>
      <c r="O1149">
        <v>2</v>
      </c>
      <c r="P1149">
        <v>0</v>
      </c>
      <c r="Q1149">
        <v>0</v>
      </c>
      <c r="R1149">
        <v>2</v>
      </c>
      <c r="S1149">
        <v>0</v>
      </c>
      <c r="T1149">
        <v>0</v>
      </c>
      <c r="U1149">
        <v>4</v>
      </c>
      <c r="V1149">
        <v>2</v>
      </c>
      <c r="W1149">
        <v>0</v>
      </c>
      <c r="X1149">
        <v>0</v>
      </c>
      <c r="Y1149">
        <v>2</v>
      </c>
      <c r="Z1149">
        <v>0</v>
      </c>
      <c r="AA1149">
        <v>0</v>
      </c>
      <c r="AB1149">
        <v>4</v>
      </c>
      <c r="AC1149">
        <v>2</v>
      </c>
      <c r="AD1149">
        <v>0</v>
      </c>
      <c r="AE1149">
        <v>0</v>
      </c>
      <c r="AF1149">
        <v>2</v>
      </c>
      <c r="AG1149">
        <v>0</v>
      </c>
      <c r="AH1149" s="3">
        <v>0.8571428571428571</v>
      </c>
      <c r="AI1149" s="3">
        <v>2.2857142857142856</v>
      </c>
      <c r="AJ1149" s="3">
        <v>1.2857142857142858</v>
      </c>
      <c r="AK1149" s="3">
        <v>1.1428571428571428</v>
      </c>
      <c r="AL1149" s="3">
        <v>0.8571428571428571</v>
      </c>
      <c r="AM1149" s="3">
        <v>1.4285714285714286</v>
      </c>
      <c r="AN1149" s="3">
        <v>0</v>
      </c>
      <c r="AO1149" s="3">
        <f t="shared" si="223"/>
        <v>1.1224489795918366</v>
      </c>
      <c r="AP1149" s="3" t="b">
        <f t="shared" si="224"/>
        <v>0</v>
      </c>
      <c r="AQ1149" s="3" t="b">
        <f t="shared" si="231"/>
        <v>1</v>
      </c>
      <c r="AR1149">
        <f t="shared" si="225"/>
        <v>2</v>
      </c>
      <c r="AS1149">
        <f t="shared" si="226"/>
        <v>1</v>
      </c>
      <c r="AT1149" s="3" t="b">
        <f t="shared" si="227"/>
        <v>0</v>
      </c>
      <c r="AU1149" s="3">
        <f t="shared" si="228"/>
        <v>1.3928571428571428</v>
      </c>
      <c r="AV1149" s="3">
        <f t="shared" si="229"/>
        <v>0.76190476190476186</v>
      </c>
      <c r="AW1149" s="3">
        <f t="shared" si="235"/>
        <v>0.87036471958340456</v>
      </c>
      <c r="AX1149" s="3">
        <f t="shared" si="234"/>
        <v>0.43855567502366533</v>
      </c>
      <c r="AY1149" s="3" t="b">
        <f t="shared" si="232"/>
        <v>0</v>
      </c>
      <c r="AZ1149" s="6">
        <f t="shared" si="230"/>
        <v>0.26741352263323809</v>
      </c>
      <c r="BA1149" s="3" t="b">
        <f t="shared" si="233"/>
        <v>0</v>
      </c>
      <c r="BB1149" s="3"/>
      <c r="BC1149" t="s">
        <v>537</v>
      </c>
    </row>
    <row r="1150" spans="1:55">
      <c r="A1150">
        <v>158</v>
      </c>
      <c r="B1150">
        <v>1</v>
      </c>
      <c r="C1150" t="s">
        <v>140</v>
      </c>
      <c r="D1150" t="str">
        <f>HYPERLINK("http://www.uniprot.org/uniprot/PDIA4_MOUSE", "PDIA4_MOUSE")</f>
        <v>PDIA4_MOUSE</v>
      </c>
      <c r="F1150">
        <v>10.8</v>
      </c>
      <c r="G1150">
        <v>638</v>
      </c>
      <c r="H1150">
        <v>71974</v>
      </c>
      <c r="I1150" t="s">
        <v>141</v>
      </c>
      <c r="J1150">
        <v>7</v>
      </c>
      <c r="K1150">
        <v>7</v>
      </c>
      <c r="L1150">
        <v>1</v>
      </c>
      <c r="M1150">
        <v>2</v>
      </c>
      <c r="N1150">
        <v>0</v>
      </c>
      <c r="O1150">
        <v>1</v>
      </c>
      <c r="P1150">
        <v>0</v>
      </c>
      <c r="Q1150">
        <v>1</v>
      </c>
      <c r="R1150">
        <v>2</v>
      </c>
      <c r="S1150">
        <v>1</v>
      </c>
      <c r="T1150">
        <v>2</v>
      </c>
      <c r="U1150">
        <v>0</v>
      </c>
      <c r="V1150">
        <v>1</v>
      </c>
      <c r="W1150">
        <v>0</v>
      </c>
      <c r="X1150">
        <v>1</v>
      </c>
      <c r="Y1150">
        <v>2</v>
      </c>
      <c r="Z1150">
        <v>1</v>
      </c>
      <c r="AA1150">
        <v>2</v>
      </c>
      <c r="AB1150">
        <v>0</v>
      </c>
      <c r="AC1150">
        <v>1</v>
      </c>
      <c r="AD1150">
        <v>0</v>
      </c>
      <c r="AE1150">
        <v>1</v>
      </c>
      <c r="AF1150">
        <v>2</v>
      </c>
      <c r="AG1150">
        <v>1</v>
      </c>
      <c r="AH1150" s="3">
        <v>3.7122857142857142</v>
      </c>
      <c r="AI1150" s="3">
        <v>0</v>
      </c>
      <c r="AJ1150" s="3">
        <v>0.42857142857142855</v>
      </c>
      <c r="AK1150" s="3">
        <v>0</v>
      </c>
      <c r="AL1150" s="3">
        <v>2.2857142857142856</v>
      </c>
      <c r="AM1150" s="3">
        <v>1.1428571428571428</v>
      </c>
      <c r="AN1150" s="3">
        <v>0.2857142857142857</v>
      </c>
      <c r="AO1150" s="3">
        <f t="shared" si="223"/>
        <v>1.1221632653061222</v>
      </c>
      <c r="AP1150" s="3" t="b">
        <f t="shared" si="224"/>
        <v>0</v>
      </c>
      <c r="AQ1150" s="3" t="b">
        <f t="shared" si="231"/>
        <v>1</v>
      </c>
      <c r="AR1150">
        <f t="shared" si="225"/>
        <v>2</v>
      </c>
      <c r="AS1150">
        <f t="shared" si="226"/>
        <v>3</v>
      </c>
      <c r="AT1150" s="3" t="b">
        <f t="shared" si="227"/>
        <v>1</v>
      </c>
      <c r="AU1150" s="3">
        <f t="shared" si="228"/>
        <v>1.0352142857142856</v>
      </c>
      <c r="AV1150" s="3">
        <f t="shared" si="229"/>
        <v>1.2380952380952379</v>
      </c>
      <c r="AW1150" s="3">
        <f t="shared" si="235"/>
        <v>-0.25819286392878987</v>
      </c>
      <c r="AX1150" s="3">
        <f t="shared" si="234"/>
        <v>-0.38331884845705139</v>
      </c>
      <c r="AY1150" s="3" t="b">
        <f t="shared" si="232"/>
        <v>0</v>
      </c>
      <c r="AZ1150" s="6">
        <f t="shared" si="230"/>
        <v>0.86890580979385379</v>
      </c>
      <c r="BA1150" s="3" t="b">
        <f t="shared" si="233"/>
        <v>0</v>
      </c>
      <c r="BB1150" s="3"/>
      <c r="BC1150" t="s">
        <v>537</v>
      </c>
    </row>
    <row r="1151" spans="1:55">
      <c r="A1151">
        <v>1089</v>
      </c>
      <c r="B1151">
        <v>1</v>
      </c>
      <c r="C1151" t="s">
        <v>2408</v>
      </c>
      <c r="D1151" t="str">
        <f>HYPERLINK("http://www.uniprot.org/uniprot/DHRS4_MOUSE", "DHRS4_MOUSE")</f>
        <v>DHRS4_MOUSE</v>
      </c>
      <c r="F1151">
        <v>8.5</v>
      </c>
      <c r="G1151">
        <v>260</v>
      </c>
      <c r="H1151">
        <v>27755</v>
      </c>
      <c r="I1151" t="s">
        <v>2409</v>
      </c>
      <c r="J1151">
        <v>6</v>
      </c>
      <c r="K1151">
        <v>6</v>
      </c>
      <c r="L1151">
        <v>1</v>
      </c>
      <c r="M1151">
        <v>0</v>
      </c>
      <c r="N1151">
        <v>3</v>
      </c>
      <c r="O1151">
        <v>2</v>
      </c>
      <c r="P1151">
        <v>0</v>
      </c>
      <c r="Q1151">
        <v>0</v>
      </c>
      <c r="R1151">
        <v>1</v>
      </c>
      <c r="S1151">
        <v>0</v>
      </c>
      <c r="T1151">
        <v>0</v>
      </c>
      <c r="U1151">
        <v>3</v>
      </c>
      <c r="V1151">
        <v>2</v>
      </c>
      <c r="W1151">
        <v>0</v>
      </c>
      <c r="X1151">
        <v>0</v>
      </c>
      <c r="Y1151">
        <v>1</v>
      </c>
      <c r="Z1151">
        <v>0</v>
      </c>
      <c r="AA1151">
        <v>0</v>
      </c>
      <c r="AB1151">
        <v>3</v>
      </c>
      <c r="AC1151">
        <v>2</v>
      </c>
      <c r="AD1151">
        <v>0</v>
      </c>
      <c r="AE1151">
        <v>0</v>
      </c>
      <c r="AF1151">
        <v>1</v>
      </c>
      <c r="AG1151">
        <v>0</v>
      </c>
      <c r="AH1151" s="3">
        <v>1.1428571428571428</v>
      </c>
      <c r="AI1151" s="3">
        <v>1.4857142857142858</v>
      </c>
      <c r="AJ1151" s="3">
        <v>1.4285714285714286</v>
      </c>
      <c r="AK1151" s="3">
        <v>1.75</v>
      </c>
      <c r="AL1151" s="3">
        <v>1.1428571428571428</v>
      </c>
      <c r="AM1151" s="3">
        <v>0.8571428571428571</v>
      </c>
      <c r="AN1151" s="3">
        <v>0</v>
      </c>
      <c r="AO1151" s="3">
        <f t="shared" si="223"/>
        <v>1.1153061224489795</v>
      </c>
      <c r="AP1151" s="3" t="b">
        <f t="shared" si="224"/>
        <v>0</v>
      </c>
      <c r="AQ1151" s="3" t="b">
        <f t="shared" si="231"/>
        <v>1</v>
      </c>
      <c r="AR1151">
        <f t="shared" si="225"/>
        <v>2</v>
      </c>
      <c r="AS1151">
        <f t="shared" si="226"/>
        <v>1</v>
      </c>
      <c r="AT1151" s="3" t="b">
        <f t="shared" si="227"/>
        <v>0</v>
      </c>
      <c r="AU1151" s="3">
        <f t="shared" si="228"/>
        <v>1.4517857142857142</v>
      </c>
      <c r="AV1151" s="3">
        <f t="shared" si="229"/>
        <v>0.66666666666666663</v>
      </c>
      <c r="AW1151" s="3">
        <f t="shared" si="235"/>
        <v>1.1227910258512175</v>
      </c>
      <c r="AX1151" s="3">
        <f t="shared" si="234"/>
        <v>0.71397601329776506</v>
      </c>
      <c r="AY1151" s="3" t="b">
        <f t="shared" si="232"/>
        <v>0</v>
      </c>
      <c r="AZ1151" s="6">
        <f t="shared" si="230"/>
        <v>5.9258557161827104E-2</v>
      </c>
      <c r="BA1151" s="3" t="b">
        <f t="shared" si="233"/>
        <v>1</v>
      </c>
      <c r="BB1151" s="3"/>
      <c r="BC1151" t="s">
        <v>537</v>
      </c>
    </row>
    <row r="1152" spans="1:55">
      <c r="A1152">
        <v>511</v>
      </c>
      <c r="B1152">
        <v>1</v>
      </c>
      <c r="C1152" t="s">
        <v>794</v>
      </c>
      <c r="D1152" t="str">
        <f>HYPERLINK("http://www.uniprot.org/uniprot/SOSSC_MOUSE", "SOSSC_MOUSE")</f>
        <v>SOSSC_MOUSE</v>
      </c>
      <c r="F1152">
        <v>31.7</v>
      </c>
      <c r="G1152">
        <v>104</v>
      </c>
      <c r="H1152">
        <v>11412</v>
      </c>
      <c r="I1152" t="s">
        <v>795</v>
      </c>
      <c r="J1152">
        <v>11</v>
      </c>
      <c r="K1152">
        <v>11</v>
      </c>
      <c r="L1152">
        <v>1</v>
      </c>
      <c r="M1152">
        <v>0</v>
      </c>
      <c r="N1152">
        <v>1</v>
      </c>
      <c r="O1152">
        <v>2</v>
      </c>
      <c r="P1152">
        <v>0</v>
      </c>
      <c r="Q1152">
        <v>0</v>
      </c>
      <c r="R1152">
        <v>5</v>
      </c>
      <c r="S1152">
        <v>3</v>
      </c>
      <c r="T1152">
        <v>0</v>
      </c>
      <c r="U1152">
        <v>1</v>
      </c>
      <c r="V1152">
        <v>2</v>
      </c>
      <c r="W1152">
        <v>0</v>
      </c>
      <c r="X1152">
        <v>0</v>
      </c>
      <c r="Y1152">
        <v>5</v>
      </c>
      <c r="Z1152">
        <v>3</v>
      </c>
      <c r="AA1152">
        <v>0</v>
      </c>
      <c r="AB1152">
        <v>1</v>
      </c>
      <c r="AC1152">
        <v>2</v>
      </c>
      <c r="AD1152">
        <v>0</v>
      </c>
      <c r="AE1152">
        <v>0</v>
      </c>
      <c r="AF1152">
        <v>5</v>
      </c>
      <c r="AG1152">
        <v>3</v>
      </c>
      <c r="AH1152" s="3">
        <v>0.2857142857142857</v>
      </c>
      <c r="AI1152" s="3">
        <v>0.2857142857142857</v>
      </c>
      <c r="AJ1152" s="3">
        <v>1.1428571428571428</v>
      </c>
      <c r="AK1152" s="3">
        <v>0.42857142857142855</v>
      </c>
      <c r="AL1152" s="3">
        <v>0.2857142857142857</v>
      </c>
      <c r="AM1152" s="3">
        <v>3.9167142857142854</v>
      </c>
      <c r="AN1152" s="3">
        <v>1.4285714285714286</v>
      </c>
      <c r="AO1152" s="3">
        <f t="shared" si="223"/>
        <v>1.1105510204081632</v>
      </c>
      <c r="AP1152" s="3" t="b">
        <f t="shared" si="224"/>
        <v>0</v>
      </c>
      <c r="AQ1152" s="3" t="b">
        <f t="shared" si="231"/>
        <v>1</v>
      </c>
      <c r="AR1152">
        <f t="shared" si="225"/>
        <v>2</v>
      </c>
      <c r="AS1152">
        <f t="shared" si="226"/>
        <v>2</v>
      </c>
      <c r="AT1152" s="3" t="b">
        <f t="shared" si="227"/>
        <v>1</v>
      </c>
      <c r="AU1152" s="3">
        <f t="shared" si="228"/>
        <v>0.5357142857142857</v>
      </c>
      <c r="AV1152" s="3">
        <f t="shared" si="229"/>
        <v>1.877</v>
      </c>
      <c r="AW1152" s="3">
        <f t="shared" si="235"/>
        <v>-1.808892976617873</v>
      </c>
      <c r="AX1152" s="3">
        <f t="shared" si="234"/>
        <v>-1.1359405194105239</v>
      </c>
      <c r="AY1152" s="3" t="b">
        <f t="shared" si="232"/>
        <v>0</v>
      </c>
      <c r="AZ1152" s="6">
        <f t="shared" si="230"/>
        <v>0.20843237143831894</v>
      </c>
      <c r="BA1152" s="3" t="b">
        <f t="shared" si="233"/>
        <v>0</v>
      </c>
      <c r="BB1152" s="3"/>
      <c r="BC1152" t="s">
        <v>537</v>
      </c>
    </row>
    <row r="1153" spans="1:55">
      <c r="A1153">
        <v>559</v>
      </c>
      <c r="B1153">
        <v>1</v>
      </c>
      <c r="C1153" t="s">
        <v>647</v>
      </c>
      <c r="D1153" t="str">
        <f>HYPERLINK("http://www.uniprot.org/uniprot/MED13_MOUSE", "MED13_MOUSE")</f>
        <v>MED13_MOUSE</v>
      </c>
      <c r="F1153">
        <v>3.5</v>
      </c>
      <c r="G1153">
        <v>2171</v>
      </c>
      <c r="H1153">
        <v>238592</v>
      </c>
      <c r="I1153" t="s">
        <v>648</v>
      </c>
      <c r="J1153">
        <v>10</v>
      </c>
      <c r="K1153">
        <v>10</v>
      </c>
      <c r="L1153">
        <v>1</v>
      </c>
      <c r="M1153">
        <v>0</v>
      </c>
      <c r="N1153">
        <v>2</v>
      </c>
      <c r="O1153">
        <v>2</v>
      </c>
      <c r="P1153">
        <v>0</v>
      </c>
      <c r="Q1153">
        <v>1</v>
      </c>
      <c r="R1153">
        <v>2</v>
      </c>
      <c r="S1153">
        <v>3</v>
      </c>
      <c r="T1153">
        <v>0</v>
      </c>
      <c r="U1153">
        <v>2</v>
      </c>
      <c r="V1153">
        <v>2</v>
      </c>
      <c r="W1153">
        <v>0</v>
      </c>
      <c r="X1153">
        <v>1</v>
      </c>
      <c r="Y1153">
        <v>2</v>
      </c>
      <c r="Z1153">
        <v>3</v>
      </c>
      <c r="AA1153">
        <v>0</v>
      </c>
      <c r="AB1153">
        <v>2</v>
      </c>
      <c r="AC1153">
        <v>2</v>
      </c>
      <c r="AD1153">
        <v>0</v>
      </c>
      <c r="AE1153">
        <v>1</v>
      </c>
      <c r="AF1153">
        <v>2</v>
      </c>
      <c r="AG1153">
        <v>3</v>
      </c>
      <c r="AH1153" s="3">
        <v>0.2857142857142857</v>
      </c>
      <c r="AI1153" s="3">
        <v>0.8571428571428571</v>
      </c>
      <c r="AJ1153" s="3">
        <v>1.1428571428571428</v>
      </c>
      <c r="AK1153" s="3">
        <v>0.42857142857142855</v>
      </c>
      <c r="AL1153" s="3">
        <v>2.3962857142857144</v>
      </c>
      <c r="AM1153" s="3">
        <v>1.2244285714285714</v>
      </c>
      <c r="AN1153" s="3">
        <v>1.4285714285714286</v>
      </c>
      <c r="AO1153" s="3">
        <f t="shared" si="223"/>
        <v>1.1090816326530613</v>
      </c>
      <c r="AP1153" s="3" t="b">
        <f t="shared" si="224"/>
        <v>0</v>
      </c>
      <c r="AQ1153" s="3" t="b">
        <f t="shared" si="231"/>
        <v>1</v>
      </c>
      <c r="AR1153">
        <f t="shared" si="225"/>
        <v>2</v>
      </c>
      <c r="AS1153">
        <f t="shared" si="226"/>
        <v>3</v>
      </c>
      <c r="AT1153" s="3" t="b">
        <f t="shared" si="227"/>
        <v>1</v>
      </c>
      <c r="AU1153" s="3">
        <f t="shared" si="228"/>
        <v>0.67857142857142849</v>
      </c>
      <c r="AV1153" s="3">
        <f t="shared" si="229"/>
        <v>1.6830952380952382</v>
      </c>
      <c r="AW1153" s="3">
        <f t="shared" si="235"/>
        <v>-1.3105442226201149</v>
      </c>
      <c r="AX1153" s="3">
        <f t="shared" si="234"/>
        <v>-0.93965885180464148</v>
      </c>
      <c r="AY1153" s="3" t="b">
        <f t="shared" si="232"/>
        <v>0</v>
      </c>
      <c r="AZ1153" s="6">
        <f t="shared" si="230"/>
        <v>4.6394462291987064E-2</v>
      </c>
      <c r="BA1153" s="3" t="b">
        <f t="shared" si="233"/>
        <v>1</v>
      </c>
      <c r="BB1153" s="3"/>
      <c r="BC1153" t="s">
        <v>537</v>
      </c>
    </row>
    <row r="1154" spans="1:55">
      <c r="A1154">
        <v>1325</v>
      </c>
      <c r="B1154">
        <v>1</v>
      </c>
      <c r="C1154" t="s">
        <v>1933</v>
      </c>
      <c r="D1154" t="str">
        <f>HYPERLINK("http://www.uniprot.org/uniprot/DNJC7_MOUSE", "DNJC7_MOUSE")</f>
        <v>DNJC7_MOUSE</v>
      </c>
      <c r="F1154">
        <v>5.3</v>
      </c>
      <c r="G1154">
        <v>494</v>
      </c>
      <c r="H1154">
        <v>56477</v>
      </c>
      <c r="I1154" t="s">
        <v>1934</v>
      </c>
      <c r="J1154">
        <v>2</v>
      </c>
      <c r="K1154">
        <v>2</v>
      </c>
      <c r="L1154">
        <v>1</v>
      </c>
      <c r="M1154">
        <v>0</v>
      </c>
      <c r="N1154">
        <v>0</v>
      </c>
      <c r="O1154">
        <v>2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2</v>
      </c>
      <c r="W1154">
        <v>0</v>
      </c>
      <c r="X1154">
        <v>0</v>
      </c>
      <c r="Y1154">
        <v>0</v>
      </c>
      <c r="Z1154">
        <v>0</v>
      </c>
      <c r="AA1154">
        <v>0</v>
      </c>
      <c r="AB1154">
        <v>0</v>
      </c>
      <c r="AC1154">
        <v>2</v>
      </c>
      <c r="AD1154">
        <v>0</v>
      </c>
      <c r="AE1154">
        <v>0</v>
      </c>
      <c r="AF1154">
        <v>0</v>
      </c>
      <c r="AG1154">
        <v>0</v>
      </c>
      <c r="AH1154" s="3">
        <v>1.4285714285714286</v>
      </c>
      <c r="AI1154" s="3">
        <v>0</v>
      </c>
      <c r="AJ1154" s="3">
        <v>1.4285714285714286</v>
      </c>
      <c r="AK1154" s="3">
        <v>2.8571428571428572</v>
      </c>
      <c r="AL1154" s="3">
        <v>1.5790000000000002</v>
      </c>
      <c r="AM1154" s="3">
        <v>0.42857142857142855</v>
      </c>
      <c r="AN1154" s="3">
        <v>0</v>
      </c>
      <c r="AO1154" s="3">
        <f t="shared" si="223"/>
        <v>1.1031224489795919</v>
      </c>
      <c r="AP1154" s="3" t="b">
        <f t="shared" si="224"/>
        <v>0</v>
      </c>
      <c r="AQ1154" s="3" t="b">
        <f t="shared" si="231"/>
        <v>1</v>
      </c>
      <c r="AR1154">
        <f t="shared" si="225"/>
        <v>1</v>
      </c>
      <c r="AS1154">
        <f t="shared" si="226"/>
        <v>0</v>
      </c>
      <c r="AT1154" s="3" t="b">
        <f t="shared" si="227"/>
        <v>0</v>
      </c>
      <c r="AU1154" s="3">
        <f t="shared" si="228"/>
        <v>1.4285714285714286</v>
      </c>
      <c r="AV1154" s="3">
        <f t="shared" si="229"/>
        <v>0.66919047619047622</v>
      </c>
      <c r="AW1154" s="3">
        <f t="shared" si="235"/>
        <v>1.0940843543948631</v>
      </c>
      <c r="AX1154" s="3">
        <f t="shared" si="234"/>
        <v>0.46622969245698959</v>
      </c>
      <c r="AY1154" s="3" t="b">
        <f t="shared" si="232"/>
        <v>0</v>
      </c>
      <c r="AZ1154" s="6">
        <f t="shared" si="230"/>
        <v>0.38325408920903403</v>
      </c>
      <c r="BA1154" s="3" t="b">
        <f t="shared" si="233"/>
        <v>0</v>
      </c>
      <c r="BB1154" s="3"/>
      <c r="BC1154" t="s">
        <v>537</v>
      </c>
    </row>
    <row r="1155" spans="1:55">
      <c r="A1155">
        <v>1042</v>
      </c>
      <c r="B1155">
        <v>1</v>
      </c>
      <c r="C1155" t="s">
        <v>2555</v>
      </c>
      <c r="D1155" t="str">
        <f>HYPERLINK("http://www.uniprot.org/uniprot/TRFE_MOUSE", "TRFE_MOUSE")</f>
        <v>TRFE_MOUSE</v>
      </c>
      <c r="F1155">
        <v>8</v>
      </c>
      <c r="G1155">
        <v>697</v>
      </c>
      <c r="H1155">
        <v>76725</v>
      </c>
      <c r="I1155" t="s">
        <v>2556</v>
      </c>
      <c r="J1155">
        <v>4</v>
      </c>
      <c r="K1155">
        <v>4</v>
      </c>
      <c r="L1155">
        <v>1</v>
      </c>
      <c r="M1155">
        <v>0</v>
      </c>
      <c r="N1155">
        <v>0</v>
      </c>
      <c r="O1155">
        <v>1</v>
      </c>
      <c r="P1155">
        <v>0</v>
      </c>
      <c r="Q1155">
        <v>1</v>
      </c>
      <c r="R1155">
        <v>2</v>
      </c>
      <c r="S1155">
        <v>0</v>
      </c>
      <c r="T1155">
        <v>0</v>
      </c>
      <c r="U1155">
        <v>0</v>
      </c>
      <c r="V1155">
        <v>1</v>
      </c>
      <c r="W1155">
        <v>0</v>
      </c>
      <c r="X1155">
        <v>1</v>
      </c>
      <c r="Y1155">
        <v>2</v>
      </c>
      <c r="Z1155">
        <v>0</v>
      </c>
      <c r="AA1155">
        <v>0</v>
      </c>
      <c r="AB1155">
        <v>0</v>
      </c>
      <c r="AC1155">
        <v>1</v>
      </c>
      <c r="AD1155">
        <v>0</v>
      </c>
      <c r="AE1155">
        <v>1</v>
      </c>
      <c r="AF1155">
        <v>2</v>
      </c>
      <c r="AG1155">
        <v>0</v>
      </c>
      <c r="AH1155" s="3">
        <v>1.0185714285714285</v>
      </c>
      <c r="AI1155" s="3">
        <v>0</v>
      </c>
      <c r="AJ1155" s="3">
        <v>0.8571428571428571</v>
      </c>
      <c r="AK1155" s="3">
        <v>1.4857142857142858</v>
      </c>
      <c r="AL1155" s="3">
        <v>2.8571428571428572</v>
      </c>
      <c r="AM1155" s="3">
        <v>1.4285714285714286</v>
      </c>
      <c r="AN1155" s="3">
        <v>0</v>
      </c>
      <c r="AO1155" s="3">
        <f t="shared" si="223"/>
        <v>1.0924489795918366</v>
      </c>
      <c r="AP1155" s="3" t="b">
        <f t="shared" si="224"/>
        <v>0</v>
      </c>
      <c r="AQ1155" s="3" t="b">
        <f t="shared" si="231"/>
        <v>1</v>
      </c>
      <c r="AR1155">
        <f t="shared" si="225"/>
        <v>1</v>
      </c>
      <c r="AS1155">
        <f t="shared" si="226"/>
        <v>2</v>
      </c>
      <c r="AT1155" s="3" t="b">
        <f t="shared" si="227"/>
        <v>1</v>
      </c>
      <c r="AU1155" s="3">
        <f t="shared" si="228"/>
        <v>0.8403571428571428</v>
      </c>
      <c r="AV1155" s="3">
        <f t="shared" si="229"/>
        <v>1.4285714285714286</v>
      </c>
      <c r="AW1155" s="3">
        <f t="shared" si="235"/>
        <v>-0.7654986794377896</v>
      </c>
      <c r="AX1155" s="3">
        <f t="shared" si="234"/>
        <v>-0.49051798794654305</v>
      </c>
      <c r="AY1155" s="3" t="b">
        <f t="shared" si="232"/>
        <v>0</v>
      </c>
      <c r="AZ1155" s="6">
        <f t="shared" si="230"/>
        <v>0.48560816294592157</v>
      </c>
      <c r="BA1155" s="3" t="b">
        <f t="shared" si="233"/>
        <v>0</v>
      </c>
      <c r="BB1155" s="3"/>
      <c r="BC1155" t="s">
        <v>537</v>
      </c>
    </row>
    <row r="1156" spans="1:55">
      <c r="A1156">
        <v>700</v>
      </c>
      <c r="B1156">
        <v>1</v>
      </c>
      <c r="C1156" t="s">
        <v>1830</v>
      </c>
      <c r="D1156" t="str">
        <f>HYPERLINK("http://www.uniprot.org/uniprot/UBE2O_MOUSE", "UBE2O_MOUSE")</f>
        <v>UBE2O_MOUSE</v>
      </c>
      <c r="F1156">
        <v>2.6</v>
      </c>
      <c r="G1156">
        <v>1288</v>
      </c>
      <c r="H1156">
        <v>140819</v>
      </c>
      <c r="I1156" t="s">
        <v>1831</v>
      </c>
      <c r="J1156">
        <v>2</v>
      </c>
      <c r="K1156">
        <v>2</v>
      </c>
      <c r="L1156">
        <v>1</v>
      </c>
      <c r="M1156">
        <v>0</v>
      </c>
      <c r="N1156">
        <v>0</v>
      </c>
      <c r="O1156">
        <v>0</v>
      </c>
      <c r="P1156">
        <v>2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2</v>
      </c>
      <c r="X1156">
        <v>0</v>
      </c>
      <c r="Y1156">
        <v>0</v>
      </c>
      <c r="Z1156">
        <v>0</v>
      </c>
      <c r="AA1156">
        <v>0</v>
      </c>
      <c r="AB1156">
        <v>0</v>
      </c>
      <c r="AC1156">
        <v>0</v>
      </c>
      <c r="AD1156">
        <v>2</v>
      </c>
      <c r="AE1156">
        <v>0</v>
      </c>
      <c r="AF1156">
        <v>0</v>
      </c>
      <c r="AG1156">
        <v>0</v>
      </c>
      <c r="AH1156" s="3">
        <v>0.5714285714285714</v>
      </c>
      <c r="AI1156" s="3">
        <v>0</v>
      </c>
      <c r="AJ1156" s="3">
        <v>0</v>
      </c>
      <c r="AK1156" s="3">
        <v>6.4467142857142861</v>
      </c>
      <c r="AL1156" s="3">
        <v>0.5714285714285714</v>
      </c>
      <c r="AM1156" s="3">
        <v>0</v>
      </c>
      <c r="AN1156" s="3">
        <v>0</v>
      </c>
      <c r="AO1156" s="3">
        <f t="shared" si="223"/>
        <v>1.0842244897959183</v>
      </c>
      <c r="AP1156" s="3" t="b">
        <f t="shared" si="224"/>
        <v>0</v>
      </c>
      <c r="AQ1156" s="3" t="b">
        <f t="shared" si="231"/>
        <v>1</v>
      </c>
      <c r="AR1156">
        <f t="shared" si="225"/>
        <v>1</v>
      </c>
      <c r="AS1156">
        <f t="shared" si="226"/>
        <v>0</v>
      </c>
      <c r="AT1156" s="3" t="b">
        <f t="shared" si="227"/>
        <v>0</v>
      </c>
      <c r="AU1156" s="3">
        <f t="shared" si="228"/>
        <v>1.7545357142857143</v>
      </c>
      <c r="AV1156" s="3">
        <f t="shared" si="229"/>
        <v>0.19047619047619047</v>
      </c>
      <c r="AW1156" s="3">
        <f t="shared" si="235"/>
        <v>3.2034067374601229</v>
      </c>
      <c r="AX1156" s="3">
        <f t="shared" si="234"/>
        <v>1.6908176364358227</v>
      </c>
      <c r="AY1156" s="3" t="b">
        <f t="shared" si="232"/>
        <v>1</v>
      </c>
      <c r="AZ1156" s="6">
        <f t="shared" si="230"/>
        <v>0.43974934375192543</v>
      </c>
      <c r="BA1156" s="3" t="b">
        <f t="shared" si="233"/>
        <v>0</v>
      </c>
      <c r="BB1156" s="3"/>
      <c r="BC1156" t="s">
        <v>537</v>
      </c>
    </row>
    <row r="1157" spans="1:55">
      <c r="A1157">
        <v>501</v>
      </c>
      <c r="B1157">
        <v>1</v>
      </c>
      <c r="C1157" t="s">
        <v>773</v>
      </c>
      <c r="D1157" t="str">
        <f>HYPERLINK("http://www.uniprot.org/uniprot/STT3B_MOUSE", "STT3B_MOUSE")</f>
        <v>STT3B_MOUSE</v>
      </c>
      <c r="F1157">
        <v>2.8</v>
      </c>
      <c r="G1157">
        <v>823</v>
      </c>
      <c r="H1157">
        <v>93247</v>
      </c>
      <c r="I1157" t="s">
        <v>864</v>
      </c>
      <c r="J1157">
        <v>12</v>
      </c>
      <c r="K1157">
        <v>12</v>
      </c>
      <c r="L1157">
        <v>1</v>
      </c>
      <c r="M1157">
        <v>0</v>
      </c>
      <c r="N1157">
        <v>2</v>
      </c>
      <c r="O1157">
        <v>3</v>
      </c>
      <c r="P1157">
        <v>0</v>
      </c>
      <c r="Q1157">
        <v>0</v>
      </c>
      <c r="R1157">
        <v>2</v>
      </c>
      <c r="S1157">
        <v>5</v>
      </c>
      <c r="T1157">
        <v>0</v>
      </c>
      <c r="U1157">
        <v>2</v>
      </c>
      <c r="V1157">
        <v>3</v>
      </c>
      <c r="W1157">
        <v>0</v>
      </c>
      <c r="X1157">
        <v>0</v>
      </c>
      <c r="Y1157">
        <v>2</v>
      </c>
      <c r="Z1157">
        <v>5</v>
      </c>
      <c r="AA1157">
        <v>0</v>
      </c>
      <c r="AB1157">
        <v>2</v>
      </c>
      <c r="AC1157">
        <v>3</v>
      </c>
      <c r="AD1157">
        <v>0</v>
      </c>
      <c r="AE1157">
        <v>0</v>
      </c>
      <c r="AF1157">
        <v>2</v>
      </c>
      <c r="AG1157">
        <v>5</v>
      </c>
      <c r="AH1157" s="3">
        <v>0.2857142857142857</v>
      </c>
      <c r="AI1157" s="3">
        <v>0.8571428571428571</v>
      </c>
      <c r="AJ1157" s="3">
        <v>1.8571428571428572</v>
      </c>
      <c r="AK1157" s="3">
        <v>0.2857142857142857</v>
      </c>
      <c r="AL1157" s="3">
        <v>0.2857142857142857</v>
      </c>
      <c r="AM1157" s="3">
        <v>1.1488571428571428</v>
      </c>
      <c r="AN1157" s="3">
        <v>2.8571428571428572</v>
      </c>
      <c r="AO1157" s="3">
        <f t="shared" ref="AO1157:AO1220" si="236">AVERAGE(AH1157:AN1157)</f>
        <v>1.0824897959183672</v>
      </c>
      <c r="AP1157" s="3" t="b">
        <f t="shared" ref="AP1157:AP1220" si="237">IF(AO1157&gt;=$AO$1,TRUE,FALSE)</f>
        <v>0</v>
      </c>
      <c r="AQ1157" s="3" t="b">
        <f t="shared" si="231"/>
        <v>1</v>
      </c>
      <c r="AR1157">
        <f t="shared" ref="AR1157:AR1220" si="238">COUNTIF(M1157:P1157,"&gt;0")</f>
        <v>2</v>
      </c>
      <c r="AS1157">
        <f t="shared" ref="AS1157:AS1220" si="239">COUNTIF(Q1157:S1157,"&gt;0")</f>
        <v>2</v>
      </c>
      <c r="AT1157" s="3" t="b">
        <f t="shared" ref="AT1157:AT1220" si="240">IF(OR(AR1157&gt;=$AR$1,AS1157&gt;=$AS$1),TRUE,FALSE)</f>
        <v>1</v>
      </c>
      <c r="AU1157" s="3">
        <f t="shared" ref="AU1157:AU1220" si="241">AVERAGE(AH1157:AK1157)</f>
        <v>0.8214285714285714</v>
      </c>
      <c r="AV1157" s="3">
        <f t="shared" ref="AV1157:AV1220" si="242">AVERAGE(AL1157:AN1157)</f>
        <v>1.4305714285714286</v>
      </c>
      <c r="AW1157" s="3">
        <f t="shared" si="235"/>
        <v>-0.80038449936465517</v>
      </c>
      <c r="AX1157" s="3">
        <f t="shared" si="234"/>
        <v>-0.47323981973284701</v>
      </c>
      <c r="AY1157" s="3" t="b">
        <f t="shared" si="232"/>
        <v>0</v>
      </c>
      <c r="AZ1157" s="6">
        <f t="shared" ref="AZ1157:AZ1220" si="243">TTEST(AH1157:AK1157,AL1157:AN1157,2,2)</f>
        <v>0.46437415068896631</v>
      </c>
      <c r="BA1157" s="3" t="b">
        <f t="shared" si="233"/>
        <v>0</v>
      </c>
      <c r="BB1157" s="3"/>
      <c r="BC1157" t="s">
        <v>537</v>
      </c>
    </row>
    <row r="1158" spans="1:55">
      <c r="A1158">
        <v>522</v>
      </c>
      <c r="B1158">
        <v>1</v>
      </c>
      <c r="C1158" t="s">
        <v>819</v>
      </c>
      <c r="D1158" t="str">
        <f>HYPERLINK("http://www.uniprot.org/uniprot/CF153_MOUSE", "CF153_MOUSE")</f>
        <v>CF153_MOUSE</v>
      </c>
      <c r="F1158">
        <v>9.8000000000000007</v>
      </c>
      <c r="G1158">
        <v>244</v>
      </c>
      <c r="H1158">
        <v>28590</v>
      </c>
      <c r="I1158" t="s">
        <v>820</v>
      </c>
      <c r="J1158">
        <v>9</v>
      </c>
      <c r="K1158">
        <v>9</v>
      </c>
      <c r="L1158">
        <v>1</v>
      </c>
      <c r="M1158">
        <v>1</v>
      </c>
      <c r="N1158">
        <v>2</v>
      </c>
      <c r="O1158">
        <v>0</v>
      </c>
      <c r="P1158">
        <v>0</v>
      </c>
      <c r="Q1158">
        <v>0</v>
      </c>
      <c r="R1158">
        <v>4</v>
      </c>
      <c r="S1158">
        <v>2</v>
      </c>
      <c r="T1158">
        <v>1</v>
      </c>
      <c r="U1158">
        <v>2</v>
      </c>
      <c r="V1158">
        <v>0</v>
      </c>
      <c r="W1158">
        <v>0</v>
      </c>
      <c r="X1158">
        <v>0</v>
      </c>
      <c r="Y1158">
        <v>4</v>
      </c>
      <c r="Z1158">
        <v>2</v>
      </c>
      <c r="AA1158">
        <v>1</v>
      </c>
      <c r="AB1158">
        <v>2</v>
      </c>
      <c r="AC1158">
        <v>0</v>
      </c>
      <c r="AD1158">
        <v>0</v>
      </c>
      <c r="AE1158">
        <v>0</v>
      </c>
      <c r="AF1158">
        <v>4</v>
      </c>
      <c r="AG1158">
        <v>2</v>
      </c>
      <c r="AH1158" s="3">
        <v>2.2857142857142856</v>
      </c>
      <c r="AI1158" s="3">
        <v>0.8571428571428571</v>
      </c>
      <c r="AJ1158" s="3">
        <v>0</v>
      </c>
      <c r="AK1158" s="3">
        <v>0.42857142857142855</v>
      </c>
      <c r="AL1158" s="3">
        <v>0.2857142857142857</v>
      </c>
      <c r="AM1158" s="3">
        <v>2.8571428571428572</v>
      </c>
      <c r="AN1158" s="3">
        <v>0.85914285714285721</v>
      </c>
      <c r="AO1158" s="3">
        <f t="shared" si="236"/>
        <v>1.0819183673469388</v>
      </c>
      <c r="AP1158" s="3" t="b">
        <f t="shared" si="237"/>
        <v>0</v>
      </c>
      <c r="AQ1158" s="3" t="b">
        <f t="shared" ref="AQ1158:AQ1221" si="244">IF(L1158&gt;=$AQ$1,TRUE,FALSE)</f>
        <v>1</v>
      </c>
      <c r="AR1158">
        <f t="shared" si="238"/>
        <v>2</v>
      </c>
      <c r="AS1158">
        <f t="shared" si="239"/>
        <v>2</v>
      </c>
      <c r="AT1158" s="3" t="b">
        <f t="shared" si="240"/>
        <v>1</v>
      </c>
      <c r="AU1158" s="3">
        <f t="shared" si="241"/>
        <v>0.89285714285714279</v>
      </c>
      <c r="AV1158" s="3">
        <f t="shared" si="242"/>
        <v>1.3339999999999999</v>
      </c>
      <c r="AW1158" s="3">
        <f t="shared" si="235"/>
        <v>-0.5792573988053773</v>
      </c>
      <c r="AX1158" s="3">
        <f t="shared" si="234"/>
        <v>-0.37335989568505373</v>
      </c>
      <c r="AY1158" s="3" t="b">
        <f t="shared" ref="AY1158:AY1221" si="245">IF(OR(AX1158&lt;=$AX$1,AX1158&gt;=$AX$2),TRUE,FALSE)</f>
        <v>0</v>
      </c>
      <c r="AZ1158" s="6">
        <f t="shared" si="243"/>
        <v>0.63647156693144269</v>
      </c>
      <c r="BA1158" s="3" t="b">
        <f t="shared" ref="BA1158:BA1221" si="246">IF(AZ1158&lt;=$AZ$1,TRUE,FALSE)</f>
        <v>0</v>
      </c>
      <c r="BB1158" s="3"/>
      <c r="BC1158" t="s">
        <v>537</v>
      </c>
    </row>
    <row r="1159" spans="1:55">
      <c r="A1159">
        <v>479</v>
      </c>
      <c r="B1159">
        <v>1</v>
      </c>
      <c r="C1159" t="s">
        <v>816</v>
      </c>
      <c r="D1159" t="str">
        <f>HYPERLINK("http://www.uniprot.org/uniprot/S30BP_MOUSE", "S30BP_MOUSE")</f>
        <v>S30BP_MOUSE</v>
      </c>
      <c r="F1159">
        <v>16.600000000000001</v>
      </c>
      <c r="G1159">
        <v>308</v>
      </c>
      <c r="H1159">
        <v>33833</v>
      </c>
      <c r="I1159" t="s">
        <v>817</v>
      </c>
      <c r="J1159">
        <v>12</v>
      </c>
      <c r="K1159">
        <v>12</v>
      </c>
      <c r="L1159">
        <v>1</v>
      </c>
      <c r="M1159">
        <v>0</v>
      </c>
      <c r="N1159">
        <v>2</v>
      </c>
      <c r="O1159">
        <v>2</v>
      </c>
      <c r="P1159">
        <v>0</v>
      </c>
      <c r="Q1159">
        <v>0</v>
      </c>
      <c r="R1159">
        <v>4</v>
      </c>
      <c r="S1159">
        <v>4</v>
      </c>
      <c r="T1159">
        <v>0</v>
      </c>
      <c r="U1159">
        <v>2</v>
      </c>
      <c r="V1159">
        <v>2</v>
      </c>
      <c r="W1159">
        <v>0</v>
      </c>
      <c r="X1159">
        <v>0</v>
      </c>
      <c r="Y1159">
        <v>4</v>
      </c>
      <c r="Z1159">
        <v>4</v>
      </c>
      <c r="AA1159">
        <v>0</v>
      </c>
      <c r="AB1159">
        <v>2</v>
      </c>
      <c r="AC1159">
        <v>2</v>
      </c>
      <c r="AD1159">
        <v>0</v>
      </c>
      <c r="AE1159">
        <v>0</v>
      </c>
      <c r="AF1159">
        <v>4</v>
      </c>
      <c r="AG1159">
        <v>4</v>
      </c>
      <c r="AH1159" s="3">
        <v>0</v>
      </c>
      <c r="AI1159" s="3">
        <v>0.8571428571428571</v>
      </c>
      <c r="AJ1159" s="3">
        <v>1.1428571428571428</v>
      </c>
      <c r="AK1159" s="3">
        <v>0.2857142857142857</v>
      </c>
      <c r="AL1159" s="3">
        <v>0.14285714285714285</v>
      </c>
      <c r="AM1159" s="3">
        <v>2.8571428571428572</v>
      </c>
      <c r="AN1159" s="3">
        <v>2.2857142857142856</v>
      </c>
      <c r="AO1159" s="3">
        <f t="shared" si="236"/>
        <v>1.0816326530612244</v>
      </c>
      <c r="AP1159" s="3" t="b">
        <f t="shared" si="237"/>
        <v>0</v>
      </c>
      <c r="AQ1159" s="3" t="b">
        <f t="shared" si="244"/>
        <v>1</v>
      </c>
      <c r="AR1159">
        <f t="shared" si="238"/>
        <v>2</v>
      </c>
      <c r="AS1159">
        <f t="shared" si="239"/>
        <v>2</v>
      </c>
      <c r="AT1159" s="3" t="b">
        <f t="shared" si="240"/>
        <v>1</v>
      </c>
      <c r="AU1159" s="3">
        <f t="shared" si="241"/>
        <v>0.5714285714285714</v>
      </c>
      <c r="AV1159" s="3">
        <f t="shared" si="242"/>
        <v>1.7619047619047619</v>
      </c>
      <c r="AW1159" s="3">
        <f t="shared" si="235"/>
        <v>-1.6244908649077938</v>
      </c>
      <c r="AX1159" s="3">
        <f t="shared" si="234"/>
        <v>-0.906856877096897</v>
      </c>
      <c r="AY1159" s="3" t="b">
        <f t="shared" si="245"/>
        <v>0</v>
      </c>
      <c r="AZ1159" s="6">
        <f t="shared" si="243"/>
        <v>0.17660330649552539</v>
      </c>
      <c r="BA1159" s="3" t="b">
        <f t="shared" si="246"/>
        <v>0</v>
      </c>
      <c r="BB1159" s="3"/>
      <c r="BC1159" t="s">
        <v>537</v>
      </c>
    </row>
    <row r="1160" spans="1:55">
      <c r="A1160">
        <v>1177</v>
      </c>
      <c r="B1160">
        <v>1</v>
      </c>
      <c r="C1160" t="s">
        <v>2329</v>
      </c>
      <c r="D1160" t="str">
        <f>HYPERLINK("http://www.uniprot.org/uniprot/T2EA_MOUSE", "T2EA_MOUSE")</f>
        <v>T2EA_MOUSE</v>
      </c>
      <c r="F1160">
        <v>5.5</v>
      </c>
      <c r="G1160">
        <v>440</v>
      </c>
      <c r="H1160">
        <v>49594</v>
      </c>
      <c r="I1160" t="s">
        <v>2330</v>
      </c>
      <c r="J1160">
        <v>4</v>
      </c>
      <c r="K1160">
        <v>4</v>
      </c>
      <c r="L1160">
        <v>1</v>
      </c>
      <c r="M1160">
        <v>0</v>
      </c>
      <c r="N1160">
        <v>3</v>
      </c>
      <c r="O1160">
        <v>0</v>
      </c>
      <c r="P1160">
        <v>0</v>
      </c>
      <c r="Q1160">
        <v>0</v>
      </c>
      <c r="R1160">
        <v>1</v>
      </c>
      <c r="S1160">
        <v>0</v>
      </c>
      <c r="T1160">
        <v>0</v>
      </c>
      <c r="U1160">
        <v>3</v>
      </c>
      <c r="V1160">
        <v>0</v>
      </c>
      <c r="W1160">
        <v>0</v>
      </c>
      <c r="X1160">
        <v>0</v>
      </c>
      <c r="Y1160">
        <v>1</v>
      </c>
      <c r="Z1160">
        <v>0</v>
      </c>
      <c r="AA1160">
        <v>0</v>
      </c>
      <c r="AB1160">
        <v>3</v>
      </c>
      <c r="AC1160">
        <v>0</v>
      </c>
      <c r="AD1160">
        <v>0</v>
      </c>
      <c r="AE1160">
        <v>0</v>
      </c>
      <c r="AF1160">
        <v>1</v>
      </c>
      <c r="AG1160">
        <v>0</v>
      </c>
      <c r="AH1160" s="3">
        <v>1.17</v>
      </c>
      <c r="AI1160" s="3">
        <v>1.5714285714285714</v>
      </c>
      <c r="AJ1160" s="3">
        <v>0.2857142857142857</v>
      </c>
      <c r="AK1160" s="3">
        <v>2.2857142857142856</v>
      </c>
      <c r="AL1160" s="3">
        <v>1.3561428571428571</v>
      </c>
      <c r="AM1160" s="3">
        <v>0.89228571428571435</v>
      </c>
      <c r="AN1160" s="3">
        <v>0</v>
      </c>
      <c r="AO1160" s="3">
        <f t="shared" si="236"/>
        <v>1.0801836734693877</v>
      </c>
      <c r="AP1160" s="3" t="b">
        <f t="shared" si="237"/>
        <v>0</v>
      </c>
      <c r="AQ1160" s="3" t="b">
        <f t="shared" si="244"/>
        <v>1</v>
      </c>
      <c r="AR1160">
        <f t="shared" si="238"/>
        <v>1</v>
      </c>
      <c r="AS1160">
        <f t="shared" si="239"/>
        <v>1</v>
      </c>
      <c r="AT1160" s="3" t="b">
        <f t="shared" si="240"/>
        <v>0</v>
      </c>
      <c r="AU1160" s="3">
        <f t="shared" si="241"/>
        <v>1.3282142857142856</v>
      </c>
      <c r="AV1160" s="3">
        <f t="shared" si="242"/>
        <v>0.74947619047619052</v>
      </c>
      <c r="AW1160" s="3">
        <f t="shared" si="235"/>
        <v>0.82553336861801885</v>
      </c>
      <c r="AX1160" s="3">
        <f t="shared" si="234"/>
        <v>0.50568520635039826</v>
      </c>
      <c r="AY1160" s="3" t="b">
        <f t="shared" si="245"/>
        <v>0</v>
      </c>
      <c r="AZ1160" s="6">
        <f t="shared" si="243"/>
        <v>0.37563968124058572</v>
      </c>
      <c r="BA1160" s="3" t="b">
        <f t="shared" si="246"/>
        <v>0</v>
      </c>
      <c r="BB1160" s="3"/>
      <c r="BC1160" t="s">
        <v>537</v>
      </c>
    </row>
    <row r="1161" spans="1:55">
      <c r="A1161">
        <v>612</v>
      </c>
      <c r="B1161">
        <v>1</v>
      </c>
      <c r="C1161" t="s">
        <v>2075</v>
      </c>
      <c r="D1161" t="str">
        <f>HYPERLINK("http://www.uniprot.org/uniprot/DDX3Y_MOUSE", "DDX3Y_MOUSE")</f>
        <v>DDX3Y_MOUSE</v>
      </c>
      <c r="F1161">
        <v>31</v>
      </c>
      <c r="G1161">
        <v>658</v>
      </c>
      <c r="H1161">
        <v>73429</v>
      </c>
      <c r="I1161" t="s">
        <v>2076</v>
      </c>
      <c r="J1161">
        <v>712</v>
      </c>
      <c r="K1161">
        <v>1</v>
      </c>
      <c r="L1161">
        <v>1E-3</v>
      </c>
      <c r="M1161">
        <v>123</v>
      </c>
      <c r="N1161">
        <v>93</v>
      </c>
      <c r="O1161">
        <v>104</v>
      </c>
      <c r="P1161">
        <v>101</v>
      </c>
      <c r="Q1161">
        <v>120</v>
      </c>
      <c r="R1161">
        <v>96</v>
      </c>
      <c r="S1161">
        <v>75</v>
      </c>
      <c r="T1161">
        <v>0</v>
      </c>
      <c r="U1161">
        <v>0</v>
      </c>
      <c r="V1161">
        <v>0</v>
      </c>
      <c r="W1161">
        <v>0</v>
      </c>
      <c r="X1161">
        <v>0</v>
      </c>
      <c r="Y1161">
        <v>1</v>
      </c>
      <c r="Z1161">
        <v>0</v>
      </c>
      <c r="AA1161">
        <v>0</v>
      </c>
      <c r="AB1161">
        <v>0</v>
      </c>
      <c r="AC1161">
        <v>0</v>
      </c>
      <c r="AD1161">
        <v>0</v>
      </c>
      <c r="AE1161">
        <v>0</v>
      </c>
      <c r="AF1161">
        <v>7.508</v>
      </c>
      <c r="AG1161">
        <v>0</v>
      </c>
      <c r="AH1161" s="3">
        <v>0.42857142857142855</v>
      </c>
      <c r="AI1161" s="3">
        <v>0</v>
      </c>
      <c r="AJ1161" s="3">
        <v>0</v>
      </c>
      <c r="AK1161" s="3">
        <v>0.5714285714285714</v>
      </c>
      <c r="AL1161" s="3">
        <v>0.42857142857142855</v>
      </c>
      <c r="AM1161" s="3">
        <v>6.072571428571429</v>
      </c>
      <c r="AN1161" s="3">
        <v>0</v>
      </c>
      <c r="AO1161" s="3">
        <f t="shared" si="236"/>
        <v>1.0715918367346939</v>
      </c>
      <c r="AP1161" s="3" t="b">
        <f t="shared" si="237"/>
        <v>0</v>
      </c>
      <c r="AQ1161" s="3" t="b">
        <f t="shared" si="244"/>
        <v>0</v>
      </c>
      <c r="AR1161">
        <f t="shared" si="238"/>
        <v>4</v>
      </c>
      <c r="AS1161">
        <f t="shared" si="239"/>
        <v>3</v>
      </c>
      <c r="AT1161" s="3" t="b">
        <f t="shared" si="240"/>
        <v>1</v>
      </c>
      <c r="AU1161" s="3">
        <f t="shared" si="241"/>
        <v>0.25</v>
      </c>
      <c r="AV1161" s="3">
        <f t="shared" si="242"/>
        <v>2.1670476190476191</v>
      </c>
      <c r="AW1161" s="3">
        <f t="shared" si="235"/>
        <v>-3.1157308557892409</v>
      </c>
      <c r="AX1161" s="3">
        <f t="shared" si="234"/>
        <v>-1.7340278960808988</v>
      </c>
      <c r="AY1161" s="3" t="b">
        <f t="shared" si="245"/>
        <v>1</v>
      </c>
      <c r="AZ1161" s="6">
        <f t="shared" si="243"/>
        <v>0.29677749424420935</v>
      </c>
      <c r="BA1161" s="3" t="b">
        <f t="shared" si="246"/>
        <v>0</v>
      </c>
      <c r="BB1161" s="3"/>
      <c r="BC1161" t="s">
        <v>778</v>
      </c>
    </row>
    <row r="1162" spans="1:55">
      <c r="A1162">
        <v>198</v>
      </c>
      <c r="B1162">
        <v>1</v>
      </c>
      <c r="C1162" t="s">
        <v>155</v>
      </c>
      <c r="D1162" t="str">
        <f>HYPERLINK("http://www.uniprot.org/uniprot/ZFX_MOUSE", "ZFX_MOUSE")</f>
        <v>ZFX_MOUSE</v>
      </c>
      <c r="F1162">
        <v>12</v>
      </c>
      <c r="G1162">
        <v>799</v>
      </c>
      <c r="H1162">
        <v>90027</v>
      </c>
      <c r="I1162" t="s">
        <v>77</v>
      </c>
      <c r="J1162">
        <v>9</v>
      </c>
      <c r="K1162">
        <v>9</v>
      </c>
      <c r="L1162">
        <v>1</v>
      </c>
      <c r="M1162">
        <v>0</v>
      </c>
      <c r="N1162">
        <v>5</v>
      </c>
      <c r="O1162">
        <v>2</v>
      </c>
      <c r="P1162">
        <v>1</v>
      </c>
      <c r="Q1162">
        <v>0</v>
      </c>
      <c r="R1162">
        <v>0</v>
      </c>
      <c r="S1162">
        <v>1</v>
      </c>
      <c r="T1162">
        <v>0</v>
      </c>
      <c r="U1162">
        <v>5</v>
      </c>
      <c r="V1162">
        <v>2</v>
      </c>
      <c r="W1162">
        <v>1</v>
      </c>
      <c r="X1162">
        <v>0</v>
      </c>
      <c r="Y1162">
        <v>0</v>
      </c>
      <c r="Z1162">
        <v>1</v>
      </c>
      <c r="AA1162">
        <v>0</v>
      </c>
      <c r="AB1162">
        <v>5</v>
      </c>
      <c r="AC1162">
        <v>2</v>
      </c>
      <c r="AD1162">
        <v>1</v>
      </c>
      <c r="AE1162">
        <v>0</v>
      </c>
      <c r="AF1162">
        <v>0</v>
      </c>
      <c r="AG1162">
        <v>1</v>
      </c>
      <c r="AH1162" s="3">
        <v>0</v>
      </c>
      <c r="AI1162" s="3">
        <v>2.8571428571428572</v>
      </c>
      <c r="AJ1162" s="3">
        <v>1.0595714285714286</v>
      </c>
      <c r="AK1162" s="3">
        <v>3.2904285714285715</v>
      </c>
      <c r="AL1162" s="3">
        <v>0</v>
      </c>
      <c r="AM1162" s="3">
        <v>0</v>
      </c>
      <c r="AN1162" s="3">
        <v>0.2857142857142857</v>
      </c>
      <c r="AO1162" s="3">
        <f t="shared" si="236"/>
        <v>1.0704081632653062</v>
      </c>
      <c r="AP1162" s="3" t="b">
        <f t="shared" si="237"/>
        <v>0</v>
      </c>
      <c r="AQ1162" s="3" t="b">
        <f t="shared" si="244"/>
        <v>1</v>
      </c>
      <c r="AR1162">
        <f t="shared" si="238"/>
        <v>3</v>
      </c>
      <c r="AS1162">
        <f t="shared" si="239"/>
        <v>1</v>
      </c>
      <c r="AT1162" s="3" t="b">
        <f t="shared" si="240"/>
        <v>1</v>
      </c>
      <c r="AU1162" s="3">
        <f t="shared" si="241"/>
        <v>1.8017857142857143</v>
      </c>
      <c r="AV1162" s="3">
        <f t="shared" si="242"/>
        <v>9.5238095238095233E-2</v>
      </c>
      <c r="AW1162" s="3">
        <f t="shared" si="235"/>
        <v>4.2417448649401512</v>
      </c>
      <c r="AX1162" s="3">
        <f t="shared" si="234"/>
        <v>2.524973607211225</v>
      </c>
      <c r="AY1162" s="3" t="b">
        <f t="shared" si="245"/>
        <v>1</v>
      </c>
      <c r="AZ1162" s="6">
        <f t="shared" si="243"/>
        <v>0.12128561810491642</v>
      </c>
      <c r="BA1162" s="3" t="b">
        <f t="shared" si="246"/>
        <v>0</v>
      </c>
      <c r="BB1162" s="3"/>
      <c r="BC1162" t="s">
        <v>537</v>
      </c>
    </row>
    <row r="1163" spans="1:55">
      <c r="A1163">
        <v>942</v>
      </c>
      <c r="B1163">
        <v>1</v>
      </c>
      <c r="C1163" t="s">
        <v>2756</v>
      </c>
      <c r="D1163" t="str">
        <f>HYPERLINK("http://www.uniprot.org/uniprot/TF3C5_MOUSE", "TF3C5_MOUSE")</f>
        <v>TF3C5_MOUSE</v>
      </c>
      <c r="F1163">
        <v>6.2</v>
      </c>
      <c r="G1163">
        <v>520</v>
      </c>
      <c r="H1163">
        <v>60503</v>
      </c>
      <c r="I1163" t="s">
        <v>2757</v>
      </c>
      <c r="J1163">
        <v>5</v>
      </c>
      <c r="K1163">
        <v>5</v>
      </c>
      <c r="L1163">
        <v>1</v>
      </c>
      <c r="M1163">
        <v>1</v>
      </c>
      <c r="N1163">
        <v>2</v>
      </c>
      <c r="O1163">
        <v>0</v>
      </c>
      <c r="P1163">
        <v>0</v>
      </c>
      <c r="Q1163">
        <v>0</v>
      </c>
      <c r="R1163">
        <v>1</v>
      </c>
      <c r="S1163">
        <v>1</v>
      </c>
      <c r="T1163">
        <v>1</v>
      </c>
      <c r="U1163">
        <v>2</v>
      </c>
      <c r="V1163">
        <v>0</v>
      </c>
      <c r="W1163">
        <v>0</v>
      </c>
      <c r="X1163">
        <v>0</v>
      </c>
      <c r="Y1163">
        <v>1</v>
      </c>
      <c r="Z1163">
        <v>1</v>
      </c>
      <c r="AA1163">
        <v>1</v>
      </c>
      <c r="AB1163">
        <v>2</v>
      </c>
      <c r="AC1163">
        <v>0</v>
      </c>
      <c r="AD1163">
        <v>0</v>
      </c>
      <c r="AE1163">
        <v>0</v>
      </c>
      <c r="AF1163">
        <v>1</v>
      </c>
      <c r="AG1163">
        <v>1</v>
      </c>
      <c r="AH1163" s="3">
        <v>2.8571428571428572</v>
      </c>
      <c r="AI1163" s="3">
        <v>1</v>
      </c>
      <c r="AJ1163" s="3">
        <v>0</v>
      </c>
      <c r="AK1163" s="3">
        <v>1.3214285714285714</v>
      </c>
      <c r="AL1163" s="3">
        <v>0.88100000000000001</v>
      </c>
      <c r="AM1163" s="3">
        <v>0.8571428571428571</v>
      </c>
      <c r="AN1163" s="3">
        <v>0.5714285714285714</v>
      </c>
      <c r="AO1163" s="3">
        <f t="shared" si="236"/>
        <v>1.0697346938775509</v>
      </c>
      <c r="AP1163" s="3" t="b">
        <f t="shared" si="237"/>
        <v>0</v>
      </c>
      <c r="AQ1163" s="3" t="b">
        <f t="shared" si="244"/>
        <v>1</v>
      </c>
      <c r="AR1163">
        <f t="shared" si="238"/>
        <v>2</v>
      </c>
      <c r="AS1163">
        <f t="shared" si="239"/>
        <v>2</v>
      </c>
      <c r="AT1163" s="3" t="b">
        <f t="shared" si="240"/>
        <v>1</v>
      </c>
      <c r="AU1163" s="3">
        <f t="shared" si="241"/>
        <v>1.2946428571428572</v>
      </c>
      <c r="AV1163" s="3">
        <f t="shared" si="242"/>
        <v>0.76985714285714268</v>
      </c>
      <c r="AW1163" s="3">
        <f t="shared" si="235"/>
        <v>0.74989150328727516</v>
      </c>
      <c r="AX1163" s="3">
        <f t="shared" si="234"/>
        <v>0.43758644456182427</v>
      </c>
      <c r="AY1163" s="3" t="b">
        <f t="shared" si="245"/>
        <v>0</v>
      </c>
      <c r="AZ1163" s="6">
        <f t="shared" si="243"/>
        <v>0.49033349673342963</v>
      </c>
      <c r="BA1163" s="3" t="b">
        <f t="shared" si="246"/>
        <v>0</v>
      </c>
      <c r="BB1163" s="3"/>
      <c r="BC1163" t="s">
        <v>537</v>
      </c>
    </row>
    <row r="1164" spans="1:55">
      <c r="A1164">
        <v>794</v>
      </c>
      <c r="B1164">
        <v>1</v>
      </c>
      <c r="C1164" t="s">
        <v>1595</v>
      </c>
      <c r="D1164" t="str">
        <f>HYPERLINK("http://www.uniprot.org/uniprot/TYDP1_MOUSE", "TYDP1_MOUSE")</f>
        <v>TYDP1_MOUSE</v>
      </c>
      <c r="F1164">
        <v>12.5</v>
      </c>
      <c r="G1164">
        <v>609</v>
      </c>
      <c r="H1164">
        <v>68690</v>
      </c>
      <c r="I1164" t="s">
        <v>1596</v>
      </c>
      <c r="J1164">
        <v>6</v>
      </c>
      <c r="K1164">
        <v>6</v>
      </c>
      <c r="L1164">
        <v>1</v>
      </c>
      <c r="M1164">
        <v>0</v>
      </c>
      <c r="N1164">
        <v>0</v>
      </c>
      <c r="O1164">
        <v>0</v>
      </c>
      <c r="P1164">
        <v>0</v>
      </c>
      <c r="Q1164">
        <v>1</v>
      </c>
      <c r="R1164">
        <v>2</v>
      </c>
      <c r="S1164">
        <v>3</v>
      </c>
      <c r="T1164">
        <v>0</v>
      </c>
      <c r="U1164">
        <v>0</v>
      </c>
      <c r="V1164">
        <v>0</v>
      </c>
      <c r="W1164">
        <v>0</v>
      </c>
      <c r="X1164">
        <v>1</v>
      </c>
      <c r="Y1164">
        <v>2</v>
      </c>
      <c r="Z1164">
        <v>3</v>
      </c>
      <c r="AA1164">
        <v>0</v>
      </c>
      <c r="AB1164">
        <v>0</v>
      </c>
      <c r="AC1164">
        <v>0</v>
      </c>
      <c r="AD1164">
        <v>0</v>
      </c>
      <c r="AE1164">
        <v>1</v>
      </c>
      <c r="AF1164">
        <v>2</v>
      </c>
      <c r="AG1164">
        <v>3</v>
      </c>
      <c r="AH1164" s="3">
        <v>0.7142857142857143</v>
      </c>
      <c r="AI1164" s="3">
        <v>0</v>
      </c>
      <c r="AJ1164" s="3">
        <v>0</v>
      </c>
      <c r="AK1164" s="3">
        <v>0.89542857142857135</v>
      </c>
      <c r="AL1164" s="3">
        <v>2.8571428571428572</v>
      </c>
      <c r="AM1164" s="3">
        <v>1.4285714285714286</v>
      </c>
      <c r="AN1164" s="3">
        <v>1.5714285714285714</v>
      </c>
      <c r="AO1164" s="3">
        <f t="shared" si="236"/>
        <v>1.0666938775510204</v>
      </c>
      <c r="AP1164" s="3" t="b">
        <f t="shared" si="237"/>
        <v>0</v>
      </c>
      <c r="AQ1164" s="3" t="b">
        <f t="shared" si="244"/>
        <v>1</v>
      </c>
      <c r="AR1164">
        <f t="shared" si="238"/>
        <v>0</v>
      </c>
      <c r="AS1164">
        <f t="shared" si="239"/>
        <v>3</v>
      </c>
      <c r="AT1164" s="3" t="b">
        <f t="shared" si="240"/>
        <v>1</v>
      </c>
      <c r="AU1164" s="3">
        <f t="shared" si="241"/>
        <v>0.40242857142857141</v>
      </c>
      <c r="AV1164" s="3">
        <f t="shared" si="242"/>
        <v>1.9523809523809523</v>
      </c>
      <c r="AW1164" s="3">
        <f t="shared" si="235"/>
        <v>-2.278429940184084</v>
      </c>
      <c r="AX1164" s="3">
        <f t="shared" si="234"/>
        <v>-1.3166870032731353</v>
      </c>
      <c r="AY1164" s="3" t="b">
        <f t="shared" si="245"/>
        <v>0</v>
      </c>
      <c r="AZ1164" s="6">
        <f t="shared" si="243"/>
        <v>2.1711715234188703E-2</v>
      </c>
      <c r="BA1164" s="3" t="b">
        <f t="shared" si="246"/>
        <v>1</v>
      </c>
      <c r="BB1164" s="3"/>
      <c r="BC1164" t="s">
        <v>537</v>
      </c>
    </row>
    <row r="1165" spans="1:55">
      <c r="A1165">
        <v>748</v>
      </c>
      <c r="B1165">
        <v>1</v>
      </c>
      <c r="C1165" t="s">
        <v>1672</v>
      </c>
      <c r="D1165" t="str">
        <f>HYPERLINK("http://www.uniprot.org/uniprot/CE024_MOUSE", "CE024_MOUSE")</f>
        <v>CE024_MOUSE</v>
      </c>
      <c r="F1165">
        <v>28.2</v>
      </c>
      <c r="G1165">
        <v>188</v>
      </c>
      <c r="H1165">
        <v>20140</v>
      </c>
      <c r="I1165" t="s">
        <v>1673</v>
      </c>
      <c r="J1165">
        <v>9</v>
      </c>
      <c r="K1165">
        <v>9</v>
      </c>
      <c r="L1165">
        <v>1</v>
      </c>
      <c r="M1165">
        <v>0</v>
      </c>
      <c r="N1165">
        <v>2</v>
      </c>
      <c r="O1165">
        <v>2</v>
      </c>
      <c r="P1165">
        <v>0</v>
      </c>
      <c r="Q1165">
        <v>0</v>
      </c>
      <c r="R1165">
        <v>1</v>
      </c>
      <c r="S1165">
        <v>4</v>
      </c>
      <c r="T1165">
        <v>0</v>
      </c>
      <c r="U1165">
        <v>2</v>
      </c>
      <c r="V1165">
        <v>2</v>
      </c>
      <c r="W1165">
        <v>0</v>
      </c>
      <c r="X1165">
        <v>0</v>
      </c>
      <c r="Y1165">
        <v>1</v>
      </c>
      <c r="Z1165">
        <v>4</v>
      </c>
      <c r="AA1165">
        <v>0</v>
      </c>
      <c r="AB1165">
        <v>2</v>
      </c>
      <c r="AC1165">
        <v>2</v>
      </c>
      <c r="AD1165">
        <v>0</v>
      </c>
      <c r="AE1165">
        <v>0</v>
      </c>
      <c r="AF1165">
        <v>1</v>
      </c>
      <c r="AG1165">
        <v>4</v>
      </c>
      <c r="AH1165" s="3">
        <v>0.5714285714285714</v>
      </c>
      <c r="AI1165" s="3">
        <v>0.8571428571428571</v>
      </c>
      <c r="AJ1165" s="3">
        <v>1.1904285714285714</v>
      </c>
      <c r="AK1165" s="3">
        <v>0.8571428571428571</v>
      </c>
      <c r="AL1165" s="3">
        <v>0.7142857142857143</v>
      </c>
      <c r="AM1165" s="3">
        <v>0.8571428571428571</v>
      </c>
      <c r="AN1165" s="3">
        <v>2.3470000000000004</v>
      </c>
      <c r="AO1165" s="3">
        <f t="shared" si="236"/>
        <v>1.0563673469387755</v>
      </c>
      <c r="AP1165" s="3" t="b">
        <f t="shared" si="237"/>
        <v>0</v>
      </c>
      <c r="AQ1165" s="3" t="b">
        <f t="shared" si="244"/>
        <v>1</v>
      </c>
      <c r="AR1165">
        <f t="shared" si="238"/>
        <v>2</v>
      </c>
      <c r="AS1165">
        <f t="shared" si="239"/>
        <v>2</v>
      </c>
      <c r="AT1165" s="3" t="b">
        <f t="shared" si="240"/>
        <v>1</v>
      </c>
      <c r="AU1165" s="3">
        <f t="shared" si="241"/>
        <v>0.86903571428571424</v>
      </c>
      <c r="AV1165" s="3">
        <f t="shared" si="242"/>
        <v>1.3061428571428573</v>
      </c>
      <c r="AW1165" s="3">
        <f t="shared" si="235"/>
        <v>-0.58782532479857019</v>
      </c>
      <c r="AX1165" s="3">
        <f t="shared" si="234"/>
        <v>-0.34993543288612095</v>
      </c>
      <c r="AY1165" s="3" t="b">
        <f t="shared" si="245"/>
        <v>0</v>
      </c>
      <c r="AZ1165" s="6">
        <f t="shared" si="243"/>
        <v>0.3872807450629282</v>
      </c>
      <c r="BA1165" s="3" t="b">
        <f t="shared" si="246"/>
        <v>0</v>
      </c>
      <c r="BB1165" s="3"/>
      <c r="BC1165" t="s">
        <v>537</v>
      </c>
    </row>
    <row r="1166" spans="1:55">
      <c r="A1166">
        <v>1221</v>
      </c>
      <c r="B1166">
        <v>1</v>
      </c>
      <c r="C1166" t="s">
        <v>2248</v>
      </c>
      <c r="D1166" t="str">
        <f>HYPERLINK("http://www.uniprot.org/uniprot/SPCS1_MOUSE", "SPCS1_MOUSE")</f>
        <v>SPCS1_MOUSE</v>
      </c>
      <c r="F1166">
        <v>27.5</v>
      </c>
      <c r="G1166">
        <v>102</v>
      </c>
      <c r="H1166">
        <v>11778</v>
      </c>
      <c r="I1166" t="s">
        <v>2249</v>
      </c>
      <c r="J1166">
        <v>3</v>
      </c>
      <c r="K1166">
        <v>3</v>
      </c>
      <c r="L1166">
        <v>1</v>
      </c>
      <c r="M1166">
        <v>0</v>
      </c>
      <c r="N1166">
        <v>2</v>
      </c>
      <c r="O1166">
        <v>0</v>
      </c>
      <c r="P1166">
        <v>0</v>
      </c>
      <c r="Q1166">
        <v>0</v>
      </c>
      <c r="R1166">
        <v>0</v>
      </c>
      <c r="S1166">
        <v>1</v>
      </c>
      <c r="T1166">
        <v>0</v>
      </c>
      <c r="U1166">
        <v>2</v>
      </c>
      <c r="V1166">
        <v>0</v>
      </c>
      <c r="W1166">
        <v>0</v>
      </c>
      <c r="X1166">
        <v>0</v>
      </c>
      <c r="Y1166">
        <v>0</v>
      </c>
      <c r="Z1166">
        <v>1</v>
      </c>
      <c r="AA1166">
        <v>0</v>
      </c>
      <c r="AB1166">
        <v>2</v>
      </c>
      <c r="AC1166">
        <v>0</v>
      </c>
      <c r="AD1166">
        <v>0</v>
      </c>
      <c r="AE1166">
        <v>0</v>
      </c>
      <c r="AF1166">
        <v>0</v>
      </c>
      <c r="AG1166">
        <v>1</v>
      </c>
      <c r="AH1166" s="3">
        <v>1.3061428571428573</v>
      </c>
      <c r="AI1166" s="3">
        <v>1.1428571428571428</v>
      </c>
      <c r="AJ1166" s="3">
        <v>0.2857142857142857</v>
      </c>
      <c r="AK1166" s="3">
        <v>2.2857142857142856</v>
      </c>
      <c r="AL1166" s="3">
        <v>1.4285714285714286</v>
      </c>
      <c r="AM1166" s="3">
        <v>0.2857142857142857</v>
      </c>
      <c r="AN1166" s="3">
        <v>0.65714285714285714</v>
      </c>
      <c r="AO1166" s="3">
        <f t="shared" si="236"/>
        <v>1.0559795918367347</v>
      </c>
      <c r="AP1166" s="3" t="b">
        <f t="shared" si="237"/>
        <v>0</v>
      </c>
      <c r="AQ1166" s="3" t="b">
        <f t="shared" si="244"/>
        <v>1</v>
      </c>
      <c r="AR1166">
        <f t="shared" si="238"/>
        <v>1</v>
      </c>
      <c r="AS1166">
        <f t="shared" si="239"/>
        <v>1</v>
      </c>
      <c r="AT1166" s="3" t="b">
        <f t="shared" si="240"/>
        <v>0</v>
      </c>
      <c r="AU1166" s="3">
        <f t="shared" si="241"/>
        <v>1.2551071428571428</v>
      </c>
      <c r="AV1166" s="3">
        <f t="shared" si="242"/>
        <v>0.79047619047619044</v>
      </c>
      <c r="AW1166" s="3">
        <f t="shared" si="235"/>
        <v>0.66701661214529695</v>
      </c>
      <c r="AX1166" s="3">
        <f t="shared" si="234"/>
        <v>0.28030854811846995</v>
      </c>
      <c r="AY1166" s="3" t="b">
        <f t="shared" si="245"/>
        <v>0</v>
      </c>
      <c r="AZ1166" s="6">
        <f t="shared" si="243"/>
        <v>0.44520259753032349</v>
      </c>
      <c r="BA1166" s="3" t="b">
        <f t="shared" si="246"/>
        <v>0</v>
      </c>
      <c r="BB1166" s="3"/>
      <c r="BC1166" t="s">
        <v>537</v>
      </c>
    </row>
    <row r="1167" spans="1:55">
      <c r="A1167">
        <v>246</v>
      </c>
      <c r="B1167">
        <v>1</v>
      </c>
      <c r="C1167" t="s">
        <v>1362</v>
      </c>
      <c r="D1167" t="str">
        <f>HYPERLINK("http://www.uniprot.org/uniprot/NKTR_MOUSE", "NKTR_MOUSE")</f>
        <v>NKTR_MOUSE</v>
      </c>
      <c r="F1167">
        <v>6.2</v>
      </c>
      <c r="G1167">
        <v>1453</v>
      </c>
      <c r="H1167">
        <v>163441</v>
      </c>
      <c r="I1167" t="s">
        <v>1363</v>
      </c>
      <c r="J1167">
        <v>11</v>
      </c>
      <c r="K1167">
        <v>11</v>
      </c>
      <c r="L1167">
        <v>1</v>
      </c>
      <c r="M1167">
        <v>0</v>
      </c>
      <c r="N1167">
        <v>3</v>
      </c>
      <c r="O1167">
        <v>2</v>
      </c>
      <c r="P1167">
        <v>0</v>
      </c>
      <c r="Q1167">
        <v>1</v>
      </c>
      <c r="R1167">
        <v>2</v>
      </c>
      <c r="S1167">
        <v>3</v>
      </c>
      <c r="T1167">
        <v>0</v>
      </c>
      <c r="U1167">
        <v>3</v>
      </c>
      <c r="V1167">
        <v>2</v>
      </c>
      <c r="W1167">
        <v>0</v>
      </c>
      <c r="X1167">
        <v>1</v>
      </c>
      <c r="Y1167">
        <v>2</v>
      </c>
      <c r="Z1167">
        <v>3</v>
      </c>
      <c r="AA1167">
        <v>0</v>
      </c>
      <c r="AB1167">
        <v>3</v>
      </c>
      <c r="AC1167">
        <v>2</v>
      </c>
      <c r="AD1167">
        <v>0</v>
      </c>
      <c r="AE1167">
        <v>1</v>
      </c>
      <c r="AF1167">
        <v>2</v>
      </c>
      <c r="AG1167">
        <v>3</v>
      </c>
      <c r="AH1167" s="3">
        <v>0</v>
      </c>
      <c r="AI1167" s="3">
        <v>1.3865714285714286</v>
      </c>
      <c r="AJ1167" s="3">
        <v>1.0714285714285714</v>
      </c>
      <c r="AK1167" s="3">
        <v>0</v>
      </c>
      <c r="AL1167" s="3">
        <v>2.2857142857142856</v>
      </c>
      <c r="AM1167" s="3">
        <v>1.1428571428571428</v>
      </c>
      <c r="AN1167" s="3">
        <v>1.4285714285714286</v>
      </c>
      <c r="AO1167" s="3">
        <f t="shared" si="236"/>
        <v>1.0450204081632655</v>
      </c>
      <c r="AP1167" s="3" t="b">
        <f t="shared" si="237"/>
        <v>0</v>
      </c>
      <c r="AQ1167" s="3" t="b">
        <f t="shared" si="244"/>
        <v>1</v>
      </c>
      <c r="AR1167">
        <f t="shared" si="238"/>
        <v>2</v>
      </c>
      <c r="AS1167">
        <f t="shared" si="239"/>
        <v>3</v>
      </c>
      <c r="AT1167" s="3" t="b">
        <f t="shared" si="240"/>
        <v>1</v>
      </c>
      <c r="AU1167" s="3">
        <f t="shared" si="241"/>
        <v>0.61450000000000005</v>
      </c>
      <c r="AV1167" s="3">
        <f t="shared" si="242"/>
        <v>1.6190476190476188</v>
      </c>
      <c r="AW1167" s="3">
        <f t="shared" si="235"/>
        <v>-1.3976605027610043</v>
      </c>
      <c r="AX1167" s="3">
        <f t="shared" si="234"/>
        <v>-0.85169582597043403</v>
      </c>
      <c r="AY1167" s="3" t="b">
        <f t="shared" si="245"/>
        <v>0</v>
      </c>
      <c r="AZ1167" s="6">
        <f t="shared" si="243"/>
        <v>0.10824518936591294</v>
      </c>
      <c r="BA1167" s="3" t="b">
        <f t="shared" si="246"/>
        <v>0</v>
      </c>
      <c r="BB1167" s="3"/>
      <c r="BC1167" t="s">
        <v>537</v>
      </c>
    </row>
    <row r="1168" spans="1:55">
      <c r="A1168">
        <v>1223</v>
      </c>
      <c r="B1168">
        <v>1</v>
      </c>
      <c r="C1168" t="s">
        <v>2252</v>
      </c>
      <c r="D1168" t="str">
        <f>HYPERLINK("http://www.uniprot.org/uniprot/WDR83_MOUSE", "WDR83_MOUSE")</f>
        <v>WDR83_MOUSE</v>
      </c>
      <c r="F1168">
        <v>13</v>
      </c>
      <c r="G1168">
        <v>315</v>
      </c>
      <c r="H1168">
        <v>34445</v>
      </c>
      <c r="I1168" t="s">
        <v>2253</v>
      </c>
      <c r="J1168">
        <v>3</v>
      </c>
      <c r="K1168">
        <v>3</v>
      </c>
      <c r="L1168">
        <v>1</v>
      </c>
      <c r="M1168">
        <v>0</v>
      </c>
      <c r="N1168">
        <v>2</v>
      </c>
      <c r="O1168">
        <v>1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2</v>
      </c>
      <c r="V1168">
        <v>1</v>
      </c>
      <c r="W1168">
        <v>0</v>
      </c>
      <c r="X1168">
        <v>0</v>
      </c>
      <c r="Y1168">
        <v>0</v>
      </c>
      <c r="Z1168">
        <v>0</v>
      </c>
      <c r="AA1168">
        <v>0</v>
      </c>
      <c r="AB1168">
        <v>2</v>
      </c>
      <c r="AC1168">
        <v>1</v>
      </c>
      <c r="AD1168">
        <v>0</v>
      </c>
      <c r="AE1168">
        <v>0</v>
      </c>
      <c r="AF1168">
        <v>0</v>
      </c>
      <c r="AG1168">
        <v>0</v>
      </c>
      <c r="AH1168" s="3">
        <v>1.3068571428571427</v>
      </c>
      <c r="AI1168" s="3">
        <v>1.1428571428571428</v>
      </c>
      <c r="AJ1168" s="3">
        <v>0.8571428571428571</v>
      </c>
      <c r="AK1168" s="3">
        <v>2.2857142857142856</v>
      </c>
      <c r="AL1168" s="3">
        <v>1.4285714285714286</v>
      </c>
      <c r="AM1168" s="3">
        <v>0.2857142857142857</v>
      </c>
      <c r="AN1168" s="3">
        <v>0</v>
      </c>
      <c r="AO1168" s="3">
        <f t="shared" si="236"/>
        <v>1.0438367346938775</v>
      </c>
      <c r="AP1168" s="3" t="b">
        <f t="shared" si="237"/>
        <v>0</v>
      </c>
      <c r="AQ1168" s="3" t="b">
        <f t="shared" si="244"/>
        <v>1</v>
      </c>
      <c r="AR1168">
        <f t="shared" si="238"/>
        <v>2</v>
      </c>
      <c r="AS1168">
        <f t="shared" si="239"/>
        <v>0</v>
      </c>
      <c r="AT1168" s="3" t="b">
        <f t="shared" si="240"/>
        <v>0</v>
      </c>
      <c r="AU1168" s="3">
        <f t="shared" si="241"/>
        <v>1.3981428571428571</v>
      </c>
      <c r="AV1168" s="3">
        <f t="shared" si="242"/>
        <v>0.57142857142857151</v>
      </c>
      <c r="AW1168" s="3">
        <f t="shared" si="235"/>
        <v>1.2908666996250018</v>
      </c>
      <c r="AX1168" s="3">
        <f t="shared" ref="AX1168:AX1231" si="247">(AW1168-AVERAGE(AW1158:AW1178))/STDEV(AW1158:AW1178)</f>
        <v>0.62052943267632055</v>
      </c>
      <c r="AY1168" s="3" t="b">
        <f t="shared" si="245"/>
        <v>0</v>
      </c>
      <c r="AZ1168" s="6">
        <f t="shared" si="243"/>
        <v>0.17114472458676461</v>
      </c>
      <c r="BA1168" s="3" t="b">
        <f t="shared" si="246"/>
        <v>0</v>
      </c>
      <c r="BB1168" s="3"/>
      <c r="BC1168" t="s">
        <v>537</v>
      </c>
    </row>
    <row r="1169" spans="1:55">
      <c r="A1169">
        <v>1123</v>
      </c>
      <c r="B1169">
        <v>1</v>
      </c>
      <c r="C1169" t="s">
        <v>2390</v>
      </c>
      <c r="D1169" t="str">
        <f>HYPERLINK("http://www.uniprot.org/uniprot/MED30_MOUSE", "MED30_MOUSE")</f>
        <v>MED30_MOUSE</v>
      </c>
      <c r="F1169">
        <v>11.8</v>
      </c>
      <c r="G1169">
        <v>178</v>
      </c>
      <c r="H1169">
        <v>20359</v>
      </c>
      <c r="I1169" t="s">
        <v>2391</v>
      </c>
      <c r="J1169">
        <v>4</v>
      </c>
      <c r="K1169">
        <v>4</v>
      </c>
      <c r="L1169">
        <v>1</v>
      </c>
      <c r="M1169">
        <v>0</v>
      </c>
      <c r="N1169">
        <v>1</v>
      </c>
      <c r="O1169">
        <v>0</v>
      </c>
      <c r="P1169">
        <v>0</v>
      </c>
      <c r="Q1169">
        <v>0</v>
      </c>
      <c r="R1169">
        <v>3</v>
      </c>
      <c r="S1169">
        <v>0</v>
      </c>
      <c r="T1169">
        <v>0</v>
      </c>
      <c r="U1169">
        <v>1</v>
      </c>
      <c r="V1169">
        <v>0</v>
      </c>
      <c r="W1169">
        <v>0</v>
      </c>
      <c r="X1169">
        <v>0</v>
      </c>
      <c r="Y1169">
        <v>3</v>
      </c>
      <c r="Z1169">
        <v>0</v>
      </c>
      <c r="AA1169">
        <v>0</v>
      </c>
      <c r="AB1169">
        <v>1</v>
      </c>
      <c r="AC1169">
        <v>0</v>
      </c>
      <c r="AD1169">
        <v>0</v>
      </c>
      <c r="AE1169">
        <v>0</v>
      </c>
      <c r="AF1169">
        <v>3</v>
      </c>
      <c r="AG1169">
        <v>0</v>
      </c>
      <c r="AH1169" s="3">
        <v>1.1428571428571428</v>
      </c>
      <c r="AI1169" s="3">
        <v>0.5714285714285714</v>
      </c>
      <c r="AJ1169" s="3">
        <v>0.14285714285714285</v>
      </c>
      <c r="AK1169" s="3">
        <v>1.9375714285714287</v>
      </c>
      <c r="AL1169" s="3">
        <v>1.1488571428571428</v>
      </c>
      <c r="AM1169" s="3">
        <v>2.3571428571428572</v>
      </c>
      <c r="AN1169" s="3">
        <v>0</v>
      </c>
      <c r="AO1169" s="3">
        <f t="shared" si="236"/>
        <v>1.0429591836734693</v>
      </c>
      <c r="AP1169" s="3" t="b">
        <f t="shared" si="237"/>
        <v>0</v>
      </c>
      <c r="AQ1169" s="3" t="b">
        <f t="shared" si="244"/>
        <v>1</v>
      </c>
      <c r="AR1169">
        <f t="shared" si="238"/>
        <v>1</v>
      </c>
      <c r="AS1169">
        <f t="shared" si="239"/>
        <v>1</v>
      </c>
      <c r="AT1169" s="3" t="b">
        <f t="shared" si="240"/>
        <v>0</v>
      </c>
      <c r="AU1169" s="3">
        <f t="shared" si="241"/>
        <v>0.94867857142857148</v>
      </c>
      <c r="AV1169" s="3">
        <f t="shared" si="242"/>
        <v>1.1686666666666667</v>
      </c>
      <c r="AW1169" s="3">
        <f t="shared" si="235"/>
        <v>-0.30087223005188896</v>
      </c>
      <c r="AX1169" s="3">
        <f t="shared" si="247"/>
        <v>-0.30335667874848743</v>
      </c>
      <c r="AY1169" s="3" t="b">
        <f t="shared" si="245"/>
        <v>0</v>
      </c>
      <c r="AZ1169" s="6">
        <f t="shared" si="243"/>
        <v>0.77570616956279315</v>
      </c>
      <c r="BA1169" s="3" t="b">
        <f t="shared" si="246"/>
        <v>0</v>
      </c>
      <c r="BB1169" s="3"/>
      <c r="BC1169" t="s">
        <v>537</v>
      </c>
    </row>
    <row r="1170" spans="1:55">
      <c r="A1170">
        <v>1383</v>
      </c>
      <c r="B1170">
        <v>1</v>
      </c>
      <c r="C1170" t="s">
        <v>2622</v>
      </c>
      <c r="D1170" t="str">
        <f>HYPERLINK("http://www.uniprot.org/uniprot/K1C16_MOUSE", "K1C16_MOUSE")</f>
        <v>K1C16_MOUSE</v>
      </c>
      <c r="F1170">
        <v>4.9000000000000004</v>
      </c>
      <c r="G1170">
        <v>469</v>
      </c>
      <c r="H1170">
        <v>51607</v>
      </c>
      <c r="I1170" t="s">
        <v>2703</v>
      </c>
      <c r="J1170">
        <v>30</v>
      </c>
      <c r="K1170">
        <v>0</v>
      </c>
      <c r="L1170">
        <v>0</v>
      </c>
      <c r="M1170">
        <v>6</v>
      </c>
      <c r="N1170">
        <v>8</v>
      </c>
      <c r="O1170">
        <v>7</v>
      </c>
      <c r="P1170">
        <v>1</v>
      </c>
      <c r="Q1170">
        <v>5</v>
      </c>
      <c r="R1170">
        <v>3</v>
      </c>
      <c r="S1170">
        <v>0</v>
      </c>
      <c r="T1170">
        <v>0</v>
      </c>
      <c r="U1170">
        <v>0</v>
      </c>
      <c r="V1170">
        <v>0</v>
      </c>
      <c r="W1170">
        <v>0</v>
      </c>
      <c r="X1170">
        <v>0</v>
      </c>
      <c r="Y1170">
        <v>0</v>
      </c>
      <c r="Z1170">
        <v>0</v>
      </c>
      <c r="AA1170">
        <v>0</v>
      </c>
      <c r="AB1170">
        <v>0</v>
      </c>
      <c r="AC1170">
        <v>0</v>
      </c>
      <c r="AD1170">
        <v>0</v>
      </c>
      <c r="AE1170">
        <v>0</v>
      </c>
      <c r="AF1170">
        <v>0</v>
      </c>
      <c r="AG1170">
        <v>0</v>
      </c>
      <c r="AH1170" s="3">
        <v>1.5714285714285714</v>
      </c>
      <c r="AI1170" s="3">
        <v>0</v>
      </c>
      <c r="AJ1170" s="3">
        <v>0.2857142857142857</v>
      </c>
      <c r="AK1170" s="3">
        <v>2.8571428571428572</v>
      </c>
      <c r="AL1170" s="3">
        <v>2</v>
      </c>
      <c r="AM1170" s="3">
        <v>0.42857142857142855</v>
      </c>
      <c r="AN1170" s="3">
        <v>0.14285714285714285</v>
      </c>
      <c r="AO1170" s="3">
        <f t="shared" si="236"/>
        <v>1.0408163265306123</v>
      </c>
      <c r="AP1170" s="3" t="b">
        <f t="shared" si="237"/>
        <v>0</v>
      </c>
      <c r="AQ1170" s="3" t="b">
        <f t="shared" si="244"/>
        <v>0</v>
      </c>
      <c r="AR1170">
        <f t="shared" si="238"/>
        <v>4</v>
      </c>
      <c r="AS1170">
        <f t="shared" si="239"/>
        <v>2</v>
      </c>
      <c r="AT1170" s="3" t="b">
        <f t="shared" si="240"/>
        <v>1</v>
      </c>
      <c r="AU1170" s="3">
        <f t="shared" si="241"/>
        <v>1.1785714285714286</v>
      </c>
      <c r="AV1170" s="3">
        <f t="shared" si="242"/>
        <v>0.8571428571428571</v>
      </c>
      <c r="AW1170" s="3">
        <f t="shared" si="235"/>
        <v>0.45943161863729748</v>
      </c>
      <c r="AX1170" s="3">
        <f t="shared" si="247"/>
        <v>8.3814194635528444E-2</v>
      </c>
      <c r="AY1170" s="3" t="b">
        <f t="shared" si="245"/>
        <v>0</v>
      </c>
      <c r="AZ1170" s="6">
        <f t="shared" si="243"/>
        <v>0.73937808806336025</v>
      </c>
      <c r="BA1170" s="3" t="b">
        <f t="shared" si="246"/>
        <v>0</v>
      </c>
      <c r="BB1170" s="3"/>
      <c r="BC1170" t="s">
        <v>397</v>
      </c>
    </row>
    <row r="1171" spans="1:55">
      <c r="A1171">
        <v>884</v>
      </c>
      <c r="B1171">
        <v>1</v>
      </c>
      <c r="C1171" t="s">
        <v>1438</v>
      </c>
      <c r="D1171" t="str">
        <f>HYPERLINK("http://www.uniprot.org/uniprot/C19L1_MOUSE", "C19L1_MOUSE")</f>
        <v>C19L1_MOUSE</v>
      </c>
      <c r="F1171">
        <v>3.9</v>
      </c>
      <c r="G1171">
        <v>537</v>
      </c>
      <c r="H1171">
        <v>60252</v>
      </c>
      <c r="I1171" t="s">
        <v>1439</v>
      </c>
      <c r="J1171">
        <v>7</v>
      </c>
      <c r="K1171">
        <v>7</v>
      </c>
      <c r="L1171">
        <v>1</v>
      </c>
      <c r="M1171">
        <v>0</v>
      </c>
      <c r="N1171">
        <v>1</v>
      </c>
      <c r="O1171">
        <v>1</v>
      </c>
      <c r="P1171">
        <v>0</v>
      </c>
      <c r="Q1171">
        <v>0</v>
      </c>
      <c r="R1171">
        <v>1</v>
      </c>
      <c r="S1171">
        <v>4</v>
      </c>
      <c r="T1171">
        <v>0</v>
      </c>
      <c r="U1171">
        <v>1</v>
      </c>
      <c r="V1171">
        <v>1</v>
      </c>
      <c r="W1171">
        <v>0</v>
      </c>
      <c r="X1171">
        <v>0</v>
      </c>
      <c r="Y1171">
        <v>1</v>
      </c>
      <c r="Z1171">
        <v>4</v>
      </c>
      <c r="AA1171">
        <v>0</v>
      </c>
      <c r="AB1171">
        <v>1</v>
      </c>
      <c r="AC1171">
        <v>1</v>
      </c>
      <c r="AD1171">
        <v>0</v>
      </c>
      <c r="AE1171">
        <v>0</v>
      </c>
      <c r="AF1171">
        <v>1</v>
      </c>
      <c r="AG1171">
        <v>4</v>
      </c>
      <c r="AH1171" s="3">
        <v>0.8571428571428571</v>
      </c>
      <c r="AI1171" s="3">
        <v>0.42857142857142855</v>
      </c>
      <c r="AJ1171" s="3">
        <v>0.7142857142857143</v>
      </c>
      <c r="AK1171" s="3">
        <v>1.1428571428571428</v>
      </c>
      <c r="AL1171" s="3">
        <v>0.8571428571428571</v>
      </c>
      <c r="AM1171" s="3">
        <v>0.8571428571428571</v>
      </c>
      <c r="AN1171" s="3">
        <v>2.367285714285714</v>
      </c>
      <c r="AO1171" s="3">
        <f t="shared" si="236"/>
        <v>1.0320612244897958</v>
      </c>
      <c r="AP1171" s="3" t="b">
        <f t="shared" si="237"/>
        <v>0</v>
      </c>
      <c r="AQ1171" s="3" t="b">
        <f t="shared" si="244"/>
        <v>1</v>
      </c>
      <c r="AR1171">
        <f t="shared" si="238"/>
        <v>2</v>
      </c>
      <c r="AS1171">
        <f t="shared" si="239"/>
        <v>2</v>
      </c>
      <c r="AT1171" s="3" t="b">
        <f t="shared" si="240"/>
        <v>1</v>
      </c>
      <c r="AU1171" s="3">
        <f t="shared" si="241"/>
        <v>0.7857142857142857</v>
      </c>
      <c r="AV1171" s="3">
        <f t="shared" si="242"/>
        <v>1.3605238095238095</v>
      </c>
      <c r="AW1171" s="3">
        <f t="shared" si="235"/>
        <v>-0.79208550777074893</v>
      </c>
      <c r="AX1171" s="3">
        <f t="shared" si="247"/>
        <v>-0.63055834371029074</v>
      </c>
      <c r="AY1171" s="3" t="b">
        <f t="shared" si="245"/>
        <v>0</v>
      </c>
      <c r="AZ1171" s="6">
        <f t="shared" si="243"/>
        <v>0.26348883043399568</v>
      </c>
      <c r="BA1171" s="3" t="b">
        <f t="shared" si="246"/>
        <v>0</v>
      </c>
      <c r="BB1171" s="3"/>
      <c r="BC1171" t="s">
        <v>537</v>
      </c>
    </row>
    <row r="1172" spans="1:55">
      <c r="A1172">
        <v>234</v>
      </c>
      <c r="B1172">
        <v>1</v>
      </c>
      <c r="C1172" t="s">
        <v>35</v>
      </c>
      <c r="D1172" t="str">
        <f>HYPERLINK("http://www.uniprot.org/uniprot/MAP4_MOUSE", "MAP4_MOUSE")</f>
        <v>MAP4_MOUSE</v>
      </c>
      <c r="F1172">
        <v>3.8</v>
      </c>
      <c r="G1172">
        <v>1125</v>
      </c>
      <c r="H1172">
        <v>117430</v>
      </c>
      <c r="I1172" t="s">
        <v>36</v>
      </c>
      <c r="J1172">
        <v>5</v>
      </c>
      <c r="K1172">
        <v>5</v>
      </c>
      <c r="L1172">
        <v>1</v>
      </c>
      <c r="M1172">
        <v>1</v>
      </c>
      <c r="N1172">
        <v>0</v>
      </c>
      <c r="O1172">
        <v>0</v>
      </c>
      <c r="P1172">
        <v>0</v>
      </c>
      <c r="Q1172">
        <v>2</v>
      </c>
      <c r="R1172">
        <v>2</v>
      </c>
      <c r="S1172">
        <v>0</v>
      </c>
      <c r="T1172">
        <v>1</v>
      </c>
      <c r="U1172">
        <v>0</v>
      </c>
      <c r="V1172">
        <v>0</v>
      </c>
      <c r="W1172">
        <v>0</v>
      </c>
      <c r="X1172">
        <v>2</v>
      </c>
      <c r="Y1172">
        <v>2</v>
      </c>
      <c r="Z1172">
        <v>0</v>
      </c>
      <c r="AA1172">
        <v>1</v>
      </c>
      <c r="AB1172">
        <v>0</v>
      </c>
      <c r="AC1172">
        <v>0</v>
      </c>
      <c r="AD1172">
        <v>0</v>
      </c>
      <c r="AE1172">
        <v>2</v>
      </c>
      <c r="AF1172">
        <v>2</v>
      </c>
      <c r="AG1172">
        <v>0</v>
      </c>
      <c r="AH1172" s="3">
        <v>1.9375714285714287</v>
      </c>
      <c r="AI1172" s="3">
        <v>0</v>
      </c>
      <c r="AJ1172" s="3">
        <v>0</v>
      </c>
      <c r="AK1172" s="3">
        <v>0</v>
      </c>
      <c r="AL1172" s="3">
        <v>4.1428571428571432</v>
      </c>
      <c r="AM1172" s="3">
        <v>1.1428571428571428</v>
      </c>
      <c r="AN1172" s="3">
        <v>0</v>
      </c>
      <c r="AO1172" s="3">
        <f t="shared" si="236"/>
        <v>1.0318979591836734</v>
      </c>
      <c r="AP1172" s="3" t="b">
        <f t="shared" si="237"/>
        <v>0</v>
      </c>
      <c r="AQ1172" s="3" t="b">
        <f t="shared" si="244"/>
        <v>1</v>
      </c>
      <c r="AR1172">
        <f t="shared" si="238"/>
        <v>1</v>
      </c>
      <c r="AS1172">
        <f t="shared" si="239"/>
        <v>2</v>
      </c>
      <c r="AT1172" s="3" t="b">
        <f t="shared" si="240"/>
        <v>1</v>
      </c>
      <c r="AU1172" s="3">
        <f t="shared" si="241"/>
        <v>0.48439285714285718</v>
      </c>
      <c r="AV1172" s="3">
        <f t="shared" si="242"/>
        <v>1.7619047619047621</v>
      </c>
      <c r="AW1172" s="3">
        <f t="shared" si="235"/>
        <v>-1.8628864465297443</v>
      </c>
      <c r="AX1172" s="3">
        <f t="shared" si="247"/>
        <v>-1.5446072792363426</v>
      </c>
      <c r="AY1172" s="3" t="b">
        <f t="shared" si="245"/>
        <v>0</v>
      </c>
      <c r="AZ1172" s="6">
        <f t="shared" si="243"/>
        <v>0.32907577057213644</v>
      </c>
      <c r="BA1172" s="3" t="b">
        <f t="shared" si="246"/>
        <v>0</v>
      </c>
      <c r="BB1172" s="3"/>
      <c r="BC1172" t="s">
        <v>537</v>
      </c>
    </row>
    <row r="1173" spans="1:55">
      <c r="A1173">
        <v>733</v>
      </c>
      <c r="B1173">
        <v>1</v>
      </c>
      <c r="C1173" t="s">
        <v>1727</v>
      </c>
      <c r="D1173" t="str">
        <f>HYPERLINK("http://www.uniprot.org/uniprot/SUZ12_MOUSE", "SUZ12_MOUSE")</f>
        <v>SUZ12_MOUSE</v>
      </c>
      <c r="F1173">
        <v>13</v>
      </c>
      <c r="G1173">
        <v>741</v>
      </c>
      <c r="H1173">
        <v>83027</v>
      </c>
      <c r="I1173" t="s">
        <v>1816</v>
      </c>
      <c r="J1173">
        <v>7</v>
      </c>
      <c r="K1173">
        <v>7</v>
      </c>
      <c r="L1173">
        <v>1</v>
      </c>
      <c r="M1173">
        <v>1</v>
      </c>
      <c r="N1173">
        <v>4</v>
      </c>
      <c r="O1173">
        <v>1</v>
      </c>
      <c r="P1173">
        <v>0</v>
      </c>
      <c r="Q1173">
        <v>0</v>
      </c>
      <c r="R1173">
        <v>0</v>
      </c>
      <c r="S1173">
        <v>1</v>
      </c>
      <c r="T1173">
        <v>1</v>
      </c>
      <c r="U1173">
        <v>4</v>
      </c>
      <c r="V1173">
        <v>1</v>
      </c>
      <c r="W1173">
        <v>0</v>
      </c>
      <c r="X1173">
        <v>0</v>
      </c>
      <c r="Y1173">
        <v>0</v>
      </c>
      <c r="Z1173">
        <v>1</v>
      </c>
      <c r="AA1173">
        <v>1</v>
      </c>
      <c r="AB1173">
        <v>4</v>
      </c>
      <c r="AC1173">
        <v>1</v>
      </c>
      <c r="AD1173">
        <v>0</v>
      </c>
      <c r="AE1173">
        <v>0</v>
      </c>
      <c r="AF1173">
        <v>0</v>
      </c>
      <c r="AG1173">
        <v>1</v>
      </c>
      <c r="AH1173" s="3">
        <v>2.3470000000000004</v>
      </c>
      <c r="AI1173" s="3">
        <v>2.2857142857142856</v>
      </c>
      <c r="AJ1173" s="3">
        <v>0.6428571428571429</v>
      </c>
      <c r="AK1173" s="3">
        <v>0.8571428571428571</v>
      </c>
      <c r="AL1173" s="3">
        <v>0.6428571428571429</v>
      </c>
      <c r="AM1173" s="3">
        <v>0</v>
      </c>
      <c r="AN1173" s="3">
        <v>0.42857142857142855</v>
      </c>
      <c r="AO1173" s="3">
        <f t="shared" si="236"/>
        <v>1.0291632653061227</v>
      </c>
      <c r="AP1173" s="3" t="b">
        <f t="shared" si="237"/>
        <v>0</v>
      </c>
      <c r="AQ1173" s="3" t="b">
        <f t="shared" si="244"/>
        <v>1</v>
      </c>
      <c r="AR1173">
        <f t="shared" si="238"/>
        <v>3</v>
      </c>
      <c r="AS1173">
        <f t="shared" si="239"/>
        <v>1</v>
      </c>
      <c r="AT1173" s="3" t="b">
        <f t="shared" si="240"/>
        <v>1</v>
      </c>
      <c r="AU1173" s="3">
        <f t="shared" si="241"/>
        <v>1.5331785714285715</v>
      </c>
      <c r="AV1173" s="3">
        <f t="shared" si="242"/>
        <v>0.35714285714285715</v>
      </c>
      <c r="AW1173" s="3">
        <f t="shared" si="235"/>
        <v>2.1019525666398247</v>
      </c>
      <c r="AX1173" s="3">
        <f t="shared" si="247"/>
        <v>1.217016485913853</v>
      </c>
      <c r="AY1173" s="3" t="b">
        <f t="shared" si="245"/>
        <v>0</v>
      </c>
      <c r="AZ1173" s="6">
        <f t="shared" si="243"/>
        <v>8.9950505677024506E-2</v>
      </c>
      <c r="BA1173" s="3" t="b">
        <f t="shared" si="246"/>
        <v>1</v>
      </c>
      <c r="BB1173" s="3"/>
      <c r="BC1173" t="s">
        <v>537</v>
      </c>
    </row>
    <row r="1174" spans="1:55">
      <c r="A1174">
        <v>743</v>
      </c>
      <c r="B1174">
        <v>1</v>
      </c>
      <c r="C1174" t="s">
        <v>1748</v>
      </c>
      <c r="D1174" t="str">
        <f>HYPERLINK("http://www.uniprot.org/uniprot/TNC18_MOUSE", "TNC18_MOUSE")</f>
        <v>TNC18_MOUSE</v>
      </c>
      <c r="F1174">
        <v>1.3</v>
      </c>
      <c r="G1174">
        <v>2878</v>
      </c>
      <c r="H1174">
        <v>307636</v>
      </c>
      <c r="I1174" t="s">
        <v>1749</v>
      </c>
      <c r="J1174">
        <v>4</v>
      </c>
      <c r="K1174">
        <v>4</v>
      </c>
      <c r="L1174">
        <v>1</v>
      </c>
      <c r="M1174">
        <v>2</v>
      </c>
      <c r="N1174">
        <v>0</v>
      </c>
      <c r="O1174">
        <v>1</v>
      </c>
      <c r="P1174">
        <v>0</v>
      </c>
      <c r="Q1174">
        <v>0</v>
      </c>
      <c r="R1174">
        <v>1</v>
      </c>
      <c r="S1174">
        <v>0</v>
      </c>
      <c r="T1174">
        <v>2</v>
      </c>
      <c r="U1174">
        <v>0</v>
      </c>
      <c r="V1174">
        <v>1</v>
      </c>
      <c r="W1174">
        <v>0</v>
      </c>
      <c r="X1174">
        <v>0</v>
      </c>
      <c r="Y1174">
        <v>1</v>
      </c>
      <c r="Z1174">
        <v>0</v>
      </c>
      <c r="AA1174">
        <v>2</v>
      </c>
      <c r="AB1174">
        <v>0</v>
      </c>
      <c r="AC1174">
        <v>1</v>
      </c>
      <c r="AD1174">
        <v>0</v>
      </c>
      <c r="AE1174">
        <v>0</v>
      </c>
      <c r="AF1174">
        <v>1</v>
      </c>
      <c r="AG1174">
        <v>0</v>
      </c>
      <c r="AH1174" s="3">
        <v>4.1428571428571432</v>
      </c>
      <c r="AI1174" s="3">
        <v>0</v>
      </c>
      <c r="AJ1174" s="3">
        <v>0.6428571428571429</v>
      </c>
      <c r="AK1174" s="3">
        <v>0.8571428571428571</v>
      </c>
      <c r="AL1174" s="3">
        <v>0.65714285714285714</v>
      </c>
      <c r="AM1174" s="3">
        <v>0.8571428571428571</v>
      </c>
      <c r="AN1174" s="3">
        <v>0</v>
      </c>
      <c r="AO1174" s="3">
        <f t="shared" si="236"/>
        <v>1.0224489795918368</v>
      </c>
      <c r="AP1174" s="3" t="b">
        <f t="shared" si="237"/>
        <v>0</v>
      </c>
      <c r="AQ1174" s="3" t="b">
        <f t="shared" si="244"/>
        <v>1</v>
      </c>
      <c r="AR1174">
        <f t="shared" si="238"/>
        <v>2</v>
      </c>
      <c r="AS1174">
        <f t="shared" si="239"/>
        <v>1</v>
      </c>
      <c r="AT1174" s="3" t="b">
        <f t="shared" si="240"/>
        <v>0</v>
      </c>
      <c r="AU1174" s="3">
        <f t="shared" si="241"/>
        <v>1.4107142857142858</v>
      </c>
      <c r="AV1174" s="3">
        <f t="shared" si="242"/>
        <v>0.50476190476190474</v>
      </c>
      <c r="AW1174" s="3">
        <f t="shared" si="235"/>
        <v>1.4827508892224224</v>
      </c>
      <c r="AX1174" s="3">
        <f t="shared" si="247"/>
        <v>0.79648707641539851</v>
      </c>
      <c r="AY1174" s="3" t="b">
        <f t="shared" si="245"/>
        <v>0</v>
      </c>
      <c r="AZ1174" s="6">
        <f t="shared" si="243"/>
        <v>0.45534993530109574</v>
      </c>
      <c r="BA1174" s="3" t="b">
        <f t="shared" si="246"/>
        <v>0</v>
      </c>
      <c r="BB1174" s="3"/>
      <c r="BC1174" t="s">
        <v>537</v>
      </c>
    </row>
    <row r="1175" spans="1:55">
      <c r="A1175">
        <v>833</v>
      </c>
      <c r="B1175">
        <v>1</v>
      </c>
      <c r="C1175" t="s">
        <v>1503</v>
      </c>
      <c r="D1175" t="str">
        <f>HYPERLINK("http://www.uniprot.org/uniprot/CHD9_MOUSE", "CHD9_MOUSE")</f>
        <v>CHD9_MOUSE</v>
      </c>
      <c r="F1175">
        <v>3.4</v>
      </c>
      <c r="G1175">
        <v>2885</v>
      </c>
      <c r="H1175">
        <v>323861</v>
      </c>
      <c r="I1175" t="s">
        <v>1504</v>
      </c>
      <c r="J1175">
        <v>25</v>
      </c>
      <c r="K1175">
        <v>4</v>
      </c>
      <c r="L1175">
        <v>0.16</v>
      </c>
      <c r="M1175">
        <v>2</v>
      </c>
      <c r="N1175">
        <v>9</v>
      </c>
      <c r="O1175">
        <v>5</v>
      </c>
      <c r="P1175">
        <v>2</v>
      </c>
      <c r="Q1175">
        <v>0</v>
      </c>
      <c r="R1175">
        <v>3</v>
      </c>
      <c r="S1175">
        <v>4</v>
      </c>
      <c r="T1175">
        <v>0</v>
      </c>
      <c r="U1175">
        <v>1</v>
      </c>
      <c r="V1175">
        <v>1</v>
      </c>
      <c r="W1175">
        <v>0</v>
      </c>
      <c r="X1175">
        <v>0</v>
      </c>
      <c r="Y1175">
        <v>1</v>
      </c>
      <c r="Z1175">
        <v>1</v>
      </c>
      <c r="AA1175">
        <v>0</v>
      </c>
      <c r="AB1175">
        <v>2.19</v>
      </c>
      <c r="AC1175">
        <v>1.534</v>
      </c>
      <c r="AD1175">
        <v>0</v>
      </c>
      <c r="AE1175">
        <v>0</v>
      </c>
      <c r="AF1175">
        <v>2.0529999999999999</v>
      </c>
      <c r="AG1175">
        <v>1.323</v>
      </c>
      <c r="AH1175" s="3">
        <v>0.77142857142857146</v>
      </c>
      <c r="AI1175" s="3">
        <v>1.17</v>
      </c>
      <c r="AJ1175" s="3">
        <v>0.93342857142857139</v>
      </c>
      <c r="AK1175" s="3">
        <v>1.0595714285714286</v>
      </c>
      <c r="AL1175" s="3">
        <v>0.8571428571428571</v>
      </c>
      <c r="AM1175" s="3">
        <v>1.5790000000000002</v>
      </c>
      <c r="AN1175" s="3">
        <v>0.76042857142857145</v>
      </c>
      <c r="AO1175" s="3">
        <f t="shared" si="236"/>
        <v>1.0187142857142857</v>
      </c>
      <c r="AP1175" s="3" t="b">
        <f t="shared" si="237"/>
        <v>0</v>
      </c>
      <c r="AQ1175" s="3" t="b">
        <f t="shared" si="244"/>
        <v>0</v>
      </c>
      <c r="AR1175">
        <f t="shared" si="238"/>
        <v>4</v>
      </c>
      <c r="AS1175">
        <f t="shared" si="239"/>
        <v>2</v>
      </c>
      <c r="AT1175" s="3" t="b">
        <f t="shared" si="240"/>
        <v>1</v>
      </c>
      <c r="AU1175" s="3">
        <f t="shared" si="241"/>
        <v>0.98360714285714279</v>
      </c>
      <c r="AV1175" s="3">
        <f t="shared" si="242"/>
        <v>1.0655238095238095</v>
      </c>
      <c r="AW1175" s="3">
        <f t="shared" si="235"/>
        <v>-0.11540871424291969</v>
      </c>
      <c r="AX1175" s="3">
        <f t="shared" si="247"/>
        <v>-0.50973947688493926</v>
      </c>
      <c r="AY1175" s="3" t="b">
        <f t="shared" si="245"/>
        <v>0</v>
      </c>
      <c r="AZ1175" s="6">
        <f t="shared" si="243"/>
        <v>0.74538131086031878</v>
      </c>
      <c r="BA1175" s="3" t="b">
        <f t="shared" si="246"/>
        <v>0</v>
      </c>
      <c r="BB1175" s="3"/>
      <c r="BC1175" t="s">
        <v>417</v>
      </c>
    </row>
    <row r="1176" spans="1:55">
      <c r="A1176">
        <v>1050</v>
      </c>
      <c r="B1176">
        <v>1</v>
      </c>
      <c r="C1176" t="s">
        <v>2488</v>
      </c>
      <c r="D1176" t="str">
        <f>HYPERLINK("http://www.uniprot.org/uniprot/C1TC_MOUSE", "C1TC_MOUSE")</f>
        <v>C1TC_MOUSE</v>
      </c>
      <c r="F1176">
        <v>4.8</v>
      </c>
      <c r="G1176">
        <v>935</v>
      </c>
      <c r="H1176">
        <v>101257</v>
      </c>
      <c r="I1176" t="s">
        <v>2489</v>
      </c>
      <c r="J1176">
        <v>5</v>
      </c>
      <c r="K1176">
        <v>5</v>
      </c>
      <c r="L1176">
        <v>1</v>
      </c>
      <c r="M1176">
        <v>0</v>
      </c>
      <c r="N1176">
        <v>4</v>
      </c>
      <c r="O1176">
        <v>1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4</v>
      </c>
      <c r="V1176">
        <v>1</v>
      </c>
      <c r="W1176">
        <v>0</v>
      </c>
      <c r="X1176">
        <v>0</v>
      </c>
      <c r="Y1176">
        <v>0</v>
      </c>
      <c r="Z1176">
        <v>0</v>
      </c>
      <c r="AA1176">
        <v>0</v>
      </c>
      <c r="AB1176">
        <v>4</v>
      </c>
      <c r="AC1176">
        <v>1</v>
      </c>
      <c r="AD1176">
        <v>0</v>
      </c>
      <c r="AE1176">
        <v>0</v>
      </c>
      <c r="AF1176">
        <v>0</v>
      </c>
      <c r="AG1176">
        <v>0</v>
      </c>
      <c r="AH1176" s="3">
        <v>1.0595714285714286</v>
      </c>
      <c r="AI1176" s="3">
        <v>2.3332857142857142</v>
      </c>
      <c r="AJ1176" s="3">
        <v>0.8571428571428571</v>
      </c>
      <c r="AK1176" s="3">
        <v>1.5074285714285713</v>
      </c>
      <c r="AL1176" s="3">
        <v>1.1428571428571428</v>
      </c>
      <c r="AM1176" s="3">
        <v>0.14285714285714285</v>
      </c>
      <c r="AN1176" s="3">
        <v>0</v>
      </c>
      <c r="AO1176" s="3">
        <f t="shared" si="236"/>
        <v>1.0061632653061223</v>
      </c>
      <c r="AP1176" s="3" t="b">
        <f t="shared" si="237"/>
        <v>0</v>
      </c>
      <c r="AQ1176" s="3" t="b">
        <f t="shared" si="244"/>
        <v>1</v>
      </c>
      <c r="AR1176">
        <f t="shared" si="238"/>
        <v>2</v>
      </c>
      <c r="AS1176">
        <f t="shared" si="239"/>
        <v>0</v>
      </c>
      <c r="AT1176" s="3" t="b">
        <f t="shared" si="240"/>
        <v>0</v>
      </c>
      <c r="AU1176" s="3">
        <f t="shared" si="241"/>
        <v>1.4393571428571428</v>
      </c>
      <c r="AV1176" s="3">
        <f t="shared" si="242"/>
        <v>0.42857142857142855</v>
      </c>
      <c r="AW1176" s="3">
        <f t="shared" si="235"/>
        <v>1.7478170289116666</v>
      </c>
      <c r="AX1176" s="3">
        <f t="shared" si="247"/>
        <v>0.91440433587401149</v>
      </c>
      <c r="AY1176" s="3" t="b">
        <f t="shared" si="245"/>
        <v>0</v>
      </c>
      <c r="AZ1176" s="6">
        <f t="shared" si="243"/>
        <v>9.4361752230797957E-2</v>
      </c>
      <c r="BA1176" s="3" t="b">
        <f t="shared" si="246"/>
        <v>1</v>
      </c>
      <c r="BB1176" s="3"/>
      <c r="BC1176" t="s">
        <v>537</v>
      </c>
    </row>
    <row r="1177" spans="1:55">
      <c r="A1177">
        <v>870</v>
      </c>
      <c r="B1177">
        <v>1</v>
      </c>
      <c r="C1177" t="s">
        <v>1493</v>
      </c>
      <c r="D1177" t="str">
        <f>HYPERLINK("http://www.uniprot.org/uniprot/TMM56_MOUSE", "TMM56_MOUSE")</f>
        <v>TMM56_MOUSE</v>
      </c>
      <c r="F1177">
        <v>7.2</v>
      </c>
      <c r="G1177">
        <v>276</v>
      </c>
      <c r="H1177">
        <v>31237</v>
      </c>
      <c r="I1177" t="s">
        <v>1494</v>
      </c>
      <c r="J1177">
        <v>7</v>
      </c>
      <c r="K1177">
        <v>7</v>
      </c>
      <c r="L1177">
        <v>1</v>
      </c>
      <c r="M1177">
        <v>0</v>
      </c>
      <c r="N1177">
        <v>3</v>
      </c>
      <c r="O1177">
        <v>2</v>
      </c>
      <c r="P1177">
        <v>0</v>
      </c>
      <c r="Q1177">
        <v>0</v>
      </c>
      <c r="R1177">
        <v>1</v>
      </c>
      <c r="S1177">
        <v>1</v>
      </c>
      <c r="T1177">
        <v>0</v>
      </c>
      <c r="U1177">
        <v>3</v>
      </c>
      <c r="V1177">
        <v>2</v>
      </c>
      <c r="W1177">
        <v>0</v>
      </c>
      <c r="X1177">
        <v>0</v>
      </c>
      <c r="Y1177">
        <v>1</v>
      </c>
      <c r="Z1177">
        <v>1</v>
      </c>
      <c r="AA1177">
        <v>0</v>
      </c>
      <c r="AB1177">
        <v>3</v>
      </c>
      <c r="AC1177">
        <v>2</v>
      </c>
      <c r="AD1177">
        <v>0</v>
      </c>
      <c r="AE1177">
        <v>0</v>
      </c>
      <c r="AF1177">
        <v>1</v>
      </c>
      <c r="AG1177">
        <v>1</v>
      </c>
      <c r="AH1177" s="3">
        <v>0.8571428571428571</v>
      </c>
      <c r="AI1177" s="3">
        <v>1.4285714285714286</v>
      </c>
      <c r="AJ1177" s="3">
        <v>1.2857142857142858</v>
      </c>
      <c r="AK1177" s="3">
        <v>1.1428571428571428</v>
      </c>
      <c r="AL1177" s="3">
        <v>0.8571428571428571</v>
      </c>
      <c r="AM1177" s="3">
        <v>0.8571428571428571</v>
      </c>
      <c r="AN1177" s="3">
        <v>0.5714285714285714</v>
      </c>
      <c r="AO1177" s="3">
        <f t="shared" si="236"/>
        <v>0.99999999999999978</v>
      </c>
      <c r="AP1177" s="3" t="b">
        <f t="shared" si="237"/>
        <v>0</v>
      </c>
      <c r="AQ1177" s="3" t="b">
        <f t="shared" si="244"/>
        <v>1</v>
      </c>
      <c r="AR1177">
        <f t="shared" si="238"/>
        <v>2</v>
      </c>
      <c r="AS1177">
        <f t="shared" si="239"/>
        <v>2</v>
      </c>
      <c r="AT1177" s="3" t="b">
        <f t="shared" si="240"/>
        <v>1</v>
      </c>
      <c r="AU1177" s="3">
        <f t="shared" si="241"/>
        <v>1.1785714285714284</v>
      </c>
      <c r="AV1177" s="3">
        <f t="shared" si="242"/>
        <v>0.76190476190476186</v>
      </c>
      <c r="AW1177" s="3">
        <f t="shared" si="235"/>
        <v>0.62935662007960935</v>
      </c>
      <c r="AX1177" s="3">
        <f t="shared" si="247"/>
        <v>2.504362580687761E-2</v>
      </c>
      <c r="AY1177" s="3" t="b">
        <f t="shared" si="245"/>
        <v>0</v>
      </c>
      <c r="AZ1177" s="6">
        <f t="shared" si="243"/>
        <v>5.2708074894598049E-2</v>
      </c>
      <c r="BA1177" s="3" t="b">
        <f t="shared" si="246"/>
        <v>1</v>
      </c>
      <c r="BB1177" s="3"/>
      <c r="BC1177" t="s">
        <v>537</v>
      </c>
    </row>
    <row r="1178" spans="1:55">
      <c r="A1178">
        <v>47</v>
      </c>
      <c r="B1178">
        <v>1</v>
      </c>
      <c r="C1178" t="s">
        <v>415</v>
      </c>
      <c r="D1178" t="str">
        <f>HYPERLINK("http://www.uniprot.org/uniprot/CHD7_MOUSE", "CHD7_MOUSE")</f>
        <v>CHD7_MOUSE</v>
      </c>
      <c r="F1178">
        <v>3</v>
      </c>
      <c r="G1178">
        <v>2986</v>
      </c>
      <c r="H1178">
        <v>334062</v>
      </c>
      <c r="I1178" t="s">
        <v>416</v>
      </c>
      <c r="J1178">
        <v>25</v>
      </c>
      <c r="K1178">
        <v>4</v>
      </c>
      <c r="L1178">
        <v>0.16</v>
      </c>
      <c r="M1178">
        <v>4</v>
      </c>
      <c r="N1178">
        <v>8</v>
      </c>
      <c r="O1178">
        <v>5</v>
      </c>
      <c r="P1178">
        <v>2</v>
      </c>
      <c r="Q1178">
        <v>0</v>
      </c>
      <c r="R1178">
        <v>2</v>
      </c>
      <c r="S1178">
        <v>4</v>
      </c>
      <c r="T1178">
        <v>2</v>
      </c>
      <c r="U1178">
        <v>0</v>
      </c>
      <c r="V1178">
        <v>1</v>
      </c>
      <c r="W1178">
        <v>0</v>
      </c>
      <c r="X1178">
        <v>0</v>
      </c>
      <c r="Y1178">
        <v>0</v>
      </c>
      <c r="Z1178">
        <v>1</v>
      </c>
      <c r="AA1178">
        <v>3</v>
      </c>
      <c r="AB1178">
        <v>0</v>
      </c>
      <c r="AC1178">
        <v>1.534</v>
      </c>
      <c r="AD1178">
        <v>0</v>
      </c>
      <c r="AE1178">
        <v>0</v>
      </c>
      <c r="AF1178">
        <v>0</v>
      </c>
      <c r="AG1178">
        <v>1.323</v>
      </c>
      <c r="AH1178" s="3">
        <v>5.2891428571428571</v>
      </c>
      <c r="AI1178" s="3">
        <v>0</v>
      </c>
      <c r="AJ1178" s="3">
        <v>0.93342857142857139</v>
      </c>
      <c r="AK1178" s="3">
        <v>0</v>
      </c>
      <c r="AL1178" s="3">
        <v>0</v>
      </c>
      <c r="AM1178" s="3">
        <v>0</v>
      </c>
      <c r="AN1178" s="3">
        <v>0.76042857142857145</v>
      </c>
      <c r="AO1178" s="3">
        <f t="shared" si="236"/>
        <v>0.99757142857142855</v>
      </c>
      <c r="AP1178" s="3" t="b">
        <f t="shared" si="237"/>
        <v>0</v>
      </c>
      <c r="AQ1178" s="3" t="b">
        <f t="shared" si="244"/>
        <v>0</v>
      </c>
      <c r="AR1178">
        <f t="shared" si="238"/>
        <v>4</v>
      </c>
      <c r="AS1178">
        <f t="shared" si="239"/>
        <v>2</v>
      </c>
      <c r="AT1178" s="3" t="b">
        <f t="shared" si="240"/>
        <v>1</v>
      </c>
      <c r="AU1178" s="3">
        <f t="shared" si="241"/>
        <v>1.5556428571428571</v>
      </c>
      <c r="AV1178" s="3">
        <f t="shared" si="242"/>
        <v>0.25347619047619047</v>
      </c>
      <c r="AW1178" s="3">
        <f t="shared" si="235"/>
        <v>2.6175887424375142</v>
      </c>
      <c r="AX1178" s="3">
        <f t="shared" si="247"/>
        <v>1.2825567279976868</v>
      </c>
      <c r="AY1178" s="3" t="b">
        <f t="shared" si="245"/>
        <v>0</v>
      </c>
      <c r="AZ1178" s="6">
        <f t="shared" si="243"/>
        <v>0.42799125028994106</v>
      </c>
      <c r="BA1178" s="3" t="b">
        <f t="shared" si="246"/>
        <v>0</v>
      </c>
      <c r="BB1178" s="3"/>
      <c r="BC1178" t="s">
        <v>417</v>
      </c>
    </row>
    <row r="1179" spans="1:55">
      <c r="A1179">
        <v>1263</v>
      </c>
      <c r="B1179">
        <v>1</v>
      </c>
      <c r="C1179" t="s">
        <v>2159</v>
      </c>
      <c r="D1179" t="str">
        <f>HYPERLINK("http://www.uniprot.org/uniprot/YIPF5_MOUSE", "YIPF5_MOUSE")</f>
        <v>YIPF5_MOUSE</v>
      </c>
      <c r="F1179">
        <v>8.1999999999999993</v>
      </c>
      <c r="G1179">
        <v>257</v>
      </c>
      <c r="H1179">
        <v>27874</v>
      </c>
      <c r="I1179" t="s">
        <v>2160</v>
      </c>
      <c r="J1179">
        <v>2</v>
      </c>
      <c r="K1179">
        <v>2</v>
      </c>
      <c r="L1179">
        <v>1</v>
      </c>
      <c r="M1179">
        <v>0</v>
      </c>
      <c r="N1179">
        <v>0</v>
      </c>
      <c r="O1179">
        <v>0</v>
      </c>
      <c r="P1179">
        <v>0</v>
      </c>
      <c r="Q1179">
        <v>0</v>
      </c>
      <c r="R1179">
        <v>0</v>
      </c>
      <c r="S1179">
        <v>2</v>
      </c>
      <c r="T1179">
        <v>0</v>
      </c>
      <c r="U1179">
        <v>0</v>
      </c>
      <c r="V1179">
        <v>0</v>
      </c>
      <c r="W1179">
        <v>0</v>
      </c>
      <c r="X1179">
        <v>0</v>
      </c>
      <c r="Y1179">
        <v>0</v>
      </c>
      <c r="Z1179">
        <v>2</v>
      </c>
      <c r="AA1179">
        <v>0</v>
      </c>
      <c r="AB1179">
        <v>0</v>
      </c>
      <c r="AC1179">
        <v>0</v>
      </c>
      <c r="AD1179">
        <v>0</v>
      </c>
      <c r="AE1179">
        <v>0</v>
      </c>
      <c r="AF1179">
        <v>0</v>
      </c>
      <c r="AG1179">
        <v>2</v>
      </c>
      <c r="AH1179" s="3">
        <v>1.4285714285714286</v>
      </c>
      <c r="AI1179" s="3">
        <v>0</v>
      </c>
      <c r="AJ1179" s="3">
        <v>0.2857142857142857</v>
      </c>
      <c r="AK1179" s="3">
        <v>2.3962857142857144</v>
      </c>
      <c r="AL1179" s="3">
        <v>1.4285714285714286</v>
      </c>
      <c r="AM1179" s="3">
        <v>0.2857142857142857</v>
      </c>
      <c r="AN1179" s="3">
        <v>1.1501428571428571</v>
      </c>
      <c r="AO1179" s="3">
        <f t="shared" si="236"/>
        <v>0.99642857142857155</v>
      </c>
      <c r="AP1179" s="3" t="b">
        <f t="shared" si="237"/>
        <v>0</v>
      </c>
      <c r="AQ1179" s="3" t="b">
        <f t="shared" si="244"/>
        <v>1</v>
      </c>
      <c r="AR1179">
        <f t="shared" si="238"/>
        <v>0</v>
      </c>
      <c r="AS1179">
        <f t="shared" si="239"/>
        <v>1</v>
      </c>
      <c r="AT1179" s="3" t="b">
        <f t="shared" si="240"/>
        <v>0</v>
      </c>
      <c r="AU1179" s="3">
        <f t="shared" si="241"/>
        <v>1.0276428571428573</v>
      </c>
      <c r="AV1179" s="3">
        <f t="shared" si="242"/>
        <v>0.95480952380952377</v>
      </c>
      <c r="AW1179" s="3">
        <f t="shared" si="235"/>
        <v>0.10605410135710155</v>
      </c>
      <c r="AX1179" s="3">
        <f t="shared" si="247"/>
        <v>-0.43090252424952402</v>
      </c>
      <c r="AY1179" s="3" t="b">
        <f t="shared" si="245"/>
        <v>0</v>
      </c>
      <c r="AZ1179" s="6">
        <f t="shared" si="243"/>
        <v>0.92254789620085487</v>
      </c>
      <c r="BA1179" s="3" t="b">
        <f t="shared" si="246"/>
        <v>0</v>
      </c>
      <c r="BB1179" s="3"/>
      <c r="BC1179" t="s">
        <v>537</v>
      </c>
    </row>
    <row r="1180" spans="1:55">
      <c r="A1180">
        <v>694</v>
      </c>
      <c r="B1180">
        <v>1</v>
      </c>
      <c r="C1180" t="s">
        <v>1899</v>
      </c>
      <c r="D1180" t="str">
        <f>HYPERLINK("http://www.uniprot.org/uniprot/RB15B_MOUSE", "RB15B_MOUSE")</f>
        <v>RB15B_MOUSE</v>
      </c>
      <c r="F1180">
        <v>4.2</v>
      </c>
      <c r="G1180">
        <v>887</v>
      </c>
      <c r="H1180">
        <v>97077</v>
      </c>
      <c r="I1180" t="s">
        <v>1900</v>
      </c>
      <c r="J1180">
        <v>9</v>
      </c>
      <c r="K1180">
        <v>9</v>
      </c>
      <c r="L1180">
        <v>1</v>
      </c>
      <c r="M1180">
        <v>0</v>
      </c>
      <c r="N1180">
        <v>2</v>
      </c>
      <c r="O1180">
        <v>3</v>
      </c>
      <c r="P1180">
        <v>0</v>
      </c>
      <c r="Q1180">
        <v>0</v>
      </c>
      <c r="R1180">
        <v>1</v>
      </c>
      <c r="S1180">
        <v>3</v>
      </c>
      <c r="T1180">
        <v>0</v>
      </c>
      <c r="U1180">
        <v>2</v>
      </c>
      <c r="V1180">
        <v>3</v>
      </c>
      <c r="W1180">
        <v>0</v>
      </c>
      <c r="X1180">
        <v>0</v>
      </c>
      <c r="Y1180">
        <v>1</v>
      </c>
      <c r="Z1180">
        <v>3</v>
      </c>
      <c r="AA1180">
        <v>0</v>
      </c>
      <c r="AB1180">
        <v>2</v>
      </c>
      <c r="AC1180">
        <v>3</v>
      </c>
      <c r="AD1180">
        <v>0</v>
      </c>
      <c r="AE1180">
        <v>0</v>
      </c>
      <c r="AF1180">
        <v>1</v>
      </c>
      <c r="AG1180">
        <v>3</v>
      </c>
      <c r="AH1180" s="3">
        <v>0.5714285714285714</v>
      </c>
      <c r="AI1180" s="3">
        <v>0.8571428571428571</v>
      </c>
      <c r="AJ1180" s="3">
        <v>2</v>
      </c>
      <c r="AK1180" s="3">
        <v>0.7618571428571429</v>
      </c>
      <c r="AL1180" s="3">
        <v>0.5714285714285714</v>
      </c>
      <c r="AM1180" s="3">
        <v>0.7618571428571429</v>
      </c>
      <c r="AN1180" s="3">
        <v>1.4285714285714286</v>
      </c>
      <c r="AO1180" s="3">
        <f t="shared" si="236"/>
        <v>0.99318367346938774</v>
      </c>
      <c r="AP1180" s="3" t="b">
        <f t="shared" si="237"/>
        <v>0</v>
      </c>
      <c r="AQ1180" s="3" t="b">
        <f t="shared" si="244"/>
        <v>1</v>
      </c>
      <c r="AR1180">
        <f t="shared" si="238"/>
        <v>2</v>
      </c>
      <c r="AS1180">
        <f t="shared" si="239"/>
        <v>2</v>
      </c>
      <c r="AT1180" s="3" t="b">
        <f t="shared" si="240"/>
        <v>1</v>
      </c>
      <c r="AU1180" s="3">
        <f t="shared" si="241"/>
        <v>1.0476071428571427</v>
      </c>
      <c r="AV1180" s="3">
        <f t="shared" si="242"/>
        <v>0.92061904761904767</v>
      </c>
      <c r="AW1180" s="3">
        <f t="shared" si="235"/>
        <v>0.18642160414276585</v>
      </c>
      <c r="AX1180" s="3">
        <f t="shared" si="247"/>
        <v>-0.41936498467256544</v>
      </c>
      <c r="AY1180" s="3" t="b">
        <f t="shared" si="245"/>
        <v>0</v>
      </c>
      <c r="AZ1180" s="6">
        <f t="shared" si="243"/>
        <v>0.78430254522424958</v>
      </c>
      <c r="BA1180" s="3" t="b">
        <f t="shared" si="246"/>
        <v>0</v>
      </c>
      <c r="BB1180" s="3"/>
      <c r="BC1180" t="s">
        <v>537</v>
      </c>
    </row>
    <row r="1181" spans="1:55">
      <c r="A1181">
        <v>1240</v>
      </c>
      <c r="B1181">
        <v>1</v>
      </c>
      <c r="C1181" t="s">
        <v>2113</v>
      </c>
      <c r="D1181" t="str">
        <f>HYPERLINK("http://www.uniprot.org/uniprot/TMM43_MOUSE", "TMM43_MOUSE")</f>
        <v>TMM43_MOUSE</v>
      </c>
      <c r="F1181">
        <v>10</v>
      </c>
      <c r="G1181">
        <v>400</v>
      </c>
      <c r="H1181">
        <v>44784</v>
      </c>
      <c r="I1181" t="s">
        <v>2203</v>
      </c>
      <c r="J1181">
        <v>2</v>
      </c>
      <c r="K1181">
        <v>2</v>
      </c>
      <c r="L1181">
        <v>1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2</v>
      </c>
      <c r="S1181">
        <v>0</v>
      </c>
      <c r="T1181">
        <v>0</v>
      </c>
      <c r="U1181">
        <v>0</v>
      </c>
      <c r="V1181">
        <v>0</v>
      </c>
      <c r="W1181">
        <v>0</v>
      </c>
      <c r="X1181">
        <v>0</v>
      </c>
      <c r="Y1181">
        <v>2</v>
      </c>
      <c r="Z1181">
        <v>0</v>
      </c>
      <c r="AA1181">
        <v>0</v>
      </c>
      <c r="AB1181">
        <v>0</v>
      </c>
      <c r="AC1181">
        <v>0</v>
      </c>
      <c r="AD1181">
        <v>0</v>
      </c>
      <c r="AE1181">
        <v>0</v>
      </c>
      <c r="AF1181">
        <v>2</v>
      </c>
      <c r="AG1181">
        <v>0</v>
      </c>
      <c r="AH1181" s="3">
        <v>1.3651428571428572</v>
      </c>
      <c r="AI1181" s="3">
        <v>0</v>
      </c>
      <c r="AJ1181" s="3">
        <v>0.2857142857142857</v>
      </c>
      <c r="AK1181" s="3">
        <v>2.3332857142857142</v>
      </c>
      <c r="AL1181" s="3">
        <v>1.4285714285714286</v>
      </c>
      <c r="AM1181" s="3">
        <v>1.5357142857142858</v>
      </c>
      <c r="AN1181" s="3">
        <v>0</v>
      </c>
      <c r="AO1181" s="3">
        <f t="shared" si="236"/>
        <v>0.99263265306122439</v>
      </c>
      <c r="AP1181" s="3" t="b">
        <f t="shared" si="237"/>
        <v>0</v>
      </c>
      <c r="AQ1181" s="3" t="b">
        <f t="shared" si="244"/>
        <v>1</v>
      </c>
      <c r="AR1181">
        <f t="shared" si="238"/>
        <v>0</v>
      </c>
      <c r="AS1181">
        <f t="shared" si="239"/>
        <v>1</v>
      </c>
      <c r="AT1181" s="3" t="b">
        <f t="shared" si="240"/>
        <v>0</v>
      </c>
      <c r="AU1181" s="3">
        <f t="shared" si="241"/>
        <v>0.99603571428571425</v>
      </c>
      <c r="AV1181" s="3">
        <f t="shared" si="242"/>
        <v>0.98809523809523814</v>
      </c>
      <c r="AW1181" s="3">
        <f t="shared" si="235"/>
        <v>1.1547369660248833E-2</v>
      </c>
      <c r="AX1181" s="3">
        <f t="shared" si="247"/>
        <v>-0.53430536575229259</v>
      </c>
      <c r="AY1181" s="3" t="b">
        <f t="shared" si="245"/>
        <v>0</v>
      </c>
      <c r="AZ1181" s="6">
        <f t="shared" si="243"/>
        <v>0.99201982121189403</v>
      </c>
      <c r="BA1181" s="3" t="b">
        <f t="shared" si="246"/>
        <v>0</v>
      </c>
      <c r="BB1181" s="3"/>
      <c r="BC1181" t="s">
        <v>537</v>
      </c>
    </row>
    <row r="1182" spans="1:55">
      <c r="A1182">
        <v>992</v>
      </c>
      <c r="B1182">
        <v>1</v>
      </c>
      <c r="C1182" t="s">
        <v>1222</v>
      </c>
      <c r="D1182" t="str">
        <f>HYPERLINK("http://www.uniprot.org/uniprot/SEC63_MOUSE", "SEC63_MOUSE")</f>
        <v>SEC63_MOUSE</v>
      </c>
      <c r="F1182">
        <v>6.2</v>
      </c>
      <c r="G1182">
        <v>760</v>
      </c>
      <c r="H1182">
        <v>87843</v>
      </c>
      <c r="I1182" t="s">
        <v>1223</v>
      </c>
      <c r="J1182">
        <v>5</v>
      </c>
      <c r="K1182">
        <v>5</v>
      </c>
      <c r="L1182">
        <v>1</v>
      </c>
      <c r="M1182">
        <v>0</v>
      </c>
      <c r="N1182">
        <v>1</v>
      </c>
      <c r="O1182">
        <v>3</v>
      </c>
      <c r="P1182">
        <v>0</v>
      </c>
      <c r="Q1182">
        <v>0</v>
      </c>
      <c r="R1182">
        <v>1</v>
      </c>
      <c r="S1182">
        <v>0</v>
      </c>
      <c r="T1182">
        <v>0</v>
      </c>
      <c r="U1182">
        <v>1</v>
      </c>
      <c r="V1182">
        <v>3</v>
      </c>
      <c r="W1182">
        <v>0</v>
      </c>
      <c r="X1182">
        <v>0</v>
      </c>
      <c r="Y1182">
        <v>1</v>
      </c>
      <c r="Z1182">
        <v>0</v>
      </c>
      <c r="AA1182">
        <v>0</v>
      </c>
      <c r="AB1182">
        <v>1</v>
      </c>
      <c r="AC1182">
        <v>3</v>
      </c>
      <c r="AD1182">
        <v>0</v>
      </c>
      <c r="AE1182">
        <v>0</v>
      </c>
      <c r="AF1182">
        <v>1</v>
      </c>
      <c r="AG1182">
        <v>0</v>
      </c>
      <c r="AH1182" s="3">
        <v>0.93328571428571416</v>
      </c>
      <c r="AI1182" s="3">
        <v>0.42857142857142855</v>
      </c>
      <c r="AJ1182" s="3">
        <v>2.2857142857142856</v>
      </c>
      <c r="AK1182" s="3">
        <v>1.4285714285714286</v>
      </c>
      <c r="AL1182" s="3">
        <v>1</v>
      </c>
      <c r="AM1182" s="3">
        <v>0.8571428571428571</v>
      </c>
      <c r="AN1182" s="3">
        <v>0</v>
      </c>
      <c r="AO1182" s="3">
        <f t="shared" si="236"/>
        <v>0.99046938775510196</v>
      </c>
      <c r="AP1182" s="3" t="b">
        <f t="shared" si="237"/>
        <v>0</v>
      </c>
      <c r="AQ1182" s="3" t="b">
        <f t="shared" si="244"/>
        <v>1</v>
      </c>
      <c r="AR1182">
        <f t="shared" si="238"/>
        <v>2</v>
      </c>
      <c r="AS1182">
        <f t="shared" si="239"/>
        <v>1</v>
      </c>
      <c r="AT1182" s="3" t="b">
        <f t="shared" si="240"/>
        <v>0</v>
      </c>
      <c r="AU1182" s="3">
        <f t="shared" si="241"/>
        <v>1.2690357142857143</v>
      </c>
      <c r="AV1182" s="3">
        <f t="shared" si="242"/>
        <v>0.61904761904761907</v>
      </c>
      <c r="AW1182" s="3">
        <f t="shared" si="235"/>
        <v>1.0356103759426556</v>
      </c>
      <c r="AX1182" s="3">
        <f t="shared" si="247"/>
        <v>5.1762068780278267E-2</v>
      </c>
      <c r="AY1182" s="3" t="b">
        <f t="shared" si="245"/>
        <v>0</v>
      </c>
      <c r="AZ1182" s="6">
        <f t="shared" si="243"/>
        <v>0.27948265050139942</v>
      </c>
      <c r="BA1182" s="3" t="b">
        <f t="shared" si="246"/>
        <v>0</v>
      </c>
      <c r="BB1182" s="3"/>
      <c r="BC1182" t="s">
        <v>537</v>
      </c>
    </row>
    <row r="1183" spans="1:55">
      <c r="A1183">
        <v>298</v>
      </c>
      <c r="B1183">
        <v>1</v>
      </c>
      <c r="C1183" t="s">
        <v>560</v>
      </c>
      <c r="D1183" t="str">
        <f>HYPERLINK("http://www.uniprot.org/uniprot/DHB8_MOUSE", "DHB8_MOUSE")</f>
        <v>DHB8_MOUSE</v>
      </c>
      <c r="F1183">
        <v>10.4</v>
      </c>
      <c r="G1183">
        <v>259</v>
      </c>
      <c r="H1183">
        <v>26589</v>
      </c>
      <c r="I1183" t="s">
        <v>561</v>
      </c>
      <c r="J1183">
        <v>4</v>
      </c>
      <c r="K1183">
        <v>4</v>
      </c>
      <c r="L1183">
        <v>1</v>
      </c>
      <c r="M1183">
        <v>0</v>
      </c>
      <c r="N1183">
        <v>1</v>
      </c>
      <c r="O1183">
        <v>0</v>
      </c>
      <c r="P1183">
        <v>2</v>
      </c>
      <c r="Q1183">
        <v>0</v>
      </c>
      <c r="R1183">
        <v>1</v>
      </c>
      <c r="S1183">
        <v>0</v>
      </c>
      <c r="T1183">
        <v>0</v>
      </c>
      <c r="U1183">
        <v>1</v>
      </c>
      <c r="V1183">
        <v>0</v>
      </c>
      <c r="W1183">
        <v>2</v>
      </c>
      <c r="X1183">
        <v>0</v>
      </c>
      <c r="Y1183">
        <v>1</v>
      </c>
      <c r="Z1183">
        <v>0</v>
      </c>
      <c r="AA1183">
        <v>0</v>
      </c>
      <c r="AB1183">
        <v>1</v>
      </c>
      <c r="AC1183">
        <v>0</v>
      </c>
      <c r="AD1183">
        <v>2</v>
      </c>
      <c r="AE1183">
        <v>0</v>
      </c>
      <c r="AF1183">
        <v>1</v>
      </c>
      <c r="AG1183">
        <v>0</v>
      </c>
      <c r="AH1183" s="3">
        <v>0</v>
      </c>
      <c r="AI1183" s="3">
        <v>0.2857142857142857</v>
      </c>
      <c r="AJ1183" s="3">
        <v>0</v>
      </c>
      <c r="AK1183" s="3">
        <v>6.0475714285714286</v>
      </c>
      <c r="AL1183" s="3">
        <v>0</v>
      </c>
      <c r="AM1183" s="3">
        <v>0.57285714285714284</v>
      </c>
      <c r="AN1183" s="3">
        <v>0</v>
      </c>
      <c r="AO1183" s="3">
        <f t="shared" si="236"/>
        <v>0.98659183673469386</v>
      </c>
      <c r="AP1183" s="3" t="b">
        <f t="shared" si="237"/>
        <v>0</v>
      </c>
      <c r="AQ1183" s="3" t="b">
        <f t="shared" si="244"/>
        <v>1</v>
      </c>
      <c r="AR1183">
        <f t="shared" si="238"/>
        <v>2</v>
      </c>
      <c r="AS1183">
        <f t="shared" si="239"/>
        <v>1</v>
      </c>
      <c r="AT1183" s="3" t="b">
        <f t="shared" si="240"/>
        <v>0</v>
      </c>
      <c r="AU1183" s="3">
        <f t="shared" si="241"/>
        <v>1.5833214285714285</v>
      </c>
      <c r="AV1183" s="3">
        <f t="shared" si="242"/>
        <v>0.19095238095238096</v>
      </c>
      <c r="AW1183" s="3">
        <f t="shared" si="235"/>
        <v>3.05166935144908</v>
      </c>
      <c r="AX1183" s="3">
        <f t="shared" si="247"/>
        <v>1.4804759080830552</v>
      </c>
      <c r="AY1183" s="3" t="b">
        <f t="shared" si="245"/>
        <v>0</v>
      </c>
      <c r="AZ1183" s="6">
        <f t="shared" si="243"/>
        <v>0.46705745841780266</v>
      </c>
      <c r="BA1183" s="3" t="b">
        <f t="shared" si="246"/>
        <v>0</v>
      </c>
      <c r="BB1183" s="3"/>
      <c r="BC1183" t="s">
        <v>537</v>
      </c>
    </row>
    <row r="1184" spans="1:55">
      <c r="A1184">
        <v>1195</v>
      </c>
      <c r="B1184">
        <v>1</v>
      </c>
      <c r="C1184" t="s">
        <v>2198</v>
      </c>
      <c r="D1184" t="str">
        <f>HYPERLINK("http://www.uniprot.org/uniprot/MYST1_MOUSE", "MYST1_MOUSE")</f>
        <v>MYST1_MOUSE</v>
      </c>
      <c r="F1184">
        <v>5</v>
      </c>
      <c r="G1184">
        <v>458</v>
      </c>
      <c r="H1184">
        <v>52575</v>
      </c>
      <c r="I1184" t="s">
        <v>2199</v>
      </c>
      <c r="J1184">
        <v>12</v>
      </c>
      <c r="K1184">
        <v>1</v>
      </c>
      <c r="L1184">
        <v>8.3000000000000004E-2</v>
      </c>
      <c r="M1184">
        <v>0</v>
      </c>
      <c r="N1184">
        <v>3</v>
      </c>
      <c r="O1184">
        <v>2</v>
      </c>
      <c r="P1184">
        <v>0</v>
      </c>
      <c r="Q1184">
        <v>0</v>
      </c>
      <c r="R1184">
        <v>3</v>
      </c>
      <c r="S1184">
        <v>4</v>
      </c>
      <c r="T1184">
        <v>0</v>
      </c>
      <c r="U1184">
        <v>0</v>
      </c>
      <c r="V1184">
        <v>0</v>
      </c>
      <c r="W1184">
        <v>0</v>
      </c>
      <c r="X1184">
        <v>0</v>
      </c>
      <c r="Y1184">
        <v>0</v>
      </c>
      <c r="Z1184">
        <v>1</v>
      </c>
      <c r="AA1184">
        <v>0</v>
      </c>
      <c r="AB1184">
        <v>0</v>
      </c>
      <c r="AC1184">
        <v>0</v>
      </c>
      <c r="AD1184">
        <v>0</v>
      </c>
      <c r="AE1184">
        <v>0</v>
      </c>
      <c r="AF1184">
        <v>0</v>
      </c>
      <c r="AG1184">
        <v>2.5</v>
      </c>
      <c r="AH1184" s="3">
        <v>1.2857142857142858</v>
      </c>
      <c r="AI1184" s="3">
        <v>0</v>
      </c>
      <c r="AJ1184" s="3">
        <v>0.2857142857142857</v>
      </c>
      <c r="AK1184" s="3">
        <v>2.2857142857142856</v>
      </c>
      <c r="AL1184" s="3">
        <v>1.4</v>
      </c>
      <c r="AM1184" s="3">
        <v>0.2857142857142857</v>
      </c>
      <c r="AN1184" s="3">
        <v>1.3571428571428572</v>
      </c>
      <c r="AO1184" s="3">
        <f t="shared" si="236"/>
        <v>0.98571428571428577</v>
      </c>
      <c r="AP1184" s="3" t="b">
        <f t="shared" si="237"/>
        <v>0</v>
      </c>
      <c r="AQ1184" s="3" t="b">
        <f t="shared" si="244"/>
        <v>0</v>
      </c>
      <c r="AR1184">
        <f t="shared" si="238"/>
        <v>2</v>
      </c>
      <c r="AS1184">
        <f t="shared" si="239"/>
        <v>2</v>
      </c>
      <c r="AT1184" s="3" t="b">
        <f t="shared" si="240"/>
        <v>1</v>
      </c>
      <c r="AU1184" s="3">
        <f t="shared" si="241"/>
        <v>0.9642857142857143</v>
      </c>
      <c r="AV1184" s="3">
        <f t="shared" si="242"/>
        <v>1.0142857142857142</v>
      </c>
      <c r="AW1184" s="3">
        <f t="shared" si="235"/>
        <v>-7.2931522453851066E-2</v>
      </c>
      <c r="AX1184" s="3">
        <f t="shared" si="247"/>
        <v>-0.80302460608075665</v>
      </c>
      <c r="AY1184" s="3" t="b">
        <f t="shared" si="245"/>
        <v>0</v>
      </c>
      <c r="AZ1184" s="6">
        <f t="shared" si="243"/>
        <v>0.94474473505234968</v>
      </c>
      <c r="BA1184" s="3" t="b">
        <f t="shared" si="246"/>
        <v>0</v>
      </c>
      <c r="BB1184" s="3"/>
      <c r="BC1184" t="s">
        <v>644</v>
      </c>
    </row>
    <row r="1185" spans="1:55">
      <c r="A1185">
        <v>765</v>
      </c>
      <c r="B1185">
        <v>1</v>
      </c>
      <c r="C1185" t="s">
        <v>1708</v>
      </c>
      <c r="D1185" t="str">
        <f>HYPERLINK("http://www.uniprot.org/uniprot/UBIP1_MOUSE", "UBIP1_MOUSE")</f>
        <v>UBIP1_MOUSE</v>
      </c>
      <c r="F1185">
        <v>8</v>
      </c>
      <c r="G1185">
        <v>540</v>
      </c>
      <c r="H1185">
        <v>60213</v>
      </c>
      <c r="I1185" t="s">
        <v>1709</v>
      </c>
      <c r="J1185">
        <v>8</v>
      </c>
      <c r="K1185">
        <v>8</v>
      </c>
      <c r="L1185">
        <v>1</v>
      </c>
      <c r="M1185">
        <v>0</v>
      </c>
      <c r="N1185">
        <v>1</v>
      </c>
      <c r="O1185">
        <v>4</v>
      </c>
      <c r="P1185">
        <v>0</v>
      </c>
      <c r="Q1185">
        <v>0</v>
      </c>
      <c r="R1185">
        <v>0</v>
      </c>
      <c r="S1185">
        <v>3</v>
      </c>
      <c r="T1185">
        <v>0</v>
      </c>
      <c r="U1185">
        <v>1</v>
      </c>
      <c r="V1185">
        <v>4</v>
      </c>
      <c r="W1185">
        <v>0</v>
      </c>
      <c r="X1185">
        <v>0</v>
      </c>
      <c r="Y1185">
        <v>0</v>
      </c>
      <c r="Z1185">
        <v>3</v>
      </c>
      <c r="AA1185">
        <v>0</v>
      </c>
      <c r="AB1185">
        <v>1</v>
      </c>
      <c r="AC1185">
        <v>4</v>
      </c>
      <c r="AD1185">
        <v>0</v>
      </c>
      <c r="AE1185">
        <v>0</v>
      </c>
      <c r="AF1185">
        <v>0</v>
      </c>
      <c r="AG1185">
        <v>3</v>
      </c>
      <c r="AH1185" s="3">
        <v>0.6428571428571429</v>
      </c>
      <c r="AI1185" s="3">
        <v>0.2857142857142857</v>
      </c>
      <c r="AJ1185" s="3">
        <v>2.8571428571428572</v>
      </c>
      <c r="AK1185" s="3">
        <v>0.8571428571428571</v>
      </c>
      <c r="AL1185" s="3">
        <v>0.7142857142857143</v>
      </c>
      <c r="AM1185" s="3">
        <v>0</v>
      </c>
      <c r="AN1185" s="3">
        <v>1.5357142857142858</v>
      </c>
      <c r="AO1185" s="3">
        <f t="shared" si="236"/>
        <v>0.98469387755102034</v>
      </c>
      <c r="AP1185" s="3" t="b">
        <f t="shared" si="237"/>
        <v>0</v>
      </c>
      <c r="AQ1185" s="3" t="b">
        <f t="shared" si="244"/>
        <v>1</v>
      </c>
      <c r="AR1185">
        <f t="shared" si="238"/>
        <v>2</v>
      </c>
      <c r="AS1185">
        <f t="shared" si="239"/>
        <v>1</v>
      </c>
      <c r="AT1185" s="3" t="b">
        <f t="shared" si="240"/>
        <v>0</v>
      </c>
      <c r="AU1185" s="3">
        <f t="shared" si="241"/>
        <v>1.1607142857142856</v>
      </c>
      <c r="AV1185" s="3">
        <f t="shared" si="242"/>
        <v>0.75</v>
      </c>
      <c r="AW1185" s="3">
        <f t="shared" si="235"/>
        <v>0.63005039024969411</v>
      </c>
      <c r="AX1185" s="3">
        <f t="shared" si="247"/>
        <v>-0.23810576079351287</v>
      </c>
      <c r="AY1185" s="3" t="b">
        <f t="shared" si="245"/>
        <v>0</v>
      </c>
      <c r="AZ1185" s="6">
        <f t="shared" si="243"/>
        <v>0.62003674292991262</v>
      </c>
      <c r="BA1185" s="3" t="b">
        <f t="shared" si="246"/>
        <v>0</v>
      </c>
      <c r="BB1185" s="3"/>
      <c r="BC1185" t="s">
        <v>537</v>
      </c>
    </row>
    <row r="1186" spans="1:55">
      <c r="A1186">
        <v>517</v>
      </c>
      <c r="B1186">
        <v>1</v>
      </c>
      <c r="C1186" t="s">
        <v>721</v>
      </c>
      <c r="D1186" t="str">
        <f>HYPERLINK("http://www.uniprot.org/uniprot/LMF1_MOUSE", "LMF1_MOUSE")</f>
        <v>LMF1_MOUSE</v>
      </c>
      <c r="F1186">
        <v>8.1999999999999993</v>
      </c>
      <c r="G1186">
        <v>574</v>
      </c>
      <c r="H1186">
        <v>65879</v>
      </c>
      <c r="I1186" t="s">
        <v>722</v>
      </c>
      <c r="J1186">
        <v>8</v>
      </c>
      <c r="K1186">
        <v>8</v>
      </c>
      <c r="L1186">
        <v>1</v>
      </c>
      <c r="M1186">
        <v>1</v>
      </c>
      <c r="N1186">
        <v>2</v>
      </c>
      <c r="O1186">
        <v>3</v>
      </c>
      <c r="P1186">
        <v>0</v>
      </c>
      <c r="Q1186">
        <v>0</v>
      </c>
      <c r="R1186">
        <v>1</v>
      </c>
      <c r="S1186">
        <v>1</v>
      </c>
      <c r="T1186">
        <v>1</v>
      </c>
      <c r="U1186">
        <v>2</v>
      </c>
      <c r="V1186">
        <v>3</v>
      </c>
      <c r="W1186">
        <v>0</v>
      </c>
      <c r="X1186">
        <v>0</v>
      </c>
      <c r="Y1186">
        <v>1</v>
      </c>
      <c r="Z1186">
        <v>1</v>
      </c>
      <c r="AA1186">
        <v>1</v>
      </c>
      <c r="AB1186">
        <v>2</v>
      </c>
      <c r="AC1186">
        <v>3</v>
      </c>
      <c r="AD1186">
        <v>0</v>
      </c>
      <c r="AE1186">
        <v>0</v>
      </c>
      <c r="AF1186">
        <v>1</v>
      </c>
      <c r="AG1186">
        <v>1</v>
      </c>
      <c r="AH1186" s="3">
        <v>2.2857142857142856</v>
      </c>
      <c r="AI1186" s="3">
        <v>0.8571428571428571</v>
      </c>
      <c r="AJ1186" s="3">
        <v>1.881</v>
      </c>
      <c r="AK1186" s="3">
        <v>0.42857142857142855</v>
      </c>
      <c r="AL1186" s="3">
        <v>0.2857142857142857</v>
      </c>
      <c r="AM1186" s="3">
        <v>0.7142857142857143</v>
      </c>
      <c r="AN1186" s="3">
        <v>0.42857142857142855</v>
      </c>
      <c r="AO1186" s="3">
        <f t="shared" si="236"/>
        <v>0.98299999999999998</v>
      </c>
      <c r="AP1186" s="3" t="b">
        <f t="shared" si="237"/>
        <v>0</v>
      </c>
      <c r="AQ1186" s="3" t="b">
        <f t="shared" si="244"/>
        <v>1</v>
      </c>
      <c r="AR1186">
        <f t="shared" si="238"/>
        <v>3</v>
      </c>
      <c r="AS1186">
        <f t="shared" si="239"/>
        <v>2</v>
      </c>
      <c r="AT1186" s="3" t="b">
        <f t="shared" si="240"/>
        <v>1</v>
      </c>
      <c r="AU1186" s="3">
        <f t="shared" si="241"/>
        <v>1.3631071428571429</v>
      </c>
      <c r="AV1186" s="3">
        <f t="shared" si="242"/>
        <v>0.47619047619047622</v>
      </c>
      <c r="AW1186" s="3">
        <f t="shared" si="235"/>
        <v>1.5172882931112492</v>
      </c>
      <c r="AX1186" s="3">
        <f t="shared" si="247"/>
        <v>0.40704722605014365</v>
      </c>
      <c r="AY1186" s="3" t="b">
        <f t="shared" si="245"/>
        <v>0</v>
      </c>
      <c r="AZ1186" s="6">
        <f t="shared" si="243"/>
        <v>0.15064887074263653</v>
      </c>
      <c r="BA1186" s="3" t="b">
        <f t="shared" si="246"/>
        <v>0</v>
      </c>
      <c r="BB1186" s="3"/>
      <c r="BC1186" t="s">
        <v>537</v>
      </c>
    </row>
    <row r="1187" spans="1:55">
      <c r="A1187">
        <v>695</v>
      </c>
      <c r="B1187">
        <v>1</v>
      </c>
      <c r="C1187" t="s">
        <v>1901</v>
      </c>
      <c r="D1187" t="str">
        <f>HYPERLINK("http://www.uniprot.org/uniprot/NFRKB_MOUSE", "NFRKB_MOUSE")</f>
        <v>NFRKB_MOUSE</v>
      </c>
      <c r="F1187">
        <v>5.6</v>
      </c>
      <c r="G1187">
        <v>1296</v>
      </c>
      <c r="H1187">
        <v>138765</v>
      </c>
      <c r="I1187" t="s">
        <v>1902</v>
      </c>
      <c r="J1187">
        <v>4</v>
      </c>
      <c r="K1187">
        <v>4</v>
      </c>
      <c r="L1187">
        <v>1</v>
      </c>
      <c r="M1187">
        <v>1</v>
      </c>
      <c r="N1187">
        <v>0</v>
      </c>
      <c r="O1187">
        <v>2</v>
      </c>
      <c r="P1187">
        <v>0</v>
      </c>
      <c r="Q1187">
        <v>1</v>
      </c>
      <c r="R1187">
        <v>0</v>
      </c>
      <c r="S1187">
        <v>0</v>
      </c>
      <c r="T1187">
        <v>1</v>
      </c>
      <c r="U1187">
        <v>0</v>
      </c>
      <c r="V1187">
        <v>2</v>
      </c>
      <c r="W1187">
        <v>0</v>
      </c>
      <c r="X1187">
        <v>1</v>
      </c>
      <c r="Y1187">
        <v>0</v>
      </c>
      <c r="Z1187">
        <v>0</v>
      </c>
      <c r="AA1187">
        <v>1</v>
      </c>
      <c r="AB1187">
        <v>0</v>
      </c>
      <c r="AC1187">
        <v>2</v>
      </c>
      <c r="AD1187">
        <v>0</v>
      </c>
      <c r="AE1187">
        <v>1</v>
      </c>
      <c r="AF1187">
        <v>0</v>
      </c>
      <c r="AG1187">
        <v>0</v>
      </c>
      <c r="AH1187" s="3">
        <v>2.2857142857142856</v>
      </c>
      <c r="AI1187" s="3">
        <v>0</v>
      </c>
      <c r="AJ1187" s="3">
        <v>1.1428571428571428</v>
      </c>
      <c r="AK1187" s="3">
        <v>0.77142857142857146</v>
      </c>
      <c r="AL1187" s="3">
        <v>2.668857142857143</v>
      </c>
      <c r="AM1187" s="3">
        <v>0</v>
      </c>
      <c r="AN1187" s="3">
        <v>0</v>
      </c>
      <c r="AO1187" s="3">
        <f t="shared" si="236"/>
        <v>0.981265306122449</v>
      </c>
      <c r="AP1187" s="3" t="b">
        <f t="shared" si="237"/>
        <v>0</v>
      </c>
      <c r="AQ1187" s="3" t="b">
        <f t="shared" si="244"/>
        <v>1</v>
      </c>
      <c r="AR1187">
        <f t="shared" si="238"/>
        <v>2</v>
      </c>
      <c r="AS1187">
        <f t="shared" si="239"/>
        <v>1</v>
      </c>
      <c r="AT1187" s="3" t="b">
        <f t="shared" si="240"/>
        <v>0</v>
      </c>
      <c r="AU1187" s="3">
        <f t="shared" si="241"/>
        <v>1.05</v>
      </c>
      <c r="AV1187" s="3">
        <f t="shared" si="242"/>
        <v>0.88961904761904764</v>
      </c>
      <c r="AW1187" s="3">
        <f t="shared" si="235"/>
        <v>0.2391297448664487</v>
      </c>
      <c r="AX1187" s="3">
        <f t="shared" si="247"/>
        <v>-0.57125292527087701</v>
      </c>
      <c r="AY1187" s="3" t="b">
        <f t="shared" si="245"/>
        <v>0</v>
      </c>
      <c r="AZ1187" s="6">
        <f t="shared" si="243"/>
        <v>0.87028349840962527</v>
      </c>
      <c r="BA1187" s="3" t="b">
        <f t="shared" si="246"/>
        <v>0</v>
      </c>
      <c r="BB1187" s="3"/>
      <c r="BC1187" t="s">
        <v>537</v>
      </c>
    </row>
    <row r="1188" spans="1:55">
      <c r="A1188">
        <v>540</v>
      </c>
      <c r="B1188">
        <v>1</v>
      </c>
      <c r="C1188" t="s">
        <v>684</v>
      </c>
      <c r="D1188" t="str">
        <f>HYPERLINK("http://www.uniprot.org/uniprot/CC88B_MOUSE", "CC88B_MOUSE")</f>
        <v>CC88B_MOUSE</v>
      </c>
      <c r="F1188">
        <v>2.4</v>
      </c>
      <c r="G1188">
        <v>1481</v>
      </c>
      <c r="H1188">
        <v>166609</v>
      </c>
      <c r="I1188" t="s">
        <v>685</v>
      </c>
      <c r="J1188">
        <v>2</v>
      </c>
      <c r="K1188">
        <v>2</v>
      </c>
      <c r="L1188">
        <v>1</v>
      </c>
      <c r="M1188">
        <v>0</v>
      </c>
      <c r="N1188">
        <v>0</v>
      </c>
      <c r="O1188">
        <v>0</v>
      </c>
      <c r="P1188">
        <v>2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2</v>
      </c>
      <c r="X1188">
        <v>0</v>
      </c>
      <c r="Y1188">
        <v>0</v>
      </c>
      <c r="Z1188">
        <v>0</v>
      </c>
      <c r="AA1188">
        <v>0</v>
      </c>
      <c r="AB1188">
        <v>0</v>
      </c>
      <c r="AC1188">
        <v>0</v>
      </c>
      <c r="AD1188">
        <v>2</v>
      </c>
      <c r="AE1188">
        <v>0</v>
      </c>
      <c r="AF1188">
        <v>0</v>
      </c>
      <c r="AG1188">
        <v>0</v>
      </c>
      <c r="AH1188" s="3">
        <v>0.2857142857142857</v>
      </c>
      <c r="AI1188" s="3">
        <v>0</v>
      </c>
      <c r="AJ1188" s="3">
        <v>0</v>
      </c>
      <c r="AK1188" s="3">
        <v>6.293857142857143</v>
      </c>
      <c r="AL1188" s="3">
        <v>0.2857142857142857</v>
      </c>
      <c r="AM1188" s="3">
        <v>0</v>
      </c>
      <c r="AN1188" s="3">
        <v>0</v>
      </c>
      <c r="AO1188" s="3">
        <f t="shared" si="236"/>
        <v>0.98075510204081628</v>
      </c>
      <c r="AP1188" s="3" t="b">
        <f t="shared" si="237"/>
        <v>0</v>
      </c>
      <c r="AQ1188" s="3" t="b">
        <f t="shared" si="244"/>
        <v>1</v>
      </c>
      <c r="AR1188">
        <f t="shared" si="238"/>
        <v>1</v>
      </c>
      <c r="AS1188">
        <f t="shared" si="239"/>
        <v>0</v>
      </c>
      <c r="AT1188" s="3" t="b">
        <f t="shared" si="240"/>
        <v>0</v>
      </c>
      <c r="AU1188" s="3">
        <f t="shared" si="241"/>
        <v>1.6448928571428572</v>
      </c>
      <c r="AV1188" s="3">
        <f t="shared" si="242"/>
        <v>9.5238095238095233E-2</v>
      </c>
      <c r="AW1188" s="3">
        <f t="shared" si="235"/>
        <v>4.1103110374366691</v>
      </c>
      <c r="AX1188" s="3">
        <f t="shared" si="247"/>
        <v>2.3224459816552638</v>
      </c>
      <c r="AY1188" s="3" t="b">
        <f t="shared" si="245"/>
        <v>1</v>
      </c>
      <c r="AZ1188" s="6">
        <f t="shared" si="243"/>
        <v>0.43739813362002444</v>
      </c>
      <c r="BA1188" s="3" t="b">
        <f t="shared" si="246"/>
        <v>0</v>
      </c>
      <c r="BB1188" s="3"/>
      <c r="BC1188" t="s">
        <v>537</v>
      </c>
    </row>
    <row r="1189" spans="1:55">
      <c r="A1189">
        <v>356</v>
      </c>
      <c r="B1189">
        <v>1</v>
      </c>
      <c r="C1189" t="s">
        <v>1065</v>
      </c>
      <c r="D1189" t="str">
        <f>HYPERLINK("http://www.uniprot.org/uniprot/SUMO2_MOUSE", "SUMO2_MOUSE")</f>
        <v>SUMO2_MOUSE</v>
      </c>
      <c r="F1189">
        <v>23.2</v>
      </c>
      <c r="G1189">
        <v>95</v>
      </c>
      <c r="H1189">
        <v>10872</v>
      </c>
      <c r="I1189" t="s">
        <v>1066</v>
      </c>
      <c r="J1189">
        <v>31</v>
      </c>
      <c r="K1189">
        <v>3</v>
      </c>
      <c r="L1189">
        <v>9.7000000000000003E-2</v>
      </c>
      <c r="M1189">
        <v>3</v>
      </c>
      <c r="N1189">
        <v>4</v>
      </c>
      <c r="O1189">
        <v>0</v>
      </c>
      <c r="P1189">
        <v>7</v>
      </c>
      <c r="Q1189">
        <v>6</v>
      </c>
      <c r="R1189">
        <v>3</v>
      </c>
      <c r="S1189">
        <v>8</v>
      </c>
      <c r="T1189">
        <v>0</v>
      </c>
      <c r="U1189">
        <v>1</v>
      </c>
      <c r="V1189">
        <v>0</v>
      </c>
      <c r="W1189">
        <v>0</v>
      </c>
      <c r="X1189">
        <v>0</v>
      </c>
      <c r="Y1189">
        <v>0</v>
      </c>
      <c r="Z1189">
        <v>2</v>
      </c>
      <c r="AA1189">
        <v>0</v>
      </c>
      <c r="AB1189">
        <v>4</v>
      </c>
      <c r="AC1189">
        <v>0</v>
      </c>
      <c r="AD1189">
        <v>0</v>
      </c>
      <c r="AE1189">
        <v>0</v>
      </c>
      <c r="AF1189">
        <v>0</v>
      </c>
      <c r="AG1189">
        <v>8</v>
      </c>
      <c r="AH1189" s="3">
        <v>0</v>
      </c>
      <c r="AI1189" s="3">
        <v>2.2857142857142856</v>
      </c>
      <c r="AJ1189" s="3">
        <v>0</v>
      </c>
      <c r="AK1189" s="3">
        <v>0</v>
      </c>
      <c r="AL1189" s="3">
        <v>0</v>
      </c>
      <c r="AM1189" s="3">
        <v>0</v>
      </c>
      <c r="AN1189" s="3">
        <v>4.5714285714285712</v>
      </c>
      <c r="AO1189" s="3">
        <f t="shared" si="236"/>
        <v>0.97959183673469385</v>
      </c>
      <c r="AP1189" s="3" t="b">
        <f t="shared" si="237"/>
        <v>0</v>
      </c>
      <c r="AQ1189" s="3" t="b">
        <f t="shared" si="244"/>
        <v>0</v>
      </c>
      <c r="AR1189">
        <f t="shared" si="238"/>
        <v>3</v>
      </c>
      <c r="AS1189">
        <f t="shared" si="239"/>
        <v>3</v>
      </c>
      <c r="AT1189" s="3" t="b">
        <f t="shared" si="240"/>
        <v>1</v>
      </c>
      <c r="AU1189" s="3">
        <f t="shared" si="241"/>
        <v>0.5714285714285714</v>
      </c>
      <c r="AV1189" s="3">
        <f t="shared" si="242"/>
        <v>1.5238095238095237</v>
      </c>
      <c r="AW1189" s="3">
        <f t="shared" si="235"/>
        <v>-1.4150374992788437</v>
      </c>
      <c r="AX1189" s="3">
        <f t="shared" si="247"/>
        <v>-1.5245162876746705</v>
      </c>
      <c r="AY1189" s="3" t="b">
        <f t="shared" si="245"/>
        <v>0</v>
      </c>
      <c r="AZ1189" s="6">
        <f t="shared" si="243"/>
        <v>0.53846597191721979</v>
      </c>
      <c r="BA1189" s="3" t="b">
        <f t="shared" si="246"/>
        <v>0</v>
      </c>
      <c r="BB1189" s="3"/>
      <c r="BC1189" t="s">
        <v>1067</v>
      </c>
    </row>
    <row r="1190" spans="1:55">
      <c r="A1190">
        <v>1107</v>
      </c>
      <c r="B1190">
        <v>1</v>
      </c>
      <c r="C1190" t="s">
        <v>2359</v>
      </c>
      <c r="D1190" t="str">
        <f>HYPERLINK("http://www.uniprot.org/uniprot/TRI33_MOUSE", "TRI33_MOUSE")</f>
        <v>TRI33_MOUSE</v>
      </c>
      <c r="F1190">
        <v>4.3</v>
      </c>
      <c r="G1190">
        <v>1142</v>
      </c>
      <c r="H1190">
        <v>123844</v>
      </c>
      <c r="I1190" t="s">
        <v>2360</v>
      </c>
      <c r="J1190">
        <v>6</v>
      </c>
      <c r="K1190">
        <v>4</v>
      </c>
      <c r="L1190">
        <v>0.66700000000000004</v>
      </c>
      <c r="M1190">
        <v>0</v>
      </c>
      <c r="N1190">
        <v>1</v>
      </c>
      <c r="O1190">
        <v>2</v>
      </c>
      <c r="P1190">
        <v>0</v>
      </c>
      <c r="Q1190">
        <v>0</v>
      </c>
      <c r="R1190">
        <v>2</v>
      </c>
      <c r="S1190">
        <v>1</v>
      </c>
      <c r="T1190">
        <v>0</v>
      </c>
      <c r="U1190">
        <v>1</v>
      </c>
      <c r="V1190">
        <v>2</v>
      </c>
      <c r="W1190">
        <v>0</v>
      </c>
      <c r="X1190">
        <v>0</v>
      </c>
      <c r="Y1190">
        <v>0</v>
      </c>
      <c r="Z1190">
        <v>1</v>
      </c>
      <c r="AA1190">
        <v>0</v>
      </c>
      <c r="AB1190">
        <v>1</v>
      </c>
      <c r="AC1190">
        <v>2</v>
      </c>
      <c r="AD1190">
        <v>0</v>
      </c>
      <c r="AE1190">
        <v>0</v>
      </c>
      <c r="AF1190">
        <v>0</v>
      </c>
      <c r="AG1190">
        <v>1</v>
      </c>
      <c r="AH1190" s="3">
        <v>1.1428571428571428</v>
      </c>
      <c r="AI1190" s="3">
        <v>0.42857142857142855</v>
      </c>
      <c r="AJ1190" s="3">
        <v>1.4285714285714286</v>
      </c>
      <c r="AK1190" s="3">
        <v>1.8571428571428572</v>
      </c>
      <c r="AL1190" s="3">
        <v>1.1428571428571428</v>
      </c>
      <c r="AM1190" s="3">
        <v>0.2857142857142857</v>
      </c>
      <c r="AN1190" s="3">
        <v>0.5714285714285714</v>
      </c>
      <c r="AO1190" s="3">
        <f t="shared" si="236"/>
        <v>0.97959183673469385</v>
      </c>
      <c r="AP1190" s="3" t="b">
        <f t="shared" si="237"/>
        <v>0</v>
      </c>
      <c r="AQ1190" s="3" t="b">
        <f t="shared" si="244"/>
        <v>1</v>
      </c>
      <c r="AR1190">
        <f t="shared" si="238"/>
        <v>2</v>
      </c>
      <c r="AS1190">
        <f t="shared" si="239"/>
        <v>2</v>
      </c>
      <c r="AT1190" s="3" t="b">
        <f t="shared" si="240"/>
        <v>1</v>
      </c>
      <c r="AU1190" s="3">
        <f t="shared" si="241"/>
        <v>1.2142857142857144</v>
      </c>
      <c r="AV1190" s="3">
        <f t="shared" si="242"/>
        <v>0.66666666666666663</v>
      </c>
      <c r="AW1190" s="3">
        <f t="shared" si="235"/>
        <v>0.86507041991389166</v>
      </c>
      <c r="AX1190" s="3">
        <f t="shared" si="247"/>
        <v>8.7954521104935762E-2</v>
      </c>
      <c r="AY1190" s="3" t="b">
        <f t="shared" si="245"/>
        <v>0</v>
      </c>
      <c r="AZ1190" s="6">
        <f t="shared" si="243"/>
        <v>0.24227677189033536</v>
      </c>
      <c r="BA1190" s="3" t="b">
        <f t="shared" si="246"/>
        <v>0</v>
      </c>
      <c r="BB1190" s="3"/>
      <c r="BC1190" t="s">
        <v>484</v>
      </c>
    </row>
    <row r="1191" spans="1:55">
      <c r="A1191">
        <v>1088</v>
      </c>
      <c r="B1191">
        <v>1</v>
      </c>
      <c r="C1191" t="s">
        <v>2406</v>
      </c>
      <c r="D1191" t="str">
        <f>HYPERLINK("http://www.uniprot.org/uniprot/TDIF1_MOUSE", "TDIF1_MOUSE")</f>
        <v>TDIF1_MOUSE</v>
      </c>
      <c r="F1191">
        <v>8.5</v>
      </c>
      <c r="G1191">
        <v>328</v>
      </c>
      <c r="H1191">
        <v>36853</v>
      </c>
      <c r="I1191" t="s">
        <v>2407</v>
      </c>
      <c r="J1191">
        <v>4</v>
      </c>
      <c r="K1191">
        <v>4</v>
      </c>
      <c r="L1191">
        <v>1</v>
      </c>
      <c r="M1191">
        <v>0</v>
      </c>
      <c r="N1191">
        <v>2</v>
      </c>
      <c r="O1191">
        <v>0</v>
      </c>
      <c r="P1191">
        <v>0</v>
      </c>
      <c r="Q1191">
        <v>0</v>
      </c>
      <c r="R1191">
        <v>1</v>
      </c>
      <c r="S1191">
        <v>1</v>
      </c>
      <c r="T1191">
        <v>0</v>
      </c>
      <c r="U1191">
        <v>2</v>
      </c>
      <c r="V1191">
        <v>0</v>
      </c>
      <c r="W1191">
        <v>0</v>
      </c>
      <c r="X1191">
        <v>0</v>
      </c>
      <c r="Y1191">
        <v>1</v>
      </c>
      <c r="Z1191">
        <v>1</v>
      </c>
      <c r="AA1191">
        <v>0</v>
      </c>
      <c r="AB1191">
        <v>2</v>
      </c>
      <c r="AC1191">
        <v>0</v>
      </c>
      <c r="AD1191">
        <v>0</v>
      </c>
      <c r="AE1191">
        <v>0</v>
      </c>
      <c r="AF1191">
        <v>1</v>
      </c>
      <c r="AG1191">
        <v>1</v>
      </c>
      <c r="AH1191" s="3">
        <v>1.1428571428571428</v>
      </c>
      <c r="AI1191" s="3">
        <v>1.1285714285714286</v>
      </c>
      <c r="AJ1191" s="3">
        <v>0.14285714285714285</v>
      </c>
      <c r="AK1191" s="3">
        <v>1.7358571428571428</v>
      </c>
      <c r="AL1191" s="3">
        <v>1.1428571428571428</v>
      </c>
      <c r="AM1191" s="3">
        <v>0.8571428571428571</v>
      </c>
      <c r="AN1191" s="3">
        <v>0.5714285714285714</v>
      </c>
      <c r="AO1191" s="3">
        <f t="shared" si="236"/>
        <v>0.96022448979591812</v>
      </c>
      <c r="AP1191" s="3" t="b">
        <f t="shared" si="237"/>
        <v>0</v>
      </c>
      <c r="AQ1191" s="3" t="b">
        <f t="shared" si="244"/>
        <v>1</v>
      </c>
      <c r="AR1191">
        <f t="shared" si="238"/>
        <v>1</v>
      </c>
      <c r="AS1191">
        <f t="shared" si="239"/>
        <v>2</v>
      </c>
      <c r="AT1191" s="3" t="b">
        <f t="shared" si="240"/>
        <v>1</v>
      </c>
      <c r="AU1191" s="3">
        <f t="shared" si="241"/>
        <v>1.0375357142857142</v>
      </c>
      <c r="AV1191" s="3">
        <f t="shared" si="242"/>
        <v>0.8571428571428571</v>
      </c>
      <c r="AW1191" s="3">
        <f t="shared" si="235"/>
        <v>0.27555341942114708</v>
      </c>
      <c r="AX1191" s="3">
        <f t="shared" si="247"/>
        <v>-0.35049953120893063</v>
      </c>
      <c r="AY1191" s="3" t="b">
        <f t="shared" si="245"/>
        <v>0</v>
      </c>
      <c r="AZ1191" s="6">
        <f t="shared" si="243"/>
        <v>0.68136585860653032</v>
      </c>
      <c r="BA1191" s="3" t="b">
        <f t="shared" si="246"/>
        <v>0</v>
      </c>
      <c r="BB1191" s="3"/>
      <c r="BC1191" t="s">
        <v>537</v>
      </c>
    </row>
    <row r="1192" spans="1:55">
      <c r="A1192">
        <v>673</v>
      </c>
      <c r="B1192">
        <v>1</v>
      </c>
      <c r="C1192" t="s">
        <v>1942</v>
      </c>
      <c r="D1192" t="str">
        <f>HYPERLINK("http://www.uniprot.org/uniprot/P4R3A_MOUSE", "P4R3A_MOUSE")</f>
        <v>P4R3A_MOUSE</v>
      </c>
      <c r="F1192">
        <v>8.6999999999999993</v>
      </c>
      <c r="G1192">
        <v>820</v>
      </c>
      <c r="H1192">
        <v>93844</v>
      </c>
      <c r="I1192" t="s">
        <v>1943</v>
      </c>
      <c r="J1192">
        <v>8</v>
      </c>
      <c r="K1192">
        <v>8</v>
      </c>
      <c r="L1192">
        <v>1</v>
      </c>
      <c r="M1192">
        <v>0</v>
      </c>
      <c r="N1192">
        <v>5</v>
      </c>
      <c r="O1192">
        <v>3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5</v>
      </c>
      <c r="V1192">
        <v>3</v>
      </c>
      <c r="W1192">
        <v>0</v>
      </c>
      <c r="X1192">
        <v>0</v>
      </c>
      <c r="Y1192">
        <v>0</v>
      </c>
      <c r="Z1192">
        <v>0</v>
      </c>
      <c r="AA1192">
        <v>0</v>
      </c>
      <c r="AB1192">
        <v>5</v>
      </c>
      <c r="AC1192">
        <v>3</v>
      </c>
      <c r="AD1192">
        <v>0</v>
      </c>
      <c r="AE1192">
        <v>0</v>
      </c>
      <c r="AF1192">
        <v>0</v>
      </c>
      <c r="AG1192">
        <v>0</v>
      </c>
      <c r="AH1192" s="3">
        <v>0.5714285714285714</v>
      </c>
      <c r="AI1192" s="3">
        <v>2.8571428571428572</v>
      </c>
      <c r="AJ1192" s="3">
        <v>2</v>
      </c>
      <c r="AK1192" s="3">
        <v>0.7142857142857143</v>
      </c>
      <c r="AL1192" s="3">
        <v>0.5714285714285714</v>
      </c>
      <c r="AM1192" s="3">
        <v>0</v>
      </c>
      <c r="AN1192" s="3">
        <v>0</v>
      </c>
      <c r="AO1192" s="3">
        <f t="shared" si="236"/>
        <v>0.95918367346938782</v>
      </c>
      <c r="AP1192" s="3" t="b">
        <f t="shared" si="237"/>
        <v>0</v>
      </c>
      <c r="AQ1192" s="3" t="b">
        <f t="shared" si="244"/>
        <v>1</v>
      </c>
      <c r="AR1192">
        <f t="shared" si="238"/>
        <v>2</v>
      </c>
      <c r="AS1192">
        <f t="shared" si="239"/>
        <v>0</v>
      </c>
      <c r="AT1192" s="3" t="b">
        <f t="shared" si="240"/>
        <v>0</v>
      </c>
      <c r="AU1192" s="3">
        <f t="shared" si="241"/>
        <v>1.5357142857142858</v>
      </c>
      <c r="AV1192" s="3">
        <f t="shared" si="242"/>
        <v>0.19047619047619047</v>
      </c>
      <c r="AW1192" s="3">
        <f t="shared" si="235"/>
        <v>3.0112272554232549</v>
      </c>
      <c r="AX1192" s="3">
        <f t="shared" si="247"/>
        <v>1.6241523586067992</v>
      </c>
      <c r="AY1192" s="3" t="b">
        <f t="shared" si="245"/>
        <v>0</v>
      </c>
      <c r="AZ1192" s="6">
        <f t="shared" si="243"/>
        <v>9.8783027107260307E-2</v>
      </c>
      <c r="BA1192" s="3" t="b">
        <f t="shared" si="246"/>
        <v>1</v>
      </c>
      <c r="BB1192" s="3"/>
      <c r="BC1192" t="s">
        <v>537</v>
      </c>
    </row>
    <row r="1193" spans="1:55">
      <c r="A1193">
        <v>1210</v>
      </c>
      <c r="B1193">
        <v>1</v>
      </c>
      <c r="C1193" t="s">
        <v>2226</v>
      </c>
      <c r="D1193" t="str">
        <f>HYPERLINK("http://www.uniprot.org/uniprot/MED8_MOUSE", "MED8_MOUSE")</f>
        <v>MED8_MOUSE</v>
      </c>
      <c r="F1193">
        <v>13.4</v>
      </c>
      <c r="G1193">
        <v>268</v>
      </c>
      <c r="H1193">
        <v>29200</v>
      </c>
      <c r="I1193" t="s">
        <v>2140</v>
      </c>
      <c r="J1193">
        <v>2</v>
      </c>
      <c r="K1193">
        <v>2</v>
      </c>
      <c r="L1193">
        <v>1</v>
      </c>
      <c r="M1193">
        <v>0</v>
      </c>
      <c r="N1193">
        <v>0</v>
      </c>
      <c r="O1193">
        <v>2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  <c r="V1193">
        <v>2</v>
      </c>
      <c r="W1193">
        <v>0</v>
      </c>
      <c r="X1193">
        <v>0</v>
      </c>
      <c r="Y1193">
        <v>0</v>
      </c>
      <c r="Z1193">
        <v>0</v>
      </c>
      <c r="AA1193">
        <v>0</v>
      </c>
      <c r="AB1193">
        <v>0</v>
      </c>
      <c r="AC1193">
        <v>2</v>
      </c>
      <c r="AD1193">
        <v>0</v>
      </c>
      <c r="AE1193">
        <v>0</v>
      </c>
      <c r="AF1193">
        <v>0</v>
      </c>
      <c r="AG1193">
        <v>0</v>
      </c>
      <c r="AH1193" s="3">
        <v>1.2857142857142858</v>
      </c>
      <c r="AI1193" s="3">
        <v>0</v>
      </c>
      <c r="AJ1193" s="3">
        <v>1.4285714285714286</v>
      </c>
      <c r="AK1193" s="3">
        <v>2.2857142857142856</v>
      </c>
      <c r="AL1193" s="3">
        <v>1.4285714285714286</v>
      </c>
      <c r="AM1193" s="3">
        <v>0.2857142857142857</v>
      </c>
      <c r="AN1193" s="3">
        <v>0</v>
      </c>
      <c r="AO1193" s="3">
        <f t="shared" si="236"/>
        <v>0.95918367346938782</v>
      </c>
      <c r="AP1193" s="3" t="b">
        <f t="shared" si="237"/>
        <v>0</v>
      </c>
      <c r="AQ1193" s="3" t="b">
        <f t="shared" si="244"/>
        <v>1</v>
      </c>
      <c r="AR1193">
        <f t="shared" si="238"/>
        <v>1</v>
      </c>
      <c r="AS1193">
        <f t="shared" si="239"/>
        <v>0</v>
      </c>
      <c r="AT1193" s="3" t="b">
        <f t="shared" si="240"/>
        <v>0</v>
      </c>
      <c r="AU1193" s="3">
        <f t="shared" si="241"/>
        <v>1.25</v>
      </c>
      <c r="AV1193" s="3">
        <f t="shared" si="242"/>
        <v>0.57142857142857151</v>
      </c>
      <c r="AW1193" s="3">
        <f t="shared" si="235"/>
        <v>1.1292830169449661</v>
      </c>
      <c r="AX1193" s="3">
        <f t="shared" si="247"/>
        <v>0.33437363109554735</v>
      </c>
      <c r="AY1193" s="3" t="b">
        <f t="shared" si="245"/>
        <v>0</v>
      </c>
      <c r="AZ1193" s="6">
        <f t="shared" si="243"/>
        <v>0.3555396932732075</v>
      </c>
      <c r="BA1193" s="3" t="b">
        <f t="shared" si="246"/>
        <v>0</v>
      </c>
      <c r="BB1193" s="3"/>
      <c r="BC1193" t="s">
        <v>537</v>
      </c>
    </row>
    <row r="1194" spans="1:55">
      <c r="A1194">
        <v>771</v>
      </c>
      <c r="B1194">
        <v>1</v>
      </c>
      <c r="C1194" t="s">
        <v>1633</v>
      </c>
      <c r="D1194" t="str">
        <f>HYPERLINK("http://www.uniprot.org/uniprot/NOL12_MOUSE", "NOL12_MOUSE")</f>
        <v>NOL12_MOUSE</v>
      </c>
      <c r="F1194">
        <v>17.100000000000001</v>
      </c>
      <c r="G1194">
        <v>217</v>
      </c>
      <c r="H1194">
        <v>25357</v>
      </c>
      <c r="I1194" t="s">
        <v>1634</v>
      </c>
      <c r="J1194">
        <v>8</v>
      </c>
      <c r="K1194">
        <v>8</v>
      </c>
      <c r="L1194">
        <v>1</v>
      </c>
      <c r="M1194">
        <v>0</v>
      </c>
      <c r="N1194">
        <v>2</v>
      </c>
      <c r="O1194">
        <v>2</v>
      </c>
      <c r="P1194">
        <v>0</v>
      </c>
      <c r="Q1194">
        <v>0</v>
      </c>
      <c r="R1194">
        <v>2</v>
      </c>
      <c r="S1194">
        <v>2</v>
      </c>
      <c r="T1194">
        <v>0</v>
      </c>
      <c r="U1194">
        <v>2</v>
      </c>
      <c r="V1194">
        <v>2</v>
      </c>
      <c r="W1194">
        <v>0</v>
      </c>
      <c r="X1194">
        <v>0</v>
      </c>
      <c r="Y1194">
        <v>2</v>
      </c>
      <c r="Z1194">
        <v>2</v>
      </c>
      <c r="AA1194">
        <v>0</v>
      </c>
      <c r="AB1194">
        <v>2</v>
      </c>
      <c r="AC1194">
        <v>2</v>
      </c>
      <c r="AD1194">
        <v>0</v>
      </c>
      <c r="AE1194">
        <v>0</v>
      </c>
      <c r="AF1194">
        <v>2</v>
      </c>
      <c r="AG1194">
        <v>2</v>
      </c>
      <c r="AH1194" s="3">
        <v>0.6428571428571429</v>
      </c>
      <c r="AI1194" s="3">
        <v>0.86457142857142855</v>
      </c>
      <c r="AJ1194" s="3">
        <v>1.1964285714285714</v>
      </c>
      <c r="AK1194" s="3">
        <v>0.8571428571428571</v>
      </c>
      <c r="AL1194" s="3">
        <v>0.7142857142857143</v>
      </c>
      <c r="AM1194" s="3">
        <v>1.3865714285714286</v>
      </c>
      <c r="AN1194" s="3">
        <v>1</v>
      </c>
      <c r="AO1194" s="3">
        <f t="shared" si="236"/>
        <v>0.95169387755102031</v>
      </c>
      <c r="AP1194" s="3" t="b">
        <f t="shared" si="237"/>
        <v>0</v>
      </c>
      <c r="AQ1194" s="3" t="b">
        <f t="shared" si="244"/>
        <v>1</v>
      </c>
      <c r="AR1194">
        <f t="shared" si="238"/>
        <v>2</v>
      </c>
      <c r="AS1194">
        <f t="shared" si="239"/>
        <v>2</v>
      </c>
      <c r="AT1194" s="3" t="b">
        <f t="shared" si="240"/>
        <v>1</v>
      </c>
      <c r="AU1194" s="3">
        <f t="shared" si="241"/>
        <v>0.8902500000000001</v>
      </c>
      <c r="AV1194" s="3">
        <f t="shared" si="242"/>
        <v>1.0336190476190477</v>
      </c>
      <c r="AW1194" s="3">
        <f t="shared" ref="AW1194:AW1204" si="248">LOG(AU1194/AV1194,2)</f>
        <v>-0.21542212579444589</v>
      </c>
      <c r="AX1194" s="3">
        <f t="shared" si="247"/>
        <v>-0.52456485290619015</v>
      </c>
      <c r="AY1194" s="3" t="b">
        <f t="shared" si="245"/>
        <v>0</v>
      </c>
      <c r="AZ1194" s="6">
        <f t="shared" si="243"/>
        <v>0.52844581311787842</v>
      </c>
      <c r="BA1194" s="3" t="b">
        <f t="shared" si="246"/>
        <v>0</v>
      </c>
      <c r="BB1194" s="3"/>
      <c r="BC1194" t="s">
        <v>537</v>
      </c>
    </row>
    <row r="1195" spans="1:55">
      <c r="A1195">
        <v>275</v>
      </c>
      <c r="B1195">
        <v>1</v>
      </c>
      <c r="C1195" t="s">
        <v>1335</v>
      </c>
      <c r="D1195" t="str">
        <f>HYPERLINK("http://www.uniprot.org/uniprot/NR5A2_MOUSE", "NR5A2_MOUSE")</f>
        <v>NR5A2_MOUSE</v>
      </c>
      <c r="F1195">
        <v>14.5</v>
      </c>
      <c r="G1195">
        <v>560</v>
      </c>
      <c r="H1195">
        <v>64021</v>
      </c>
      <c r="I1195" t="s">
        <v>1336</v>
      </c>
      <c r="J1195">
        <v>13</v>
      </c>
      <c r="K1195">
        <v>10</v>
      </c>
      <c r="L1195">
        <v>0.76900000000000002</v>
      </c>
      <c r="M1195">
        <v>0</v>
      </c>
      <c r="N1195">
        <v>4</v>
      </c>
      <c r="O1195">
        <v>5</v>
      </c>
      <c r="P1195">
        <v>0</v>
      </c>
      <c r="Q1195">
        <v>0</v>
      </c>
      <c r="R1195">
        <v>0</v>
      </c>
      <c r="S1195">
        <v>4</v>
      </c>
      <c r="T1195">
        <v>0</v>
      </c>
      <c r="U1195">
        <v>2</v>
      </c>
      <c r="V1195">
        <v>4</v>
      </c>
      <c r="W1195">
        <v>0</v>
      </c>
      <c r="X1195">
        <v>0</v>
      </c>
      <c r="Y1195">
        <v>0</v>
      </c>
      <c r="Z1195">
        <v>4</v>
      </c>
      <c r="AA1195">
        <v>0</v>
      </c>
      <c r="AB1195">
        <v>2.5710000000000002</v>
      </c>
      <c r="AC1195">
        <v>4.5709999999999997</v>
      </c>
      <c r="AD1195">
        <v>0</v>
      </c>
      <c r="AE1195">
        <v>0</v>
      </c>
      <c r="AF1195">
        <v>0</v>
      </c>
      <c r="AG1195">
        <v>4</v>
      </c>
      <c r="AH1195" s="3">
        <v>0</v>
      </c>
      <c r="AI1195" s="3">
        <v>1.2244285714285714</v>
      </c>
      <c r="AJ1195" s="3">
        <v>3.117285714285714</v>
      </c>
      <c r="AK1195" s="3">
        <v>0</v>
      </c>
      <c r="AL1195" s="3">
        <v>0</v>
      </c>
      <c r="AM1195" s="3">
        <v>0</v>
      </c>
      <c r="AN1195" s="3">
        <v>2.2857142857142856</v>
      </c>
      <c r="AO1195" s="3">
        <f t="shared" si="236"/>
        <v>0.94677551020408157</v>
      </c>
      <c r="AP1195" s="3" t="b">
        <f t="shared" si="237"/>
        <v>0</v>
      </c>
      <c r="AQ1195" s="3" t="b">
        <f t="shared" si="244"/>
        <v>1</v>
      </c>
      <c r="AR1195">
        <f t="shared" si="238"/>
        <v>2</v>
      </c>
      <c r="AS1195">
        <f t="shared" si="239"/>
        <v>1</v>
      </c>
      <c r="AT1195" s="3" t="b">
        <f t="shared" si="240"/>
        <v>0</v>
      </c>
      <c r="AU1195" s="3">
        <f t="shared" si="241"/>
        <v>1.0854285714285714</v>
      </c>
      <c r="AV1195" s="3">
        <f t="shared" si="242"/>
        <v>0.76190476190476186</v>
      </c>
      <c r="AW1195" s="3">
        <f t="shared" si="248"/>
        <v>0.51058221272409166</v>
      </c>
      <c r="AX1195" s="3">
        <f t="shared" si="247"/>
        <v>-6.4768673572221779E-3</v>
      </c>
      <c r="AY1195" s="3" t="b">
        <f t="shared" si="245"/>
        <v>0</v>
      </c>
      <c r="AZ1195" s="6">
        <f t="shared" si="243"/>
        <v>0.77645148502070571</v>
      </c>
      <c r="BA1195" s="3" t="b">
        <f t="shared" si="246"/>
        <v>0</v>
      </c>
      <c r="BB1195" s="3"/>
      <c r="BC1195" t="s">
        <v>537</v>
      </c>
    </row>
    <row r="1196" spans="1:55">
      <c r="A1196">
        <v>962</v>
      </c>
      <c r="B1196">
        <v>1</v>
      </c>
      <c r="C1196" t="s">
        <v>2716</v>
      </c>
      <c r="D1196" t="str">
        <f>HYPERLINK("http://www.uniprot.org/uniprot/MED17_MOUSE", "MED17_MOUSE")</f>
        <v>MED17_MOUSE</v>
      </c>
      <c r="F1196">
        <v>7.7</v>
      </c>
      <c r="G1196">
        <v>649</v>
      </c>
      <c r="H1196">
        <v>72463</v>
      </c>
      <c r="I1196" t="s">
        <v>2717</v>
      </c>
      <c r="J1196">
        <v>5</v>
      </c>
      <c r="K1196">
        <v>5</v>
      </c>
      <c r="L1196">
        <v>1</v>
      </c>
      <c r="M1196">
        <v>0</v>
      </c>
      <c r="N1196">
        <v>0</v>
      </c>
      <c r="O1196">
        <v>3</v>
      </c>
      <c r="P1196">
        <v>0</v>
      </c>
      <c r="Q1196">
        <v>0</v>
      </c>
      <c r="R1196">
        <v>0</v>
      </c>
      <c r="S1196">
        <v>2</v>
      </c>
      <c r="T1196">
        <v>0</v>
      </c>
      <c r="U1196">
        <v>0</v>
      </c>
      <c r="V1196">
        <v>3</v>
      </c>
      <c r="W1196">
        <v>0</v>
      </c>
      <c r="X1196">
        <v>0</v>
      </c>
      <c r="Y1196">
        <v>0</v>
      </c>
      <c r="Z1196">
        <v>2</v>
      </c>
      <c r="AA1196">
        <v>0</v>
      </c>
      <c r="AB1196">
        <v>0</v>
      </c>
      <c r="AC1196">
        <v>3</v>
      </c>
      <c r="AD1196">
        <v>0</v>
      </c>
      <c r="AE1196">
        <v>0</v>
      </c>
      <c r="AF1196">
        <v>0</v>
      </c>
      <c r="AG1196">
        <v>2</v>
      </c>
      <c r="AH1196" s="3">
        <v>0.86457142857142855</v>
      </c>
      <c r="AI1196" s="3">
        <v>0</v>
      </c>
      <c r="AJ1196" s="3">
        <v>2.2857142857142856</v>
      </c>
      <c r="AK1196" s="3">
        <v>1.4285714285714286</v>
      </c>
      <c r="AL1196" s="3">
        <v>0.9</v>
      </c>
      <c r="AM1196" s="3">
        <v>0</v>
      </c>
      <c r="AN1196" s="3">
        <v>1.1428571428571428</v>
      </c>
      <c r="AO1196" s="3">
        <f t="shared" si="236"/>
        <v>0.94595918367346954</v>
      </c>
      <c r="AP1196" s="3" t="b">
        <f t="shared" si="237"/>
        <v>0</v>
      </c>
      <c r="AQ1196" s="3" t="b">
        <f t="shared" si="244"/>
        <v>1</v>
      </c>
      <c r="AR1196">
        <f t="shared" si="238"/>
        <v>1</v>
      </c>
      <c r="AS1196">
        <f t="shared" si="239"/>
        <v>1</v>
      </c>
      <c r="AT1196" s="3" t="b">
        <f t="shared" si="240"/>
        <v>0</v>
      </c>
      <c r="AU1196" s="3">
        <f t="shared" si="241"/>
        <v>1.1447142857142858</v>
      </c>
      <c r="AV1196" s="3">
        <f t="shared" si="242"/>
        <v>0.68095238095238086</v>
      </c>
      <c r="AW1196" s="3">
        <f t="shared" si="248"/>
        <v>0.74936173552430851</v>
      </c>
      <c r="AX1196" s="3">
        <f t="shared" si="247"/>
        <v>0.20058996834478737</v>
      </c>
      <c r="AY1196" s="3" t="b">
        <f t="shared" si="245"/>
        <v>0</v>
      </c>
      <c r="AZ1196" s="6">
        <f t="shared" si="243"/>
        <v>0.50031248492609326</v>
      </c>
      <c r="BA1196" s="3" t="b">
        <f t="shared" si="246"/>
        <v>0</v>
      </c>
      <c r="BB1196" s="3"/>
      <c r="BC1196" t="s">
        <v>537</v>
      </c>
    </row>
    <row r="1197" spans="1:55">
      <c r="A1197">
        <v>1039</v>
      </c>
      <c r="B1197">
        <v>1</v>
      </c>
      <c r="C1197" t="s">
        <v>2637</v>
      </c>
      <c r="D1197" t="str">
        <f>HYPERLINK("http://www.uniprot.org/uniprot/EED_MOUSE", "EED_MOUSE")</f>
        <v>EED_MOUSE</v>
      </c>
      <c r="F1197">
        <v>8.1999999999999993</v>
      </c>
      <c r="G1197">
        <v>441</v>
      </c>
      <c r="H1197">
        <v>50199</v>
      </c>
      <c r="I1197" t="s">
        <v>2638</v>
      </c>
      <c r="J1197">
        <v>5</v>
      </c>
      <c r="K1197">
        <v>5</v>
      </c>
      <c r="L1197">
        <v>1</v>
      </c>
      <c r="M1197">
        <v>0</v>
      </c>
      <c r="N1197">
        <v>3</v>
      </c>
      <c r="O1197">
        <v>2</v>
      </c>
      <c r="P1197">
        <v>0</v>
      </c>
      <c r="Q1197">
        <v>0</v>
      </c>
      <c r="R1197">
        <v>0</v>
      </c>
      <c r="S1197">
        <v>0</v>
      </c>
      <c r="T1197">
        <v>0</v>
      </c>
      <c r="U1197">
        <v>3</v>
      </c>
      <c r="V1197">
        <v>2</v>
      </c>
      <c r="W1197">
        <v>0</v>
      </c>
      <c r="X1197">
        <v>0</v>
      </c>
      <c r="Y1197">
        <v>0</v>
      </c>
      <c r="Z1197">
        <v>0</v>
      </c>
      <c r="AA1197">
        <v>0</v>
      </c>
      <c r="AB1197">
        <v>3</v>
      </c>
      <c r="AC1197">
        <v>2</v>
      </c>
      <c r="AD1197">
        <v>0</v>
      </c>
      <c r="AE1197">
        <v>0</v>
      </c>
      <c r="AF1197">
        <v>0</v>
      </c>
      <c r="AG1197">
        <v>0</v>
      </c>
      <c r="AH1197" s="3">
        <v>1.0065714285714287</v>
      </c>
      <c r="AI1197" s="3">
        <v>1.4387142857142856</v>
      </c>
      <c r="AJ1197" s="3">
        <v>1.4285714285714286</v>
      </c>
      <c r="AK1197" s="3">
        <v>1.4694285714285713</v>
      </c>
      <c r="AL1197" s="3">
        <v>1.1285714285714286</v>
      </c>
      <c r="AM1197" s="3">
        <v>0.14285714285714285</v>
      </c>
      <c r="AN1197" s="3">
        <v>0</v>
      </c>
      <c r="AO1197" s="3">
        <f t="shared" si="236"/>
        <v>0.94495918367346943</v>
      </c>
      <c r="AP1197" s="3" t="b">
        <f t="shared" si="237"/>
        <v>0</v>
      </c>
      <c r="AQ1197" s="3" t="b">
        <f t="shared" si="244"/>
        <v>1</v>
      </c>
      <c r="AR1197">
        <f t="shared" si="238"/>
        <v>2</v>
      </c>
      <c r="AS1197">
        <f t="shared" si="239"/>
        <v>0</v>
      </c>
      <c r="AT1197" s="3" t="b">
        <f t="shared" si="240"/>
        <v>0</v>
      </c>
      <c r="AU1197" s="3">
        <f t="shared" si="241"/>
        <v>1.3358214285714287</v>
      </c>
      <c r="AV1197" s="3">
        <f t="shared" si="242"/>
        <v>0.4238095238095238</v>
      </c>
      <c r="AW1197" s="3">
        <f t="shared" si="248"/>
        <v>1.6562392492024394</v>
      </c>
      <c r="AX1197" s="3">
        <f t="shared" si="247"/>
        <v>0.93197579180201118</v>
      </c>
      <c r="AY1197" s="3" t="b">
        <f t="shared" si="245"/>
        <v>0</v>
      </c>
      <c r="AZ1197" s="6">
        <f t="shared" si="243"/>
        <v>3.7395439312026157E-2</v>
      </c>
      <c r="BA1197" s="3" t="b">
        <f t="shared" si="246"/>
        <v>1</v>
      </c>
      <c r="BB1197" s="3"/>
      <c r="BC1197" t="s">
        <v>537</v>
      </c>
    </row>
    <row r="1198" spans="1:55">
      <c r="A1198">
        <v>615</v>
      </c>
      <c r="B1198">
        <v>1</v>
      </c>
      <c r="C1198" t="s">
        <v>2081</v>
      </c>
      <c r="D1198" t="str">
        <f>HYPERLINK("http://www.uniprot.org/uniprot/TTF1_MOUSE", "TTF1_MOUSE")</f>
        <v>TTF1_MOUSE</v>
      </c>
      <c r="F1198">
        <v>6.9</v>
      </c>
      <c r="G1198">
        <v>859</v>
      </c>
      <c r="H1198">
        <v>97724</v>
      </c>
      <c r="I1198" t="s">
        <v>2082</v>
      </c>
      <c r="J1198">
        <v>7</v>
      </c>
      <c r="K1198">
        <v>7</v>
      </c>
      <c r="L1198">
        <v>1</v>
      </c>
      <c r="M1198">
        <v>0</v>
      </c>
      <c r="N1198">
        <v>2</v>
      </c>
      <c r="O1198">
        <v>1</v>
      </c>
      <c r="P1198">
        <v>0</v>
      </c>
      <c r="Q1198">
        <v>1</v>
      </c>
      <c r="R1198">
        <v>1</v>
      </c>
      <c r="S1198">
        <v>2</v>
      </c>
      <c r="T1198">
        <v>0</v>
      </c>
      <c r="U1198">
        <v>2</v>
      </c>
      <c r="V1198">
        <v>1</v>
      </c>
      <c r="W1198">
        <v>0</v>
      </c>
      <c r="X1198">
        <v>1</v>
      </c>
      <c r="Y1198">
        <v>1</v>
      </c>
      <c r="Z1198">
        <v>2</v>
      </c>
      <c r="AA1198">
        <v>0</v>
      </c>
      <c r="AB1198">
        <v>2</v>
      </c>
      <c r="AC1198">
        <v>1</v>
      </c>
      <c r="AD1198">
        <v>0</v>
      </c>
      <c r="AE1198">
        <v>1</v>
      </c>
      <c r="AF1198">
        <v>1</v>
      </c>
      <c r="AG1198">
        <v>2</v>
      </c>
      <c r="AH1198" s="3">
        <v>0.42857142857142855</v>
      </c>
      <c r="AI1198" s="3">
        <v>0.8571428571428571</v>
      </c>
      <c r="AJ1198" s="3">
        <v>0.5714285714285714</v>
      </c>
      <c r="AK1198" s="3">
        <v>0.5714285714285714</v>
      </c>
      <c r="AL1198" s="3">
        <v>2.5649999999999999</v>
      </c>
      <c r="AM1198" s="3">
        <v>0.72485714285714287</v>
      </c>
      <c r="AN1198" s="3">
        <v>0.8928571428571429</v>
      </c>
      <c r="AO1198" s="3">
        <f t="shared" si="236"/>
        <v>0.94446938775510214</v>
      </c>
      <c r="AP1198" s="3" t="b">
        <f t="shared" si="237"/>
        <v>0</v>
      </c>
      <c r="AQ1198" s="3" t="b">
        <f t="shared" si="244"/>
        <v>1</v>
      </c>
      <c r="AR1198">
        <f t="shared" si="238"/>
        <v>2</v>
      </c>
      <c r="AS1198">
        <f t="shared" si="239"/>
        <v>3</v>
      </c>
      <c r="AT1198" s="3" t="b">
        <f t="shared" si="240"/>
        <v>1</v>
      </c>
      <c r="AU1198" s="3">
        <f t="shared" si="241"/>
        <v>0.6071428571428571</v>
      </c>
      <c r="AV1198" s="3">
        <f t="shared" si="242"/>
        <v>1.3942380952380953</v>
      </c>
      <c r="AW1198" s="3">
        <f t="shared" si="248"/>
        <v>-1.1993690333247884</v>
      </c>
      <c r="AX1198" s="3">
        <f t="shared" si="247"/>
        <v>-1.1041934644016436</v>
      </c>
      <c r="AY1198" s="3" t="b">
        <f t="shared" si="245"/>
        <v>0</v>
      </c>
      <c r="AZ1198" s="6">
        <f t="shared" si="243"/>
        <v>0.17827076844499046</v>
      </c>
      <c r="BA1198" s="3" t="b">
        <f t="shared" si="246"/>
        <v>0</v>
      </c>
      <c r="BB1198" s="3"/>
      <c r="BC1198" t="s">
        <v>537</v>
      </c>
    </row>
    <row r="1199" spans="1:55">
      <c r="A1199">
        <v>883</v>
      </c>
      <c r="B1199">
        <v>1</v>
      </c>
      <c r="C1199" t="s">
        <v>1523</v>
      </c>
      <c r="D1199" t="str">
        <f>HYPERLINK("http://www.uniprot.org/uniprot/BAG5_MOUSE", "BAG5_MOUSE")</f>
        <v>BAG5_MOUSE</v>
      </c>
      <c r="F1199">
        <v>9.4</v>
      </c>
      <c r="G1199">
        <v>447</v>
      </c>
      <c r="H1199">
        <v>50944</v>
      </c>
      <c r="I1199" t="s">
        <v>1437</v>
      </c>
      <c r="J1199">
        <v>6</v>
      </c>
      <c r="K1199">
        <v>6</v>
      </c>
      <c r="L1199">
        <v>1</v>
      </c>
      <c r="M1199">
        <v>0</v>
      </c>
      <c r="N1199">
        <v>1</v>
      </c>
      <c r="O1199">
        <v>0</v>
      </c>
      <c r="P1199">
        <v>0</v>
      </c>
      <c r="Q1199">
        <v>0</v>
      </c>
      <c r="R1199">
        <v>3</v>
      </c>
      <c r="S1199">
        <v>2</v>
      </c>
      <c r="T1199">
        <v>0</v>
      </c>
      <c r="U1199">
        <v>1</v>
      </c>
      <c r="V1199">
        <v>0</v>
      </c>
      <c r="W1199">
        <v>0</v>
      </c>
      <c r="X1199">
        <v>0</v>
      </c>
      <c r="Y1199">
        <v>3</v>
      </c>
      <c r="Z1199">
        <v>2</v>
      </c>
      <c r="AA1199">
        <v>0</v>
      </c>
      <c r="AB1199">
        <v>1</v>
      </c>
      <c r="AC1199">
        <v>0</v>
      </c>
      <c r="AD1199">
        <v>0</v>
      </c>
      <c r="AE1199">
        <v>0</v>
      </c>
      <c r="AF1199">
        <v>3</v>
      </c>
      <c r="AG1199">
        <v>2</v>
      </c>
      <c r="AH1199" s="3">
        <v>0.8571428571428571</v>
      </c>
      <c r="AI1199" s="3">
        <v>0.42857142857142855</v>
      </c>
      <c r="AJ1199" s="3">
        <v>0</v>
      </c>
      <c r="AK1199" s="3">
        <v>1.1428571428571428</v>
      </c>
      <c r="AL1199" s="3">
        <v>0.8571428571428571</v>
      </c>
      <c r="AM1199" s="3">
        <v>2.2857142857142856</v>
      </c>
      <c r="AN1199" s="3">
        <v>1.0045714285714287</v>
      </c>
      <c r="AO1199" s="3">
        <f t="shared" si="236"/>
        <v>0.93942857142857139</v>
      </c>
      <c r="AP1199" s="3" t="b">
        <f t="shared" si="237"/>
        <v>0</v>
      </c>
      <c r="AQ1199" s="3" t="b">
        <f t="shared" si="244"/>
        <v>1</v>
      </c>
      <c r="AR1199">
        <f t="shared" si="238"/>
        <v>1</v>
      </c>
      <c r="AS1199">
        <f t="shared" si="239"/>
        <v>2</v>
      </c>
      <c r="AT1199" s="3" t="b">
        <f t="shared" si="240"/>
        <v>1</v>
      </c>
      <c r="AU1199" s="3">
        <f t="shared" si="241"/>
        <v>0.6071428571428571</v>
      </c>
      <c r="AV1199" s="3">
        <f t="shared" si="242"/>
        <v>1.3824761904761906</v>
      </c>
      <c r="AW1199" s="3">
        <f t="shared" si="248"/>
        <v>-1.187146714845752</v>
      </c>
      <c r="AX1199" s="3">
        <f t="shared" si="247"/>
        <v>-1.186633409169003</v>
      </c>
      <c r="AY1199" s="3" t="b">
        <f t="shared" si="245"/>
        <v>0</v>
      </c>
      <c r="AZ1199" s="6">
        <f t="shared" si="243"/>
        <v>0.16803161733117991</v>
      </c>
      <c r="BA1199" s="3" t="b">
        <f t="shared" si="246"/>
        <v>0</v>
      </c>
      <c r="BB1199" s="3"/>
      <c r="BC1199" t="s">
        <v>537</v>
      </c>
    </row>
    <row r="1200" spans="1:55">
      <c r="A1200">
        <v>598</v>
      </c>
      <c r="B1200">
        <v>1</v>
      </c>
      <c r="C1200" t="s">
        <v>2046</v>
      </c>
      <c r="D1200" t="str">
        <f>HYPERLINK("http://www.uniprot.org/uniprot/ZN148_MOUSE", "ZN148_MOUSE")</f>
        <v>ZN148_MOUSE</v>
      </c>
      <c r="F1200">
        <v>7.9</v>
      </c>
      <c r="G1200">
        <v>794</v>
      </c>
      <c r="H1200">
        <v>88752</v>
      </c>
      <c r="I1200" t="s">
        <v>2047</v>
      </c>
      <c r="J1200">
        <v>9</v>
      </c>
      <c r="K1200">
        <v>9</v>
      </c>
      <c r="L1200">
        <v>1</v>
      </c>
      <c r="M1200">
        <v>0</v>
      </c>
      <c r="N1200">
        <v>5</v>
      </c>
      <c r="O1200">
        <v>1</v>
      </c>
      <c r="P1200">
        <v>0</v>
      </c>
      <c r="Q1200">
        <v>0</v>
      </c>
      <c r="R1200">
        <v>1</v>
      </c>
      <c r="S1200">
        <v>2</v>
      </c>
      <c r="T1200">
        <v>0</v>
      </c>
      <c r="U1200">
        <v>5</v>
      </c>
      <c r="V1200">
        <v>1</v>
      </c>
      <c r="W1200">
        <v>0</v>
      </c>
      <c r="X1200">
        <v>0</v>
      </c>
      <c r="Y1200">
        <v>1</v>
      </c>
      <c r="Z1200">
        <v>2</v>
      </c>
      <c r="AA1200">
        <v>0</v>
      </c>
      <c r="AB1200">
        <v>5</v>
      </c>
      <c r="AC1200">
        <v>1</v>
      </c>
      <c r="AD1200">
        <v>0</v>
      </c>
      <c r="AE1200">
        <v>0</v>
      </c>
      <c r="AF1200">
        <v>1</v>
      </c>
      <c r="AG1200">
        <v>2</v>
      </c>
      <c r="AH1200" s="3">
        <v>0.42857142857142855</v>
      </c>
      <c r="AI1200" s="3">
        <v>2.8571428571428572</v>
      </c>
      <c r="AJ1200" s="3">
        <v>0.5714285714285714</v>
      </c>
      <c r="AK1200" s="3">
        <v>0.5714285714285714</v>
      </c>
      <c r="AL1200" s="3">
        <v>0.42857142857142855</v>
      </c>
      <c r="AM1200" s="3">
        <v>0.72385714285714287</v>
      </c>
      <c r="AN1200" s="3">
        <v>0.87757142857142856</v>
      </c>
      <c r="AO1200" s="3">
        <f t="shared" si="236"/>
        <v>0.92265306122448976</v>
      </c>
      <c r="AP1200" s="3" t="b">
        <f t="shared" si="237"/>
        <v>0</v>
      </c>
      <c r="AQ1200" s="3" t="b">
        <f t="shared" si="244"/>
        <v>1</v>
      </c>
      <c r="AR1200">
        <f t="shared" si="238"/>
        <v>2</v>
      </c>
      <c r="AS1200">
        <f t="shared" si="239"/>
        <v>2</v>
      </c>
      <c r="AT1200" s="3" t="b">
        <f t="shared" si="240"/>
        <v>1</v>
      </c>
      <c r="AU1200" s="3">
        <f t="shared" si="241"/>
        <v>1.107142857142857</v>
      </c>
      <c r="AV1200" s="3">
        <f t="shared" si="242"/>
        <v>0.67666666666666664</v>
      </c>
      <c r="AW1200" s="3">
        <f t="shared" si="248"/>
        <v>0.71032416163997569</v>
      </c>
      <c r="AX1200" s="3">
        <f t="shared" si="247"/>
        <v>0.31735821228040678</v>
      </c>
      <c r="AY1200" s="3" t="b">
        <f t="shared" si="245"/>
        <v>0</v>
      </c>
      <c r="AZ1200" s="6">
        <f t="shared" si="243"/>
        <v>0.56553176260547056</v>
      </c>
      <c r="BA1200" s="3" t="b">
        <f t="shared" si="246"/>
        <v>0</v>
      </c>
      <c r="BB1200" s="3"/>
      <c r="BC1200" t="s">
        <v>537</v>
      </c>
    </row>
    <row r="1201" spans="1:55">
      <c r="A1201">
        <v>999</v>
      </c>
      <c r="B1201">
        <v>1</v>
      </c>
      <c r="C1201" t="s">
        <v>1151</v>
      </c>
      <c r="D1201" t="str">
        <f>HYPERLINK("http://www.uniprot.org/uniprot/MBOA5_MOUSE", "MBOA5_MOUSE")</f>
        <v>MBOA5_MOUSE</v>
      </c>
      <c r="F1201">
        <v>4.5</v>
      </c>
      <c r="G1201">
        <v>487</v>
      </c>
      <c r="H1201">
        <v>56148</v>
      </c>
      <c r="I1201" t="s">
        <v>1152</v>
      </c>
      <c r="J1201">
        <v>5</v>
      </c>
      <c r="K1201">
        <v>5</v>
      </c>
      <c r="L1201">
        <v>1</v>
      </c>
      <c r="M1201">
        <v>0</v>
      </c>
      <c r="N1201">
        <v>2</v>
      </c>
      <c r="O1201">
        <v>1</v>
      </c>
      <c r="P1201">
        <v>0</v>
      </c>
      <c r="Q1201">
        <v>0</v>
      </c>
      <c r="R1201">
        <v>0</v>
      </c>
      <c r="S1201">
        <v>2</v>
      </c>
      <c r="T1201">
        <v>0</v>
      </c>
      <c r="U1201">
        <v>2</v>
      </c>
      <c r="V1201">
        <v>1</v>
      </c>
      <c r="W1201">
        <v>0</v>
      </c>
      <c r="X1201">
        <v>0</v>
      </c>
      <c r="Y1201">
        <v>0</v>
      </c>
      <c r="Z1201">
        <v>2</v>
      </c>
      <c r="AA1201">
        <v>0</v>
      </c>
      <c r="AB1201">
        <v>2</v>
      </c>
      <c r="AC1201">
        <v>1</v>
      </c>
      <c r="AD1201">
        <v>0</v>
      </c>
      <c r="AE1201">
        <v>0</v>
      </c>
      <c r="AF1201">
        <v>0</v>
      </c>
      <c r="AG1201">
        <v>2</v>
      </c>
      <c r="AH1201" s="3">
        <v>0.93342857142857139</v>
      </c>
      <c r="AI1201" s="3">
        <v>1.0045714285714287</v>
      </c>
      <c r="AJ1201" s="3">
        <v>0.8571428571428571</v>
      </c>
      <c r="AK1201" s="3">
        <v>1.4285714285714286</v>
      </c>
      <c r="AL1201" s="3">
        <v>1</v>
      </c>
      <c r="AM1201" s="3">
        <v>0</v>
      </c>
      <c r="AN1201" s="3">
        <v>1.1428571428571428</v>
      </c>
      <c r="AO1201" s="3">
        <f t="shared" si="236"/>
        <v>0.90951020408163274</v>
      </c>
      <c r="AP1201" s="3" t="b">
        <f t="shared" si="237"/>
        <v>0</v>
      </c>
      <c r="AQ1201" s="3" t="b">
        <f t="shared" si="244"/>
        <v>1</v>
      </c>
      <c r="AR1201">
        <f t="shared" si="238"/>
        <v>2</v>
      </c>
      <c r="AS1201">
        <f t="shared" si="239"/>
        <v>1</v>
      </c>
      <c r="AT1201" s="3" t="b">
        <f t="shared" si="240"/>
        <v>0</v>
      </c>
      <c r="AU1201" s="3">
        <f t="shared" si="241"/>
        <v>1.0559285714285715</v>
      </c>
      <c r="AV1201" s="3">
        <f t="shared" si="242"/>
        <v>0.7142857142857143</v>
      </c>
      <c r="AW1201" s="3">
        <f t="shared" si="248"/>
        <v>0.56393907367426965</v>
      </c>
      <c r="AX1201" s="3">
        <f t="shared" si="247"/>
        <v>0.21820682910763231</v>
      </c>
      <c r="AY1201" s="3" t="b">
        <f t="shared" si="245"/>
        <v>0</v>
      </c>
      <c r="AZ1201" s="6">
        <f t="shared" si="243"/>
        <v>0.35677326835567996</v>
      </c>
      <c r="BA1201" s="3" t="b">
        <f t="shared" si="246"/>
        <v>0</v>
      </c>
      <c r="BB1201" s="3"/>
      <c r="BC1201" t="s">
        <v>537</v>
      </c>
    </row>
    <row r="1202" spans="1:55">
      <c r="A1202">
        <v>1026</v>
      </c>
      <c r="B1202">
        <v>1</v>
      </c>
      <c r="C1202" t="s">
        <v>2524</v>
      </c>
      <c r="D1202" t="str">
        <f>HYPERLINK("http://www.uniprot.org/uniprot/ATLA3_MOUSE", "ATLA3_MOUSE")</f>
        <v>ATLA3_MOUSE</v>
      </c>
      <c r="F1202">
        <v>15.9</v>
      </c>
      <c r="G1202">
        <v>541</v>
      </c>
      <c r="H1202">
        <v>60576</v>
      </c>
      <c r="I1202" t="s">
        <v>2525</v>
      </c>
      <c r="J1202">
        <v>4</v>
      </c>
      <c r="K1202">
        <v>4</v>
      </c>
      <c r="L1202">
        <v>1</v>
      </c>
      <c r="M1202">
        <v>0</v>
      </c>
      <c r="N1202">
        <v>0</v>
      </c>
      <c r="O1202">
        <v>1</v>
      </c>
      <c r="P1202">
        <v>0</v>
      </c>
      <c r="Q1202">
        <v>0</v>
      </c>
      <c r="R1202">
        <v>1</v>
      </c>
      <c r="S1202">
        <v>2</v>
      </c>
      <c r="T1202">
        <v>0</v>
      </c>
      <c r="U1202">
        <v>0</v>
      </c>
      <c r="V1202">
        <v>1</v>
      </c>
      <c r="W1202">
        <v>0</v>
      </c>
      <c r="X1202">
        <v>0</v>
      </c>
      <c r="Y1202">
        <v>1</v>
      </c>
      <c r="Z1202">
        <v>2</v>
      </c>
      <c r="AA1202">
        <v>0</v>
      </c>
      <c r="AB1202">
        <v>0</v>
      </c>
      <c r="AC1202">
        <v>1</v>
      </c>
      <c r="AD1202">
        <v>0</v>
      </c>
      <c r="AE1202">
        <v>0</v>
      </c>
      <c r="AF1202">
        <v>1</v>
      </c>
      <c r="AG1202">
        <v>2</v>
      </c>
      <c r="AH1202" s="3">
        <v>1</v>
      </c>
      <c r="AI1202" s="3">
        <v>0</v>
      </c>
      <c r="AJ1202" s="3">
        <v>0.8571428571428571</v>
      </c>
      <c r="AK1202" s="3">
        <v>1.4285714285714286</v>
      </c>
      <c r="AL1202" s="3">
        <v>1.0714285714285714</v>
      </c>
      <c r="AM1202" s="3">
        <v>0.8571428571428571</v>
      </c>
      <c r="AN1202" s="3">
        <v>1.1428571428571428</v>
      </c>
      <c r="AO1202" s="3">
        <f t="shared" si="236"/>
        <v>0.90816326530612224</v>
      </c>
      <c r="AP1202" s="3" t="b">
        <f t="shared" si="237"/>
        <v>0</v>
      </c>
      <c r="AQ1202" s="3" t="b">
        <f t="shared" si="244"/>
        <v>1</v>
      </c>
      <c r="AR1202">
        <f t="shared" si="238"/>
        <v>1</v>
      </c>
      <c r="AS1202">
        <f t="shared" si="239"/>
        <v>2</v>
      </c>
      <c r="AT1202" s="3" t="b">
        <f t="shared" si="240"/>
        <v>1</v>
      </c>
      <c r="AU1202" s="3">
        <f t="shared" si="241"/>
        <v>0.8214285714285714</v>
      </c>
      <c r="AV1202" s="3">
        <f t="shared" si="242"/>
        <v>1.0238095238095237</v>
      </c>
      <c r="AW1202" s="3">
        <f t="shared" si="248"/>
        <v>-0.31774029792392894</v>
      </c>
      <c r="AX1202" s="3">
        <f t="shared" si="247"/>
        <v>-0.4799751536813493</v>
      </c>
      <c r="AY1202" s="3" t="b">
        <f t="shared" si="245"/>
        <v>0</v>
      </c>
      <c r="AZ1202" s="6">
        <f t="shared" si="243"/>
        <v>0.5998396247472223</v>
      </c>
      <c r="BA1202" s="3" t="b">
        <f t="shared" si="246"/>
        <v>0</v>
      </c>
      <c r="BB1202" s="3"/>
      <c r="BC1202" t="s">
        <v>537</v>
      </c>
    </row>
    <row r="1203" spans="1:55">
      <c r="A1203">
        <v>832</v>
      </c>
      <c r="B1203">
        <v>1</v>
      </c>
      <c r="C1203" t="s">
        <v>1501</v>
      </c>
      <c r="D1203" t="str">
        <f>HYPERLINK("http://www.uniprot.org/uniprot/NKRF_MOUSE", "NKRF_MOUSE")</f>
        <v>NKRF_MOUSE</v>
      </c>
      <c r="F1203">
        <v>3.5</v>
      </c>
      <c r="G1203">
        <v>690</v>
      </c>
      <c r="H1203">
        <v>77708</v>
      </c>
      <c r="I1203" t="s">
        <v>1502</v>
      </c>
      <c r="J1203">
        <v>6</v>
      </c>
      <c r="K1203">
        <v>6</v>
      </c>
      <c r="L1203">
        <v>1</v>
      </c>
      <c r="M1203">
        <v>0</v>
      </c>
      <c r="N1203">
        <v>0</v>
      </c>
      <c r="O1203">
        <v>1</v>
      </c>
      <c r="P1203">
        <v>0</v>
      </c>
      <c r="Q1203">
        <v>0</v>
      </c>
      <c r="R1203">
        <v>2</v>
      </c>
      <c r="S1203">
        <v>3</v>
      </c>
      <c r="T1203">
        <v>0</v>
      </c>
      <c r="U1203">
        <v>0</v>
      </c>
      <c r="V1203">
        <v>1</v>
      </c>
      <c r="W1203">
        <v>0</v>
      </c>
      <c r="X1203">
        <v>0</v>
      </c>
      <c r="Y1203">
        <v>2</v>
      </c>
      <c r="Z1203">
        <v>3</v>
      </c>
      <c r="AA1203">
        <v>0</v>
      </c>
      <c r="AB1203">
        <v>0</v>
      </c>
      <c r="AC1203">
        <v>1</v>
      </c>
      <c r="AD1203">
        <v>0</v>
      </c>
      <c r="AE1203">
        <v>0</v>
      </c>
      <c r="AF1203">
        <v>2</v>
      </c>
      <c r="AG1203">
        <v>3</v>
      </c>
      <c r="AH1203" s="3">
        <v>0.7618571428571429</v>
      </c>
      <c r="AI1203" s="3">
        <v>0</v>
      </c>
      <c r="AJ1203" s="3">
        <v>0.6667142857142857</v>
      </c>
      <c r="AK1203" s="3">
        <v>1.0357142857142858</v>
      </c>
      <c r="AL1203" s="3">
        <v>0.8571428571428571</v>
      </c>
      <c r="AM1203" s="3">
        <v>1.4285714285714286</v>
      </c>
      <c r="AN1203" s="3">
        <v>1.5714285714285714</v>
      </c>
      <c r="AO1203" s="3">
        <f t="shared" si="236"/>
        <v>0.90306122448979587</v>
      </c>
      <c r="AP1203" s="3" t="b">
        <f t="shared" si="237"/>
        <v>0</v>
      </c>
      <c r="AQ1203" s="3" t="b">
        <f t="shared" si="244"/>
        <v>1</v>
      </c>
      <c r="AR1203">
        <f t="shared" si="238"/>
        <v>1</v>
      </c>
      <c r="AS1203">
        <f t="shared" si="239"/>
        <v>2</v>
      </c>
      <c r="AT1203" s="3" t="b">
        <f t="shared" si="240"/>
        <v>1</v>
      </c>
      <c r="AU1203" s="3">
        <f t="shared" si="241"/>
        <v>0.6160714285714286</v>
      </c>
      <c r="AV1203" s="3">
        <f t="shared" si="242"/>
        <v>1.2857142857142856</v>
      </c>
      <c r="AW1203" s="3">
        <f t="shared" si="248"/>
        <v>-1.061400544664143</v>
      </c>
      <c r="AX1203" s="3">
        <f t="shared" si="247"/>
        <v>-1.1893667602932514</v>
      </c>
      <c r="AY1203" s="3" t="b">
        <f t="shared" si="245"/>
        <v>0</v>
      </c>
      <c r="AZ1203" s="6">
        <f t="shared" si="243"/>
        <v>8.8876020452017451E-2</v>
      </c>
      <c r="BA1203" s="3" t="b">
        <f t="shared" si="246"/>
        <v>1</v>
      </c>
      <c r="BB1203" s="3"/>
      <c r="BC1203" t="s">
        <v>537</v>
      </c>
    </row>
    <row r="1204" spans="1:55">
      <c r="A1204">
        <v>276</v>
      </c>
      <c r="B1204">
        <v>1</v>
      </c>
      <c r="C1204" t="s">
        <v>1337</v>
      </c>
      <c r="D1204" t="str">
        <f>HYPERLINK("http://www.uniprot.org/uniprot/CBP_MOUSE", "CBP_MOUSE")</f>
        <v>CBP_MOUSE</v>
      </c>
      <c r="F1204">
        <v>2.7</v>
      </c>
      <c r="G1204">
        <v>2441</v>
      </c>
      <c r="H1204">
        <v>265475</v>
      </c>
      <c r="I1204" t="s">
        <v>1338</v>
      </c>
      <c r="J1204">
        <v>8</v>
      </c>
      <c r="K1204">
        <v>8</v>
      </c>
      <c r="L1204">
        <v>1</v>
      </c>
      <c r="M1204">
        <v>0</v>
      </c>
      <c r="N1204">
        <v>4</v>
      </c>
      <c r="O1204">
        <v>2</v>
      </c>
      <c r="P1204">
        <v>0</v>
      </c>
      <c r="Q1204">
        <v>1</v>
      </c>
      <c r="R1204">
        <v>1</v>
      </c>
      <c r="S1204">
        <v>0</v>
      </c>
      <c r="T1204">
        <v>0</v>
      </c>
      <c r="U1204">
        <v>4</v>
      </c>
      <c r="V1204">
        <v>2</v>
      </c>
      <c r="W1204">
        <v>0</v>
      </c>
      <c r="X1204">
        <v>1</v>
      </c>
      <c r="Y1204">
        <v>1</v>
      </c>
      <c r="Z1204">
        <v>0</v>
      </c>
      <c r="AA1204">
        <v>0</v>
      </c>
      <c r="AB1204">
        <v>4</v>
      </c>
      <c r="AC1204">
        <v>2</v>
      </c>
      <c r="AD1204">
        <v>0</v>
      </c>
      <c r="AE1204">
        <v>1</v>
      </c>
      <c r="AF1204">
        <v>1</v>
      </c>
      <c r="AG1204">
        <v>0</v>
      </c>
      <c r="AH1204" s="3">
        <v>0</v>
      </c>
      <c r="AI1204" s="3">
        <v>2.2857142857142856</v>
      </c>
      <c r="AJ1204" s="3">
        <v>1.0714285714285714</v>
      </c>
      <c r="AK1204" s="3">
        <v>0</v>
      </c>
      <c r="AL1204" s="3">
        <v>2.2857142857142856</v>
      </c>
      <c r="AM1204" s="3">
        <v>0.5714285714285714</v>
      </c>
      <c r="AN1204" s="3">
        <v>0</v>
      </c>
      <c r="AO1204" s="3">
        <f t="shared" si="236"/>
        <v>0.8877551020408162</v>
      </c>
      <c r="AP1204" s="3" t="b">
        <f t="shared" si="237"/>
        <v>0</v>
      </c>
      <c r="AQ1204" s="3" t="b">
        <f t="shared" si="244"/>
        <v>1</v>
      </c>
      <c r="AR1204">
        <f t="shared" si="238"/>
        <v>2</v>
      </c>
      <c r="AS1204">
        <f t="shared" si="239"/>
        <v>2</v>
      </c>
      <c r="AT1204" s="3" t="b">
        <f t="shared" si="240"/>
        <v>1</v>
      </c>
      <c r="AU1204" s="3">
        <f t="shared" si="241"/>
        <v>0.83928571428571419</v>
      </c>
      <c r="AV1204" s="3">
        <f t="shared" si="242"/>
        <v>0.95238095238095222</v>
      </c>
      <c r="AW1204" s="3">
        <f t="shared" si="248"/>
        <v>-0.18237674248856867</v>
      </c>
      <c r="AX1204" s="3">
        <f t="shared" si="247"/>
        <v>-0.29924928167276804</v>
      </c>
      <c r="AY1204" s="3" t="b">
        <f t="shared" si="245"/>
        <v>0</v>
      </c>
      <c r="AZ1204" s="6">
        <f t="shared" si="243"/>
        <v>0.90085428117200272</v>
      </c>
      <c r="BA1204" s="3" t="b">
        <f t="shared" si="246"/>
        <v>0</v>
      </c>
      <c r="BB1204" s="3"/>
      <c r="BC1204" t="s">
        <v>537</v>
      </c>
    </row>
    <row r="1205" spans="1:55">
      <c r="A1205">
        <v>141</v>
      </c>
      <c r="B1205">
        <v>1</v>
      </c>
      <c r="C1205" t="s">
        <v>284</v>
      </c>
      <c r="D1205" t="str">
        <f>HYPERLINK("http://www.uniprot.org/uniprot/LGMN_MOUSE", "LGMN_MOUSE")</f>
        <v>LGMN_MOUSE</v>
      </c>
      <c r="F1205">
        <v>6.7</v>
      </c>
      <c r="G1205">
        <v>435</v>
      </c>
      <c r="H1205">
        <v>49374</v>
      </c>
      <c r="I1205" t="s">
        <v>285</v>
      </c>
      <c r="J1205">
        <v>7</v>
      </c>
      <c r="K1205">
        <v>7</v>
      </c>
      <c r="L1205">
        <v>1</v>
      </c>
      <c r="M1205">
        <v>0</v>
      </c>
      <c r="N1205">
        <v>3</v>
      </c>
      <c r="O1205">
        <v>3</v>
      </c>
      <c r="P1205">
        <v>1</v>
      </c>
      <c r="Q1205">
        <v>0</v>
      </c>
      <c r="R1205">
        <v>0</v>
      </c>
      <c r="S1205">
        <v>0</v>
      </c>
      <c r="T1205">
        <v>0</v>
      </c>
      <c r="U1205">
        <v>3</v>
      </c>
      <c r="V1205">
        <v>3</v>
      </c>
      <c r="W1205">
        <v>1</v>
      </c>
      <c r="X1205">
        <v>0</v>
      </c>
      <c r="Y1205">
        <v>0</v>
      </c>
      <c r="Z1205">
        <v>0</v>
      </c>
      <c r="AA1205">
        <v>0</v>
      </c>
      <c r="AB1205">
        <v>3</v>
      </c>
      <c r="AC1205">
        <v>3</v>
      </c>
      <c r="AD1205">
        <v>1</v>
      </c>
      <c r="AE1205">
        <v>0</v>
      </c>
      <c r="AF1205">
        <v>0</v>
      </c>
      <c r="AG1205">
        <v>0</v>
      </c>
      <c r="AH1205" s="3">
        <v>0</v>
      </c>
      <c r="AI1205" s="3">
        <v>1.3561428571428571</v>
      </c>
      <c r="AJ1205" s="3">
        <v>1.5714285714285714</v>
      </c>
      <c r="AK1205" s="3">
        <v>3.2668571428571433</v>
      </c>
      <c r="AL1205" s="3">
        <v>0</v>
      </c>
      <c r="AM1205" s="3">
        <v>0</v>
      </c>
      <c r="AN1205" s="3">
        <v>0</v>
      </c>
      <c r="AO1205" s="3">
        <f t="shared" si="236"/>
        <v>0.88491836734693885</v>
      </c>
      <c r="AP1205" s="3" t="b">
        <f t="shared" si="237"/>
        <v>0</v>
      </c>
      <c r="AQ1205" s="3" t="b">
        <f t="shared" si="244"/>
        <v>1</v>
      </c>
      <c r="AR1205">
        <f t="shared" si="238"/>
        <v>3</v>
      </c>
      <c r="AS1205">
        <f t="shared" si="239"/>
        <v>0</v>
      </c>
      <c r="AT1205" s="3" t="b">
        <f t="shared" si="240"/>
        <v>1</v>
      </c>
      <c r="AU1205" s="3">
        <f t="shared" si="241"/>
        <v>1.5486071428571431</v>
      </c>
      <c r="AV1205" s="3">
        <f t="shared" si="242"/>
        <v>0</v>
      </c>
      <c r="AW1205" s="3"/>
      <c r="AX1205" s="3">
        <f t="shared" si="247"/>
        <v>-0.11489653340125935</v>
      </c>
      <c r="AY1205" s="3" t="b">
        <f t="shared" si="245"/>
        <v>0</v>
      </c>
      <c r="AZ1205" s="6">
        <f t="shared" si="243"/>
        <v>0.10822454377463132</v>
      </c>
      <c r="BA1205" s="3" t="b">
        <f t="shared" si="246"/>
        <v>0</v>
      </c>
      <c r="BB1205" s="3"/>
      <c r="BC1205" t="s">
        <v>537</v>
      </c>
    </row>
    <row r="1206" spans="1:55">
      <c r="A1206">
        <v>990</v>
      </c>
      <c r="B1206">
        <v>1</v>
      </c>
      <c r="C1206" t="s">
        <v>1218</v>
      </c>
      <c r="D1206" t="str">
        <f>HYPERLINK("http://www.uniprot.org/uniprot/MPCP_MOUSE", "MPCP_MOUSE")</f>
        <v>MPCP_MOUSE</v>
      </c>
      <c r="F1206">
        <v>14</v>
      </c>
      <c r="G1206">
        <v>357</v>
      </c>
      <c r="H1206">
        <v>39633</v>
      </c>
      <c r="I1206" t="s">
        <v>1219</v>
      </c>
      <c r="J1206">
        <v>4</v>
      </c>
      <c r="K1206">
        <v>4</v>
      </c>
      <c r="L1206">
        <v>1</v>
      </c>
      <c r="M1206">
        <v>0</v>
      </c>
      <c r="N1206">
        <v>0</v>
      </c>
      <c r="O1206">
        <v>1</v>
      </c>
      <c r="P1206">
        <v>0</v>
      </c>
      <c r="Q1206">
        <v>0</v>
      </c>
      <c r="R1206">
        <v>1</v>
      </c>
      <c r="S1206">
        <v>2</v>
      </c>
      <c r="T1206">
        <v>0</v>
      </c>
      <c r="U1206">
        <v>0</v>
      </c>
      <c r="V1206">
        <v>1</v>
      </c>
      <c r="W1206">
        <v>0</v>
      </c>
      <c r="X1206">
        <v>0</v>
      </c>
      <c r="Y1206">
        <v>1</v>
      </c>
      <c r="Z1206">
        <v>2</v>
      </c>
      <c r="AA1206">
        <v>0</v>
      </c>
      <c r="AB1206">
        <v>0</v>
      </c>
      <c r="AC1206">
        <v>1</v>
      </c>
      <c r="AD1206">
        <v>0</v>
      </c>
      <c r="AE1206">
        <v>0</v>
      </c>
      <c r="AF1206">
        <v>1</v>
      </c>
      <c r="AG1206">
        <v>2</v>
      </c>
      <c r="AH1206" s="3">
        <v>0.9</v>
      </c>
      <c r="AI1206" s="3">
        <v>0</v>
      </c>
      <c r="AJ1206" s="3">
        <v>0.8214285714285714</v>
      </c>
      <c r="AK1206" s="3">
        <v>1.4285714285714286</v>
      </c>
      <c r="AL1206" s="3">
        <v>1</v>
      </c>
      <c r="AM1206" s="3">
        <v>0.8571428571428571</v>
      </c>
      <c r="AN1206" s="3">
        <v>1.1428571428571428</v>
      </c>
      <c r="AO1206" s="3">
        <f t="shared" si="236"/>
        <v>0.87857142857142867</v>
      </c>
      <c r="AP1206" s="3" t="b">
        <f t="shared" si="237"/>
        <v>0</v>
      </c>
      <c r="AQ1206" s="3" t="b">
        <f t="shared" si="244"/>
        <v>1</v>
      </c>
      <c r="AR1206">
        <f t="shared" si="238"/>
        <v>1</v>
      </c>
      <c r="AS1206">
        <f t="shared" si="239"/>
        <v>2</v>
      </c>
      <c r="AT1206" s="3" t="b">
        <f t="shared" si="240"/>
        <v>1</v>
      </c>
      <c r="AU1206" s="3">
        <f t="shared" si="241"/>
        <v>0.78750000000000009</v>
      </c>
      <c r="AV1206" s="3">
        <f t="shared" si="242"/>
        <v>1</v>
      </c>
      <c r="AW1206" s="3">
        <f t="shared" ref="AW1206:AW1215" si="249">LOG(AU1206/AV1206,2)</f>
        <v>-0.34464817138744575</v>
      </c>
      <c r="AX1206" s="3">
        <f t="shared" si="247"/>
        <v>-0.4319232289719781</v>
      </c>
      <c r="AY1206" s="3" t="b">
        <f t="shared" si="245"/>
        <v>0</v>
      </c>
      <c r="AZ1206" s="6">
        <f t="shared" si="243"/>
        <v>0.57647213266316288</v>
      </c>
      <c r="BA1206" s="3" t="b">
        <f t="shared" si="246"/>
        <v>0</v>
      </c>
      <c r="BB1206" s="3"/>
      <c r="BC1206" t="s">
        <v>537</v>
      </c>
    </row>
    <row r="1207" spans="1:55">
      <c r="A1207">
        <v>928</v>
      </c>
      <c r="B1207">
        <v>1</v>
      </c>
      <c r="C1207" t="s">
        <v>2730</v>
      </c>
      <c r="D1207" t="str">
        <f>HYPERLINK("http://www.uniprot.org/uniprot/RBMX2_MOUSE", "RBMX2_MOUSE")</f>
        <v>RBMX2_MOUSE</v>
      </c>
      <c r="F1207">
        <v>7.7</v>
      </c>
      <c r="G1207">
        <v>326</v>
      </c>
      <c r="H1207">
        <v>37537</v>
      </c>
      <c r="I1207" t="s">
        <v>2731</v>
      </c>
      <c r="J1207">
        <v>5</v>
      </c>
      <c r="K1207">
        <v>5</v>
      </c>
      <c r="L1207">
        <v>1</v>
      </c>
      <c r="M1207">
        <v>0</v>
      </c>
      <c r="N1207">
        <v>0</v>
      </c>
      <c r="O1207">
        <v>1</v>
      </c>
      <c r="P1207">
        <v>0</v>
      </c>
      <c r="Q1207">
        <v>0</v>
      </c>
      <c r="R1207">
        <v>0</v>
      </c>
      <c r="S1207">
        <v>4</v>
      </c>
      <c r="T1207">
        <v>0</v>
      </c>
      <c r="U1207">
        <v>0</v>
      </c>
      <c r="V1207">
        <v>1</v>
      </c>
      <c r="W1207">
        <v>0</v>
      </c>
      <c r="X1207">
        <v>0</v>
      </c>
      <c r="Y1207">
        <v>0</v>
      </c>
      <c r="Z1207">
        <v>4</v>
      </c>
      <c r="AA1207">
        <v>0</v>
      </c>
      <c r="AB1207">
        <v>0</v>
      </c>
      <c r="AC1207">
        <v>1</v>
      </c>
      <c r="AD1207">
        <v>0</v>
      </c>
      <c r="AE1207">
        <v>0</v>
      </c>
      <c r="AF1207">
        <v>0</v>
      </c>
      <c r="AG1207">
        <v>4</v>
      </c>
      <c r="AH1207" s="3">
        <v>0.8571428571428571</v>
      </c>
      <c r="AI1207" s="3">
        <v>0</v>
      </c>
      <c r="AJ1207" s="3">
        <v>0.7142857142857143</v>
      </c>
      <c r="AK1207" s="3">
        <v>1.2857142857142858</v>
      </c>
      <c r="AL1207" s="3">
        <v>0.8571428571428571</v>
      </c>
      <c r="AM1207" s="3">
        <v>0</v>
      </c>
      <c r="AN1207" s="3">
        <v>2.3962857142857144</v>
      </c>
      <c r="AO1207" s="3">
        <f t="shared" si="236"/>
        <v>0.87293877551020416</v>
      </c>
      <c r="AP1207" s="3" t="b">
        <f t="shared" si="237"/>
        <v>0</v>
      </c>
      <c r="AQ1207" s="3" t="b">
        <f t="shared" si="244"/>
        <v>1</v>
      </c>
      <c r="AR1207">
        <f t="shared" si="238"/>
        <v>1</v>
      </c>
      <c r="AS1207">
        <f t="shared" si="239"/>
        <v>1</v>
      </c>
      <c r="AT1207" s="3" t="b">
        <f t="shared" si="240"/>
        <v>0</v>
      </c>
      <c r="AU1207" s="3">
        <f t="shared" si="241"/>
        <v>0.7142857142857143</v>
      </c>
      <c r="AV1207" s="3">
        <f t="shared" si="242"/>
        <v>1.0844761904761906</v>
      </c>
      <c r="AW1207" s="3">
        <f t="shared" si="249"/>
        <v>-0.60242520635931629</v>
      </c>
      <c r="AX1207" s="3">
        <f t="shared" si="247"/>
        <v>-0.63998174187007684</v>
      </c>
      <c r="AY1207" s="3" t="b">
        <f t="shared" si="245"/>
        <v>0</v>
      </c>
      <c r="AZ1207" s="6">
        <f t="shared" si="243"/>
        <v>0.60245136172406422</v>
      </c>
      <c r="BA1207" s="3" t="b">
        <f t="shared" si="246"/>
        <v>0</v>
      </c>
      <c r="BB1207" s="3"/>
      <c r="BC1207" t="s">
        <v>537</v>
      </c>
    </row>
    <row r="1208" spans="1:55">
      <c r="A1208">
        <v>711</v>
      </c>
      <c r="B1208">
        <v>1</v>
      </c>
      <c r="C1208" t="s">
        <v>1767</v>
      </c>
      <c r="D1208" t="str">
        <f>HYPERLINK("http://www.uniprot.org/uniprot/SYNE1_MOUSE", "SYNE1_MOUSE")</f>
        <v>SYNE1_MOUSE</v>
      </c>
      <c r="F1208">
        <v>0.8</v>
      </c>
      <c r="G1208">
        <v>8799</v>
      </c>
      <c r="H1208">
        <v>1009927</v>
      </c>
      <c r="I1208" t="s">
        <v>1768</v>
      </c>
      <c r="J1208">
        <v>9</v>
      </c>
      <c r="K1208">
        <v>3</v>
      </c>
      <c r="L1208">
        <v>0.33300000000000002</v>
      </c>
      <c r="M1208">
        <v>1</v>
      </c>
      <c r="N1208">
        <v>1</v>
      </c>
      <c r="O1208">
        <v>1</v>
      </c>
      <c r="P1208">
        <v>0</v>
      </c>
      <c r="Q1208">
        <v>0</v>
      </c>
      <c r="R1208">
        <v>1</v>
      </c>
      <c r="S1208">
        <v>5</v>
      </c>
      <c r="T1208">
        <v>1</v>
      </c>
      <c r="U1208">
        <v>0</v>
      </c>
      <c r="V1208">
        <v>0</v>
      </c>
      <c r="W1208">
        <v>0</v>
      </c>
      <c r="X1208">
        <v>0</v>
      </c>
      <c r="Y1208">
        <v>0</v>
      </c>
      <c r="Z1208">
        <v>2</v>
      </c>
      <c r="AA1208">
        <v>1</v>
      </c>
      <c r="AB1208">
        <v>0</v>
      </c>
      <c r="AC1208">
        <v>0</v>
      </c>
      <c r="AD1208">
        <v>0</v>
      </c>
      <c r="AE1208">
        <v>0</v>
      </c>
      <c r="AF1208">
        <v>0</v>
      </c>
      <c r="AG1208">
        <v>4</v>
      </c>
      <c r="AH1208" s="3">
        <v>2.3371428571428572</v>
      </c>
      <c r="AI1208" s="3">
        <v>0</v>
      </c>
      <c r="AJ1208" s="3">
        <v>0</v>
      </c>
      <c r="AK1208" s="3">
        <v>0.8571428571428571</v>
      </c>
      <c r="AL1208" s="3">
        <v>0.5714285714285714</v>
      </c>
      <c r="AM1208" s="3">
        <v>0</v>
      </c>
      <c r="AN1208" s="3">
        <v>2.3371428571428572</v>
      </c>
      <c r="AO1208" s="3">
        <f t="shared" si="236"/>
        <v>0.87183673469387757</v>
      </c>
      <c r="AP1208" s="3" t="b">
        <f t="shared" si="237"/>
        <v>0</v>
      </c>
      <c r="AQ1208" s="3" t="b">
        <f t="shared" si="244"/>
        <v>1</v>
      </c>
      <c r="AR1208">
        <f t="shared" si="238"/>
        <v>3</v>
      </c>
      <c r="AS1208">
        <f t="shared" si="239"/>
        <v>2</v>
      </c>
      <c r="AT1208" s="3" t="b">
        <f t="shared" si="240"/>
        <v>1</v>
      </c>
      <c r="AU1208" s="3">
        <f t="shared" si="241"/>
        <v>0.7985714285714286</v>
      </c>
      <c r="AV1208" s="3">
        <f t="shared" si="242"/>
        <v>0.96952380952380945</v>
      </c>
      <c r="AW1208" s="3">
        <f t="shared" si="249"/>
        <v>-0.27985487251134883</v>
      </c>
      <c r="AX1208" s="3">
        <f t="shared" si="247"/>
        <v>-0.27886409976352849</v>
      </c>
      <c r="AY1208" s="3" t="b">
        <f t="shared" si="245"/>
        <v>0</v>
      </c>
      <c r="AZ1208" s="6">
        <f t="shared" si="243"/>
        <v>0.85336691857544644</v>
      </c>
      <c r="BA1208" s="3" t="b">
        <f t="shared" si="246"/>
        <v>0</v>
      </c>
      <c r="BB1208" s="3"/>
      <c r="BC1208" t="s">
        <v>1766</v>
      </c>
    </row>
    <row r="1209" spans="1:55">
      <c r="A1209">
        <v>146</v>
      </c>
      <c r="B1209">
        <v>1</v>
      </c>
      <c r="C1209" t="s">
        <v>198</v>
      </c>
      <c r="D1209" t="str">
        <f>HYPERLINK("http://www.uniprot.org/uniprot/ADH1_MOUSE", "ADH1_MOUSE")</f>
        <v>ADH1_MOUSE</v>
      </c>
      <c r="F1209">
        <v>5.9</v>
      </c>
      <c r="G1209">
        <v>375</v>
      </c>
      <c r="H1209">
        <v>39772</v>
      </c>
      <c r="I1209" t="s">
        <v>199</v>
      </c>
      <c r="J1209">
        <v>6</v>
      </c>
      <c r="K1209">
        <v>6</v>
      </c>
      <c r="L1209">
        <v>1</v>
      </c>
      <c r="M1209">
        <v>0</v>
      </c>
      <c r="N1209">
        <v>4</v>
      </c>
      <c r="O1209">
        <v>0</v>
      </c>
      <c r="P1209">
        <v>1</v>
      </c>
      <c r="Q1209">
        <v>0</v>
      </c>
      <c r="R1209">
        <v>1</v>
      </c>
      <c r="S1209">
        <v>0</v>
      </c>
      <c r="T1209">
        <v>0</v>
      </c>
      <c r="U1209">
        <v>4</v>
      </c>
      <c r="V1209">
        <v>0</v>
      </c>
      <c r="W1209">
        <v>1</v>
      </c>
      <c r="X1209">
        <v>0</v>
      </c>
      <c r="Y1209">
        <v>1</v>
      </c>
      <c r="Z1209">
        <v>0</v>
      </c>
      <c r="AA1209">
        <v>0</v>
      </c>
      <c r="AB1209">
        <v>4</v>
      </c>
      <c r="AC1209">
        <v>0</v>
      </c>
      <c r="AD1209">
        <v>1</v>
      </c>
      <c r="AE1209">
        <v>0</v>
      </c>
      <c r="AF1209">
        <v>1</v>
      </c>
      <c r="AG1209">
        <v>0</v>
      </c>
      <c r="AH1209" s="3">
        <v>0</v>
      </c>
      <c r="AI1209" s="3">
        <v>2.2142857142857144</v>
      </c>
      <c r="AJ1209" s="3">
        <v>0</v>
      </c>
      <c r="AK1209" s="3">
        <v>3.2857142857142856</v>
      </c>
      <c r="AL1209" s="3">
        <v>0</v>
      </c>
      <c r="AM1209" s="3">
        <v>0.5714285714285714</v>
      </c>
      <c r="AN1209" s="3">
        <v>0</v>
      </c>
      <c r="AO1209" s="3">
        <f t="shared" si="236"/>
        <v>0.86734693877551017</v>
      </c>
      <c r="AP1209" s="3" t="b">
        <f t="shared" si="237"/>
        <v>0</v>
      </c>
      <c r="AQ1209" s="3" t="b">
        <f t="shared" si="244"/>
        <v>1</v>
      </c>
      <c r="AR1209">
        <f t="shared" si="238"/>
        <v>2</v>
      </c>
      <c r="AS1209">
        <f t="shared" si="239"/>
        <v>1</v>
      </c>
      <c r="AT1209" s="3" t="b">
        <f t="shared" si="240"/>
        <v>0</v>
      </c>
      <c r="AU1209" s="3">
        <f t="shared" si="241"/>
        <v>1.375</v>
      </c>
      <c r="AV1209" s="3">
        <f t="shared" si="242"/>
        <v>0.19047619047619047</v>
      </c>
      <c r="AW1209" s="3">
        <f t="shared" si="249"/>
        <v>2.8517490414160576</v>
      </c>
      <c r="AX1209" s="3">
        <f t="shared" si="247"/>
        <v>2.9358592937440808</v>
      </c>
      <c r="AY1209" s="3" t="b">
        <f t="shared" si="245"/>
        <v>1</v>
      </c>
      <c r="AZ1209" s="6">
        <f t="shared" si="243"/>
        <v>0.28395233469322367</v>
      </c>
      <c r="BA1209" s="3" t="b">
        <f t="shared" si="246"/>
        <v>0</v>
      </c>
      <c r="BB1209" s="3"/>
      <c r="BC1209" t="s">
        <v>537</v>
      </c>
    </row>
    <row r="1210" spans="1:55">
      <c r="A1210">
        <v>1008</v>
      </c>
      <c r="B1210">
        <v>1</v>
      </c>
      <c r="C1210" t="s">
        <v>1257</v>
      </c>
      <c r="D1210" t="str">
        <f>HYPERLINK("http://www.uniprot.org/uniprot/ZKSC3_MOUSE", "ZKSC3_MOUSE")</f>
        <v>ZKSC3_MOUSE</v>
      </c>
      <c r="F1210">
        <v>12.1</v>
      </c>
      <c r="G1210">
        <v>553</v>
      </c>
      <c r="H1210">
        <v>62643</v>
      </c>
      <c r="I1210" t="s">
        <v>2574</v>
      </c>
      <c r="J1210">
        <v>4</v>
      </c>
      <c r="K1210">
        <v>4</v>
      </c>
      <c r="L1210">
        <v>1</v>
      </c>
      <c r="M1210">
        <v>0</v>
      </c>
      <c r="N1210">
        <v>0</v>
      </c>
      <c r="O1210">
        <v>1</v>
      </c>
      <c r="P1210">
        <v>0</v>
      </c>
      <c r="Q1210">
        <v>0</v>
      </c>
      <c r="R1210">
        <v>0</v>
      </c>
      <c r="S1210">
        <v>3</v>
      </c>
      <c r="T1210">
        <v>0</v>
      </c>
      <c r="U1210">
        <v>0</v>
      </c>
      <c r="V1210">
        <v>1</v>
      </c>
      <c r="W1210">
        <v>0</v>
      </c>
      <c r="X1210">
        <v>0</v>
      </c>
      <c r="Y1210">
        <v>0</v>
      </c>
      <c r="Z1210">
        <v>3</v>
      </c>
      <c r="AA1210">
        <v>0</v>
      </c>
      <c r="AB1210">
        <v>0</v>
      </c>
      <c r="AC1210">
        <v>1</v>
      </c>
      <c r="AD1210">
        <v>0</v>
      </c>
      <c r="AE1210">
        <v>0</v>
      </c>
      <c r="AF1210">
        <v>0</v>
      </c>
      <c r="AG1210">
        <v>3</v>
      </c>
      <c r="AH1210" s="3">
        <v>1</v>
      </c>
      <c r="AI1210" s="3">
        <v>0</v>
      </c>
      <c r="AJ1210" s="3">
        <v>0.8571428571428571</v>
      </c>
      <c r="AK1210" s="3">
        <v>1.4285714285714286</v>
      </c>
      <c r="AL1210" s="3">
        <v>1</v>
      </c>
      <c r="AM1210" s="3">
        <v>0</v>
      </c>
      <c r="AN1210" s="3">
        <v>1.7768571428571429</v>
      </c>
      <c r="AO1210" s="3">
        <f t="shared" si="236"/>
        <v>0.86608163265306115</v>
      </c>
      <c r="AP1210" s="3" t="b">
        <f t="shared" si="237"/>
        <v>0</v>
      </c>
      <c r="AQ1210" s="3" t="b">
        <f t="shared" si="244"/>
        <v>1</v>
      </c>
      <c r="AR1210">
        <f t="shared" si="238"/>
        <v>1</v>
      </c>
      <c r="AS1210">
        <f t="shared" si="239"/>
        <v>1</v>
      </c>
      <c r="AT1210" s="3" t="b">
        <f t="shared" si="240"/>
        <v>0</v>
      </c>
      <c r="AU1210" s="3">
        <f t="shared" si="241"/>
        <v>0.8214285714285714</v>
      </c>
      <c r="AV1210" s="3">
        <f t="shared" si="242"/>
        <v>0.92561904761904756</v>
      </c>
      <c r="AW1210" s="3">
        <f t="shared" si="249"/>
        <v>-0.17228342400158186</v>
      </c>
      <c r="AX1210" s="3">
        <f t="shared" si="247"/>
        <v>-0.4556913870138915</v>
      </c>
      <c r="AY1210" s="3" t="b">
        <f t="shared" si="245"/>
        <v>0</v>
      </c>
      <c r="AZ1210" s="6">
        <f t="shared" si="243"/>
        <v>0.85907847900494927</v>
      </c>
      <c r="BA1210" s="3" t="b">
        <f t="shared" si="246"/>
        <v>0</v>
      </c>
      <c r="BB1210" s="3"/>
      <c r="BC1210" t="s">
        <v>537</v>
      </c>
    </row>
    <row r="1211" spans="1:55">
      <c r="A1211">
        <v>243</v>
      </c>
      <c r="B1211">
        <v>1</v>
      </c>
      <c r="C1211" t="s">
        <v>1356</v>
      </c>
      <c r="D1211" t="str">
        <f>HYPERLINK("http://www.uniprot.org/uniprot/RXRB_MOUSE", "RXRB_MOUSE")</f>
        <v>RXRB_MOUSE</v>
      </c>
      <c r="F1211">
        <v>12.7</v>
      </c>
      <c r="G1211">
        <v>520</v>
      </c>
      <c r="H1211">
        <v>55867</v>
      </c>
      <c r="I1211" t="s">
        <v>1357</v>
      </c>
      <c r="J1211">
        <v>32</v>
      </c>
      <c r="K1211">
        <v>3</v>
      </c>
      <c r="L1211">
        <v>9.4E-2</v>
      </c>
      <c r="M1211">
        <v>2</v>
      </c>
      <c r="N1211">
        <v>8</v>
      </c>
      <c r="O1211">
        <v>11</v>
      </c>
      <c r="P1211">
        <v>0</v>
      </c>
      <c r="Q1211">
        <v>1</v>
      </c>
      <c r="R1211">
        <v>0</v>
      </c>
      <c r="S1211">
        <v>10</v>
      </c>
      <c r="T1211">
        <v>2</v>
      </c>
      <c r="U1211">
        <v>0</v>
      </c>
      <c r="V1211">
        <v>0</v>
      </c>
      <c r="W1211">
        <v>0</v>
      </c>
      <c r="X1211">
        <v>1</v>
      </c>
      <c r="Y1211">
        <v>0</v>
      </c>
      <c r="Z1211">
        <v>0</v>
      </c>
      <c r="AA1211">
        <v>2</v>
      </c>
      <c r="AB1211">
        <v>0</v>
      </c>
      <c r="AC1211">
        <v>0</v>
      </c>
      <c r="AD1211">
        <v>0</v>
      </c>
      <c r="AE1211">
        <v>1</v>
      </c>
      <c r="AF1211">
        <v>0</v>
      </c>
      <c r="AG1211">
        <v>0</v>
      </c>
      <c r="AH1211" s="3">
        <v>3.7321428571428572</v>
      </c>
      <c r="AI1211" s="3">
        <v>0</v>
      </c>
      <c r="AJ1211" s="3">
        <v>0</v>
      </c>
      <c r="AK1211" s="3">
        <v>0</v>
      </c>
      <c r="AL1211" s="3">
        <v>2.2857142857142856</v>
      </c>
      <c r="AM1211" s="3">
        <v>0</v>
      </c>
      <c r="AN1211" s="3">
        <v>0</v>
      </c>
      <c r="AO1211" s="3">
        <f t="shared" si="236"/>
        <v>0.85969387755102034</v>
      </c>
      <c r="AP1211" s="3" t="b">
        <f t="shared" si="237"/>
        <v>0</v>
      </c>
      <c r="AQ1211" s="3" t="b">
        <f t="shared" si="244"/>
        <v>0</v>
      </c>
      <c r="AR1211">
        <f t="shared" si="238"/>
        <v>3</v>
      </c>
      <c r="AS1211">
        <f t="shared" si="239"/>
        <v>2</v>
      </c>
      <c r="AT1211" s="3" t="b">
        <f t="shared" si="240"/>
        <v>1</v>
      </c>
      <c r="AU1211" s="3">
        <f t="shared" si="241"/>
        <v>0.9330357142857143</v>
      </c>
      <c r="AV1211" s="3">
        <f t="shared" si="242"/>
        <v>0.76190476190476186</v>
      </c>
      <c r="AW1211" s="3">
        <f t="shared" si="249"/>
        <v>0.29232163280203893</v>
      </c>
      <c r="AX1211" s="3">
        <f t="shared" si="247"/>
        <v>0.18579484852936365</v>
      </c>
      <c r="AY1211" s="3" t="b">
        <f t="shared" si="245"/>
        <v>0</v>
      </c>
      <c r="AZ1211" s="6">
        <f t="shared" si="243"/>
        <v>0.89844824360379705</v>
      </c>
      <c r="BA1211" s="3" t="b">
        <f t="shared" si="246"/>
        <v>0</v>
      </c>
      <c r="BB1211" s="3"/>
      <c r="BC1211" t="s">
        <v>1355</v>
      </c>
    </row>
    <row r="1212" spans="1:55">
      <c r="A1212">
        <v>941</v>
      </c>
      <c r="B1212">
        <v>1</v>
      </c>
      <c r="C1212" t="s">
        <v>2754</v>
      </c>
      <c r="D1212" t="str">
        <f>HYPERLINK("http://www.uniprot.org/uniprot/ARP8_MOUSE", "ARP8_MOUSE")</f>
        <v>ARP8_MOUSE</v>
      </c>
      <c r="F1212">
        <v>8</v>
      </c>
      <c r="G1212">
        <v>624</v>
      </c>
      <c r="H1212">
        <v>70547</v>
      </c>
      <c r="I1212" t="s">
        <v>2755</v>
      </c>
      <c r="J1212">
        <v>5</v>
      </c>
      <c r="K1212">
        <v>5</v>
      </c>
      <c r="L1212">
        <v>1</v>
      </c>
      <c r="M1212">
        <v>0</v>
      </c>
      <c r="N1212">
        <v>1</v>
      </c>
      <c r="O1212">
        <v>0</v>
      </c>
      <c r="P1212">
        <v>0</v>
      </c>
      <c r="Q1212">
        <v>0</v>
      </c>
      <c r="R1212">
        <v>2</v>
      </c>
      <c r="S1212">
        <v>2</v>
      </c>
      <c r="T1212">
        <v>0</v>
      </c>
      <c r="U1212">
        <v>1</v>
      </c>
      <c r="V1212">
        <v>0</v>
      </c>
      <c r="W1212">
        <v>0</v>
      </c>
      <c r="X1212">
        <v>0</v>
      </c>
      <c r="Y1212">
        <v>2</v>
      </c>
      <c r="Z1212">
        <v>2</v>
      </c>
      <c r="AA1212">
        <v>0</v>
      </c>
      <c r="AB1212">
        <v>1</v>
      </c>
      <c r="AC1212">
        <v>0</v>
      </c>
      <c r="AD1212">
        <v>0</v>
      </c>
      <c r="AE1212">
        <v>0</v>
      </c>
      <c r="AF1212">
        <v>2</v>
      </c>
      <c r="AG1212">
        <v>2</v>
      </c>
      <c r="AH1212" s="3">
        <v>0.8571428571428571</v>
      </c>
      <c r="AI1212" s="3">
        <v>0.42857142857142855</v>
      </c>
      <c r="AJ1212" s="3">
        <v>0</v>
      </c>
      <c r="AK1212" s="3">
        <v>1.3068571428571427</v>
      </c>
      <c r="AL1212" s="3">
        <v>0.87757142857142856</v>
      </c>
      <c r="AM1212" s="3">
        <v>1.4285714285714286</v>
      </c>
      <c r="AN1212" s="3">
        <v>1.108857142857143</v>
      </c>
      <c r="AO1212" s="3">
        <f t="shared" si="236"/>
        <v>0.85822448979591848</v>
      </c>
      <c r="AP1212" s="3" t="b">
        <f t="shared" si="237"/>
        <v>0</v>
      </c>
      <c r="AQ1212" s="3" t="b">
        <f t="shared" si="244"/>
        <v>1</v>
      </c>
      <c r="AR1212">
        <f t="shared" si="238"/>
        <v>1</v>
      </c>
      <c r="AS1212">
        <f t="shared" si="239"/>
        <v>2</v>
      </c>
      <c r="AT1212" s="3" t="b">
        <f t="shared" si="240"/>
        <v>1</v>
      </c>
      <c r="AU1212" s="3">
        <f t="shared" si="241"/>
        <v>0.64814285714285713</v>
      </c>
      <c r="AV1212" s="3">
        <f t="shared" si="242"/>
        <v>1.1383333333333334</v>
      </c>
      <c r="AW1212" s="3">
        <f t="shared" si="249"/>
        <v>-0.81253934016315643</v>
      </c>
      <c r="AX1212" s="3">
        <f t="shared" si="247"/>
        <v>-0.86781832286151406</v>
      </c>
      <c r="AY1212" s="3" t="b">
        <f t="shared" si="245"/>
        <v>0</v>
      </c>
      <c r="AZ1212" s="6">
        <f t="shared" si="243"/>
        <v>0.22930262683533201</v>
      </c>
      <c r="BA1212" s="3" t="b">
        <f t="shared" si="246"/>
        <v>0</v>
      </c>
      <c r="BB1212" s="3"/>
      <c r="BC1212" t="s">
        <v>537</v>
      </c>
    </row>
    <row r="1213" spans="1:55">
      <c r="A1213">
        <v>1269</v>
      </c>
      <c r="B1213">
        <v>1</v>
      </c>
      <c r="C1213" t="s">
        <v>2171</v>
      </c>
      <c r="D1213" t="str">
        <f>HYPERLINK("http://www.uniprot.org/uniprot/TBB3_MOUSE", "TBB3_MOUSE")</f>
        <v>TBB3_MOUSE</v>
      </c>
      <c r="F1213">
        <v>18</v>
      </c>
      <c r="G1213">
        <v>450</v>
      </c>
      <c r="H1213">
        <v>50420</v>
      </c>
      <c r="I1213" t="s">
        <v>2172</v>
      </c>
      <c r="J1213">
        <v>19</v>
      </c>
      <c r="K1213">
        <v>0</v>
      </c>
      <c r="L1213">
        <v>0</v>
      </c>
      <c r="M1213">
        <v>0</v>
      </c>
      <c r="N1213">
        <v>5</v>
      </c>
      <c r="O1213">
        <v>1</v>
      </c>
      <c r="P1213">
        <v>0</v>
      </c>
      <c r="Q1213">
        <v>0</v>
      </c>
      <c r="R1213">
        <v>5</v>
      </c>
      <c r="S1213">
        <v>8</v>
      </c>
      <c r="T1213">
        <v>0</v>
      </c>
      <c r="U1213">
        <v>0</v>
      </c>
      <c r="V1213">
        <v>0</v>
      </c>
      <c r="W1213">
        <v>0</v>
      </c>
      <c r="X1213">
        <v>0</v>
      </c>
      <c r="Y1213">
        <v>0</v>
      </c>
      <c r="Z1213">
        <v>0</v>
      </c>
      <c r="AA1213">
        <v>0</v>
      </c>
      <c r="AB1213">
        <v>0</v>
      </c>
      <c r="AC1213">
        <v>0</v>
      </c>
      <c r="AD1213">
        <v>0</v>
      </c>
      <c r="AE1213">
        <v>0</v>
      </c>
      <c r="AF1213">
        <v>0</v>
      </c>
      <c r="AG1213">
        <v>0</v>
      </c>
      <c r="AH1213" s="3">
        <v>1.4285714285714286</v>
      </c>
      <c r="AI1213" s="3">
        <v>0</v>
      </c>
      <c r="AJ1213" s="3">
        <v>0.2857142857142857</v>
      </c>
      <c r="AK1213" s="3">
        <v>2.4285714285714284</v>
      </c>
      <c r="AL1213" s="3">
        <v>1.4285714285714286</v>
      </c>
      <c r="AM1213" s="3">
        <v>0.42857142857142855</v>
      </c>
      <c r="AN1213" s="3">
        <v>0</v>
      </c>
      <c r="AO1213" s="3">
        <f t="shared" si="236"/>
        <v>0.8571428571428571</v>
      </c>
      <c r="AP1213" s="3" t="b">
        <f t="shared" si="237"/>
        <v>0</v>
      </c>
      <c r="AQ1213" s="3" t="b">
        <f t="shared" si="244"/>
        <v>0</v>
      </c>
      <c r="AR1213">
        <f t="shared" si="238"/>
        <v>2</v>
      </c>
      <c r="AS1213">
        <f t="shared" si="239"/>
        <v>2</v>
      </c>
      <c r="AT1213" s="3" t="b">
        <f t="shared" si="240"/>
        <v>1</v>
      </c>
      <c r="AU1213" s="3">
        <f t="shared" si="241"/>
        <v>1.0357142857142856</v>
      </c>
      <c r="AV1213" s="3">
        <f t="shared" si="242"/>
        <v>0.61904761904761907</v>
      </c>
      <c r="AW1213" s="3">
        <f t="shared" si="249"/>
        <v>0.74250377770763609</v>
      </c>
      <c r="AX1213" s="3">
        <f t="shared" si="247"/>
        <v>0.46913472648548366</v>
      </c>
      <c r="AY1213" s="3" t="b">
        <f t="shared" si="245"/>
        <v>0</v>
      </c>
      <c r="AZ1213" s="6">
        <f t="shared" si="243"/>
        <v>0.60183150979948974</v>
      </c>
      <c r="BA1213" s="3" t="b">
        <f t="shared" si="246"/>
        <v>0</v>
      </c>
      <c r="BB1213" s="3"/>
      <c r="BC1213" t="s">
        <v>962</v>
      </c>
    </row>
    <row r="1214" spans="1:55">
      <c r="A1214">
        <v>1087</v>
      </c>
      <c r="B1214">
        <v>1</v>
      </c>
      <c r="C1214" t="s">
        <v>2404</v>
      </c>
      <c r="D1214" t="str">
        <f>HYPERLINK("http://www.uniprot.org/uniprot/MCRS1_MOUSE", "MCRS1_MOUSE")</f>
        <v>MCRS1_MOUSE</v>
      </c>
      <c r="F1214">
        <v>5.4</v>
      </c>
      <c r="G1214">
        <v>462</v>
      </c>
      <c r="H1214">
        <v>51693</v>
      </c>
      <c r="I1214" t="s">
        <v>2405</v>
      </c>
      <c r="J1214">
        <v>3</v>
      </c>
      <c r="K1214">
        <v>3</v>
      </c>
      <c r="L1214">
        <v>1</v>
      </c>
      <c r="M1214">
        <v>0</v>
      </c>
      <c r="N1214">
        <v>2</v>
      </c>
      <c r="O1214">
        <v>0</v>
      </c>
      <c r="P1214">
        <v>0</v>
      </c>
      <c r="Q1214">
        <v>0</v>
      </c>
      <c r="R1214">
        <v>0</v>
      </c>
      <c r="S1214">
        <v>1</v>
      </c>
      <c r="T1214">
        <v>0</v>
      </c>
      <c r="U1214">
        <v>2</v>
      </c>
      <c r="V1214">
        <v>0</v>
      </c>
      <c r="W1214">
        <v>0</v>
      </c>
      <c r="X1214">
        <v>0</v>
      </c>
      <c r="Y1214">
        <v>0</v>
      </c>
      <c r="Z1214">
        <v>1</v>
      </c>
      <c r="AA1214">
        <v>0</v>
      </c>
      <c r="AB1214">
        <v>2</v>
      </c>
      <c r="AC1214">
        <v>0</v>
      </c>
      <c r="AD1214">
        <v>0</v>
      </c>
      <c r="AE1214">
        <v>0</v>
      </c>
      <c r="AF1214">
        <v>0</v>
      </c>
      <c r="AG1214">
        <v>1</v>
      </c>
      <c r="AH1214" s="3">
        <v>1.1428571428571428</v>
      </c>
      <c r="AI1214" s="3">
        <v>1.108857142857143</v>
      </c>
      <c r="AJ1214" s="3">
        <v>0</v>
      </c>
      <c r="AK1214" s="3">
        <v>1.7292857142857143</v>
      </c>
      <c r="AL1214" s="3">
        <v>1.1428571428571428</v>
      </c>
      <c r="AM1214" s="3">
        <v>0.2857142857142857</v>
      </c>
      <c r="AN1214" s="3">
        <v>0.5714285714285714</v>
      </c>
      <c r="AO1214" s="3">
        <f t="shared" si="236"/>
        <v>0.85442857142857132</v>
      </c>
      <c r="AP1214" s="3" t="b">
        <f t="shared" si="237"/>
        <v>0</v>
      </c>
      <c r="AQ1214" s="3" t="b">
        <f t="shared" si="244"/>
        <v>1</v>
      </c>
      <c r="AR1214">
        <f t="shared" si="238"/>
        <v>1</v>
      </c>
      <c r="AS1214">
        <f t="shared" si="239"/>
        <v>1</v>
      </c>
      <c r="AT1214" s="3" t="b">
        <f t="shared" si="240"/>
        <v>0</v>
      </c>
      <c r="AU1214" s="3">
        <f t="shared" si="241"/>
        <v>0.99524999999999997</v>
      </c>
      <c r="AV1214" s="3">
        <f t="shared" si="242"/>
        <v>0.66666666666666663</v>
      </c>
      <c r="AW1214" s="3">
        <f t="shared" si="249"/>
        <v>0.57809337215041867</v>
      </c>
      <c r="AX1214" s="3">
        <f t="shared" si="247"/>
        <v>0.32053468445313665</v>
      </c>
      <c r="AY1214" s="3" t="b">
        <f t="shared" si="245"/>
        <v>0</v>
      </c>
      <c r="AZ1214" s="6">
        <f t="shared" si="243"/>
        <v>0.52102945001576306</v>
      </c>
      <c r="BA1214" s="3" t="b">
        <f t="shared" si="246"/>
        <v>0</v>
      </c>
      <c r="BB1214" s="3"/>
      <c r="BC1214" t="s">
        <v>537</v>
      </c>
    </row>
    <row r="1215" spans="1:55">
      <c r="A1215">
        <v>912</v>
      </c>
      <c r="B1215">
        <v>1</v>
      </c>
      <c r="C1215" t="s">
        <v>1320</v>
      </c>
      <c r="D1215" t="str">
        <f>HYPERLINK("http://www.uniprot.org/uniprot/DDX52_MOUSE", "DDX52_MOUSE")</f>
        <v>DDX52_MOUSE</v>
      </c>
      <c r="F1215">
        <v>7.7</v>
      </c>
      <c r="G1215">
        <v>598</v>
      </c>
      <c r="H1215">
        <v>67443</v>
      </c>
      <c r="I1215" t="s">
        <v>1321</v>
      </c>
      <c r="J1215">
        <v>5</v>
      </c>
      <c r="K1215">
        <v>5</v>
      </c>
      <c r="L1215">
        <v>1</v>
      </c>
      <c r="M1215">
        <v>0</v>
      </c>
      <c r="N1215">
        <v>1</v>
      </c>
      <c r="O1215">
        <v>1</v>
      </c>
      <c r="P1215">
        <v>0</v>
      </c>
      <c r="Q1215">
        <v>0</v>
      </c>
      <c r="R1215">
        <v>1</v>
      </c>
      <c r="S1215">
        <v>2</v>
      </c>
      <c r="T1215">
        <v>0</v>
      </c>
      <c r="U1215">
        <v>1</v>
      </c>
      <c r="V1215">
        <v>1</v>
      </c>
      <c r="W1215">
        <v>0</v>
      </c>
      <c r="X1215">
        <v>0</v>
      </c>
      <c r="Y1215">
        <v>1</v>
      </c>
      <c r="Z1215">
        <v>2</v>
      </c>
      <c r="AA1215">
        <v>0</v>
      </c>
      <c r="AB1215">
        <v>1</v>
      </c>
      <c r="AC1215">
        <v>1</v>
      </c>
      <c r="AD1215">
        <v>0</v>
      </c>
      <c r="AE1215">
        <v>0</v>
      </c>
      <c r="AF1215">
        <v>1</v>
      </c>
      <c r="AG1215">
        <v>2</v>
      </c>
      <c r="AH1215" s="3">
        <v>0.8571428571428571</v>
      </c>
      <c r="AI1215" s="3">
        <v>0.42857142857142855</v>
      </c>
      <c r="AJ1215" s="3">
        <v>0.7142857142857143</v>
      </c>
      <c r="AK1215" s="3">
        <v>1.1904285714285714</v>
      </c>
      <c r="AL1215" s="3">
        <v>0.8571428571428571</v>
      </c>
      <c r="AM1215" s="3">
        <v>0.8571428571428571</v>
      </c>
      <c r="AN1215" s="3">
        <v>1.0714285714285714</v>
      </c>
      <c r="AO1215" s="3">
        <f t="shared" si="236"/>
        <v>0.85373469387755097</v>
      </c>
      <c r="AP1215" s="3" t="b">
        <f t="shared" si="237"/>
        <v>0</v>
      </c>
      <c r="AQ1215" s="3" t="b">
        <f t="shared" si="244"/>
        <v>1</v>
      </c>
      <c r="AR1215">
        <f t="shared" si="238"/>
        <v>2</v>
      </c>
      <c r="AS1215">
        <f t="shared" si="239"/>
        <v>2</v>
      </c>
      <c r="AT1215" s="3" t="b">
        <f t="shared" si="240"/>
        <v>1</v>
      </c>
      <c r="AU1215" s="3">
        <f t="shared" si="241"/>
        <v>0.79760714285714285</v>
      </c>
      <c r="AV1215" s="3">
        <f t="shared" si="242"/>
        <v>0.92857142857142849</v>
      </c>
      <c r="AW1215" s="3">
        <f t="shared" si="249"/>
        <v>-0.21933456132697393</v>
      </c>
      <c r="AX1215" s="3">
        <f t="shared" si="247"/>
        <v>-0.20078503658051078</v>
      </c>
      <c r="AY1215" s="3" t="b">
        <f t="shared" si="245"/>
        <v>0</v>
      </c>
      <c r="AZ1215" s="6">
        <f t="shared" si="243"/>
        <v>0.53499057211829149</v>
      </c>
      <c r="BA1215" s="3" t="b">
        <f t="shared" si="246"/>
        <v>0</v>
      </c>
      <c r="BB1215" s="3"/>
      <c r="BC1215" t="s">
        <v>537</v>
      </c>
    </row>
    <row r="1216" spans="1:55">
      <c r="A1216">
        <v>149</v>
      </c>
      <c r="B1216">
        <v>1</v>
      </c>
      <c r="C1216" t="s">
        <v>205</v>
      </c>
      <c r="D1216" t="str">
        <f>HYPERLINK("http://www.uniprot.org/uniprot/HBB1_MOUSE", "HBB1_MOUSE")</f>
        <v>HBB1_MOUSE</v>
      </c>
      <c r="F1216">
        <v>42.9</v>
      </c>
      <c r="G1216">
        <v>147</v>
      </c>
      <c r="H1216">
        <v>15841</v>
      </c>
      <c r="I1216" t="s">
        <v>206</v>
      </c>
      <c r="J1216">
        <v>32</v>
      </c>
      <c r="K1216">
        <v>1</v>
      </c>
      <c r="L1216">
        <v>3.1E-2</v>
      </c>
      <c r="M1216">
        <v>0</v>
      </c>
      <c r="N1216">
        <v>16</v>
      </c>
      <c r="O1216">
        <v>3</v>
      </c>
      <c r="P1216">
        <v>0</v>
      </c>
      <c r="Q1216">
        <v>0</v>
      </c>
      <c r="R1216">
        <v>5</v>
      </c>
      <c r="S1216">
        <v>8</v>
      </c>
      <c r="T1216">
        <v>0</v>
      </c>
      <c r="U1216">
        <v>1</v>
      </c>
      <c r="V1216">
        <v>0</v>
      </c>
      <c r="W1216">
        <v>0</v>
      </c>
      <c r="X1216">
        <v>0</v>
      </c>
      <c r="Y1216">
        <v>0</v>
      </c>
      <c r="Z1216">
        <v>0</v>
      </c>
      <c r="AA1216">
        <v>0</v>
      </c>
      <c r="AB1216">
        <v>8.5</v>
      </c>
      <c r="AC1216">
        <v>0</v>
      </c>
      <c r="AD1216">
        <v>0</v>
      </c>
      <c r="AE1216">
        <v>0</v>
      </c>
      <c r="AF1216">
        <v>0</v>
      </c>
      <c r="AG1216">
        <v>0</v>
      </c>
      <c r="AH1216" s="3">
        <v>0</v>
      </c>
      <c r="AI1216" s="3">
        <v>5.9285714285714288</v>
      </c>
      <c r="AJ1216" s="3">
        <v>0</v>
      </c>
      <c r="AK1216" s="3">
        <v>0</v>
      </c>
      <c r="AL1216" s="3">
        <v>0</v>
      </c>
      <c r="AM1216" s="3">
        <v>0</v>
      </c>
      <c r="AN1216" s="3">
        <v>0</v>
      </c>
      <c r="AO1216" s="3">
        <f t="shared" si="236"/>
        <v>0.84693877551020413</v>
      </c>
      <c r="AP1216" s="3" t="b">
        <f t="shared" si="237"/>
        <v>0</v>
      </c>
      <c r="AQ1216" s="3" t="b">
        <f t="shared" si="244"/>
        <v>0</v>
      </c>
      <c r="AR1216">
        <f t="shared" si="238"/>
        <v>2</v>
      </c>
      <c r="AS1216">
        <f t="shared" si="239"/>
        <v>2</v>
      </c>
      <c r="AT1216" s="3" t="b">
        <f t="shared" si="240"/>
        <v>1</v>
      </c>
      <c r="AU1216" s="3">
        <f t="shared" si="241"/>
        <v>1.4821428571428572</v>
      </c>
      <c r="AV1216" s="3">
        <f t="shared" si="242"/>
        <v>0</v>
      </c>
      <c r="AW1216" s="3"/>
      <c r="AX1216" s="3">
        <f t="shared" si="247"/>
        <v>-4.6057310483952847E-2</v>
      </c>
      <c r="AY1216" s="3" t="b">
        <f t="shared" si="245"/>
        <v>0</v>
      </c>
      <c r="AZ1216" s="6">
        <f t="shared" si="243"/>
        <v>0.43658806102038195</v>
      </c>
      <c r="BA1216" s="3" t="b">
        <f t="shared" si="246"/>
        <v>0</v>
      </c>
      <c r="BB1216" s="3"/>
      <c r="BC1216" t="s">
        <v>207</v>
      </c>
    </row>
    <row r="1217" spans="1:55">
      <c r="A1217">
        <v>150</v>
      </c>
      <c r="B1217">
        <v>1</v>
      </c>
      <c r="C1217" t="s">
        <v>208</v>
      </c>
      <c r="D1217" t="str">
        <f>HYPERLINK("http://www.uniprot.org/uniprot/HBB2_MOUSE", "HBB2_MOUSE")</f>
        <v>HBB2_MOUSE</v>
      </c>
      <c r="F1217">
        <v>42.9</v>
      </c>
      <c r="G1217">
        <v>147</v>
      </c>
      <c r="H1217">
        <v>15879</v>
      </c>
      <c r="I1217" t="s">
        <v>209</v>
      </c>
      <c r="J1217">
        <v>32</v>
      </c>
      <c r="K1217">
        <v>1</v>
      </c>
      <c r="L1217">
        <v>3.1E-2</v>
      </c>
      <c r="M1217">
        <v>0</v>
      </c>
      <c r="N1217">
        <v>16</v>
      </c>
      <c r="O1217">
        <v>3</v>
      </c>
      <c r="P1217">
        <v>0</v>
      </c>
      <c r="Q1217">
        <v>0</v>
      </c>
      <c r="R1217">
        <v>5</v>
      </c>
      <c r="S1217">
        <v>8</v>
      </c>
      <c r="T1217">
        <v>0</v>
      </c>
      <c r="U1217">
        <v>1</v>
      </c>
      <c r="V1217">
        <v>0</v>
      </c>
      <c r="W1217">
        <v>0</v>
      </c>
      <c r="X1217">
        <v>0</v>
      </c>
      <c r="Y1217">
        <v>0</v>
      </c>
      <c r="Z1217">
        <v>0</v>
      </c>
      <c r="AA1217">
        <v>0</v>
      </c>
      <c r="AB1217">
        <v>8.5</v>
      </c>
      <c r="AC1217">
        <v>0</v>
      </c>
      <c r="AD1217">
        <v>0</v>
      </c>
      <c r="AE1217">
        <v>0</v>
      </c>
      <c r="AF1217">
        <v>0</v>
      </c>
      <c r="AG1217">
        <v>0</v>
      </c>
      <c r="AH1217" s="3">
        <v>0</v>
      </c>
      <c r="AI1217" s="3">
        <v>5.9285714285714288</v>
      </c>
      <c r="AJ1217" s="3">
        <v>0</v>
      </c>
      <c r="AK1217" s="3">
        <v>0</v>
      </c>
      <c r="AL1217" s="3">
        <v>0</v>
      </c>
      <c r="AM1217" s="3">
        <v>0</v>
      </c>
      <c r="AN1217" s="3">
        <v>0</v>
      </c>
      <c r="AO1217" s="3">
        <f t="shared" si="236"/>
        <v>0.84693877551020413</v>
      </c>
      <c r="AP1217" s="3" t="b">
        <f t="shared" si="237"/>
        <v>0</v>
      </c>
      <c r="AQ1217" s="3" t="b">
        <f t="shared" si="244"/>
        <v>0</v>
      </c>
      <c r="AR1217">
        <f t="shared" si="238"/>
        <v>2</v>
      </c>
      <c r="AS1217">
        <f t="shared" si="239"/>
        <v>2</v>
      </c>
      <c r="AT1217" s="3" t="b">
        <f t="shared" si="240"/>
        <v>1</v>
      </c>
      <c r="AU1217" s="3">
        <f t="shared" si="241"/>
        <v>1.4821428571428572</v>
      </c>
      <c r="AV1217" s="3">
        <f t="shared" si="242"/>
        <v>0</v>
      </c>
      <c r="AW1217" s="3"/>
      <c r="AX1217" s="3">
        <f t="shared" si="247"/>
        <v>-6.1206331486372216E-2</v>
      </c>
      <c r="AY1217" s="3" t="b">
        <f t="shared" si="245"/>
        <v>0</v>
      </c>
      <c r="AZ1217" s="6">
        <f t="shared" si="243"/>
        <v>0.43658806102038195</v>
      </c>
      <c r="BA1217" s="3" t="b">
        <f t="shared" si="246"/>
        <v>0</v>
      </c>
      <c r="BB1217" s="3"/>
      <c r="BC1217" t="s">
        <v>207</v>
      </c>
    </row>
    <row r="1218" spans="1:55">
      <c r="A1218">
        <v>979</v>
      </c>
      <c r="B1218">
        <v>1</v>
      </c>
      <c r="C1218" t="s">
        <v>1193</v>
      </c>
      <c r="D1218" t="str">
        <f>HYPERLINK("http://www.uniprot.org/uniprot/CDIPT_MOUSE", "CDIPT_MOUSE")</f>
        <v>CDIPT_MOUSE</v>
      </c>
      <c r="F1218">
        <v>16</v>
      </c>
      <c r="G1218">
        <v>213</v>
      </c>
      <c r="H1218">
        <v>23600</v>
      </c>
      <c r="I1218" t="s">
        <v>1194</v>
      </c>
      <c r="J1218">
        <v>5</v>
      </c>
      <c r="K1218">
        <v>5</v>
      </c>
      <c r="L1218">
        <v>1</v>
      </c>
      <c r="M1218">
        <v>0</v>
      </c>
      <c r="N1218">
        <v>3</v>
      </c>
      <c r="O1218">
        <v>0</v>
      </c>
      <c r="P1218">
        <v>0</v>
      </c>
      <c r="Q1218">
        <v>0</v>
      </c>
      <c r="R1218">
        <v>0</v>
      </c>
      <c r="S1218">
        <v>2</v>
      </c>
      <c r="T1218">
        <v>0</v>
      </c>
      <c r="U1218">
        <v>3</v>
      </c>
      <c r="V1218">
        <v>0</v>
      </c>
      <c r="W1218">
        <v>0</v>
      </c>
      <c r="X1218">
        <v>0</v>
      </c>
      <c r="Y1218">
        <v>0</v>
      </c>
      <c r="Z1218">
        <v>2</v>
      </c>
      <c r="AA1218">
        <v>0</v>
      </c>
      <c r="AB1218">
        <v>3</v>
      </c>
      <c r="AC1218">
        <v>0</v>
      </c>
      <c r="AD1218">
        <v>0</v>
      </c>
      <c r="AE1218">
        <v>0</v>
      </c>
      <c r="AF1218">
        <v>0</v>
      </c>
      <c r="AG1218">
        <v>2</v>
      </c>
      <c r="AH1218" s="3">
        <v>0.89542857142857135</v>
      </c>
      <c r="AI1218" s="3">
        <v>1.4285714285714286</v>
      </c>
      <c r="AJ1218" s="3">
        <v>0</v>
      </c>
      <c r="AK1218" s="3">
        <v>1.4285714285714286</v>
      </c>
      <c r="AL1218" s="3">
        <v>1</v>
      </c>
      <c r="AM1218" s="3">
        <v>0</v>
      </c>
      <c r="AN1218" s="3">
        <v>1.1428571428571428</v>
      </c>
      <c r="AO1218" s="3">
        <f t="shared" si="236"/>
        <v>0.84220408163265303</v>
      </c>
      <c r="AP1218" s="3" t="b">
        <f t="shared" si="237"/>
        <v>0</v>
      </c>
      <c r="AQ1218" s="3" t="b">
        <f t="shared" si="244"/>
        <v>1</v>
      </c>
      <c r="AR1218">
        <f t="shared" si="238"/>
        <v>1</v>
      </c>
      <c r="AS1218">
        <f t="shared" si="239"/>
        <v>1</v>
      </c>
      <c r="AT1218" s="3" t="b">
        <f t="shared" si="240"/>
        <v>0</v>
      </c>
      <c r="AU1218" s="3">
        <f t="shared" si="241"/>
        <v>0.93814285714285717</v>
      </c>
      <c r="AV1218" s="3">
        <f t="shared" si="242"/>
        <v>0.7142857142857143</v>
      </c>
      <c r="AW1218" s="3">
        <f t="shared" ref="AW1218:AW1226" si="250">LOG(AU1218/AV1218,2)</f>
        <v>0.39330636035265276</v>
      </c>
      <c r="AX1218" s="3">
        <f t="shared" si="247"/>
        <v>0.2442161391849246</v>
      </c>
      <c r="AY1218" s="3" t="b">
        <f t="shared" si="245"/>
        <v>0</v>
      </c>
      <c r="AZ1218" s="6">
        <f t="shared" si="243"/>
        <v>0.6727820634136914</v>
      </c>
      <c r="BA1218" s="3" t="b">
        <f t="shared" si="246"/>
        <v>0</v>
      </c>
      <c r="BB1218" s="3"/>
      <c r="BC1218" t="s">
        <v>537</v>
      </c>
    </row>
    <row r="1219" spans="1:55">
      <c r="A1219">
        <v>620</v>
      </c>
      <c r="B1219">
        <v>1</v>
      </c>
      <c r="C1219" t="s">
        <v>2002</v>
      </c>
      <c r="D1219" t="str">
        <f>HYPERLINK("http://www.uniprot.org/uniprot/SPTB2_MOUSE", "SPTB2_MOUSE")</f>
        <v>SPTB2_MOUSE</v>
      </c>
      <c r="F1219">
        <v>3.4</v>
      </c>
      <c r="G1219">
        <v>2363</v>
      </c>
      <c r="H1219">
        <v>274224</v>
      </c>
      <c r="I1219" t="s">
        <v>2003</v>
      </c>
      <c r="J1219">
        <v>6</v>
      </c>
      <c r="K1219">
        <v>5</v>
      </c>
      <c r="L1219">
        <v>0.83299999999999996</v>
      </c>
      <c r="M1219">
        <v>1</v>
      </c>
      <c r="N1219">
        <v>2</v>
      </c>
      <c r="O1219">
        <v>1</v>
      </c>
      <c r="P1219">
        <v>0</v>
      </c>
      <c r="Q1219">
        <v>0</v>
      </c>
      <c r="R1219">
        <v>1</v>
      </c>
      <c r="S1219">
        <v>1</v>
      </c>
      <c r="T1219">
        <v>1</v>
      </c>
      <c r="U1219">
        <v>1</v>
      </c>
      <c r="V1219">
        <v>1</v>
      </c>
      <c r="W1219">
        <v>0</v>
      </c>
      <c r="X1219">
        <v>0</v>
      </c>
      <c r="Y1219">
        <v>1</v>
      </c>
      <c r="Z1219">
        <v>1</v>
      </c>
      <c r="AA1219">
        <v>1</v>
      </c>
      <c r="AB1219">
        <v>2</v>
      </c>
      <c r="AC1219">
        <v>1</v>
      </c>
      <c r="AD1219">
        <v>0</v>
      </c>
      <c r="AE1219">
        <v>0</v>
      </c>
      <c r="AF1219">
        <v>1</v>
      </c>
      <c r="AG1219">
        <v>1</v>
      </c>
      <c r="AH1219" s="3">
        <v>2.2857142857142856</v>
      </c>
      <c r="AI1219" s="3">
        <v>0.8571428571428571</v>
      </c>
      <c r="AJ1219" s="3">
        <v>0.5714285714285714</v>
      </c>
      <c r="AK1219" s="3">
        <v>0.5714285714285714</v>
      </c>
      <c r="AL1219" s="3">
        <v>0.42857142857142855</v>
      </c>
      <c r="AM1219" s="3">
        <v>0.74728571428571422</v>
      </c>
      <c r="AN1219" s="3">
        <v>0.42857142857142855</v>
      </c>
      <c r="AO1219" s="3">
        <f t="shared" si="236"/>
        <v>0.84144897959183673</v>
      </c>
      <c r="AP1219" s="3" t="b">
        <f t="shared" si="237"/>
        <v>0</v>
      </c>
      <c r="AQ1219" s="3" t="b">
        <f t="shared" si="244"/>
        <v>1</v>
      </c>
      <c r="AR1219">
        <f t="shared" si="238"/>
        <v>3</v>
      </c>
      <c r="AS1219">
        <f t="shared" si="239"/>
        <v>2</v>
      </c>
      <c r="AT1219" s="3" t="b">
        <f t="shared" si="240"/>
        <v>1</v>
      </c>
      <c r="AU1219" s="3">
        <f t="shared" si="241"/>
        <v>1.0714285714285714</v>
      </c>
      <c r="AV1219" s="3">
        <f t="shared" si="242"/>
        <v>0.53480952380952373</v>
      </c>
      <c r="AW1219" s="3">
        <f t="shared" si="250"/>
        <v>1.0024386114766632</v>
      </c>
      <c r="AX1219" s="3">
        <f t="shared" si="247"/>
        <v>0.68956902160993749</v>
      </c>
      <c r="AY1219" s="3" t="b">
        <f t="shared" si="245"/>
        <v>0</v>
      </c>
      <c r="AZ1219" s="6">
        <f t="shared" si="243"/>
        <v>0.32655296470864703</v>
      </c>
      <c r="BA1219" s="3" t="b">
        <f t="shared" si="246"/>
        <v>0</v>
      </c>
      <c r="BB1219" s="3"/>
      <c r="BC1219" t="s">
        <v>2004</v>
      </c>
    </row>
    <row r="1220" spans="1:55">
      <c r="A1220">
        <v>1092</v>
      </c>
      <c r="B1220">
        <v>1</v>
      </c>
      <c r="C1220" t="s">
        <v>2494</v>
      </c>
      <c r="D1220" t="str">
        <f>HYPERLINK("http://www.uniprot.org/uniprot/TNPO2_MOUSE", "TNPO2_MOUSE")</f>
        <v>TNPO2_MOUSE</v>
      </c>
      <c r="F1220">
        <v>8.1999999999999993</v>
      </c>
      <c r="G1220">
        <v>887</v>
      </c>
      <c r="H1220">
        <v>100457</v>
      </c>
      <c r="I1220" t="s">
        <v>2495</v>
      </c>
      <c r="J1220">
        <v>18</v>
      </c>
      <c r="K1220">
        <v>2</v>
      </c>
      <c r="L1220">
        <v>0.111</v>
      </c>
      <c r="M1220">
        <v>0</v>
      </c>
      <c r="N1220">
        <v>5</v>
      </c>
      <c r="O1220">
        <v>5</v>
      </c>
      <c r="P1220">
        <v>3</v>
      </c>
      <c r="Q1220">
        <v>0</v>
      </c>
      <c r="R1220">
        <v>3</v>
      </c>
      <c r="S1220">
        <v>2</v>
      </c>
      <c r="T1220">
        <v>0</v>
      </c>
      <c r="U1220">
        <v>1</v>
      </c>
      <c r="V1220">
        <v>1</v>
      </c>
      <c r="W1220">
        <v>0</v>
      </c>
      <c r="X1220">
        <v>0</v>
      </c>
      <c r="Y1220">
        <v>0</v>
      </c>
      <c r="Z1220">
        <v>0</v>
      </c>
      <c r="AA1220">
        <v>0</v>
      </c>
      <c r="AB1220">
        <v>1.5</v>
      </c>
      <c r="AC1220">
        <v>1.25</v>
      </c>
      <c r="AD1220">
        <v>0</v>
      </c>
      <c r="AE1220">
        <v>0</v>
      </c>
      <c r="AF1220">
        <v>0</v>
      </c>
      <c r="AG1220">
        <v>0</v>
      </c>
      <c r="AH1220" s="3">
        <v>1.1428571428571428</v>
      </c>
      <c r="AI1220" s="3">
        <v>0.6428571428571429</v>
      </c>
      <c r="AJ1220" s="3">
        <v>0.8928571428571429</v>
      </c>
      <c r="AK1220" s="3">
        <v>1.7618571428571428</v>
      </c>
      <c r="AL1220" s="3">
        <v>1.1428571428571428</v>
      </c>
      <c r="AM1220" s="3">
        <v>0.2857142857142857</v>
      </c>
      <c r="AN1220" s="3">
        <v>0</v>
      </c>
      <c r="AO1220" s="3">
        <f t="shared" si="236"/>
        <v>0.8384285714285713</v>
      </c>
      <c r="AP1220" s="3" t="b">
        <f t="shared" si="237"/>
        <v>0</v>
      </c>
      <c r="AQ1220" s="3" t="b">
        <f t="shared" si="244"/>
        <v>0</v>
      </c>
      <c r="AR1220">
        <f t="shared" si="238"/>
        <v>3</v>
      </c>
      <c r="AS1220">
        <f t="shared" si="239"/>
        <v>2</v>
      </c>
      <c r="AT1220" s="3" t="b">
        <f t="shared" si="240"/>
        <v>1</v>
      </c>
      <c r="AU1220" s="3">
        <f t="shared" si="241"/>
        <v>1.1101071428571427</v>
      </c>
      <c r="AV1220" s="3">
        <f t="shared" si="242"/>
        <v>0.47619047619047611</v>
      </c>
      <c r="AW1220" s="3">
        <f t="shared" si="250"/>
        <v>1.221088254024427</v>
      </c>
      <c r="AX1220" s="3">
        <f t="shared" si="247"/>
        <v>1.0563819042756828</v>
      </c>
      <c r="AY1220" s="3" t="b">
        <f t="shared" si="245"/>
        <v>0</v>
      </c>
      <c r="AZ1220" s="6">
        <f t="shared" si="243"/>
        <v>0.17739852917011648</v>
      </c>
      <c r="BA1220" s="3" t="b">
        <f t="shared" si="246"/>
        <v>0</v>
      </c>
      <c r="BB1220" s="3"/>
      <c r="BC1220" t="s">
        <v>1628</v>
      </c>
    </row>
    <row r="1221" spans="1:55">
      <c r="A1221">
        <v>685</v>
      </c>
      <c r="B1221">
        <v>1</v>
      </c>
      <c r="C1221" t="s">
        <v>1881</v>
      </c>
      <c r="D1221" t="str">
        <f>HYPERLINK("http://www.uniprot.org/uniprot/HLTF_MOUSE", "HLTF_MOUSE")</f>
        <v>HLTF_MOUSE</v>
      </c>
      <c r="F1221">
        <v>6.3</v>
      </c>
      <c r="G1221">
        <v>1003</v>
      </c>
      <c r="H1221">
        <v>113318</v>
      </c>
      <c r="I1221" t="s">
        <v>1802</v>
      </c>
      <c r="J1221">
        <v>7</v>
      </c>
      <c r="K1221">
        <v>7</v>
      </c>
      <c r="L1221">
        <v>1</v>
      </c>
      <c r="M1221">
        <v>0</v>
      </c>
      <c r="N1221">
        <v>1</v>
      </c>
      <c r="O1221">
        <v>0</v>
      </c>
      <c r="P1221">
        <v>0</v>
      </c>
      <c r="Q1221">
        <v>0</v>
      </c>
      <c r="R1221">
        <v>2</v>
      </c>
      <c r="S1221">
        <v>4</v>
      </c>
      <c r="T1221">
        <v>0</v>
      </c>
      <c r="U1221">
        <v>1</v>
      </c>
      <c r="V1221">
        <v>0</v>
      </c>
      <c r="W1221">
        <v>0</v>
      </c>
      <c r="X1221">
        <v>0</v>
      </c>
      <c r="Y1221">
        <v>2</v>
      </c>
      <c r="Z1221">
        <v>4</v>
      </c>
      <c r="AA1221">
        <v>0</v>
      </c>
      <c r="AB1221">
        <v>1</v>
      </c>
      <c r="AC1221">
        <v>0</v>
      </c>
      <c r="AD1221">
        <v>0</v>
      </c>
      <c r="AE1221">
        <v>0</v>
      </c>
      <c r="AF1221">
        <v>2</v>
      </c>
      <c r="AG1221">
        <v>4</v>
      </c>
      <c r="AH1221" s="3">
        <v>0.5714285714285714</v>
      </c>
      <c r="AI1221" s="3">
        <v>0.2857142857142857</v>
      </c>
      <c r="AJ1221" s="3">
        <v>0</v>
      </c>
      <c r="AK1221" s="3">
        <v>0.74728571428571422</v>
      </c>
      <c r="AL1221" s="3">
        <v>0.5714285714285714</v>
      </c>
      <c r="AM1221" s="3">
        <v>1.3061428571428573</v>
      </c>
      <c r="AN1221" s="3">
        <v>2.3199999999999998</v>
      </c>
      <c r="AO1221" s="3">
        <f t="shared" ref="AO1221:AO1284" si="251">AVERAGE(AH1221:AN1221)</f>
        <v>0.82885714285714285</v>
      </c>
      <c r="AP1221" s="3" t="b">
        <f t="shared" ref="AP1221:AP1284" si="252">IF(AO1221&gt;=$AO$1,TRUE,FALSE)</f>
        <v>0</v>
      </c>
      <c r="AQ1221" s="3" t="b">
        <f t="shared" si="244"/>
        <v>1</v>
      </c>
      <c r="AR1221">
        <f t="shared" ref="AR1221:AR1284" si="253">COUNTIF(M1221:P1221,"&gt;0")</f>
        <v>1</v>
      </c>
      <c r="AS1221">
        <f t="shared" ref="AS1221:AS1284" si="254">COUNTIF(Q1221:S1221,"&gt;0")</f>
        <v>2</v>
      </c>
      <c r="AT1221" s="3" t="b">
        <f t="shared" ref="AT1221:AT1284" si="255">IF(OR(AR1221&gt;=$AR$1,AS1221&gt;=$AS$1),TRUE,FALSE)</f>
        <v>1</v>
      </c>
      <c r="AU1221" s="3">
        <f t="shared" ref="AU1221:AU1284" si="256">AVERAGE(AH1221:AK1221)</f>
        <v>0.40110714285714283</v>
      </c>
      <c r="AV1221" s="3">
        <f t="shared" ref="AV1221:AV1284" si="257">AVERAGE(AL1221:AN1221)</f>
        <v>1.3991904761904763</v>
      </c>
      <c r="AW1221" s="3">
        <f t="shared" si="250"/>
        <v>-1.8025328116800465</v>
      </c>
      <c r="AX1221" s="3">
        <f t="shared" si="247"/>
        <v>-1.0161827120834053</v>
      </c>
      <c r="AY1221" s="3" t="b">
        <f t="shared" si="245"/>
        <v>0</v>
      </c>
      <c r="AZ1221" s="6">
        <f t="shared" ref="AZ1221:AZ1284" si="258">TTEST(AH1221:AK1221,AL1221:AN1221,2,2)</f>
        <v>8.5336093297470383E-2</v>
      </c>
      <c r="BA1221" s="3" t="b">
        <f t="shared" si="246"/>
        <v>1</v>
      </c>
      <c r="BB1221" s="3"/>
      <c r="BC1221" t="s">
        <v>537</v>
      </c>
    </row>
    <row r="1222" spans="1:55">
      <c r="A1222">
        <v>75</v>
      </c>
      <c r="B1222">
        <v>1</v>
      </c>
      <c r="C1222" t="s">
        <v>312</v>
      </c>
      <c r="D1222" t="str">
        <f>HYPERLINK("http://www.uniprot.org/uniprot/ERCC2_MOUSE", "ERCC2_MOUSE")</f>
        <v>ERCC2_MOUSE</v>
      </c>
      <c r="F1222">
        <v>10</v>
      </c>
      <c r="G1222">
        <v>760</v>
      </c>
      <c r="H1222">
        <v>86829</v>
      </c>
      <c r="I1222" t="s">
        <v>313</v>
      </c>
      <c r="J1222">
        <v>10</v>
      </c>
      <c r="K1222">
        <v>10</v>
      </c>
      <c r="L1222">
        <v>1</v>
      </c>
      <c r="M1222">
        <v>0</v>
      </c>
      <c r="N1222">
        <v>4</v>
      </c>
      <c r="O1222">
        <v>5</v>
      </c>
      <c r="P1222">
        <v>0</v>
      </c>
      <c r="Q1222">
        <v>0</v>
      </c>
      <c r="R1222">
        <v>1</v>
      </c>
      <c r="S1222">
        <v>0</v>
      </c>
      <c r="T1222">
        <v>0</v>
      </c>
      <c r="U1222">
        <v>4</v>
      </c>
      <c r="V1222">
        <v>5</v>
      </c>
      <c r="W1222">
        <v>0</v>
      </c>
      <c r="X1222">
        <v>0</v>
      </c>
      <c r="Y1222">
        <v>1</v>
      </c>
      <c r="Z1222">
        <v>0</v>
      </c>
      <c r="AA1222">
        <v>0</v>
      </c>
      <c r="AB1222">
        <v>4</v>
      </c>
      <c r="AC1222">
        <v>5</v>
      </c>
      <c r="AD1222">
        <v>0</v>
      </c>
      <c r="AE1222">
        <v>0</v>
      </c>
      <c r="AF1222">
        <v>1</v>
      </c>
      <c r="AG1222">
        <v>0</v>
      </c>
      <c r="AH1222" s="3">
        <v>0</v>
      </c>
      <c r="AI1222" s="3">
        <v>2</v>
      </c>
      <c r="AJ1222" s="3">
        <v>3.1904285714285714</v>
      </c>
      <c r="AK1222" s="3">
        <v>0</v>
      </c>
      <c r="AL1222" s="3">
        <v>0</v>
      </c>
      <c r="AM1222" s="3">
        <v>0.5714285714285714</v>
      </c>
      <c r="AN1222" s="3">
        <v>0</v>
      </c>
      <c r="AO1222" s="3">
        <f t="shared" si="251"/>
        <v>0.82312244897959175</v>
      </c>
      <c r="AP1222" s="3" t="b">
        <f t="shared" si="252"/>
        <v>0</v>
      </c>
      <c r="AQ1222" s="3" t="b">
        <f t="shared" ref="AQ1222:AQ1285" si="259">IF(L1222&gt;=$AQ$1,TRUE,FALSE)</f>
        <v>1</v>
      </c>
      <c r="AR1222">
        <f t="shared" si="253"/>
        <v>2</v>
      </c>
      <c r="AS1222">
        <f t="shared" si="254"/>
        <v>1</v>
      </c>
      <c r="AT1222" s="3" t="b">
        <f t="shared" si="255"/>
        <v>0</v>
      </c>
      <c r="AU1222" s="3">
        <f t="shared" si="256"/>
        <v>1.2976071428571427</v>
      </c>
      <c r="AV1222" s="3">
        <f t="shared" si="257"/>
        <v>0.19047619047619047</v>
      </c>
      <c r="AW1222" s="3">
        <f t="shared" si="250"/>
        <v>2.7681710889818918</v>
      </c>
      <c r="AX1222" s="3">
        <f t="shared" si="247"/>
        <v>2.0222428611279102</v>
      </c>
      <c r="AY1222" s="3" t="b">
        <f t="shared" ref="AY1222:AY1285" si="260">IF(OR(AX1222&lt;=$AX$1,AX1222&gt;=$AX$2),TRUE,FALSE)</f>
        <v>1</v>
      </c>
      <c r="AZ1222" s="6">
        <f t="shared" si="258"/>
        <v>0.29434843188359278</v>
      </c>
      <c r="BA1222" s="3" t="b">
        <f t="shared" ref="BA1222:BA1285" si="261">IF(AZ1222&lt;=$AZ$1,TRUE,FALSE)</f>
        <v>0</v>
      </c>
      <c r="BB1222" s="3"/>
      <c r="BC1222" t="s">
        <v>537</v>
      </c>
    </row>
    <row r="1223" spans="1:55">
      <c r="A1223">
        <v>503</v>
      </c>
      <c r="B1223">
        <v>1</v>
      </c>
      <c r="C1223" t="s">
        <v>867</v>
      </c>
      <c r="D1223" t="str">
        <f>HYPERLINK("http://www.uniprot.org/uniprot/ML12B_MOUSE", "ML12B_MOUSE")</f>
        <v>ML12B_MOUSE</v>
      </c>
      <c r="F1223">
        <v>22.7</v>
      </c>
      <c r="G1223">
        <v>172</v>
      </c>
      <c r="H1223">
        <v>19780</v>
      </c>
      <c r="I1223" t="s">
        <v>868</v>
      </c>
      <c r="J1223">
        <v>9</v>
      </c>
      <c r="K1223">
        <v>9</v>
      </c>
      <c r="L1223">
        <v>1</v>
      </c>
      <c r="M1223">
        <v>0</v>
      </c>
      <c r="N1223">
        <v>1</v>
      </c>
      <c r="O1223">
        <v>1</v>
      </c>
      <c r="P1223">
        <v>0</v>
      </c>
      <c r="Q1223">
        <v>0</v>
      </c>
      <c r="R1223">
        <v>2</v>
      </c>
      <c r="S1223">
        <v>5</v>
      </c>
      <c r="T1223">
        <v>0</v>
      </c>
      <c r="U1223">
        <v>1</v>
      </c>
      <c r="V1223">
        <v>1</v>
      </c>
      <c r="W1223">
        <v>0</v>
      </c>
      <c r="X1223">
        <v>0</v>
      </c>
      <c r="Y1223">
        <v>2</v>
      </c>
      <c r="Z1223">
        <v>5</v>
      </c>
      <c r="AA1223">
        <v>0</v>
      </c>
      <c r="AB1223">
        <v>1</v>
      </c>
      <c r="AC1223">
        <v>1</v>
      </c>
      <c r="AD1223">
        <v>0</v>
      </c>
      <c r="AE1223">
        <v>0</v>
      </c>
      <c r="AF1223">
        <v>2</v>
      </c>
      <c r="AG1223">
        <v>5</v>
      </c>
      <c r="AH1223" s="3">
        <v>0.2857142857142857</v>
      </c>
      <c r="AI1223" s="3">
        <v>0.2857142857142857</v>
      </c>
      <c r="AJ1223" s="3">
        <v>0.5714285714285714</v>
      </c>
      <c r="AK1223" s="3">
        <v>0.2857142857142857</v>
      </c>
      <c r="AL1223" s="3">
        <v>0.2857142857142857</v>
      </c>
      <c r="AM1223" s="3">
        <v>1.1501428571428571</v>
      </c>
      <c r="AN1223" s="3">
        <v>2.8571428571428572</v>
      </c>
      <c r="AO1223" s="3">
        <f t="shared" si="251"/>
        <v>0.81736734693877544</v>
      </c>
      <c r="AP1223" s="3" t="b">
        <f t="shared" si="252"/>
        <v>0</v>
      </c>
      <c r="AQ1223" s="3" t="b">
        <f t="shared" si="259"/>
        <v>1</v>
      </c>
      <c r="AR1223">
        <f t="shared" si="253"/>
        <v>2</v>
      </c>
      <c r="AS1223">
        <f t="shared" si="254"/>
        <v>2</v>
      </c>
      <c r="AT1223" s="3" t="b">
        <f t="shared" si="255"/>
        <v>1</v>
      </c>
      <c r="AU1223" s="3">
        <f t="shared" si="256"/>
        <v>0.3571428571428571</v>
      </c>
      <c r="AV1223" s="3">
        <f t="shared" si="257"/>
        <v>1.431</v>
      </c>
      <c r="AW1223" s="3">
        <f t="shared" si="250"/>
        <v>-2.0024504992348229</v>
      </c>
      <c r="AX1223" s="3">
        <f t="shared" si="247"/>
        <v>-1.1051404034004211</v>
      </c>
      <c r="AY1223" s="3" t="b">
        <f t="shared" si="260"/>
        <v>0</v>
      </c>
      <c r="AZ1223" s="6">
        <f t="shared" si="258"/>
        <v>0.15300957376545202</v>
      </c>
      <c r="BA1223" s="3" t="b">
        <f t="shared" si="261"/>
        <v>0</v>
      </c>
      <c r="BB1223" s="3"/>
      <c r="BC1223" t="s">
        <v>537</v>
      </c>
    </row>
    <row r="1224" spans="1:55">
      <c r="A1224">
        <v>1012</v>
      </c>
      <c r="B1224">
        <v>1</v>
      </c>
      <c r="C1224" t="s">
        <v>2658</v>
      </c>
      <c r="D1224" t="str">
        <f>HYPERLINK("http://www.uniprot.org/uniprot/TXND5_MOUSE", "TXND5_MOUSE")</f>
        <v>TXND5_MOUSE</v>
      </c>
      <c r="F1224">
        <v>6</v>
      </c>
      <c r="G1224">
        <v>417</v>
      </c>
      <c r="H1224">
        <v>46416</v>
      </c>
      <c r="I1224" t="s">
        <v>2659</v>
      </c>
      <c r="J1224">
        <v>4</v>
      </c>
      <c r="K1224">
        <v>4</v>
      </c>
      <c r="L1224">
        <v>1</v>
      </c>
      <c r="M1224">
        <v>0</v>
      </c>
      <c r="N1224">
        <v>1</v>
      </c>
      <c r="O1224">
        <v>0</v>
      </c>
      <c r="P1224">
        <v>0</v>
      </c>
      <c r="Q1224">
        <v>0</v>
      </c>
      <c r="R1224">
        <v>0</v>
      </c>
      <c r="S1224">
        <v>3</v>
      </c>
      <c r="T1224">
        <v>0</v>
      </c>
      <c r="U1224">
        <v>1</v>
      </c>
      <c r="V1224">
        <v>0</v>
      </c>
      <c r="W1224">
        <v>0</v>
      </c>
      <c r="X1224">
        <v>0</v>
      </c>
      <c r="Y1224">
        <v>0</v>
      </c>
      <c r="Z1224">
        <v>3</v>
      </c>
      <c r="AA1224">
        <v>0</v>
      </c>
      <c r="AB1224">
        <v>1</v>
      </c>
      <c r="AC1224">
        <v>0</v>
      </c>
      <c r="AD1224">
        <v>0</v>
      </c>
      <c r="AE1224">
        <v>0</v>
      </c>
      <c r="AF1224">
        <v>0</v>
      </c>
      <c r="AG1224">
        <v>3</v>
      </c>
      <c r="AH1224" s="3">
        <v>1</v>
      </c>
      <c r="AI1224" s="3">
        <v>0.42857142857142855</v>
      </c>
      <c r="AJ1224" s="3">
        <v>0</v>
      </c>
      <c r="AK1224" s="3">
        <v>1.4285714285714286</v>
      </c>
      <c r="AL1224" s="3">
        <v>1.0065714285714287</v>
      </c>
      <c r="AM1224" s="3">
        <v>0</v>
      </c>
      <c r="AN1224" s="3">
        <v>1.7857142857142858</v>
      </c>
      <c r="AO1224" s="3">
        <f t="shared" si="251"/>
        <v>0.80706122448979589</v>
      </c>
      <c r="AP1224" s="3" t="b">
        <f t="shared" si="252"/>
        <v>0</v>
      </c>
      <c r="AQ1224" s="3" t="b">
        <f t="shared" si="259"/>
        <v>1</v>
      </c>
      <c r="AR1224">
        <f t="shared" si="253"/>
        <v>1</v>
      </c>
      <c r="AS1224">
        <f t="shared" si="254"/>
        <v>1</v>
      </c>
      <c r="AT1224" s="3" t="b">
        <f t="shared" si="255"/>
        <v>0</v>
      </c>
      <c r="AU1224" s="3">
        <f t="shared" si="256"/>
        <v>0.7142857142857143</v>
      </c>
      <c r="AV1224" s="3">
        <f t="shared" si="257"/>
        <v>0.9307619047619049</v>
      </c>
      <c r="AW1224" s="3">
        <f t="shared" si="250"/>
        <v>-0.38191089603882511</v>
      </c>
      <c r="AX1224" s="3">
        <f t="shared" si="247"/>
        <v>-8.4930558821480803E-2</v>
      </c>
      <c r="AY1224" s="3" t="b">
        <f t="shared" si="260"/>
        <v>0</v>
      </c>
      <c r="AZ1224" s="6">
        <f t="shared" si="258"/>
        <v>0.71978979270877108</v>
      </c>
      <c r="BA1224" s="3" t="b">
        <f t="shared" si="261"/>
        <v>0</v>
      </c>
      <c r="BB1224" s="3"/>
      <c r="BC1224" t="s">
        <v>537</v>
      </c>
    </row>
    <row r="1225" spans="1:55">
      <c r="A1225">
        <v>485</v>
      </c>
      <c r="B1225">
        <v>1</v>
      </c>
      <c r="C1225" t="s">
        <v>913</v>
      </c>
      <c r="D1225" t="str">
        <f>HYPERLINK("http://www.uniprot.org/uniprot/3MG_MOUSE", "3MG_MOUSE")</f>
        <v>3MG_MOUSE</v>
      </c>
      <c r="F1225">
        <v>23.1</v>
      </c>
      <c r="G1225">
        <v>333</v>
      </c>
      <c r="H1225">
        <v>36489</v>
      </c>
      <c r="I1225" t="s">
        <v>914</v>
      </c>
      <c r="J1225">
        <v>9</v>
      </c>
      <c r="K1225">
        <v>9</v>
      </c>
      <c r="L1225">
        <v>1</v>
      </c>
      <c r="M1225">
        <v>0</v>
      </c>
      <c r="N1225">
        <v>1</v>
      </c>
      <c r="O1225">
        <v>1</v>
      </c>
      <c r="P1225">
        <v>0</v>
      </c>
      <c r="Q1225">
        <v>0</v>
      </c>
      <c r="R1225">
        <v>1</v>
      </c>
      <c r="S1225">
        <v>6</v>
      </c>
      <c r="T1225">
        <v>0</v>
      </c>
      <c r="U1225">
        <v>1</v>
      </c>
      <c r="V1225">
        <v>1</v>
      </c>
      <c r="W1225">
        <v>0</v>
      </c>
      <c r="X1225">
        <v>0</v>
      </c>
      <c r="Y1225">
        <v>1</v>
      </c>
      <c r="Z1225">
        <v>6</v>
      </c>
      <c r="AA1225">
        <v>0</v>
      </c>
      <c r="AB1225">
        <v>1</v>
      </c>
      <c r="AC1225">
        <v>1</v>
      </c>
      <c r="AD1225">
        <v>0</v>
      </c>
      <c r="AE1225">
        <v>0</v>
      </c>
      <c r="AF1225">
        <v>1</v>
      </c>
      <c r="AG1225">
        <v>6</v>
      </c>
      <c r="AH1225" s="3">
        <v>0.14285714285714285</v>
      </c>
      <c r="AI1225" s="3">
        <v>0.2857142857142857</v>
      </c>
      <c r="AJ1225" s="3">
        <v>0.5714285714285714</v>
      </c>
      <c r="AK1225" s="3">
        <v>0.2857142857142857</v>
      </c>
      <c r="AL1225" s="3">
        <v>0.2857142857142857</v>
      </c>
      <c r="AM1225" s="3">
        <v>0.7142857142857143</v>
      </c>
      <c r="AN1225" s="3">
        <v>3.3219999999999996</v>
      </c>
      <c r="AO1225" s="3">
        <f t="shared" si="251"/>
        <v>0.80110204081632652</v>
      </c>
      <c r="AP1225" s="3" t="b">
        <f t="shared" si="252"/>
        <v>0</v>
      </c>
      <c r="AQ1225" s="3" t="b">
        <f t="shared" si="259"/>
        <v>1</v>
      </c>
      <c r="AR1225">
        <f t="shared" si="253"/>
        <v>2</v>
      </c>
      <c r="AS1225">
        <f t="shared" si="254"/>
        <v>2</v>
      </c>
      <c r="AT1225" s="3" t="b">
        <f t="shared" si="255"/>
        <v>1</v>
      </c>
      <c r="AU1225" s="3">
        <f t="shared" si="256"/>
        <v>0.3214285714285714</v>
      </c>
      <c r="AV1225" s="3">
        <f t="shared" si="257"/>
        <v>1.4406666666666663</v>
      </c>
      <c r="AW1225" s="3">
        <f t="shared" si="250"/>
        <v>-2.1641664920915553</v>
      </c>
      <c r="AX1225" s="3">
        <f t="shared" si="247"/>
        <v>-1.1566740321711955</v>
      </c>
      <c r="AY1225" s="3" t="b">
        <f t="shared" si="260"/>
        <v>0</v>
      </c>
      <c r="AZ1225" s="6">
        <f t="shared" si="258"/>
        <v>0.22110961562231427</v>
      </c>
      <c r="BA1225" s="3" t="b">
        <f t="shared" si="261"/>
        <v>0</v>
      </c>
      <c r="BB1225" s="3"/>
      <c r="BC1225" t="s">
        <v>537</v>
      </c>
    </row>
    <row r="1226" spans="1:55">
      <c r="A1226">
        <v>932</v>
      </c>
      <c r="B1226">
        <v>1</v>
      </c>
      <c r="C1226" t="s">
        <v>2811</v>
      </c>
      <c r="D1226" t="str">
        <f>HYPERLINK("http://www.uniprot.org/uniprot/TADA3_MOUSE", "TADA3_MOUSE")</f>
        <v>TADA3_MOUSE</v>
      </c>
      <c r="F1226">
        <v>14.8</v>
      </c>
      <c r="G1226">
        <v>432</v>
      </c>
      <c r="H1226">
        <v>48901</v>
      </c>
      <c r="I1226" t="s">
        <v>2812</v>
      </c>
      <c r="J1226">
        <v>4</v>
      </c>
      <c r="K1226">
        <v>4</v>
      </c>
      <c r="L1226">
        <v>1</v>
      </c>
      <c r="M1226">
        <v>0</v>
      </c>
      <c r="N1226">
        <v>1</v>
      </c>
      <c r="O1226">
        <v>1</v>
      </c>
      <c r="P1226">
        <v>0</v>
      </c>
      <c r="Q1226">
        <v>0</v>
      </c>
      <c r="R1226">
        <v>2</v>
      </c>
      <c r="S1226">
        <v>0</v>
      </c>
      <c r="T1226">
        <v>0</v>
      </c>
      <c r="U1226">
        <v>1</v>
      </c>
      <c r="V1226">
        <v>1</v>
      </c>
      <c r="W1226">
        <v>0</v>
      </c>
      <c r="X1226">
        <v>0</v>
      </c>
      <c r="Y1226">
        <v>2</v>
      </c>
      <c r="Z1226">
        <v>0</v>
      </c>
      <c r="AA1226">
        <v>0</v>
      </c>
      <c r="AB1226">
        <v>1</v>
      </c>
      <c r="AC1226">
        <v>1</v>
      </c>
      <c r="AD1226">
        <v>0</v>
      </c>
      <c r="AE1226">
        <v>0</v>
      </c>
      <c r="AF1226">
        <v>2</v>
      </c>
      <c r="AG1226">
        <v>0</v>
      </c>
      <c r="AH1226" s="3">
        <v>0.8571428571428571</v>
      </c>
      <c r="AI1226" s="3">
        <v>0.42857142857142855</v>
      </c>
      <c r="AJ1226" s="3">
        <v>0.72385714285714287</v>
      </c>
      <c r="AK1226" s="3">
        <v>1.2857142857142858</v>
      </c>
      <c r="AL1226" s="3">
        <v>0.8571428571428571</v>
      </c>
      <c r="AM1226" s="3">
        <v>1.4285714285714286</v>
      </c>
      <c r="AN1226" s="3">
        <v>0</v>
      </c>
      <c r="AO1226" s="3">
        <f t="shared" si="251"/>
        <v>0.79728571428571426</v>
      </c>
      <c r="AP1226" s="3" t="b">
        <f t="shared" si="252"/>
        <v>0</v>
      </c>
      <c r="AQ1226" s="3" t="b">
        <f t="shared" si="259"/>
        <v>1</v>
      </c>
      <c r="AR1226">
        <f t="shared" si="253"/>
        <v>2</v>
      </c>
      <c r="AS1226">
        <f t="shared" si="254"/>
        <v>1</v>
      </c>
      <c r="AT1226" s="3" t="b">
        <f t="shared" si="255"/>
        <v>0</v>
      </c>
      <c r="AU1226" s="3">
        <f t="shared" si="256"/>
        <v>0.82382142857142848</v>
      </c>
      <c r="AV1226" s="3">
        <f t="shared" si="257"/>
        <v>0.76190476190476186</v>
      </c>
      <c r="AW1226" s="3">
        <f t="shared" si="250"/>
        <v>0.11272098079295886</v>
      </c>
      <c r="AX1226" s="3">
        <f t="shared" si="247"/>
        <v>0.25546592329314544</v>
      </c>
      <c r="AY1226" s="3" t="b">
        <f t="shared" si="260"/>
        <v>0</v>
      </c>
      <c r="AZ1226" s="6">
        <f t="shared" si="258"/>
        <v>0.88482525944387791</v>
      </c>
      <c r="BA1226" s="3" t="b">
        <f t="shared" si="261"/>
        <v>0</v>
      </c>
      <c r="BB1226" s="3"/>
      <c r="BC1226" t="s">
        <v>537</v>
      </c>
    </row>
    <row r="1227" spans="1:55">
      <c r="A1227">
        <v>308</v>
      </c>
      <c r="B1227">
        <v>1</v>
      </c>
      <c r="C1227" t="s">
        <v>661</v>
      </c>
      <c r="D1227" t="str">
        <f>HYPERLINK("http://www.uniprot.org/uniprot/MAT1_MOUSE", "MAT1_MOUSE")</f>
        <v>MAT1_MOUSE</v>
      </c>
      <c r="F1227">
        <v>18.8</v>
      </c>
      <c r="G1227">
        <v>309</v>
      </c>
      <c r="H1227">
        <v>35849</v>
      </c>
      <c r="I1227" t="s">
        <v>662</v>
      </c>
      <c r="J1227">
        <v>9</v>
      </c>
      <c r="K1227">
        <v>9</v>
      </c>
      <c r="L1227">
        <v>1</v>
      </c>
      <c r="M1227">
        <v>0</v>
      </c>
      <c r="N1227">
        <v>3</v>
      </c>
      <c r="O1227">
        <v>6</v>
      </c>
      <c r="P1227">
        <v>0</v>
      </c>
      <c r="Q1227">
        <v>0</v>
      </c>
      <c r="R1227">
        <v>0</v>
      </c>
      <c r="S1227">
        <v>0</v>
      </c>
      <c r="T1227">
        <v>0</v>
      </c>
      <c r="U1227">
        <v>3</v>
      </c>
      <c r="V1227">
        <v>6</v>
      </c>
      <c r="W1227">
        <v>0</v>
      </c>
      <c r="X1227">
        <v>0</v>
      </c>
      <c r="Y1227">
        <v>0</v>
      </c>
      <c r="Z1227">
        <v>0</v>
      </c>
      <c r="AA1227">
        <v>0</v>
      </c>
      <c r="AB1227">
        <v>3</v>
      </c>
      <c r="AC1227">
        <v>6</v>
      </c>
      <c r="AD1227">
        <v>0</v>
      </c>
      <c r="AE1227">
        <v>0</v>
      </c>
      <c r="AF1227">
        <v>0</v>
      </c>
      <c r="AG1227">
        <v>0</v>
      </c>
      <c r="AH1227" s="3">
        <v>0</v>
      </c>
      <c r="AI1227" s="3">
        <v>1.4285714285714286</v>
      </c>
      <c r="AJ1227" s="3">
        <v>4.1428571428571432</v>
      </c>
      <c r="AK1227" s="3">
        <v>0</v>
      </c>
      <c r="AL1227" s="3">
        <v>0</v>
      </c>
      <c r="AM1227" s="3">
        <v>0</v>
      </c>
      <c r="AN1227" s="3">
        <v>0</v>
      </c>
      <c r="AO1227" s="3">
        <f t="shared" si="251"/>
        <v>0.79591836734693888</v>
      </c>
      <c r="AP1227" s="3" t="b">
        <f t="shared" si="252"/>
        <v>0</v>
      </c>
      <c r="AQ1227" s="3" t="b">
        <f t="shared" si="259"/>
        <v>1</v>
      </c>
      <c r="AR1227">
        <f t="shared" si="253"/>
        <v>2</v>
      </c>
      <c r="AS1227">
        <f t="shared" si="254"/>
        <v>0</v>
      </c>
      <c r="AT1227" s="3" t="b">
        <f t="shared" si="255"/>
        <v>0</v>
      </c>
      <c r="AU1227" s="3">
        <f t="shared" si="256"/>
        <v>1.392857142857143</v>
      </c>
      <c r="AV1227" s="3">
        <f t="shared" si="257"/>
        <v>0</v>
      </c>
      <c r="AW1227" s="3"/>
      <c r="AX1227" s="3">
        <f t="shared" si="247"/>
        <v>6.3245218222384714E-2</v>
      </c>
      <c r="AY1227" s="3" t="b">
        <f t="shared" si="260"/>
        <v>0</v>
      </c>
      <c r="AZ1227" s="6">
        <f t="shared" si="258"/>
        <v>0.28196304014242179</v>
      </c>
      <c r="BA1227" s="3" t="b">
        <f t="shared" si="261"/>
        <v>0</v>
      </c>
      <c r="BB1227" s="3"/>
      <c r="BC1227" t="s">
        <v>537</v>
      </c>
    </row>
    <row r="1228" spans="1:55">
      <c r="A1228">
        <v>340</v>
      </c>
      <c r="B1228">
        <v>1</v>
      </c>
      <c r="C1228" t="s">
        <v>1201</v>
      </c>
      <c r="D1228" t="str">
        <f>HYPERLINK("http://www.uniprot.org/uniprot/KDM2A_MOUSE", "KDM2A_MOUSE")</f>
        <v>KDM2A_MOUSE</v>
      </c>
      <c r="F1228">
        <v>9</v>
      </c>
      <c r="G1228">
        <v>1161</v>
      </c>
      <c r="H1228">
        <v>132681</v>
      </c>
      <c r="I1228" t="s">
        <v>1202</v>
      </c>
      <c r="J1228">
        <v>10</v>
      </c>
      <c r="K1228">
        <v>10</v>
      </c>
      <c r="L1228">
        <v>1</v>
      </c>
      <c r="M1228">
        <v>0</v>
      </c>
      <c r="N1228">
        <v>3</v>
      </c>
      <c r="O1228">
        <v>1</v>
      </c>
      <c r="P1228">
        <v>0</v>
      </c>
      <c r="Q1228">
        <v>0</v>
      </c>
      <c r="R1228">
        <v>3</v>
      </c>
      <c r="S1228">
        <v>3</v>
      </c>
      <c r="T1228">
        <v>0</v>
      </c>
      <c r="U1228">
        <v>3</v>
      </c>
      <c r="V1228">
        <v>1</v>
      </c>
      <c r="W1228">
        <v>0</v>
      </c>
      <c r="X1228">
        <v>0</v>
      </c>
      <c r="Y1228">
        <v>3</v>
      </c>
      <c r="Z1228">
        <v>3</v>
      </c>
      <c r="AA1228">
        <v>0</v>
      </c>
      <c r="AB1228">
        <v>3</v>
      </c>
      <c r="AC1228">
        <v>1</v>
      </c>
      <c r="AD1228">
        <v>0</v>
      </c>
      <c r="AE1228">
        <v>0</v>
      </c>
      <c r="AF1228">
        <v>3</v>
      </c>
      <c r="AG1228">
        <v>3</v>
      </c>
      <c r="AH1228" s="3">
        <v>0</v>
      </c>
      <c r="AI1228" s="3">
        <v>1.4285714285714286</v>
      </c>
      <c r="AJ1228" s="3">
        <v>0.5714285714285714</v>
      </c>
      <c r="AK1228" s="3">
        <v>0</v>
      </c>
      <c r="AL1228" s="3">
        <v>0</v>
      </c>
      <c r="AM1228" s="3">
        <v>2.1428571428571428</v>
      </c>
      <c r="AN1228" s="3">
        <v>1.4285714285714286</v>
      </c>
      <c r="AO1228" s="3">
        <f t="shared" si="251"/>
        <v>0.79591836734693877</v>
      </c>
      <c r="AP1228" s="3" t="b">
        <f t="shared" si="252"/>
        <v>0</v>
      </c>
      <c r="AQ1228" s="3" t="b">
        <f t="shared" si="259"/>
        <v>1</v>
      </c>
      <c r="AR1228">
        <f t="shared" si="253"/>
        <v>2</v>
      </c>
      <c r="AS1228">
        <f t="shared" si="254"/>
        <v>2</v>
      </c>
      <c r="AT1228" s="3" t="b">
        <f t="shared" si="255"/>
        <v>1</v>
      </c>
      <c r="AU1228" s="3">
        <f t="shared" si="256"/>
        <v>0.5</v>
      </c>
      <c r="AV1228" s="3">
        <f t="shared" si="257"/>
        <v>1.1904761904761905</v>
      </c>
      <c r="AW1228" s="3">
        <f>LOG(AU1228/AV1228,2)</f>
        <v>-1.2515387669959643</v>
      </c>
      <c r="AX1228" s="3">
        <f t="shared" si="247"/>
        <v>-0.55597769627751492</v>
      </c>
      <c r="AY1228" s="3" t="b">
        <f t="shared" si="260"/>
        <v>0</v>
      </c>
      <c r="AZ1228" s="6">
        <f t="shared" si="258"/>
        <v>0.34425048469815395</v>
      </c>
      <c r="BA1228" s="3" t="b">
        <f t="shared" si="261"/>
        <v>0</v>
      </c>
      <c r="BB1228" s="3"/>
      <c r="BC1228" t="s">
        <v>537</v>
      </c>
    </row>
    <row r="1229" spans="1:55">
      <c r="A1229">
        <v>504</v>
      </c>
      <c r="B1229">
        <v>1</v>
      </c>
      <c r="C1229" t="s">
        <v>869</v>
      </c>
      <c r="D1229" t="str">
        <f>HYPERLINK("http://www.uniprot.org/uniprot/T2FA_MOUSE", "T2FA_MOUSE")</f>
        <v>T2FA_MOUSE</v>
      </c>
      <c r="F1229">
        <v>8.3000000000000007</v>
      </c>
      <c r="G1229">
        <v>508</v>
      </c>
      <c r="H1229">
        <v>57247</v>
      </c>
      <c r="I1229" t="s">
        <v>870</v>
      </c>
      <c r="J1229">
        <v>4</v>
      </c>
      <c r="K1229">
        <v>4</v>
      </c>
      <c r="L1229">
        <v>1</v>
      </c>
      <c r="M1229">
        <v>0</v>
      </c>
      <c r="N1229">
        <v>0</v>
      </c>
      <c r="O1229">
        <v>0</v>
      </c>
      <c r="P1229">
        <v>0</v>
      </c>
      <c r="Q1229">
        <v>2</v>
      </c>
      <c r="R1229">
        <v>0</v>
      </c>
      <c r="S1229">
        <v>2</v>
      </c>
      <c r="T1229">
        <v>0</v>
      </c>
      <c r="U1229">
        <v>0</v>
      </c>
      <c r="V1229">
        <v>0</v>
      </c>
      <c r="W1229">
        <v>0</v>
      </c>
      <c r="X1229">
        <v>2</v>
      </c>
      <c r="Y1229">
        <v>0</v>
      </c>
      <c r="Z1229">
        <v>2</v>
      </c>
      <c r="AA1229">
        <v>0</v>
      </c>
      <c r="AB1229">
        <v>0</v>
      </c>
      <c r="AC1229">
        <v>0</v>
      </c>
      <c r="AD1229">
        <v>0</v>
      </c>
      <c r="AE1229">
        <v>2</v>
      </c>
      <c r="AF1229">
        <v>0</v>
      </c>
      <c r="AG1229">
        <v>2</v>
      </c>
      <c r="AH1229" s="3">
        <v>0.2857142857142857</v>
      </c>
      <c r="AI1229" s="3">
        <v>0</v>
      </c>
      <c r="AJ1229" s="3">
        <v>0</v>
      </c>
      <c r="AK1229" s="3">
        <v>0.2857142857142857</v>
      </c>
      <c r="AL1229" s="3">
        <v>4.1428571428571432</v>
      </c>
      <c r="AM1229" s="3">
        <v>0</v>
      </c>
      <c r="AN1229" s="3">
        <v>0.8571428571428571</v>
      </c>
      <c r="AO1229" s="3">
        <f t="shared" si="251"/>
        <v>0.79591836734693877</v>
      </c>
      <c r="AP1229" s="3" t="b">
        <f t="shared" si="252"/>
        <v>0</v>
      </c>
      <c r="AQ1229" s="3" t="b">
        <f t="shared" si="259"/>
        <v>1</v>
      </c>
      <c r="AR1229">
        <f t="shared" si="253"/>
        <v>0</v>
      </c>
      <c r="AS1229">
        <f t="shared" si="254"/>
        <v>2</v>
      </c>
      <c r="AT1229" s="3" t="b">
        <f t="shared" si="255"/>
        <v>1</v>
      </c>
      <c r="AU1229" s="3">
        <f t="shared" si="256"/>
        <v>0.14285714285714285</v>
      </c>
      <c r="AV1229" s="3">
        <f t="shared" si="257"/>
        <v>1.6666666666666667</v>
      </c>
      <c r="AW1229" s="3">
        <f>LOG(AU1229/AV1229,2)</f>
        <v>-3.5443205162238103</v>
      </c>
      <c r="AX1229" s="3">
        <f t="shared" si="247"/>
        <v>-1.8268577134779349</v>
      </c>
      <c r="AY1229" s="3" t="b">
        <f t="shared" si="260"/>
        <v>1</v>
      </c>
      <c r="AZ1229" s="6">
        <f t="shared" si="258"/>
        <v>0.21037847047527836</v>
      </c>
      <c r="BA1229" s="3" t="b">
        <f t="shared" si="261"/>
        <v>0</v>
      </c>
      <c r="BB1229" s="3"/>
      <c r="BC1229" t="s">
        <v>537</v>
      </c>
    </row>
    <row r="1230" spans="1:55">
      <c r="A1230">
        <v>1031</v>
      </c>
      <c r="B1230">
        <v>1</v>
      </c>
      <c r="C1230" t="s">
        <v>2534</v>
      </c>
      <c r="D1230" t="str">
        <f>HYPERLINK("http://www.uniprot.org/uniprot/K1826_MOUSE", "K1826_MOUSE")</f>
        <v>K1826_MOUSE</v>
      </c>
      <c r="F1230">
        <v>16.8</v>
      </c>
      <c r="G1230">
        <v>345</v>
      </c>
      <c r="H1230">
        <v>41248</v>
      </c>
      <c r="I1230" t="s">
        <v>2535</v>
      </c>
      <c r="J1230">
        <v>3</v>
      </c>
      <c r="K1230">
        <v>3</v>
      </c>
      <c r="L1230">
        <v>1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1</v>
      </c>
      <c r="S1230">
        <v>2</v>
      </c>
      <c r="T1230">
        <v>0</v>
      </c>
      <c r="U1230">
        <v>0</v>
      </c>
      <c r="V1230">
        <v>0</v>
      </c>
      <c r="W1230">
        <v>0</v>
      </c>
      <c r="X1230">
        <v>0</v>
      </c>
      <c r="Y1230">
        <v>1</v>
      </c>
      <c r="Z1230">
        <v>2</v>
      </c>
      <c r="AA1230">
        <v>0</v>
      </c>
      <c r="AB1230">
        <v>0</v>
      </c>
      <c r="AC1230">
        <v>0</v>
      </c>
      <c r="AD1230">
        <v>0</v>
      </c>
      <c r="AE1230">
        <v>0</v>
      </c>
      <c r="AF1230">
        <v>1</v>
      </c>
      <c r="AG1230">
        <v>2</v>
      </c>
      <c r="AH1230" s="3">
        <v>1</v>
      </c>
      <c r="AI1230" s="3">
        <v>0</v>
      </c>
      <c r="AJ1230" s="3">
        <v>0</v>
      </c>
      <c r="AK1230" s="3">
        <v>1.4285714285714286</v>
      </c>
      <c r="AL1230" s="3">
        <v>1.108857142857143</v>
      </c>
      <c r="AM1230" s="3">
        <v>0.8571428571428571</v>
      </c>
      <c r="AN1230" s="3">
        <v>1.1428571428571428</v>
      </c>
      <c r="AO1230" s="3">
        <f t="shared" si="251"/>
        <v>0.79106122448979599</v>
      </c>
      <c r="AP1230" s="3" t="b">
        <f t="shared" si="252"/>
        <v>0</v>
      </c>
      <c r="AQ1230" s="3" t="b">
        <f t="shared" si="259"/>
        <v>1</v>
      </c>
      <c r="AR1230">
        <f t="shared" si="253"/>
        <v>0</v>
      </c>
      <c r="AS1230">
        <f t="shared" si="254"/>
        <v>2</v>
      </c>
      <c r="AT1230" s="3" t="b">
        <f t="shared" si="255"/>
        <v>1</v>
      </c>
      <c r="AU1230" s="3">
        <f t="shared" si="256"/>
        <v>0.60714285714285721</v>
      </c>
      <c r="AV1230" s="3">
        <f t="shared" si="257"/>
        <v>1.0362857142857143</v>
      </c>
      <c r="AW1230" s="3">
        <f>LOG(AU1230/AV1230,2)</f>
        <v>-0.77131390405785305</v>
      </c>
      <c r="AX1230" s="3">
        <f t="shared" si="247"/>
        <v>-0.25146475450557498</v>
      </c>
      <c r="AY1230" s="3" t="b">
        <f t="shared" si="260"/>
        <v>0</v>
      </c>
      <c r="AZ1230" s="6">
        <f t="shared" si="258"/>
        <v>0.3682386961734842</v>
      </c>
      <c r="BA1230" s="3" t="b">
        <f t="shared" si="261"/>
        <v>0</v>
      </c>
      <c r="BB1230" s="3"/>
      <c r="BC1230" t="s">
        <v>537</v>
      </c>
    </row>
    <row r="1231" spans="1:55">
      <c r="A1231">
        <v>964</v>
      </c>
      <c r="B1231">
        <v>1</v>
      </c>
      <c r="C1231" t="s">
        <v>2720</v>
      </c>
      <c r="D1231" t="str">
        <f>HYPERLINK("http://www.uniprot.org/uniprot/DHC24_MOUSE", "DHC24_MOUSE")</f>
        <v>DHC24_MOUSE</v>
      </c>
      <c r="F1231">
        <v>3.7</v>
      </c>
      <c r="G1231">
        <v>516</v>
      </c>
      <c r="H1231">
        <v>60113</v>
      </c>
      <c r="I1231" t="s">
        <v>2721</v>
      </c>
      <c r="J1231">
        <v>4</v>
      </c>
      <c r="K1231">
        <v>4</v>
      </c>
      <c r="L1231">
        <v>1</v>
      </c>
      <c r="M1231">
        <v>0</v>
      </c>
      <c r="N1231">
        <v>3</v>
      </c>
      <c r="O1231">
        <v>0</v>
      </c>
      <c r="P1231">
        <v>0</v>
      </c>
      <c r="Q1231">
        <v>0</v>
      </c>
      <c r="R1231">
        <v>1</v>
      </c>
      <c r="S1231">
        <v>0</v>
      </c>
      <c r="T1231">
        <v>0</v>
      </c>
      <c r="U1231">
        <v>3</v>
      </c>
      <c r="V1231">
        <v>0</v>
      </c>
      <c r="W1231">
        <v>0</v>
      </c>
      <c r="X1231">
        <v>0</v>
      </c>
      <c r="Y1231">
        <v>1</v>
      </c>
      <c r="Z1231">
        <v>0</v>
      </c>
      <c r="AA1231">
        <v>0</v>
      </c>
      <c r="AB1231">
        <v>3</v>
      </c>
      <c r="AC1231">
        <v>0</v>
      </c>
      <c r="AD1231">
        <v>0</v>
      </c>
      <c r="AE1231">
        <v>0</v>
      </c>
      <c r="AF1231">
        <v>1</v>
      </c>
      <c r="AG1231">
        <v>0</v>
      </c>
      <c r="AH1231" s="3">
        <v>0.87757142857142856</v>
      </c>
      <c r="AI1231" s="3">
        <v>1.4285714285714286</v>
      </c>
      <c r="AJ1231" s="3">
        <v>0</v>
      </c>
      <c r="AK1231" s="3">
        <v>1.4285714285714286</v>
      </c>
      <c r="AL1231" s="3">
        <v>0.93328571428571416</v>
      </c>
      <c r="AM1231" s="3">
        <v>0.8571428571428571</v>
      </c>
      <c r="AN1231" s="3">
        <v>0</v>
      </c>
      <c r="AO1231" s="3">
        <f t="shared" si="251"/>
        <v>0.78930612244897946</v>
      </c>
      <c r="AP1231" s="3" t="b">
        <f t="shared" si="252"/>
        <v>0</v>
      </c>
      <c r="AQ1231" s="3" t="b">
        <f t="shared" si="259"/>
        <v>1</v>
      </c>
      <c r="AR1231">
        <f t="shared" si="253"/>
        <v>1</v>
      </c>
      <c r="AS1231">
        <f t="shared" si="254"/>
        <v>1</v>
      </c>
      <c r="AT1231" s="3" t="b">
        <f t="shared" si="255"/>
        <v>0</v>
      </c>
      <c r="AU1231" s="3">
        <f t="shared" si="256"/>
        <v>0.93367857142857136</v>
      </c>
      <c r="AV1231" s="3">
        <f t="shared" si="257"/>
        <v>0.59680952380952379</v>
      </c>
      <c r="AW1231" s="3">
        <f>LOG(AU1231/AV1231,2)</f>
        <v>0.6456554144955966</v>
      </c>
      <c r="AX1231" s="3">
        <f t="shared" si="247"/>
        <v>0.52683493333473619</v>
      </c>
      <c r="AY1231" s="3" t="b">
        <f t="shared" si="260"/>
        <v>0</v>
      </c>
      <c r="AZ1231" s="6">
        <f t="shared" si="258"/>
        <v>0.50651482905874989</v>
      </c>
      <c r="BA1231" s="3" t="b">
        <f t="shared" si="261"/>
        <v>0</v>
      </c>
      <c r="BB1231" s="3"/>
      <c r="BC1231" t="s">
        <v>537</v>
      </c>
    </row>
    <row r="1232" spans="1:55">
      <c r="A1232">
        <v>70</v>
      </c>
      <c r="B1232">
        <v>1</v>
      </c>
      <c r="C1232" t="s">
        <v>389</v>
      </c>
      <c r="D1232" t="str">
        <f>HYPERLINK("http://www.uniprot.org/uniprot/NFIL3_MOUSE", "NFIL3_MOUSE")</f>
        <v>NFIL3_MOUSE</v>
      </c>
      <c r="F1232">
        <v>5.4</v>
      </c>
      <c r="G1232">
        <v>462</v>
      </c>
      <c r="H1232">
        <v>50944</v>
      </c>
      <c r="I1232" t="s">
        <v>390</v>
      </c>
      <c r="J1232">
        <v>5</v>
      </c>
      <c r="K1232">
        <v>5</v>
      </c>
      <c r="L1232">
        <v>1</v>
      </c>
      <c r="M1232">
        <v>0</v>
      </c>
      <c r="N1232">
        <v>0</v>
      </c>
      <c r="O1232">
        <v>0</v>
      </c>
      <c r="P1232">
        <v>0</v>
      </c>
      <c r="Q1232">
        <v>2</v>
      </c>
      <c r="R1232">
        <v>2</v>
      </c>
      <c r="S1232">
        <v>1</v>
      </c>
      <c r="T1232">
        <v>0</v>
      </c>
      <c r="U1232">
        <v>0</v>
      </c>
      <c r="V1232">
        <v>0</v>
      </c>
      <c r="W1232">
        <v>0</v>
      </c>
      <c r="X1232">
        <v>2</v>
      </c>
      <c r="Y1232">
        <v>2</v>
      </c>
      <c r="Z1232">
        <v>1</v>
      </c>
      <c r="AA1232">
        <v>0</v>
      </c>
      <c r="AB1232">
        <v>0</v>
      </c>
      <c r="AC1232">
        <v>0</v>
      </c>
      <c r="AD1232">
        <v>0</v>
      </c>
      <c r="AE1232">
        <v>2</v>
      </c>
      <c r="AF1232">
        <v>2</v>
      </c>
      <c r="AG1232">
        <v>1</v>
      </c>
      <c r="AH1232" s="3">
        <v>0</v>
      </c>
      <c r="AI1232" s="3">
        <v>0</v>
      </c>
      <c r="AJ1232" s="3">
        <v>0</v>
      </c>
      <c r="AK1232" s="3">
        <v>0</v>
      </c>
      <c r="AL1232" s="3">
        <v>3.8839999999999999</v>
      </c>
      <c r="AM1232" s="3">
        <v>1.1428571428571428</v>
      </c>
      <c r="AN1232" s="3">
        <v>0.2857142857142857</v>
      </c>
      <c r="AO1232" s="3">
        <f t="shared" si="251"/>
        <v>0.75893877551020406</v>
      </c>
      <c r="AP1232" s="3" t="b">
        <f t="shared" si="252"/>
        <v>0</v>
      </c>
      <c r="AQ1232" s="3" t="b">
        <f t="shared" si="259"/>
        <v>1</v>
      </c>
      <c r="AR1232">
        <f t="shared" si="253"/>
        <v>0</v>
      </c>
      <c r="AS1232">
        <f t="shared" si="254"/>
        <v>3</v>
      </c>
      <c r="AT1232" s="3" t="b">
        <f t="shared" si="255"/>
        <v>1</v>
      </c>
      <c r="AU1232" s="3">
        <f t="shared" si="256"/>
        <v>0</v>
      </c>
      <c r="AV1232" s="3">
        <f t="shared" si="257"/>
        <v>1.7708571428571427</v>
      </c>
      <c r="AW1232" s="3"/>
      <c r="AX1232" s="3">
        <f t="shared" ref="AX1232:AX1295" si="262">(AW1232-AVERAGE(AW1222:AW1242))/STDEV(AW1222:AW1242)</f>
        <v>0.13653470594975456</v>
      </c>
      <c r="AY1232" s="3" t="b">
        <f t="shared" si="260"/>
        <v>0</v>
      </c>
      <c r="AZ1232" s="6">
        <f t="shared" si="258"/>
        <v>0.10860334686581148</v>
      </c>
      <c r="BA1232" s="3" t="b">
        <f t="shared" si="261"/>
        <v>0</v>
      </c>
      <c r="BB1232" s="3"/>
      <c r="BC1232" t="s">
        <v>537</v>
      </c>
    </row>
    <row r="1233" spans="1:55">
      <c r="A1233">
        <v>69</v>
      </c>
      <c r="B1233">
        <v>1</v>
      </c>
      <c r="C1233" t="s">
        <v>386</v>
      </c>
      <c r="D1233" t="str">
        <f>HYPERLINK("http://www.uniprot.org/uniprot/BCL7C_MOUSE", "BCL7C_MOUSE")</f>
        <v>BCL7C_MOUSE</v>
      </c>
      <c r="F1233">
        <v>10.1</v>
      </c>
      <c r="G1233">
        <v>217</v>
      </c>
      <c r="H1233">
        <v>23446</v>
      </c>
      <c r="I1233" t="s">
        <v>387</v>
      </c>
      <c r="J1233">
        <v>28</v>
      </c>
      <c r="K1233">
        <v>2</v>
      </c>
      <c r="L1233">
        <v>7.0999999999999994E-2</v>
      </c>
      <c r="M1233">
        <v>0</v>
      </c>
      <c r="N1233">
        <v>4</v>
      </c>
      <c r="O1233">
        <v>6</v>
      </c>
      <c r="P1233">
        <v>0</v>
      </c>
      <c r="Q1233">
        <v>2</v>
      </c>
      <c r="R1233">
        <v>7</v>
      </c>
      <c r="S1233">
        <v>9</v>
      </c>
      <c r="T1233">
        <v>0</v>
      </c>
      <c r="U1233">
        <v>0</v>
      </c>
      <c r="V1233">
        <v>1</v>
      </c>
      <c r="W1233">
        <v>0</v>
      </c>
      <c r="X1233">
        <v>0</v>
      </c>
      <c r="Y1233">
        <v>0</v>
      </c>
      <c r="Z1233">
        <v>1</v>
      </c>
      <c r="AA1233">
        <v>0</v>
      </c>
      <c r="AB1233">
        <v>0</v>
      </c>
      <c r="AC1233">
        <v>3.5</v>
      </c>
      <c r="AD1233">
        <v>0</v>
      </c>
      <c r="AE1233">
        <v>0</v>
      </c>
      <c r="AF1233">
        <v>0</v>
      </c>
      <c r="AG1233">
        <v>5</v>
      </c>
      <c r="AH1233" s="3">
        <v>0</v>
      </c>
      <c r="AI1233" s="3">
        <v>0</v>
      </c>
      <c r="AJ1233" s="3">
        <v>2.3571428571428572</v>
      </c>
      <c r="AK1233" s="3">
        <v>0</v>
      </c>
      <c r="AL1233" s="3">
        <v>0</v>
      </c>
      <c r="AM1233" s="3">
        <v>0</v>
      </c>
      <c r="AN1233" s="3">
        <v>2.8571428571428572</v>
      </c>
      <c r="AO1233" s="3">
        <f t="shared" si="251"/>
        <v>0.74489795918367352</v>
      </c>
      <c r="AP1233" s="3" t="b">
        <f t="shared" si="252"/>
        <v>0</v>
      </c>
      <c r="AQ1233" s="3" t="b">
        <f t="shared" si="259"/>
        <v>0</v>
      </c>
      <c r="AR1233">
        <f t="shared" si="253"/>
        <v>2</v>
      </c>
      <c r="AS1233">
        <f t="shared" si="254"/>
        <v>3</v>
      </c>
      <c r="AT1233" s="3" t="b">
        <f t="shared" si="255"/>
        <v>1</v>
      </c>
      <c r="AU1233" s="3">
        <f t="shared" si="256"/>
        <v>0.5892857142857143</v>
      </c>
      <c r="AV1233" s="3">
        <f t="shared" si="257"/>
        <v>0.95238095238095244</v>
      </c>
      <c r="AW1233" s="3">
        <f t="shared" ref="AW1233:AW1289" si="263">LOG(AU1233/AV1233,2)</f>
        <v>-0.69257147480775272</v>
      </c>
      <c r="AX1233" s="3">
        <f t="shared" si="262"/>
        <v>-0.21937132702095913</v>
      </c>
      <c r="AY1233" s="3" t="b">
        <f t="shared" si="260"/>
        <v>0</v>
      </c>
      <c r="AZ1233" s="6">
        <f t="shared" si="258"/>
        <v>0.74560043073828242</v>
      </c>
      <c r="BA1233" s="3" t="b">
        <f t="shared" si="261"/>
        <v>0</v>
      </c>
      <c r="BB1233" s="3"/>
      <c r="BC1233" t="s">
        <v>388</v>
      </c>
    </row>
    <row r="1234" spans="1:55">
      <c r="A1234">
        <v>120</v>
      </c>
      <c r="B1234">
        <v>1</v>
      </c>
      <c r="C1234" t="s">
        <v>329</v>
      </c>
      <c r="D1234" t="str">
        <f>HYPERLINK("http://www.uniprot.org/uniprot/DGC14_MOUSE", "DGC14_MOUSE")</f>
        <v>DGC14_MOUSE</v>
      </c>
      <c r="F1234">
        <v>13.4</v>
      </c>
      <c r="G1234">
        <v>479</v>
      </c>
      <c r="H1234">
        <v>52605</v>
      </c>
      <c r="I1234" t="s">
        <v>330</v>
      </c>
      <c r="J1234">
        <v>6</v>
      </c>
      <c r="K1234">
        <v>6</v>
      </c>
      <c r="L1234">
        <v>1</v>
      </c>
      <c r="M1234">
        <v>2</v>
      </c>
      <c r="N1234">
        <v>2</v>
      </c>
      <c r="O1234">
        <v>0</v>
      </c>
      <c r="P1234">
        <v>0</v>
      </c>
      <c r="Q1234">
        <v>0</v>
      </c>
      <c r="R1234">
        <v>0</v>
      </c>
      <c r="S1234">
        <v>2</v>
      </c>
      <c r="T1234">
        <v>2</v>
      </c>
      <c r="U1234">
        <v>2</v>
      </c>
      <c r="V1234">
        <v>0</v>
      </c>
      <c r="W1234">
        <v>0</v>
      </c>
      <c r="X1234">
        <v>0</v>
      </c>
      <c r="Y1234">
        <v>0</v>
      </c>
      <c r="Z1234">
        <v>2</v>
      </c>
      <c r="AA1234">
        <v>2</v>
      </c>
      <c r="AB1234">
        <v>2</v>
      </c>
      <c r="AC1234">
        <v>0</v>
      </c>
      <c r="AD1234">
        <v>0</v>
      </c>
      <c r="AE1234">
        <v>0</v>
      </c>
      <c r="AF1234">
        <v>0</v>
      </c>
      <c r="AG1234">
        <v>2</v>
      </c>
      <c r="AH1234" s="3">
        <v>3.6428571428571428</v>
      </c>
      <c r="AI1234" s="3">
        <v>0.7142857142857143</v>
      </c>
      <c r="AJ1234" s="3">
        <v>0</v>
      </c>
      <c r="AK1234" s="3">
        <v>0</v>
      </c>
      <c r="AL1234" s="3">
        <v>0</v>
      </c>
      <c r="AM1234" s="3">
        <v>0</v>
      </c>
      <c r="AN1234" s="3">
        <v>0.8571428571428571</v>
      </c>
      <c r="AO1234" s="3">
        <f t="shared" si="251"/>
        <v>0.74489795918367341</v>
      </c>
      <c r="AP1234" s="3" t="b">
        <f t="shared" si="252"/>
        <v>0</v>
      </c>
      <c r="AQ1234" s="3" t="b">
        <f t="shared" si="259"/>
        <v>1</v>
      </c>
      <c r="AR1234">
        <f t="shared" si="253"/>
        <v>2</v>
      </c>
      <c r="AS1234">
        <f t="shared" si="254"/>
        <v>1</v>
      </c>
      <c r="AT1234" s="3" t="b">
        <f t="shared" si="255"/>
        <v>0</v>
      </c>
      <c r="AU1234" s="3">
        <f t="shared" si="256"/>
        <v>1.0892857142857142</v>
      </c>
      <c r="AV1234" s="3">
        <f t="shared" si="257"/>
        <v>0.2857142857142857</v>
      </c>
      <c r="AW1234" s="3">
        <f t="shared" si="263"/>
        <v>1.9307373375628862</v>
      </c>
      <c r="AX1234" s="3">
        <f t="shared" si="262"/>
        <v>1.3273522155552173</v>
      </c>
      <c r="AY1234" s="3" t="b">
        <f t="shared" si="260"/>
        <v>0</v>
      </c>
      <c r="AZ1234" s="6">
        <f t="shared" si="258"/>
        <v>0.48026614709371862</v>
      </c>
      <c r="BA1234" s="3" t="b">
        <f t="shared" si="261"/>
        <v>0</v>
      </c>
      <c r="BB1234" s="3"/>
      <c r="BC1234" t="s">
        <v>537</v>
      </c>
    </row>
    <row r="1235" spans="1:55">
      <c r="A1235">
        <v>124</v>
      </c>
      <c r="B1235">
        <v>1</v>
      </c>
      <c r="C1235" t="s">
        <v>247</v>
      </c>
      <c r="D1235" t="str">
        <f>HYPERLINK("http://www.uniprot.org/uniprot/DHB12_MOUSE", "DHB12_MOUSE")</f>
        <v>DHB12_MOUSE</v>
      </c>
      <c r="F1235">
        <v>18.600000000000001</v>
      </c>
      <c r="G1235">
        <v>312</v>
      </c>
      <c r="H1235">
        <v>34743</v>
      </c>
      <c r="I1235" t="s">
        <v>248</v>
      </c>
      <c r="J1235">
        <v>10</v>
      </c>
      <c r="K1235">
        <v>10</v>
      </c>
      <c r="L1235">
        <v>1</v>
      </c>
      <c r="M1235">
        <v>0</v>
      </c>
      <c r="N1235">
        <v>3</v>
      </c>
      <c r="O1235">
        <v>2</v>
      </c>
      <c r="P1235">
        <v>0</v>
      </c>
      <c r="Q1235">
        <v>0</v>
      </c>
      <c r="R1235">
        <v>1</v>
      </c>
      <c r="S1235">
        <v>4</v>
      </c>
      <c r="T1235">
        <v>0</v>
      </c>
      <c r="U1235">
        <v>3</v>
      </c>
      <c r="V1235">
        <v>2</v>
      </c>
      <c r="W1235">
        <v>0</v>
      </c>
      <c r="X1235">
        <v>0</v>
      </c>
      <c r="Y1235">
        <v>1</v>
      </c>
      <c r="Z1235">
        <v>4</v>
      </c>
      <c r="AA1235">
        <v>0</v>
      </c>
      <c r="AB1235">
        <v>3</v>
      </c>
      <c r="AC1235">
        <v>2</v>
      </c>
      <c r="AD1235">
        <v>0</v>
      </c>
      <c r="AE1235">
        <v>0</v>
      </c>
      <c r="AF1235">
        <v>1</v>
      </c>
      <c r="AG1235">
        <v>4</v>
      </c>
      <c r="AH1235" s="3">
        <v>0</v>
      </c>
      <c r="AI1235" s="3">
        <v>1.3061428571428573</v>
      </c>
      <c r="AJ1235" s="3">
        <v>1</v>
      </c>
      <c r="AK1235" s="3">
        <v>0</v>
      </c>
      <c r="AL1235" s="3">
        <v>0</v>
      </c>
      <c r="AM1235" s="3">
        <v>0.5714285714285714</v>
      </c>
      <c r="AN1235" s="3">
        <v>2.2857142857142856</v>
      </c>
      <c r="AO1235" s="3">
        <f t="shared" si="251"/>
        <v>0.73761224489795918</v>
      </c>
      <c r="AP1235" s="3" t="b">
        <f t="shared" si="252"/>
        <v>0</v>
      </c>
      <c r="AQ1235" s="3" t="b">
        <f t="shared" si="259"/>
        <v>1</v>
      </c>
      <c r="AR1235">
        <f t="shared" si="253"/>
        <v>2</v>
      </c>
      <c r="AS1235">
        <f t="shared" si="254"/>
        <v>2</v>
      </c>
      <c r="AT1235" s="3" t="b">
        <f t="shared" si="255"/>
        <v>1</v>
      </c>
      <c r="AU1235" s="3">
        <f t="shared" si="256"/>
        <v>0.57653571428571437</v>
      </c>
      <c r="AV1235" s="3">
        <f t="shared" si="257"/>
        <v>0.95238095238095222</v>
      </c>
      <c r="AW1235" s="3">
        <f t="shared" si="263"/>
        <v>-0.72412878665236247</v>
      </c>
      <c r="AX1235" s="3">
        <f t="shared" si="262"/>
        <v>-0.40751444685760929</v>
      </c>
      <c r="AY1235" s="3" t="b">
        <f t="shared" si="260"/>
        <v>0</v>
      </c>
      <c r="AZ1235" s="6">
        <f t="shared" si="258"/>
        <v>0.61460433646556378</v>
      </c>
      <c r="BA1235" s="3" t="b">
        <f t="shared" si="261"/>
        <v>0</v>
      </c>
      <c r="BB1235" s="3"/>
      <c r="BC1235" t="s">
        <v>537</v>
      </c>
    </row>
    <row r="1236" spans="1:55">
      <c r="A1236">
        <v>98</v>
      </c>
      <c r="B1236">
        <v>1</v>
      </c>
      <c r="C1236" t="s">
        <v>368</v>
      </c>
      <c r="D1236" t="str">
        <f>HYPERLINK("http://www.uniprot.org/uniprot/KLF12_MOUSE", "KLF12_MOUSE")</f>
        <v>KLF12_MOUSE</v>
      </c>
      <c r="F1236">
        <v>13.4</v>
      </c>
      <c r="G1236">
        <v>402</v>
      </c>
      <c r="H1236">
        <v>44216</v>
      </c>
      <c r="I1236" t="s">
        <v>369</v>
      </c>
      <c r="J1236">
        <v>10</v>
      </c>
      <c r="K1236">
        <v>10</v>
      </c>
      <c r="L1236">
        <v>1</v>
      </c>
      <c r="M1236">
        <v>0</v>
      </c>
      <c r="N1236">
        <v>4</v>
      </c>
      <c r="O1236">
        <v>2</v>
      </c>
      <c r="P1236">
        <v>0</v>
      </c>
      <c r="Q1236">
        <v>0</v>
      </c>
      <c r="R1236">
        <v>1</v>
      </c>
      <c r="S1236">
        <v>3</v>
      </c>
      <c r="T1236">
        <v>0</v>
      </c>
      <c r="U1236">
        <v>4</v>
      </c>
      <c r="V1236">
        <v>2</v>
      </c>
      <c r="W1236">
        <v>0</v>
      </c>
      <c r="X1236">
        <v>0</v>
      </c>
      <c r="Y1236">
        <v>1</v>
      </c>
      <c r="Z1236">
        <v>3</v>
      </c>
      <c r="AA1236">
        <v>0</v>
      </c>
      <c r="AB1236">
        <v>4</v>
      </c>
      <c r="AC1236">
        <v>2</v>
      </c>
      <c r="AD1236">
        <v>0</v>
      </c>
      <c r="AE1236">
        <v>0</v>
      </c>
      <c r="AF1236">
        <v>1</v>
      </c>
      <c r="AG1236">
        <v>3</v>
      </c>
      <c r="AH1236" s="3">
        <v>0</v>
      </c>
      <c r="AI1236" s="3">
        <v>2.1428571428571428</v>
      </c>
      <c r="AJ1236" s="3">
        <v>1</v>
      </c>
      <c r="AK1236" s="3">
        <v>0</v>
      </c>
      <c r="AL1236" s="3">
        <v>0</v>
      </c>
      <c r="AM1236" s="3">
        <v>0.5714285714285714</v>
      </c>
      <c r="AN1236" s="3">
        <v>1.4285714285714286</v>
      </c>
      <c r="AO1236" s="3">
        <f t="shared" si="251"/>
        <v>0.73469387755102045</v>
      </c>
      <c r="AP1236" s="3" t="b">
        <f t="shared" si="252"/>
        <v>0</v>
      </c>
      <c r="AQ1236" s="3" t="b">
        <f t="shared" si="259"/>
        <v>1</v>
      </c>
      <c r="AR1236">
        <f t="shared" si="253"/>
        <v>2</v>
      </c>
      <c r="AS1236">
        <f t="shared" si="254"/>
        <v>2</v>
      </c>
      <c r="AT1236" s="3" t="b">
        <f t="shared" si="255"/>
        <v>1</v>
      </c>
      <c r="AU1236" s="3">
        <f t="shared" si="256"/>
        <v>0.7857142857142857</v>
      </c>
      <c r="AV1236" s="3">
        <f t="shared" si="257"/>
        <v>0.66666666666666663</v>
      </c>
      <c r="AW1236" s="3">
        <f t="shared" si="263"/>
        <v>0.23703919730084938</v>
      </c>
      <c r="AX1236" s="3">
        <f t="shared" si="262"/>
        <v>8.8139258539742443E-2</v>
      </c>
      <c r="AY1236" s="3" t="b">
        <f t="shared" si="260"/>
        <v>0</v>
      </c>
      <c r="AZ1236" s="6">
        <f t="shared" si="258"/>
        <v>0.8709609887615406</v>
      </c>
      <c r="BA1236" s="3" t="b">
        <f t="shared" si="261"/>
        <v>0</v>
      </c>
      <c r="BB1236" s="3"/>
      <c r="BC1236" t="s">
        <v>537</v>
      </c>
    </row>
    <row r="1237" spans="1:55">
      <c r="A1237">
        <v>621</v>
      </c>
      <c r="B1237">
        <v>1</v>
      </c>
      <c r="C1237" t="s">
        <v>2005</v>
      </c>
      <c r="D1237" t="str">
        <f>HYPERLINK("http://www.uniprot.org/uniprot/S26A2_MOUSE", "S26A2_MOUSE")</f>
        <v>S26A2_MOUSE</v>
      </c>
      <c r="F1237">
        <v>4.5999999999999996</v>
      </c>
      <c r="G1237">
        <v>739</v>
      </c>
      <c r="H1237">
        <v>81605</v>
      </c>
      <c r="I1237" t="s">
        <v>2006</v>
      </c>
      <c r="J1237">
        <v>2</v>
      </c>
      <c r="K1237">
        <v>2</v>
      </c>
      <c r="L1237">
        <v>1</v>
      </c>
      <c r="M1237">
        <v>2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0</v>
      </c>
      <c r="T1237">
        <v>2</v>
      </c>
      <c r="U1237">
        <v>0</v>
      </c>
      <c r="V1237">
        <v>0</v>
      </c>
      <c r="W1237">
        <v>0</v>
      </c>
      <c r="X1237">
        <v>0</v>
      </c>
      <c r="Y1237">
        <v>0</v>
      </c>
      <c r="Z1237">
        <v>0</v>
      </c>
      <c r="AA1237">
        <v>2</v>
      </c>
      <c r="AB1237">
        <v>0</v>
      </c>
      <c r="AC1237">
        <v>0</v>
      </c>
      <c r="AD1237">
        <v>0</v>
      </c>
      <c r="AE1237">
        <v>0</v>
      </c>
      <c r="AF1237">
        <v>0</v>
      </c>
      <c r="AG1237">
        <v>0</v>
      </c>
      <c r="AH1237" s="3">
        <v>4.1428571428571432</v>
      </c>
      <c r="AI1237" s="3">
        <v>0</v>
      </c>
      <c r="AJ1237" s="3">
        <v>0</v>
      </c>
      <c r="AK1237" s="3">
        <v>0.5714285714285714</v>
      </c>
      <c r="AL1237" s="3">
        <v>0.42857142857142855</v>
      </c>
      <c r="AM1237" s="3">
        <v>0</v>
      </c>
      <c r="AN1237" s="3">
        <v>0</v>
      </c>
      <c r="AO1237" s="3">
        <f t="shared" si="251"/>
        <v>0.73469387755102045</v>
      </c>
      <c r="AP1237" s="3" t="b">
        <f t="shared" si="252"/>
        <v>0</v>
      </c>
      <c r="AQ1237" s="3" t="b">
        <f t="shared" si="259"/>
        <v>1</v>
      </c>
      <c r="AR1237">
        <f t="shared" si="253"/>
        <v>1</v>
      </c>
      <c r="AS1237">
        <f t="shared" si="254"/>
        <v>0</v>
      </c>
      <c r="AT1237" s="3" t="b">
        <f t="shared" si="255"/>
        <v>0</v>
      </c>
      <c r="AU1237" s="3">
        <f t="shared" si="256"/>
        <v>1.1785714285714286</v>
      </c>
      <c r="AV1237" s="3">
        <f t="shared" si="257"/>
        <v>0.14285714285714285</v>
      </c>
      <c r="AW1237" s="3">
        <f t="shared" si="263"/>
        <v>3.0443941193584534</v>
      </c>
      <c r="AX1237" s="3">
        <f t="shared" si="262"/>
        <v>1.6863040861580703</v>
      </c>
      <c r="AY1237" s="3" t="b">
        <f t="shared" si="260"/>
        <v>1</v>
      </c>
      <c r="AZ1237" s="6">
        <f t="shared" si="258"/>
        <v>0.42245220953155532</v>
      </c>
      <c r="BA1237" s="3" t="b">
        <f t="shared" si="261"/>
        <v>0</v>
      </c>
      <c r="BB1237" s="3"/>
      <c r="BC1237" t="s">
        <v>537</v>
      </c>
    </row>
    <row r="1238" spans="1:55">
      <c r="A1238">
        <v>262</v>
      </c>
      <c r="B1238">
        <v>1</v>
      </c>
      <c r="C1238" t="s">
        <v>1307</v>
      </c>
      <c r="D1238" t="str">
        <f>HYPERLINK("http://www.uniprot.org/uniprot/PRDX1_MOUSE", "PRDX1_MOUSE")</f>
        <v>PRDX1_MOUSE</v>
      </c>
      <c r="F1238">
        <v>22.6</v>
      </c>
      <c r="G1238">
        <v>199</v>
      </c>
      <c r="H1238">
        <v>22178</v>
      </c>
      <c r="I1238" t="s">
        <v>1308</v>
      </c>
      <c r="J1238">
        <v>9</v>
      </c>
      <c r="K1238">
        <v>9</v>
      </c>
      <c r="L1238">
        <v>1</v>
      </c>
      <c r="M1238">
        <v>0</v>
      </c>
      <c r="N1238">
        <v>2</v>
      </c>
      <c r="O1238">
        <v>0</v>
      </c>
      <c r="P1238">
        <v>0</v>
      </c>
      <c r="Q1238">
        <v>0</v>
      </c>
      <c r="R1238">
        <v>4</v>
      </c>
      <c r="S1238">
        <v>3</v>
      </c>
      <c r="T1238">
        <v>0</v>
      </c>
      <c r="U1238">
        <v>2</v>
      </c>
      <c r="V1238">
        <v>0</v>
      </c>
      <c r="W1238">
        <v>0</v>
      </c>
      <c r="X1238">
        <v>0</v>
      </c>
      <c r="Y1238">
        <v>4</v>
      </c>
      <c r="Z1238">
        <v>3</v>
      </c>
      <c r="AA1238">
        <v>0</v>
      </c>
      <c r="AB1238">
        <v>2</v>
      </c>
      <c r="AC1238">
        <v>0</v>
      </c>
      <c r="AD1238">
        <v>0</v>
      </c>
      <c r="AE1238">
        <v>0</v>
      </c>
      <c r="AF1238">
        <v>4</v>
      </c>
      <c r="AG1238">
        <v>3</v>
      </c>
      <c r="AH1238" s="3">
        <v>0</v>
      </c>
      <c r="AI1238" s="3">
        <v>0.8214285714285714</v>
      </c>
      <c r="AJ1238" s="3">
        <v>0</v>
      </c>
      <c r="AK1238" s="3">
        <v>0</v>
      </c>
      <c r="AL1238" s="3">
        <v>0</v>
      </c>
      <c r="AM1238" s="3">
        <v>2.8571428571428572</v>
      </c>
      <c r="AN1238" s="3">
        <v>1.4285714285714286</v>
      </c>
      <c r="AO1238" s="3">
        <f t="shared" si="251"/>
        <v>0.72959183673469397</v>
      </c>
      <c r="AP1238" s="3" t="b">
        <f t="shared" si="252"/>
        <v>0</v>
      </c>
      <c r="AQ1238" s="3" t="b">
        <f t="shared" si="259"/>
        <v>1</v>
      </c>
      <c r="AR1238">
        <f t="shared" si="253"/>
        <v>1</v>
      </c>
      <c r="AS1238">
        <f t="shared" si="254"/>
        <v>2</v>
      </c>
      <c r="AT1238" s="3" t="b">
        <f t="shared" si="255"/>
        <v>1</v>
      </c>
      <c r="AU1238" s="3">
        <f t="shared" si="256"/>
        <v>0.20535714285714285</v>
      </c>
      <c r="AV1238" s="3">
        <f t="shared" si="257"/>
        <v>1.4285714285714286</v>
      </c>
      <c r="AW1238" s="3">
        <f t="shared" si="263"/>
        <v>-2.7983661388303496</v>
      </c>
      <c r="AX1238" s="3">
        <f t="shared" si="262"/>
        <v>-1.6978443822264782</v>
      </c>
      <c r="AY1238" s="3" t="b">
        <f t="shared" si="260"/>
        <v>1</v>
      </c>
      <c r="AZ1238" s="6">
        <f t="shared" si="258"/>
        <v>0.15538904274922327</v>
      </c>
      <c r="BA1238" s="3" t="b">
        <f t="shared" si="261"/>
        <v>0</v>
      </c>
      <c r="BB1238" s="3"/>
      <c r="BC1238" t="s">
        <v>537</v>
      </c>
    </row>
    <row r="1239" spans="1:55">
      <c r="A1239">
        <v>630</v>
      </c>
      <c r="B1239">
        <v>1</v>
      </c>
      <c r="C1239" t="s">
        <v>542</v>
      </c>
      <c r="D1239" t="str">
        <f>HYPERLINK("http://www.uniprot.org/uniprot/MINT_MOUSE", "MINT_MOUSE")</f>
        <v>MINT_MOUSE</v>
      </c>
      <c r="F1239">
        <v>2.4</v>
      </c>
      <c r="G1239">
        <v>3644</v>
      </c>
      <c r="H1239">
        <v>398755</v>
      </c>
      <c r="I1239" t="s">
        <v>543</v>
      </c>
      <c r="J1239">
        <v>7</v>
      </c>
      <c r="K1239">
        <v>7</v>
      </c>
      <c r="L1239">
        <v>1</v>
      </c>
      <c r="M1239">
        <v>0</v>
      </c>
      <c r="N1239">
        <v>3</v>
      </c>
      <c r="O1239">
        <v>1</v>
      </c>
      <c r="P1239">
        <v>0</v>
      </c>
      <c r="Q1239">
        <v>0</v>
      </c>
      <c r="R1239">
        <v>1</v>
      </c>
      <c r="S1239">
        <v>2</v>
      </c>
      <c r="T1239">
        <v>0</v>
      </c>
      <c r="U1239">
        <v>3</v>
      </c>
      <c r="V1239">
        <v>1</v>
      </c>
      <c r="W1239">
        <v>0</v>
      </c>
      <c r="X1239">
        <v>0</v>
      </c>
      <c r="Y1239">
        <v>1</v>
      </c>
      <c r="Z1239">
        <v>2</v>
      </c>
      <c r="AA1239">
        <v>0</v>
      </c>
      <c r="AB1239">
        <v>3</v>
      </c>
      <c r="AC1239">
        <v>1</v>
      </c>
      <c r="AD1239">
        <v>0</v>
      </c>
      <c r="AE1239">
        <v>0</v>
      </c>
      <c r="AF1239">
        <v>1</v>
      </c>
      <c r="AG1239">
        <v>2</v>
      </c>
      <c r="AH1239" s="3">
        <v>0.42857142857142855</v>
      </c>
      <c r="AI1239" s="3">
        <v>1.4285714285714286</v>
      </c>
      <c r="AJ1239" s="3">
        <v>0.5714285714285714</v>
      </c>
      <c r="AK1239" s="3">
        <v>0.57285714285714284</v>
      </c>
      <c r="AL1239" s="3">
        <v>0.42857142857142855</v>
      </c>
      <c r="AM1239" s="3">
        <v>0.76042857142857145</v>
      </c>
      <c r="AN1239" s="3">
        <v>0.89757142857142846</v>
      </c>
      <c r="AO1239" s="3">
        <f t="shared" si="251"/>
        <v>0.72685714285714287</v>
      </c>
      <c r="AP1239" s="3" t="b">
        <f t="shared" si="252"/>
        <v>0</v>
      </c>
      <c r="AQ1239" s="3" t="b">
        <f t="shared" si="259"/>
        <v>1</v>
      </c>
      <c r="AR1239">
        <f t="shared" si="253"/>
        <v>2</v>
      </c>
      <c r="AS1239">
        <f t="shared" si="254"/>
        <v>2</v>
      </c>
      <c r="AT1239" s="3" t="b">
        <f t="shared" si="255"/>
        <v>1</v>
      </c>
      <c r="AU1239" s="3">
        <f t="shared" si="256"/>
        <v>0.75035714285714294</v>
      </c>
      <c r="AV1239" s="3">
        <f t="shared" si="257"/>
        <v>0.69552380952380943</v>
      </c>
      <c r="AW1239" s="3">
        <f t="shared" si="263"/>
        <v>0.10947752704686611</v>
      </c>
      <c r="AX1239" s="3">
        <f t="shared" si="262"/>
        <v>3.270782552386766E-2</v>
      </c>
      <c r="AY1239" s="3" t="b">
        <f t="shared" si="260"/>
        <v>0</v>
      </c>
      <c r="AZ1239" s="6">
        <f t="shared" si="258"/>
        <v>0.85960748030028644</v>
      </c>
      <c r="BA1239" s="3" t="b">
        <f t="shared" si="261"/>
        <v>0</v>
      </c>
      <c r="BB1239" s="3"/>
      <c r="BC1239" t="s">
        <v>537</v>
      </c>
    </row>
    <row r="1240" spans="1:55">
      <c r="A1240">
        <v>911</v>
      </c>
      <c r="B1240">
        <v>1</v>
      </c>
      <c r="C1240" t="s">
        <v>1408</v>
      </c>
      <c r="D1240" t="str">
        <f>HYPERLINK("http://www.uniprot.org/uniprot/CN093_MOUSE", "CN093_MOUSE")</f>
        <v>CN093_MOUSE</v>
      </c>
      <c r="F1240">
        <v>14</v>
      </c>
      <c r="G1240">
        <v>541</v>
      </c>
      <c r="H1240">
        <v>58781</v>
      </c>
      <c r="I1240" t="s">
        <v>1409</v>
      </c>
      <c r="J1240">
        <v>3</v>
      </c>
      <c r="K1240">
        <v>3</v>
      </c>
      <c r="L1240">
        <v>1</v>
      </c>
      <c r="M1240">
        <v>0</v>
      </c>
      <c r="N1240">
        <v>0</v>
      </c>
      <c r="O1240">
        <v>1</v>
      </c>
      <c r="P1240">
        <v>0</v>
      </c>
      <c r="Q1240">
        <v>0</v>
      </c>
      <c r="R1240">
        <v>2</v>
      </c>
      <c r="S1240">
        <v>0</v>
      </c>
      <c r="T1240">
        <v>0</v>
      </c>
      <c r="U1240">
        <v>0</v>
      </c>
      <c r="V1240">
        <v>1</v>
      </c>
      <c r="W1240">
        <v>0</v>
      </c>
      <c r="X1240">
        <v>0</v>
      </c>
      <c r="Y1240">
        <v>2</v>
      </c>
      <c r="Z1240">
        <v>0</v>
      </c>
      <c r="AA1240">
        <v>0</v>
      </c>
      <c r="AB1240">
        <v>0</v>
      </c>
      <c r="AC1240">
        <v>1</v>
      </c>
      <c r="AD1240">
        <v>0</v>
      </c>
      <c r="AE1240">
        <v>0</v>
      </c>
      <c r="AF1240">
        <v>2</v>
      </c>
      <c r="AG1240">
        <v>0</v>
      </c>
      <c r="AH1240" s="3">
        <v>0.8571428571428571</v>
      </c>
      <c r="AI1240" s="3">
        <v>0</v>
      </c>
      <c r="AJ1240" s="3">
        <v>0.7142857142857143</v>
      </c>
      <c r="AK1240" s="3">
        <v>1.1904285714285714</v>
      </c>
      <c r="AL1240" s="3">
        <v>0.8571428571428571</v>
      </c>
      <c r="AM1240" s="3">
        <v>1.4285714285714286</v>
      </c>
      <c r="AN1240" s="3">
        <v>0</v>
      </c>
      <c r="AO1240" s="3">
        <f t="shared" si="251"/>
        <v>0.72108163265306124</v>
      </c>
      <c r="AP1240" s="3" t="b">
        <f t="shared" si="252"/>
        <v>0</v>
      </c>
      <c r="AQ1240" s="3" t="b">
        <f t="shared" si="259"/>
        <v>1</v>
      </c>
      <c r="AR1240">
        <f t="shared" si="253"/>
        <v>1</v>
      </c>
      <c r="AS1240">
        <f t="shared" si="254"/>
        <v>1</v>
      </c>
      <c r="AT1240" s="3" t="b">
        <f t="shared" si="255"/>
        <v>0</v>
      </c>
      <c r="AU1240" s="3">
        <f t="shared" si="256"/>
        <v>0.69046428571428575</v>
      </c>
      <c r="AV1240" s="3">
        <f t="shared" si="257"/>
        <v>0.76190476190476186</v>
      </c>
      <c r="AW1240" s="3">
        <f t="shared" si="263"/>
        <v>-0.14204387913929073</v>
      </c>
      <c r="AX1240" s="3">
        <f t="shared" si="262"/>
        <v>-0.23740630952910255</v>
      </c>
      <c r="AY1240" s="3" t="b">
        <f t="shared" si="260"/>
        <v>0</v>
      </c>
      <c r="AZ1240" s="6">
        <f t="shared" si="258"/>
        <v>0.88185788624022698</v>
      </c>
      <c r="BA1240" s="3" t="b">
        <f t="shared" si="261"/>
        <v>0</v>
      </c>
      <c r="BB1240" s="3"/>
      <c r="BC1240" t="s">
        <v>537</v>
      </c>
    </row>
    <row r="1241" spans="1:55">
      <c r="A1241">
        <v>977</v>
      </c>
      <c r="B1241">
        <v>1</v>
      </c>
      <c r="C1241" t="s">
        <v>1189</v>
      </c>
      <c r="D1241" t="str">
        <f>HYPERLINK("http://www.uniprot.org/uniprot/CX056_MOUSE", "CX056_MOUSE")</f>
        <v>CX056_MOUSE</v>
      </c>
      <c r="F1241">
        <v>14.4</v>
      </c>
      <c r="G1241">
        <v>222</v>
      </c>
      <c r="H1241">
        <v>25595</v>
      </c>
      <c r="I1241" t="s">
        <v>1190</v>
      </c>
      <c r="J1241">
        <v>3</v>
      </c>
      <c r="K1241">
        <v>3</v>
      </c>
      <c r="L1241">
        <v>1</v>
      </c>
      <c r="M1241">
        <v>0</v>
      </c>
      <c r="N1241">
        <v>2</v>
      </c>
      <c r="O1241">
        <v>1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2</v>
      </c>
      <c r="V1241">
        <v>1</v>
      </c>
      <c r="W1241">
        <v>0</v>
      </c>
      <c r="X1241">
        <v>0</v>
      </c>
      <c r="Y1241">
        <v>0</v>
      </c>
      <c r="Z1241">
        <v>0</v>
      </c>
      <c r="AA1241">
        <v>0</v>
      </c>
      <c r="AB1241">
        <v>2</v>
      </c>
      <c r="AC1241">
        <v>1</v>
      </c>
      <c r="AD1241">
        <v>0</v>
      </c>
      <c r="AE1241">
        <v>0</v>
      </c>
      <c r="AF1241">
        <v>0</v>
      </c>
      <c r="AG1241">
        <v>0</v>
      </c>
      <c r="AH1241" s="3">
        <v>0.8928571428571429</v>
      </c>
      <c r="AI1241" s="3">
        <v>1</v>
      </c>
      <c r="AJ1241" s="3">
        <v>0.77142857142857146</v>
      </c>
      <c r="AK1241" s="3">
        <v>1.4285714285714286</v>
      </c>
      <c r="AL1241" s="3">
        <v>0.93342857142857139</v>
      </c>
      <c r="AM1241" s="3">
        <v>0</v>
      </c>
      <c r="AN1241" s="3">
        <v>0</v>
      </c>
      <c r="AO1241" s="3">
        <f t="shared" si="251"/>
        <v>0.7180408163265305</v>
      </c>
      <c r="AP1241" s="3" t="b">
        <f t="shared" si="252"/>
        <v>0</v>
      </c>
      <c r="AQ1241" s="3" t="b">
        <f t="shared" si="259"/>
        <v>1</v>
      </c>
      <c r="AR1241">
        <f t="shared" si="253"/>
        <v>2</v>
      </c>
      <c r="AS1241">
        <f t="shared" si="254"/>
        <v>0</v>
      </c>
      <c r="AT1241" s="3" t="b">
        <f t="shared" si="255"/>
        <v>0</v>
      </c>
      <c r="AU1241" s="3">
        <f t="shared" si="256"/>
        <v>1.0232142857142856</v>
      </c>
      <c r="AV1241" s="3">
        <f t="shared" si="257"/>
        <v>0.31114285714285711</v>
      </c>
      <c r="AW1241" s="3">
        <f t="shared" si="263"/>
        <v>1.7174592798147228</v>
      </c>
      <c r="AX1241" s="3">
        <f t="shared" si="262"/>
        <v>0.93052914110133556</v>
      </c>
      <c r="AY1241" s="3" t="b">
        <f t="shared" si="260"/>
        <v>0</v>
      </c>
      <c r="AZ1241" s="6">
        <f t="shared" si="258"/>
        <v>7.0325013333376693E-2</v>
      </c>
      <c r="BA1241" s="3" t="b">
        <f t="shared" si="261"/>
        <v>1</v>
      </c>
      <c r="BB1241" s="3"/>
      <c r="BC1241" t="s">
        <v>537</v>
      </c>
    </row>
    <row r="1242" spans="1:55">
      <c r="A1242">
        <v>122</v>
      </c>
      <c r="B1242">
        <v>1</v>
      </c>
      <c r="C1242" t="s">
        <v>242</v>
      </c>
      <c r="D1242" t="str">
        <f>HYPERLINK("http://www.uniprot.org/uniprot/TF2H4_MOUSE", "TF2H4_MOUSE")</f>
        <v>TF2H4_MOUSE</v>
      </c>
      <c r="F1242">
        <v>10.8</v>
      </c>
      <c r="G1242">
        <v>463</v>
      </c>
      <c r="H1242">
        <v>52225</v>
      </c>
      <c r="I1242" t="s">
        <v>243</v>
      </c>
      <c r="J1242">
        <v>10</v>
      </c>
      <c r="K1242">
        <v>10</v>
      </c>
      <c r="L1242">
        <v>1</v>
      </c>
      <c r="M1242">
        <v>0</v>
      </c>
      <c r="N1242">
        <v>3</v>
      </c>
      <c r="O1242">
        <v>2</v>
      </c>
      <c r="P1242">
        <v>0</v>
      </c>
      <c r="Q1242">
        <v>0</v>
      </c>
      <c r="R1242">
        <v>3</v>
      </c>
      <c r="S1242">
        <v>2</v>
      </c>
      <c r="T1242">
        <v>0</v>
      </c>
      <c r="U1242">
        <v>3</v>
      </c>
      <c r="V1242">
        <v>2</v>
      </c>
      <c r="W1242">
        <v>0</v>
      </c>
      <c r="X1242">
        <v>0</v>
      </c>
      <c r="Y1242">
        <v>3</v>
      </c>
      <c r="Z1242">
        <v>2</v>
      </c>
      <c r="AA1242">
        <v>0</v>
      </c>
      <c r="AB1242">
        <v>3</v>
      </c>
      <c r="AC1242">
        <v>2</v>
      </c>
      <c r="AD1242">
        <v>0</v>
      </c>
      <c r="AE1242">
        <v>0</v>
      </c>
      <c r="AF1242">
        <v>3</v>
      </c>
      <c r="AG1242">
        <v>2</v>
      </c>
      <c r="AH1242" s="3">
        <v>0</v>
      </c>
      <c r="AI1242" s="3">
        <v>1.2857142857142858</v>
      </c>
      <c r="AJ1242" s="3">
        <v>1</v>
      </c>
      <c r="AK1242" s="3">
        <v>0</v>
      </c>
      <c r="AL1242" s="3">
        <v>0</v>
      </c>
      <c r="AM1242" s="3">
        <v>1.8571428571428572</v>
      </c>
      <c r="AN1242" s="3">
        <v>0.8571428571428571</v>
      </c>
      <c r="AO1242" s="3">
        <f t="shared" si="251"/>
        <v>0.71428571428571419</v>
      </c>
      <c r="AP1242" s="3" t="b">
        <f t="shared" si="252"/>
        <v>0</v>
      </c>
      <c r="AQ1242" s="3" t="b">
        <f t="shared" si="259"/>
        <v>1</v>
      </c>
      <c r="AR1242">
        <f t="shared" si="253"/>
        <v>2</v>
      </c>
      <c r="AS1242">
        <f t="shared" si="254"/>
        <v>2</v>
      </c>
      <c r="AT1242" s="3" t="b">
        <f t="shared" si="255"/>
        <v>1</v>
      </c>
      <c r="AU1242" s="3">
        <f t="shared" si="256"/>
        <v>0.5714285714285714</v>
      </c>
      <c r="AV1242" s="3">
        <f t="shared" si="257"/>
        <v>0.90476190476190477</v>
      </c>
      <c r="AW1242" s="3">
        <f t="shared" si="263"/>
        <v>-0.66296501272242936</v>
      </c>
      <c r="AX1242" s="3">
        <f t="shared" si="262"/>
        <v>-0.48890649077775294</v>
      </c>
      <c r="AY1242" s="3" t="b">
        <f t="shared" si="260"/>
        <v>0</v>
      </c>
      <c r="AZ1242" s="6">
        <f t="shared" si="258"/>
        <v>0.60183150979948952</v>
      </c>
      <c r="BA1242" s="3" t="b">
        <f t="shared" si="261"/>
        <v>0</v>
      </c>
      <c r="BB1242" s="3"/>
      <c r="BC1242" t="s">
        <v>537</v>
      </c>
    </row>
    <row r="1243" spans="1:55">
      <c r="A1243">
        <v>474</v>
      </c>
      <c r="B1243">
        <v>1</v>
      </c>
      <c r="C1243" t="s">
        <v>805</v>
      </c>
      <c r="D1243" t="str">
        <f>HYPERLINK("http://www.uniprot.org/uniprot/TOP2A_MOUSE", "TOP2A_MOUSE")</f>
        <v>TOP2A_MOUSE</v>
      </c>
      <c r="F1243">
        <v>9.1999999999999993</v>
      </c>
      <c r="G1243">
        <v>1528</v>
      </c>
      <c r="H1243">
        <v>172878</v>
      </c>
      <c r="I1243" t="s">
        <v>806</v>
      </c>
      <c r="J1243">
        <v>178</v>
      </c>
      <c r="K1243">
        <v>3</v>
      </c>
      <c r="L1243">
        <v>1.7000000000000001E-2</v>
      </c>
      <c r="M1243">
        <v>9</v>
      </c>
      <c r="N1243">
        <v>33</v>
      </c>
      <c r="O1243">
        <v>33</v>
      </c>
      <c r="P1243">
        <v>19</v>
      </c>
      <c r="Q1243">
        <v>14</v>
      </c>
      <c r="R1243">
        <v>32</v>
      </c>
      <c r="S1243">
        <v>38</v>
      </c>
      <c r="T1243">
        <v>1</v>
      </c>
      <c r="U1243">
        <v>0</v>
      </c>
      <c r="V1243">
        <v>0</v>
      </c>
      <c r="W1243">
        <v>0</v>
      </c>
      <c r="X1243">
        <v>0</v>
      </c>
      <c r="Y1243">
        <v>0</v>
      </c>
      <c r="Z1243">
        <v>2</v>
      </c>
      <c r="AA1243">
        <v>1.151</v>
      </c>
      <c r="AB1243">
        <v>0</v>
      </c>
      <c r="AC1243">
        <v>0</v>
      </c>
      <c r="AD1243">
        <v>0</v>
      </c>
      <c r="AE1243">
        <v>0</v>
      </c>
      <c r="AF1243">
        <v>0</v>
      </c>
      <c r="AG1243">
        <v>2.4929999999999999</v>
      </c>
      <c r="AH1243" s="3">
        <v>3.3277142857142858</v>
      </c>
      <c r="AI1243" s="3">
        <v>0</v>
      </c>
      <c r="AJ1243" s="3">
        <v>0</v>
      </c>
      <c r="AK1243" s="3">
        <v>0.2857142857142857</v>
      </c>
      <c r="AL1243" s="3">
        <v>0</v>
      </c>
      <c r="AM1243" s="3">
        <v>0</v>
      </c>
      <c r="AN1243" s="3">
        <v>1.3561428571428571</v>
      </c>
      <c r="AO1243" s="3">
        <f t="shared" si="251"/>
        <v>0.70993877551020401</v>
      </c>
      <c r="AP1243" s="3" t="b">
        <f t="shared" si="252"/>
        <v>0</v>
      </c>
      <c r="AQ1243" s="3" t="b">
        <f t="shared" si="259"/>
        <v>0</v>
      </c>
      <c r="AR1243">
        <f t="shared" si="253"/>
        <v>4</v>
      </c>
      <c r="AS1243">
        <f t="shared" si="254"/>
        <v>3</v>
      </c>
      <c r="AT1243" s="3" t="b">
        <f t="shared" si="255"/>
        <v>1</v>
      </c>
      <c r="AU1243" s="3">
        <f t="shared" si="256"/>
        <v>0.90335714285714286</v>
      </c>
      <c r="AV1243" s="3">
        <f t="shared" si="257"/>
        <v>0.45204761904761903</v>
      </c>
      <c r="AW1243" s="3">
        <f t="shared" si="263"/>
        <v>0.99882171568101419</v>
      </c>
      <c r="AX1243" s="3">
        <f t="shared" si="262"/>
        <v>0.49346349077972768</v>
      </c>
      <c r="AY1243" s="3" t="b">
        <f t="shared" si="260"/>
        <v>0</v>
      </c>
      <c r="AZ1243" s="6">
        <f t="shared" si="258"/>
        <v>0.67993746748063644</v>
      </c>
      <c r="BA1243" s="3" t="b">
        <f t="shared" si="261"/>
        <v>0</v>
      </c>
      <c r="BB1243" s="3"/>
      <c r="BC1243" t="s">
        <v>807</v>
      </c>
    </row>
    <row r="1244" spans="1:55">
      <c r="A1244">
        <v>993</v>
      </c>
      <c r="B1244">
        <v>1</v>
      </c>
      <c r="C1244" t="s">
        <v>1224</v>
      </c>
      <c r="D1244" t="str">
        <f>HYPERLINK("http://www.uniprot.org/uniprot/SDOS_MOUSE", "SDOS_MOUSE")</f>
        <v>SDOS_MOUSE</v>
      </c>
      <c r="F1244">
        <v>11.4</v>
      </c>
      <c r="G1244">
        <v>211</v>
      </c>
      <c r="H1244">
        <v>23415</v>
      </c>
      <c r="I1244" t="s">
        <v>1225</v>
      </c>
      <c r="J1244">
        <v>3</v>
      </c>
      <c r="K1244">
        <v>3</v>
      </c>
      <c r="L1244">
        <v>1</v>
      </c>
      <c r="M1244">
        <v>0</v>
      </c>
      <c r="N1244">
        <v>2</v>
      </c>
      <c r="O1244">
        <v>0</v>
      </c>
      <c r="P1244">
        <v>0</v>
      </c>
      <c r="Q1244">
        <v>0</v>
      </c>
      <c r="R1244">
        <v>0</v>
      </c>
      <c r="S1244">
        <v>1</v>
      </c>
      <c r="T1244">
        <v>0</v>
      </c>
      <c r="U1244">
        <v>2</v>
      </c>
      <c r="V1244">
        <v>0</v>
      </c>
      <c r="W1244">
        <v>0</v>
      </c>
      <c r="X1244">
        <v>0</v>
      </c>
      <c r="Y1244">
        <v>0</v>
      </c>
      <c r="Z1244">
        <v>1</v>
      </c>
      <c r="AA1244">
        <v>0</v>
      </c>
      <c r="AB1244">
        <v>2</v>
      </c>
      <c r="AC1244">
        <v>0</v>
      </c>
      <c r="AD1244">
        <v>0</v>
      </c>
      <c r="AE1244">
        <v>0</v>
      </c>
      <c r="AF1244">
        <v>0</v>
      </c>
      <c r="AG1244">
        <v>1</v>
      </c>
      <c r="AH1244" s="3">
        <v>0.93342857142857139</v>
      </c>
      <c r="AI1244" s="3">
        <v>1</v>
      </c>
      <c r="AJ1244" s="3">
        <v>0</v>
      </c>
      <c r="AK1244" s="3">
        <v>1.4285714285714286</v>
      </c>
      <c r="AL1244" s="3">
        <v>1</v>
      </c>
      <c r="AM1244" s="3">
        <v>0</v>
      </c>
      <c r="AN1244" s="3">
        <v>0.5714285714285714</v>
      </c>
      <c r="AO1244" s="3">
        <f t="shared" si="251"/>
        <v>0.70477551020408158</v>
      </c>
      <c r="AP1244" s="3" t="b">
        <f t="shared" si="252"/>
        <v>0</v>
      </c>
      <c r="AQ1244" s="3" t="b">
        <f t="shared" si="259"/>
        <v>1</v>
      </c>
      <c r="AR1244">
        <f t="shared" si="253"/>
        <v>1</v>
      </c>
      <c r="AS1244">
        <f t="shared" si="254"/>
        <v>1</v>
      </c>
      <c r="AT1244" s="3" t="b">
        <f t="shared" si="255"/>
        <v>0</v>
      </c>
      <c r="AU1244" s="3">
        <f t="shared" si="256"/>
        <v>0.84050000000000002</v>
      </c>
      <c r="AV1244" s="3">
        <f t="shared" si="257"/>
        <v>0.52380952380952384</v>
      </c>
      <c r="AW1244" s="3">
        <f t="shared" si="263"/>
        <v>0.68220552871554319</v>
      </c>
      <c r="AX1244" s="3">
        <f t="shared" si="262"/>
        <v>0.29876520792957351</v>
      </c>
      <c r="AY1244" s="3" t="b">
        <f t="shared" si="260"/>
        <v>0</v>
      </c>
      <c r="AZ1244" s="6">
        <f t="shared" si="258"/>
        <v>0.49514651643099339</v>
      </c>
      <c r="BA1244" s="3" t="b">
        <f t="shared" si="261"/>
        <v>0</v>
      </c>
      <c r="BB1244" s="3"/>
      <c r="BC1244" t="s">
        <v>537</v>
      </c>
    </row>
    <row r="1245" spans="1:55">
      <c r="A1245">
        <v>102</v>
      </c>
      <c r="B1245">
        <v>1</v>
      </c>
      <c r="C1245" t="s">
        <v>376</v>
      </c>
      <c r="D1245" t="str">
        <f>HYPERLINK("http://www.uniprot.org/uniprot/NTHL1_MOUSE", "NTHL1_MOUSE")</f>
        <v>NTHL1_MOUSE</v>
      </c>
      <c r="F1245">
        <v>12.7</v>
      </c>
      <c r="G1245">
        <v>300</v>
      </c>
      <c r="H1245">
        <v>33648</v>
      </c>
      <c r="I1245" t="s">
        <v>291</v>
      </c>
      <c r="J1245">
        <v>9</v>
      </c>
      <c r="K1245">
        <v>9</v>
      </c>
      <c r="L1245">
        <v>1</v>
      </c>
      <c r="M1245">
        <v>0</v>
      </c>
      <c r="N1245">
        <v>4</v>
      </c>
      <c r="O1245">
        <v>4</v>
      </c>
      <c r="P1245">
        <v>0</v>
      </c>
      <c r="Q1245">
        <v>0</v>
      </c>
      <c r="R1245">
        <v>0</v>
      </c>
      <c r="S1245">
        <v>1</v>
      </c>
      <c r="T1245">
        <v>0</v>
      </c>
      <c r="U1245">
        <v>4</v>
      </c>
      <c r="V1245">
        <v>4</v>
      </c>
      <c r="W1245">
        <v>0</v>
      </c>
      <c r="X1245">
        <v>0</v>
      </c>
      <c r="Y1245">
        <v>0</v>
      </c>
      <c r="Z1245">
        <v>1</v>
      </c>
      <c r="AA1245">
        <v>0</v>
      </c>
      <c r="AB1245">
        <v>4</v>
      </c>
      <c r="AC1245">
        <v>4</v>
      </c>
      <c r="AD1245">
        <v>0</v>
      </c>
      <c r="AE1245">
        <v>0</v>
      </c>
      <c r="AF1245">
        <v>0</v>
      </c>
      <c r="AG1245">
        <v>1</v>
      </c>
      <c r="AH1245" s="3">
        <v>0</v>
      </c>
      <c r="AI1245" s="3">
        <v>2.168857142857143</v>
      </c>
      <c r="AJ1245" s="3">
        <v>2.4325714285714284</v>
      </c>
      <c r="AK1245" s="3">
        <v>0</v>
      </c>
      <c r="AL1245" s="3">
        <v>0</v>
      </c>
      <c r="AM1245" s="3">
        <v>0</v>
      </c>
      <c r="AN1245" s="3">
        <v>0.2857142857142857</v>
      </c>
      <c r="AO1245" s="3">
        <f t="shared" si="251"/>
        <v>0.69816326530612238</v>
      </c>
      <c r="AP1245" s="3" t="b">
        <f t="shared" si="252"/>
        <v>0</v>
      </c>
      <c r="AQ1245" s="3" t="b">
        <f t="shared" si="259"/>
        <v>1</v>
      </c>
      <c r="AR1245">
        <f t="shared" si="253"/>
        <v>2</v>
      </c>
      <c r="AS1245">
        <f t="shared" si="254"/>
        <v>1</v>
      </c>
      <c r="AT1245" s="3" t="b">
        <f t="shared" si="255"/>
        <v>0</v>
      </c>
      <c r="AU1245" s="3">
        <f t="shared" si="256"/>
        <v>1.1503571428571429</v>
      </c>
      <c r="AV1245" s="3">
        <f t="shared" si="257"/>
        <v>9.5238095238095233E-2</v>
      </c>
      <c r="AW1245" s="3">
        <f t="shared" si="263"/>
        <v>3.5943992563292464</v>
      </c>
      <c r="AX1245" s="3">
        <f t="shared" si="262"/>
        <v>2.1724147287467357</v>
      </c>
      <c r="AY1245" s="3" t="b">
        <f t="shared" si="260"/>
        <v>1</v>
      </c>
      <c r="AZ1245" s="6">
        <f t="shared" si="258"/>
        <v>0.24050248255763518</v>
      </c>
      <c r="BA1245" s="3" t="b">
        <f t="shared" si="261"/>
        <v>0</v>
      </c>
      <c r="BB1245" s="3"/>
      <c r="BC1245" t="s">
        <v>537</v>
      </c>
    </row>
    <row r="1246" spans="1:55">
      <c r="A1246">
        <v>907</v>
      </c>
      <c r="B1246">
        <v>1</v>
      </c>
      <c r="C1246" t="s">
        <v>1399</v>
      </c>
      <c r="D1246" t="str">
        <f>HYPERLINK("http://www.uniprot.org/uniprot/DHSA_MOUSE", "DHSA_MOUSE")</f>
        <v>DHSA_MOUSE</v>
      </c>
      <c r="F1246">
        <v>7.5</v>
      </c>
      <c r="G1246">
        <v>664</v>
      </c>
      <c r="H1246">
        <v>72586</v>
      </c>
      <c r="I1246" t="s">
        <v>1400</v>
      </c>
      <c r="J1246">
        <v>3</v>
      </c>
      <c r="K1246">
        <v>3</v>
      </c>
      <c r="L1246">
        <v>1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2</v>
      </c>
      <c r="S1246">
        <v>1</v>
      </c>
      <c r="T1246">
        <v>0</v>
      </c>
      <c r="U1246">
        <v>0</v>
      </c>
      <c r="V1246">
        <v>0</v>
      </c>
      <c r="W1246">
        <v>0</v>
      </c>
      <c r="X1246">
        <v>0</v>
      </c>
      <c r="Y1246">
        <v>2</v>
      </c>
      <c r="Z1246">
        <v>1</v>
      </c>
      <c r="AA1246">
        <v>0</v>
      </c>
      <c r="AB1246">
        <v>0</v>
      </c>
      <c r="AC1246">
        <v>0</v>
      </c>
      <c r="AD1246">
        <v>0</v>
      </c>
      <c r="AE1246">
        <v>0</v>
      </c>
      <c r="AF1246">
        <v>2</v>
      </c>
      <c r="AG1246">
        <v>1</v>
      </c>
      <c r="AH1246" s="3">
        <v>0.8571428571428571</v>
      </c>
      <c r="AI1246" s="3">
        <v>0</v>
      </c>
      <c r="AJ1246" s="3">
        <v>0</v>
      </c>
      <c r="AK1246" s="3">
        <v>1.1501428571428571</v>
      </c>
      <c r="AL1246" s="3">
        <v>0.8571428571428571</v>
      </c>
      <c r="AM1246" s="3">
        <v>1.4285714285714286</v>
      </c>
      <c r="AN1246" s="3">
        <v>0.5714285714285714</v>
      </c>
      <c r="AO1246" s="3">
        <f t="shared" si="251"/>
        <v>0.69491836734693879</v>
      </c>
      <c r="AP1246" s="3" t="b">
        <f t="shared" si="252"/>
        <v>0</v>
      </c>
      <c r="AQ1246" s="3" t="b">
        <f t="shared" si="259"/>
        <v>1</v>
      </c>
      <c r="AR1246">
        <f t="shared" si="253"/>
        <v>0</v>
      </c>
      <c r="AS1246">
        <f t="shared" si="254"/>
        <v>2</v>
      </c>
      <c r="AT1246" s="3" t="b">
        <f t="shared" si="255"/>
        <v>1</v>
      </c>
      <c r="AU1246" s="3">
        <f t="shared" si="256"/>
        <v>0.50182142857142853</v>
      </c>
      <c r="AV1246" s="3">
        <f t="shared" si="257"/>
        <v>0.95238095238095222</v>
      </c>
      <c r="AW1246" s="3">
        <f t="shared" si="263"/>
        <v>-0.9243646895656058</v>
      </c>
      <c r="AX1246" s="3">
        <f t="shared" si="262"/>
        <v>-0.51695631358838356</v>
      </c>
      <c r="AY1246" s="3" t="b">
        <f t="shared" si="260"/>
        <v>0</v>
      </c>
      <c r="AZ1246" s="6">
        <f t="shared" si="258"/>
        <v>0.32040758690467297</v>
      </c>
      <c r="BA1246" s="3" t="b">
        <f t="shared" si="261"/>
        <v>0</v>
      </c>
      <c r="BB1246" s="3"/>
      <c r="BC1246" t="s">
        <v>537</v>
      </c>
    </row>
    <row r="1247" spans="1:55">
      <c r="A1247">
        <v>53</v>
      </c>
      <c r="B1247">
        <v>1</v>
      </c>
      <c r="C1247" t="s">
        <v>351</v>
      </c>
      <c r="D1247" t="str">
        <f>HYPERLINK("http://www.uniprot.org/uniprot/TRM1L_MOUSE", "TRM1L_MOUSE")</f>
        <v>TRM1L_MOUSE</v>
      </c>
      <c r="F1247">
        <v>8.9</v>
      </c>
      <c r="G1247">
        <v>728</v>
      </c>
      <c r="H1247">
        <v>80862</v>
      </c>
      <c r="I1247" t="s">
        <v>352</v>
      </c>
      <c r="J1247">
        <v>10</v>
      </c>
      <c r="K1247">
        <v>10</v>
      </c>
      <c r="L1247">
        <v>1</v>
      </c>
      <c r="M1247">
        <v>0</v>
      </c>
      <c r="N1247">
        <v>3</v>
      </c>
      <c r="O1247">
        <v>3</v>
      </c>
      <c r="P1247">
        <v>0</v>
      </c>
      <c r="Q1247">
        <v>0</v>
      </c>
      <c r="R1247">
        <v>1</v>
      </c>
      <c r="S1247">
        <v>3</v>
      </c>
      <c r="T1247">
        <v>0</v>
      </c>
      <c r="U1247">
        <v>3</v>
      </c>
      <c r="V1247">
        <v>3</v>
      </c>
      <c r="W1247">
        <v>0</v>
      </c>
      <c r="X1247">
        <v>0</v>
      </c>
      <c r="Y1247">
        <v>1</v>
      </c>
      <c r="Z1247">
        <v>3</v>
      </c>
      <c r="AA1247">
        <v>0</v>
      </c>
      <c r="AB1247">
        <v>3</v>
      </c>
      <c r="AC1247">
        <v>3</v>
      </c>
      <c r="AD1247">
        <v>0</v>
      </c>
      <c r="AE1247">
        <v>0</v>
      </c>
      <c r="AF1247">
        <v>1</v>
      </c>
      <c r="AG1247">
        <v>3</v>
      </c>
      <c r="AH1247" s="3">
        <v>0</v>
      </c>
      <c r="AI1247" s="3">
        <v>1.2857142857142858</v>
      </c>
      <c r="AJ1247" s="3">
        <v>1.5714285714285714</v>
      </c>
      <c r="AK1247" s="3">
        <v>0</v>
      </c>
      <c r="AL1247" s="3">
        <v>0</v>
      </c>
      <c r="AM1247" s="3">
        <v>0.5714285714285714</v>
      </c>
      <c r="AN1247" s="3">
        <v>1.4285714285714286</v>
      </c>
      <c r="AO1247" s="3">
        <f t="shared" si="251"/>
        <v>0.69387755102040827</v>
      </c>
      <c r="AP1247" s="3" t="b">
        <f t="shared" si="252"/>
        <v>0</v>
      </c>
      <c r="AQ1247" s="3" t="b">
        <f t="shared" si="259"/>
        <v>1</v>
      </c>
      <c r="AR1247">
        <f t="shared" si="253"/>
        <v>2</v>
      </c>
      <c r="AS1247">
        <f t="shared" si="254"/>
        <v>2</v>
      </c>
      <c r="AT1247" s="3" t="b">
        <f t="shared" si="255"/>
        <v>1</v>
      </c>
      <c r="AU1247" s="3">
        <f t="shared" si="256"/>
        <v>0.7142857142857143</v>
      </c>
      <c r="AV1247" s="3">
        <f t="shared" si="257"/>
        <v>0.66666666666666663</v>
      </c>
      <c r="AW1247" s="3">
        <f t="shared" si="263"/>
        <v>9.953567355091468E-2</v>
      </c>
      <c r="AX1247" s="3">
        <f t="shared" si="262"/>
        <v>0.10330699176503419</v>
      </c>
      <c r="AY1247" s="3" t="b">
        <f t="shared" si="260"/>
        <v>0</v>
      </c>
      <c r="AZ1247" s="6">
        <f t="shared" si="258"/>
        <v>0.94010980701394553</v>
      </c>
      <c r="BA1247" s="3" t="b">
        <f t="shared" si="261"/>
        <v>0</v>
      </c>
      <c r="BB1247" s="3"/>
      <c r="BC1247" t="s">
        <v>537</v>
      </c>
    </row>
    <row r="1248" spans="1:55">
      <c r="A1248">
        <v>345</v>
      </c>
      <c r="B1248">
        <v>1</v>
      </c>
      <c r="C1248" t="s">
        <v>1214</v>
      </c>
      <c r="D1248" t="str">
        <f>HYPERLINK("http://www.uniprot.org/uniprot/CIRBP_MOUSE", "CIRBP_MOUSE")</f>
        <v>CIRBP_MOUSE</v>
      </c>
      <c r="F1248">
        <v>26.7</v>
      </c>
      <c r="G1248">
        <v>172</v>
      </c>
      <c r="H1248">
        <v>18608</v>
      </c>
      <c r="I1248" t="s">
        <v>1215</v>
      </c>
      <c r="J1248">
        <v>9</v>
      </c>
      <c r="K1248">
        <v>9</v>
      </c>
      <c r="L1248">
        <v>1</v>
      </c>
      <c r="M1248">
        <v>0</v>
      </c>
      <c r="N1248">
        <v>5</v>
      </c>
      <c r="O1248">
        <v>1</v>
      </c>
      <c r="P1248">
        <v>0</v>
      </c>
      <c r="Q1248">
        <v>0</v>
      </c>
      <c r="R1248">
        <v>0</v>
      </c>
      <c r="S1248">
        <v>3</v>
      </c>
      <c r="T1248">
        <v>0</v>
      </c>
      <c r="U1248">
        <v>5</v>
      </c>
      <c r="V1248">
        <v>1</v>
      </c>
      <c r="W1248">
        <v>0</v>
      </c>
      <c r="X1248">
        <v>0</v>
      </c>
      <c r="Y1248">
        <v>0</v>
      </c>
      <c r="Z1248">
        <v>3</v>
      </c>
      <c r="AA1248">
        <v>0</v>
      </c>
      <c r="AB1248">
        <v>5</v>
      </c>
      <c r="AC1248">
        <v>1</v>
      </c>
      <c r="AD1248">
        <v>0</v>
      </c>
      <c r="AE1248">
        <v>0</v>
      </c>
      <c r="AF1248">
        <v>0</v>
      </c>
      <c r="AG1248">
        <v>3</v>
      </c>
      <c r="AH1248" s="3">
        <v>0</v>
      </c>
      <c r="AI1248" s="3">
        <v>2.8571428571428572</v>
      </c>
      <c r="AJ1248" s="3">
        <v>0.5714285714285714</v>
      </c>
      <c r="AK1248" s="3">
        <v>0</v>
      </c>
      <c r="AL1248" s="3">
        <v>0</v>
      </c>
      <c r="AM1248" s="3">
        <v>0</v>
      </c>
      <c r="AN1248" s="3">
        <v>1.4285714285714286</v>
      </c>
      <c r="AO1248" s="3">
        <f t="shared" si="251"/>
        <v>0.69387755102040827</v>
      </c>
      <c r="AP1248" s="3" t="b">
        <f t="shared" si="252"/>
        <v>0</v>
      </c>
      <c r="AQ1248" s="3" t="b">
        <f t="shared" si="259"/>
        <v>1</v>
      </c>
      <c r="AR1248">
        <f t="shared" si="253"/>
        <v>2</v>
      </c>
      <c r="AS1248">
        <f t="shared" si="254"/>
        <v>1</v>
      </c>
      <c r="AT1248" s="3" t="b">
        <f t="shared" si="255"/>
        <v>0</v>
      </c>
      <c r="AU1248" s="3">
        <f t="shared" si="256"/>
        <v>0.85714285714285721</v>
      </c>
      <c r="AV1248" s="3">
        <f t="shared" si="257"/>
        <v>0.47619047619047622</v>
      </c>
      <c r="AW1248" s="3">
        <f t="shared" si="263"/>
        <v>0.84799690655495008</v>
      </c>
      <c r="AX1248" s="3">
        <f t="shared" si="262"/>
        <v>0.73363787453377038</v>
      </c>
      <c r="AY1248" s="3" t="b">
        <f t="shared" si="260"/>
        <v>0</v>
      </c>
      <c r="AZ1248" s="6">
        <f t="shared" si="258"/>
        <v>0.68902665870386937</v>
      </c>
      <c r="BA1248" s="3" t="b">
        <f t="shared" si="261"/>
        <v>0</v>
      </c>
      <c r="BB1248" s="3"/>
      <c r="BC1248" t="s">
        <v>537</v>
      </c>
    </row>
    <row r="1249" spans="1:55">
      <c r="A1249" s="1">
        <v>413</v>
      </c>
      <c r="B1249">
        <v>1</v>
      </c>
      <c r="C1249" t="s">
        <v>936</v>
      </c>
      <c r="D1249" t="str">
        <f>HYPERLINK("http://www.uniprot.org/uniprot/SPT41_MOUSE", "SPT41_MOUSE")</f>
        <v>SPT41_MOUSE</v>
      </c>
      <c r="F1249">
        <v>30.8</v>
      </c>
      <c r="G1249">
        <v>117</v>
      </c>
      <c r="H1249">
        <v>13194</v>
      </c>
      <c r="I1249" t="s">
        <v>937</v>
      </c>
      <c r="J1249">
        <v>9</v>
      </c>
      <c r="K1249">
        <v>9</v>
      </c>
      <c r="L1249">
        <v>1</v>
      </c>
      <c r="M1249">
        <v>0</v>
      </c>
      <c r="N1249">
        <v>1</v>
      </c>
      <c r="O1249">
        <v>1</v>
      </c>
      <c r="P1249">
        <v>0</v>
      </c>
      <c r="Q1249">
        <v>0</v>
      </c>
      <c r="R1249">
        <v>2</v>
      </c>
      <c r="S1249">
        <v>5</v>
      </c>
      <c r="T1249">
        <v>0</v>
      </c>
      <c r="U1249">
        <v>1</v>
      </c>
      <c r="V1249">
        <v>1</v>
      </c>
      <c r="W1249">
        <v>0</v>
      </c>
      <c r="X1249">
        <v>0</v>
      </c>
      <c r="Y1249">
        <v>2</v>
      </c>
      <c r="Z1249">
        <v>5</v>
      </c>
      <c r="AA1249">
        <v>0</v>
      </c>
      <c r="AB1249">
        <v>1</v>
      </c>
      <c r="AC1249">
        <v>1</v>
      </c>
      <c r="AD1249">
        <v>0</v>
      </c>
      <c r="AE1249">
        <v>0</v>
      </c>
      <c r="AF1249">
        <v>2</v>
      </c>
      <c r="AG1249">
        <v>5</v>
      </c>
      <c r="AH1249" s="3">
        <v>0</v>
      </c>
      <c r="AI1249" s="3">
        <v>0.2857142857142857</v>
      </c>
      <c r="AJ1249" s="3">
        <v>0.5714285714285714</v>
      </c>
      <c r="AK1249" s="3">
        <v>0</v>
      </c>
      <c r="AL1249" s="3">
        <v>0</v>
      </c>
      <c r="AM1249" s="3">
        <v>1.1428571428571428</v>
      </c>
      <c r="AN1249" s="3">
        <v>2.8571428571428572</v>
      </c>
      <c r="AO1249" s="3">
        <f t="shared" si="251"/>
        <v>0.69387755102040827</v>
      </c>
      <c r="AP1249" s="3" t="b">
        <f t="shared" si="252"/>
        <v>0</v>
      </c>
      <c r="AQ1249" s="3" t="b">
        <f t="shared" si="259"/>
        <v>1</v>
      </c>
      <c r="AR1249">
        <f t="shared" si="253"/>
        <v>2</v>
      </c>
      <c r="AS1249">
        <f t="shared" si="254"/>
        <v>2</v>
      </c>
      <c r="AT1249" s="3" t="b">
        <f t="shared" si="255"/>
        <v>1</v>
      </c>
      <c r="AU1249" s="3">
        <f t="shared" si="256"/>
        <v>0.21428571428571427</v>
      </c>
      <c r="AV1249" s="3">
        <f t="shared" si="257"/>
        <v>1.3333333333333333</v>
      </c>
      <c r="AW1249" s="3">
        <f t="shared" si="263"/>
        <v>-2.637429920615292</v>
      </c>
      <c r="AX1249" s="3">
        <f t="shared" si="262"/>
        <v>-1.626530827034339</v>
      </c>
      <c r="AY1249" s="3" t="b">
        <f t="shared" si="260"/>
        <v>0</v>
      </c>
      <c r="AZ1249" s="6">
        <f t="shared" si="258"/>
        <v>0.17745447571222456</v>
      </c>
      <c r="BA1249" s="3" t="b">
        <f t="shared" si="261"/>
        <v>0</v>
      </c>
      <c r="BB1249" s="3"/>
      <c r="BC1249" t="s">
        <v>537</v>
      </c>
    </row>
    <row r="1250" spans="1:55">
      <c r="A1250">
        <v>936</v>
      </c>
      <c r="B1250">
        <v>1</v>
      </c>
      <c r="C1250" t="s">
        <v>2819</v>
      </c>
      <c r="D1250" t="str">
        <f>HYPERLINK("http://www.uniprot.org/uniprot/ZCHC9_MOUSE", "ZCHC9_MOUSE")</f>
        <v>ZCHC9_MOUSE</v>
      </c>
      <c r="F1250">
        <v>9.5</v>
      </c>
      <c r="G1250">
        <v>273</v>
      </c>
      <c r="H1250">
        <v>30765</v>
      </c>
      <c r="I1250" t="s">
        <v>2820</v>
      </c>
      <c r="J1250">
        <v>3</v>
      </c>
      <c r="K1250">
        <v>3</v>
      </c>
      <c r="L1250">
        <v>1</v>
      </c>
      <c r="M1250">
        <v>0</v>
      </c>
      <c r="N1250">
        <v>0</v>
      </c>
      <c r="O1250">
        <v>1</v>
      </c>
      <c r="P1250">
        <v>0</v>
      </c>
      <c r="Q1250">
        <v>0</v>
      </c>
      <c r="R1250">
        <v>0</v>
      </c>
      <c r="S1250">
        <v>2</v>
      </c>
      <c r="T1250">
        <v>0</v>
      </c>
      <c r="U1250">
        <v>0</v>
      </c>
      <c r="V1250">
        <v>1</v>
      </c>
      <c r="W1250">
        <v>0</v>
      </c>
      <c r="X1250">
        <v>0</v>
      </c>
      <c r="Y1250">
        <v>0</v>
      </c>
      <c r="Z1250">
        <v>2</v>
      </c>
      <c r="AA1250">
        <v>0</v>
      </c>
      <c r="AB1250">
        <v>0</v>
      </c>
      <c r="AC1250">
        <v>1</v>
      </c>
      <c r="AD1250">
        <v>0</v>
      </c>
      <c r="AE1250">
        <v>0</v>
      </c>
      <c r="AF1250">
        <v>0</v>
      </c>
      <c r="AG1250">
        <v>2</v>
      </c>
      <c r="AH1250" s="3">
        <v>0.8571428571428571</v>
      </c>
      <c r="AI1250" s="3">
        <v>0</v>
      </c>
      <c r="AJ1250" s="3">
        <v>0.74728571428571422</v>
      </c>
      <c r="AK1250" s="3">
        <v>1.2924285714285715</v>
      </c>
      <c r="AL1250" s="3">
        <v>0.86814285714285711</v>
      </c>
      <c r="AM1250" s="3">
        <v>0</v>
      </c>
      <c r="AN1250" s="3">
        <v>1.0714285714285714</v>
      </c>
      <c r="AO1250" s="3">
        <f t="shared" si="251"/>
        <v>0.69091836734693868</v>
      </c>
      <c r="AP1250" s="3" t="b">
        <f t="shared" si="252"/>
        <v>0</v>
      </c>
      <c r="AQ1250" s="3" t="b">
        <f t="shared" si="259"/>
        <v>1</v>
      </c>
      <c r="AR1250">
        <f t="shared" si="253"/>
        <v>1</v>
      </c>
      <c r="AS1250">
        <f t="shared" si="254"/>
        <v>1</v>
      </c>
      <c r="AT1250" s="3" t="b">
        <f t="shared" si="255"/>
        <v>0</v>
      </c>
      <c r="AU1250" s="3">
        <f t="shared" si="256"/>
        <v>0.7242142857142857</v>
      </c>
      <c r="AV1250" s="3">
        <f t="shared" si="257"/>
        <v>0.6465238095238095</v>
      </c>
      <c r="AW1250" s="3">
        <f t="shared" si="263"/>
        <v>0.16371313429969164</v>
      </c>
      <c r="AX1250" s="3">
        <f t="shared" si="262"/>
        <v>0.28581981574835397</v>
      </c>
      <c r="AY1250" s="3" t="b">
        <f t="shared" si="260"/>
        <v>0</v>
      </c>
      <c r="AZ1250" s="6">
        <f t="shared" si="258"/>
        <v>0.86057091042660638</v>
      </c>
      <c r="BA1250" s="3" t="b">
        <f t="shared" si="261"/>
        <v>0</v>
      </c>
      <c r="BB1250" s="3"/>
      <c r="BC1250" t="s">
        <v>537</v>
      </c>
    </row>
    <row r="1251" spans="1:55">
      <c r="A1251">
        <v>292</v>
      </c>
      <c r="B1251">
        <v>1</v>
      </c>
      <c r="C1251" t="s">
        <v>629</v>
      </c>
      <c r="D1251" t="str">
        <f>HYPERLINK("http://www.uniprot.org/uniprot/CX7A2_MOUSE", "CX7A2_MOUSE")</f>
        <v>CX7A2_MOUSE</v>
      </c>
      <c r="F1251">
        <v>27.7</v>
      </c>
      <c r="G1251">
        <v>83</v>
      </c>
      <c r="H1251">
        <v>9292</v>
      </c>
      <c r="I1251" t="s">
        <v>630</v>
      </c>
      <c r="J1251">
        <v>6</v>
      </c>
      <c r="K1251">
        <v>6</v>
      </c>
      <c r="L1251">
        <v>1</v>
      </c>
      <c r="M1251">
        <v>0</v>
      </c>
      <c r="N1251">
        <v>0</v>
      </c>
      <c r="O1251">
        <v>2</v>
      </c>
      <c r="P1251">
        <v>0</v>
      </c>
      <c r="Q1251">
        <v>1</v>
      </c>
      <c r="R1251">
        <v>2</v>
      </c>
      <c r="S1251">
        <v>1</v>
      </c>
      <c r="T1251">
        <v>0</v>
      </c>
      <c r="U1251">
        <v>0</v>
      </c>
      <c r="V1251">
        <v>2</v>
      </c>
      <c r="W1251">
        <v>0</v>
      </c>
      <c r="X1251">
        <v>1</v>
      </c>
      <c r="Y1251">
        <v>2</v>
      </c>
      <c r="Z1251">
        <v>1</v>
      </c>
      <c r="AA1251">
        <v>0</v>
      </c>
      <c r="AB1251">
        <v>0</v>
      </c>
      <c r="AC1251">
        <v>2</v>
      </c>
      <c r="AD1251">
        <v>0</v>
      </c>
      <c r="AE1251">
        <v>1</v>
      </c>
      <c r="AF1251">
        <v>2</v>
      </c>
      <c r="AG1251">
        <v>1</v>
      </c>
      <c r="AH1251" s="3">
        <v>0</v>
      </c>
      <c r="AI1251" s="3">
        <v>0</v>
      </c>
      <c r="AJ1251" s="3">
        <v>1.108857142857143</v>
      </c>
      <c r="AK1251" s="3">
        <v>0</v>
      </c>
      <c r="AL1251" s="3">
        <v>2.2857142857142856</v>
      </c>
      <c r="AM1251" s="3">
        <v>1.1428571428571428</v>
      </c>
      <c r="AN1251" s="3">
        <v>0.2857142857142857</v>
      </c>
      <c r="AO1251" s="3">
        <f t="shared" si="251"/>
        <v>0.68902040816326526</v>
      </c>
      <c r="AP1251" s="3" t="b">
        <f t="shared" si="252"/>
        <v>0</v>
      </c>
      <c r="AQ1251" s="3" t="b">
        <f t="shared" si="259"/>
        <v>1</v>
      </c>
      <c r="AR1251">
        <f t="shared" si="253"/>
        <v>1</v>
      </c>
      <c r="AS1251">
        <f t="shared" si="254"/>
        <v>3</v>
      </c>
      <c r="AT1251" s="3" t="b">
        <f t="shared" si="255"/>
        <v>1</v>
      </c>
      <c r="AU1251" s="3">
        <f t="shared" si="256"/>
        <v>0.27721428571428575</v>
      </c>
      <c r="AV1251" s="3">
        <f t="shared" si="257"/>
        <v>1.2380952380952379</v>
      </c>
      <c r="AW1251" s="3">
        <f t="shared" si="263"/>
        <v>-2.1590487842965747</v>
      </c>
      <c r="AX1251" s="3">
        <f t="shared" si="262"/>
        <v>-1.2766657334188081</v>
      </c>
      <c r="AY1251" s="3" t="b">
        <f t="shared" si="260"/>
        <v>0</v>
      </c>
      <c r="AZ1251" s="6">
        <f t="shared" si="258"/>
        <v>0.16154313938606651</v>
      </c>
      <c r="BA1251" s="3" t="b">
        <f t="shared" si="261"/>
        <v>0</v>
      </c>
      <c r="BB1251" s="3"/>
      <c r="BC1251" t="s">
        <v>537</v>
      </c>
    </row>
    <row r="1252" spans="1:55">
      <c r="A1252">
        <v>595</v>
      </c>
      <c r="B1252">
        <v>1</v>
      </c>
      <c r="C1252" t="s">
        <v>2128</v>
      </c>
      <c r="D1252" t="str">
        <f>HYPERLINK("http://www.uniprot.org/uniprot/SMRD1_MOUSE", "SMRD1_MOUSE")</f>
        <v>SMRD1_MOUSE</v>
      </c>
      <c r="F1252">
        <v>9.1</v>
      </c>
      <c r="G1252">
        <v>515</v>
      </c>
      <c r="H1252">
        <v>58246</v>
      </c>
      <c r="I1252" t="s">
        <v>2129</v>
      </c>
      <c r="J1252">
        <v>54</v>
      </c>
      <c r="K1252">
        <v>4</v>
      </c>
      <c r="L1252">
        <v>7.3999999999999996E-2</v>
      </c>
      <c r="M1252">
        <v>0</v>
      </c>
      <c r="N1252">
        <v>12</v>
      </c>
      <c r="O1252">
        <v>9</v>
      </c>
      <c r="P1252">
        <v>2</v>
      </c>
      <c r="Q1252">
        <v>9</v>
      </c>
      <c r="R1252">
        <v>10</v>
      </c>
      <c r="S1252">
        <v>12</v>
      </c>
      <c r="T1252">
        <v>0</v>
      </c>
      <c r="U1252">
        <v>1</v>
      </c>
      <c r="V1252">
        <v>1</v>
      </c>
      <c r="W1252">
        <v>0</v>
      </c>
      <c r="X1252">
        <v>0</v>
      </c>
      <c r="Y1252">
        <v>0</v>
      </c>
      <c r="Z1252">
        <v>2</v>
      </c>
      <c r="AA1252">
        <v>0</v>
      </c>
      <c r="AB1252">
        <v>2.375</v>
      </c>
      <c r="AC1252">
        <v>1.5329999999999999</v>
      </c>
      <c r="AD1252">
        <v>0</v>
      </c>
      <c r="AE1252">
        <v>0</v>
      </c>
      <c r="AF1252">
        <v>0</v>
      </c>
      <c r="AG1252">
        <v>2.556</v>
      </c>
      <c r="AH1252" s="3">
        <v>0.2857142857142857</v>
      </c>
      <c r="AI1252" s="3">
        <v>1.1964285714285714</v>
      </c>
      <c r="AJ1252" s="3">
        <v>0.93328571428571416</v>
      </c>
      <c r="AK1252" s="3">
        <v>0.5714285714285714</v>
      </c>
      <c r="AL1252" s="3">
        <v>0.42857142857142855</v>
      </c>
      <c r="AM1252" s="3">
        <v>0</v>
      </c>
      <c r="AN1252" s="3">
        <v>1.3651428571428572</v>
      </c>
      <c r="AO1252" s="3">
        <f t="shared" si="251"/>
        <v>0.68293877551020399</v>
      </c>
      <c r="AP1252" s="3" t="b">
        <f t="shared" si="252"/>
        <v>0</v>
      </c>
      <c r="AQ1252" s="3" t="b">
        <f t="shared" si="259"/>
        <v>0</v>
      </c>
      <c r="AR1252">
        <f t="shared" si="253"/>
        <v>3</v>
      </c>
      <c r="AS1252">
        <f t="shared" si="254"/>
        <v>3</v>
      </c>
      <c r="AT1252" s="3" t="b">
        <f t="shared" si="255"/>
        <v>1</v>
      </c>
      <c r="AU1252" s="3">
        <f t="shared" si="256"/>
        <v>0.74671428571428566</v>
      </c>
      <c r="AV1252" s="3">
        <f t="shared" si="257"/>
        <v>0.59790476190476194</v>
      </c>
      <c r="AW1252" s="3">
        <f t="shared" si="263"/>
        <v>0.32064063109893337</v>
      </c>
      <c r="AX1252" s="3">
        <f t="shared" si="262"/>
        <v>0.52933166763854456</v>
      </c>
      <c r="AY1252" s="3" t="b">
        <f t="shared" si="260"/>
        <v>0</v>
      </c>
      <c r="AZ1252" s="6">
        <f t="shared" si="258"/>
        <v>0.73273321302735628</v>
      </c>
      <c r="BA1252" s="3" t="b">
        <f t="shared" si="261"/>
        <v>0</v>
      </c>
      <c r="BB1252" s="3"/>
      <c r="BC1252" t="s">
        <v>2130</v>
      </c>
    </row>
    <row r="1253" spans="1:55">
      <c r="A1253">
        <v>1038</v>
      </c>
      <c r="B1253">
        <v>1</v>
      </c>
      <c r="C1253" t="s">
        <v>2635</v>
      </c>
      <c r="D1253" t="str">
        <f>HYPERLINK("http://www.uniprot.org/uniprot/FADS1_MOUSE", "FADS1_MOUSE")</f>
        <v>FADS1_MOUSE</v>
      </c>
      <c r="F1253">
        <v>4.3</v>
      </c>
      <c r="G1253">
        <v>447</v>
      </c>
      <c r="H1253">
        <v>52324</v>
      </c>
      <c r="I1253" t="s">
        <v>2636</v>
      </c>
      <c r="J1253">
        <v>2</v>
      </c>
      <c r="K1253">
        <v>2</v>
      </c>
      <c r="L1253">
        <v>1</v>
      </c>
      <c r="M1253">
        <v>0</v>
      </c>
      <c r="N1253">
        <v>2</v>
      </c>
      <c r="O1253">
        <v>0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2</v>
      </c>
      <c r="V1253">
        <v>0</v>
      </c>
      <c r="W1253">
        <v>0</v>
      </c>
      <c r="X1253">
        <v>0</v>
      </c>
      <c r="Y1253">
        <v>0</v>
      </c>
      <c r="Z1253">
        <v>0</v>
      </c>
      <c r="AA1253">
        <v>0</v>
      </c>
      <c r="AB1253">
        <v>2</v>
      </c>
      <c r="AC1253">
        <v>0</v>
      </c>
      <c r="AD1253">
        <v>0</v>
      </c>
      <c r="AE1253">
        <v>0</v>
      </c>
      <c r="AF1253">
        <v>0</v>
      </c>
      <c r="AG1253">
        <v>0</v>
      </c>
      <c r="AH1253" s="3">
        <v>1.0045714285714287</v>
      </c>
      <c r="AI1253" s="3">
        <v>1.0595714285714286</v>
      </c>
      <c r="AJ1253" s="3">
        <v>0</v>
      </c>
      <c r="AK1253" s="3">
        <v>1.4387142857142856</v>
      </c>
      <c r="AL1253" s="3">
        <v>1.1285714285714286</v>
      </c>
      <c r="AM1253" s="3">
        <v>0.14285714285714285</v>
      </c>
      <c r="AN1253" s="3">
        <v>0</v>
      </c>
      <c r="AO1253" s="3">
        <f t="shared" si="251"/>
        <v>0.68204081632653069</v>
      </c>
      <c r="AP1253" s="3" t="b">
        <f t="shared" si="252"/>
        <v>0</v>
      </c>
      <c r="AQ1253" s="3" t="b">
        <f t="shared" si="259"/>
        <v>1</v>
      </c>
      <c r="AR1253">
        <f t="shared" si="253"/>
        <v>1</v>
      </c>
      <c r="AS1253">
        <f t="shared" si="254"/>
        <v>0</v>
      </c>
      <c r="AT1253" s="3" t="b">
        <f t="shared" si="255"/>
        <v>0</v>
      </c>
      <c r="AU1253" s="3">
        <f t="shared" si="256"/>
        <v>0.87571428571428578</v>
      </c>
      <c r="AV1253" s="3">
        <f t="shared" si="257"/>
        <v>0.4238095238095238</v>
      </c>
      <c r="AW1253" s="3">
        <f t="shared" si="263"/>
        <v>1.0470442385581777</v>
      </c>
      <c r="AX1253" s="3">
        <f t="shared" si="262"/>
        <v>0.99390717388926608</v>
      </c>
      <c r="AY1253" s="3" t="b">
        <f t="shared" si="260"/>
        <v>0</v>
      </c>
      <c r="AZ1253" s="6">
        <f t="shared" si="258"/>
        <v>0.38000313305973948</v>
      </c>
      <c r="BA1253" s="3" t="b">
        <f t="shared" si="261"/>
        <v>0</v>
      </c>
      <c r="BB1253" s="3"/>
      <c r="BC1253" t="s">
        <v>537</v>
      </c>
    </row>
    <row r="1254" spans="1:55">
      <c r="A1254">
        <v>112</v>
      </c>
      <c r="B1254">
        <v>1</v>
      </c>
      <c r="C1254" t="s">
        <v>222</v>
      </c>
      <c r="D1254" t="str">
        <f>HYPERLINK("http://www.uniprot.org/uniprot/NIPS1_MOUSE", "NIPS1_MOUSE")</f>
        <v>NIPS1_MOUSE</v>
      </c>
      <c r="F1254">
        <v>12.7</v>
      </c>
      <c r="G1254">
        <v>284</v>
      </c>
      <c r="H1254">
        <v>33364</v>
      </c>
      <c r="I1254" t="s">
        <v>223</v>
      </c>
      <c r="J1254">
        <v>9</v>
      </c>
      <c r="K1254">
        <v>9</v>
      </c>
      <c r="L1254">
        <v>1</v>
      </c>
      <c r="M1254">
        <v>0</v>
      </c>
      <c r="N1254">
        <v>4</v>
      </c>
      <c r="O1254">
        <v>0</v>
      </c>
      <c r="P1254">
        <v>0</v>
      </c>
      <c r="Q1254">
        <v>0</v>
      </c>
      <c r="R1254">
        <v>2</v>
      </c>
      <c r="S1254">
        <v>3</v>
      </c>
      <c r="T1254">
        <v>0</v>
      </c>
      <c r="U1254">
        <v>4</v>
      </c>
      <c r="V1254">
        <v>0</v>
      </c>
      <c r="W1254">
        <v>0</v>
      </c>
      <c r="X1254">
        <v>0</v>
      </c>
      <c r="Y1254">
        <v>2</v>
      </c>
      <c r="Z1254">
        <v>3</v>
      </c>
      <c r="AA1254">
        <v>0</v>
      </c>
      <c r="AB1254">
        <v>4</v>
      </c>
      <c r="AC1254">
        <v>0</v>
      </c>
      <c r="AD1254">
        <v>0</v>
      </c>
      <c r="AE1254">
        <v>0</v>
      </c>
      <c r="AF1254">
        <v>2</v>
      </c>
      <c r="AG1254">
        <v>3</v>
      </c>
      <c r="AH1254" s="3">
        <v>0</v>
      </c>
      <c r="AI1254" s="3">
        <v>2.1714285714285713</v>
      </c>
      <c r="AJ1254" s="3">
        <v>0</v>
      </c>
      <c r="AK1254" s="3">
        <v>0</v>
      </c>
      <c r="AL1254" s="3">
        <v>0</v>
      </c>
      <c r="AM1254" s="3">
        <v>1.1428571428571428</v>
      </c>
      <c r="AN1254" s="3">
        <v>1.4285714285714286</v>
      </c>
      <c r="AO1254" s="3">
        <f t="shared" si="251"/>
        <v>0.67755102040816328</v>
      </c>
      <c r="AP1254" s="3" t="b">
        <f t="shared" si="252"/>
        <v>0</v>
      </c>
      <c r="AQ1254" s="3" t="b">
        <f t="shared" si="259"/>
        <v>1</v>
      </c>
      <c r="AR1254">
        <f t="shared" si="253"/>
        <v>1</v>
      </c>
      <c r="AS1254">
        <f t="shared" si="254"/>
        <v>2</v>
      </c>
      <c r="AT1254" s="3" t="b">
        <f t="shared" si="255"/>
        <v>1</v>
      </c>
      <c r="AU1254" s="3">
        <f t="shared" si="256"/>
        <v>0.54285714285714282</v>
      </c>
      <c r="AV1254" s="3">
        <f t="shared" si="257"/>
        <v>0.8571428571428571</v>
      </c>
      <c r="AW1254" s="3">
        <f t="shared" si="263"/>
        <v>-0.65896308216493316</v>
      </c>
      <c r="AX1254" s="3">
        <f t="shared" si="262"/>
        <v>-0.15573982663184011</v>
      </c>
      <c r="AY1254" s="3" t="b">
        <f t="shared" si="260"/>
        <v>0</v>
      </c>
      <c r="AZ1254" s="6">
        <f t="shared" si="258"/>
        <v>0.68825408578115155</v>
      </c>
      <c r="BA1254" s="3" t="b">
        <f t="shared" si="261"/>
        <v>0</v>
      </c>
      <c r="BB1254" s="3"/>
      <c r="BC1254" t="s">
        <v>537</v>
      </c>
    </row>
    <row r="1255" spans="1:55">
      <c r="A1255">
        <v>64</v>
      </c>
      <c r="B1255">
        <v>1</v>
      </c>
      <c r="C1255" t="s">
        <v>438</v>
      </c>
      <c r="D1255" t="str">
        <f>HYPERLINK("http://www.uniprot.org/uniprot/ERR1_MOUSE", "ERR1_MOUSE")</f>
        <v>ERR1_MOUSE</v>
      </c>
      <c r="F1255">
        <v>15.4</v>
      </c>
      <c r="G1255">
        <v>422</v>
      </c>
      <c r="H1255">
        <v>45439</v>
      </c>
      <c r="I1255" t="s">
        <v>439</v>
      </c>
      <c r="J1255">
        <v>7</v>
      </c>
      <c r="K1255">
        <v>7</v>
      </c>
      <c r="L1255">
        <v>1</v>
      </c>
      <c r="M1255">
        <v>0</v>
      </c>
      <c r="N1255">
        <v>1</v>
      </c>
      <c r="O1255">
        <v>2</v>
      </c>
      <c r="P1255">
        <v>0</v>
      </c>
      <c r="Q1255">
        <v>1</v>
      </c>
      <c r="R1255">
        <v>0</v>
      </c>
      <c r="S1255">
        <v>3</v>
      </c>
      <c r="T1255">
        <v>0</v>
      </c>
      <c r="U1255">
        <v>1</v>
      </c>
      <c r="V1255">
        <v>2</v>
      </c>
      <c r="W1255">
        <v>0</v>
      </c>
      <c r="X1255">
        <v>1</v>
      </c>
      <c r="Y1255">
        <v>0</v>
      </c>
      <c r="Z1255">
        <v>3</v>
      </c>
      <c r="AA1255">
        <v>0</v>
      </c>
      <c r="AB1255">
        <v>1</v>
      </c>
      <c r="AC1255">
        <v>2</v>
      </c>
      <c r="AD1255">
        <v>0</v>
      </c>
      <c r="AE1255">
        <v>1</v>
      </c>
      <c r="AF1255">
        <v>0</v>
      </c>
      <c r="AG1255">
        <v>3</v>
      </c>
      <c r="AH1255" s="3">
        <v>0</v>
      </c>
      <c r="AI1255" s="3">
        <v>0.14285714285714285</v>
      </c>
      <c r="AJ1255" s="3">
        <v>1</v>
      </c>
      <c r="AK1255" s="3">
        <v>0</v>
      </c>
      <c r="AL1255" s="3">
        <v>2.168857142857143</v>
      </c>
      <c r="AM1255" s="3">
        <v>0</v>
      </c>
      <c r="AN1255" s="3">
        <v>1.4285714285714286</v>
      </c>
      <c r="AO1255" s="3">
        <f t="shared" si="251"/>
        <v>0.67718367346938779</v>
      </c>
      <c r="AP1255" s="3" t="b">
        <f t="shared" si="252"/>
        <v>0</v>
      </c>
      <c r="AQ1255" s="3" t="b">
        <f t="shared" si="259"/>
        <v>1</v>
      </c>
      <c r="AR1255">
        <f t="shared" si="253"/>
        <v>2</v>
      </c>
      <c r="AS1255">
        <f t="shared" si="254"/>
        <v>2</v>
      </c>
      <c r="AT1255" s="3" t="b">
        <f t="shared" si="255"/>
        <v>1</v>
      </c>
      <c r="AU1255" s="3">
        <f t="shared" si="256"/>
        <v>0.2857142857142857</v>
      </c>
      <c r="AV1255" s="3">
        <f t="shared" si="257"/>
        <v>1.1991428571428573</v>
      </c>
      <c r="AW1255" s="3">
        <f t="shared" si="263"/>
        <v>-2.0693584632238227</v>
      </c>
      <c r="AX1255" s="3">
        <f t="shared" si="262"/>
        <v>-1.0997901809934185</v>
      </c>
      <c r="AY1255" s="3" t="b">
        <f t="shared" si="260"/>
        <v>0</v>
      </c>
      <c r="AZ1255" s="6">
        <f t="shared" si="258"/>
        <v>0.19073420090102033</v>
      </c>
      <c r="BA1255" s="3" t="b">
        <f t="shared" si="261"/>
        <v>0</v>
      </c>
      <c r="BB1255" s="3"/>
      <c r="BC1255" t="s">
        <v>537</v>
      </c>
    </row>
    <row r="1256" spans="1:55">
      <c r="A1256">
        <v>39</v>
      </c>
      <c r="B1256">
        <v>1</v>
      </c>
      <c r="C1256" t="s">
        <v>468</v>
      </c>
      <c r="D1256" t="str">
        <f>HYPERLINK("http://www.uniprot.org/uniprot/GPTC8_MOUSE", "GPTC8_MOUSE")</f>
        <v>GPTC8_MOUSE</v>
      </c>
      <c r="F1256">
        <v>6</v>
      </c>
      <c r="G1256">
        <v>1505</v>
      </c>
      <c r="H1256">
        <v>164988</v>
      </c>
      <c r="I1256" t="s">
        <v>469</v>
      </c>
      <c r="J1256">
        <v>10</v>
      </c>
      <c r="K1256">
        <v>7</v>
      </c>
      <c r="L1256">
        <v>0.7</v>
      </c>
      <c r="M1256">
        <v>0</v>
      </c>
      <c r="N1256">
        <v>3</v>
      </c>
      <c r="O1256">
        <v>1</v>
      </c>
      <c r="P1256">
        <v>0</v>
      </c>
      <c r="Q1256">
        <v>0</v>
      </c>
      <c r="R1256">
        <v>2</v>
      </c>
      <c r="S1256">
        <v>4</v>
      </c>
      <c r="T1256">
        <v>0</v>
      </c>
      <c r="U1256">
        <v>3</v>
      </c>
      <c r="V1256">
        <v>0</v>
      </c>
      <c r="W1256">
        <v>0</v>
      </c>
      <c r="X1256">
        <v>0</v>
      </c>
      <c r="Y1256">
        <v>1</v>
      </c>
      <c r="Z1256">
        <v>3</v>
      </c>
      <c r="AA1256">
        <v>0</v>
      </c>
      <c r="AB1256">
        <v>3</v>
      </c>
      <c r="AC1256">
        <v>0</v>
      </c>
      <c r="AD1256">
        <v>0</v>
      </c>
      <c r="AE1256">
        <v>0</v>
      </c>
      <c r="AF1256">
        <v>2</v>
      </c>
      <c r="AG1256">
        <v>4</v>
      </c>
      <c r="AH1256" s="3">
        <v>0</v>
      </c>
      <c r="AI1256" s="3">
        <v>1.2857142857142858</v>
      </c>
      <c r="AJ1256" s="3">
        <v>0</v>
      </c>
      <c r="AK1256" s="3">
        <v>0</v>
      </c>
      <c r="AL1256" s="3">
        <v>0</v>
      </c>
      <c r="AM1256" s="3">
        <v>1.1428571428571428</v>
      </c>
      <c r="AN1256" s="3">
        <v>2.2857142857142856</v>
      </c>
      <c r="AO1256" s="3">
        <f t="shared" si="251"/>
        <v>0.67346938775510201</v>
      </c>
      <c r="AP1256" s="3" t="b">
        <f t="shared" si="252"/>
        <v>0</v>
      </c>
      <c r="AQ1256" s="3" t="b">
        <f t="shared" si="259"/>
        <v>1</v>
      </c>
      <c r="AR1256">
        <f t="shared" si="253"/>
        <v>2</v>
      </c>
      <c r="AS1256">
        <f t="shared" si="254"/>
        <v>2</v>
      </c>
      <c r="AT1256" s="3" t="b">
        <f t="shared" si="255"/>
        <v>1</v>
      </c>
      <c r="AU1256" s="3">
        <f t="shared" si="256"/>
        <v>0.32142857142857145</v>
      </c>
      <c r="AV1256" s="3">
        <f t="shared" si="257"/>
        <v>1.1428571428571428</v>
      </c>
      <c r="AW1256" s="3">
        <f t="shared" si="263"/>
        <v>-1.8300749985576874</v>
      </c>
      <c r="AX1256" s="3">
        <f t="shared" si="262"/>
        <v>-0.84774301553418641</v>
      </c>
      <c r="AY1256" s="3" t="b">
        <f t="shared" si="260"/>
        <v>0</v>
      </c>
      <c r="AZ1256" s="6">
        <f t="shared" si="258"/>
        <v>0.27501964004826773</v>
      </c>
      <c r="BA1256" s="3" t="b">
        <f t="shared" si="261"/>
        <v>0</v>
      </c>
      <c r="BB1256" s="3"/>
      <c r="BC1256" t="s">
        <v>470</v>
      </c>
    </row>
    <row r="1257" spans="1:55">
      <c r="A1257">
        <v>46</v>
      </c>
      <c r="B1257">
        <v>1</v>
      </c>
      <c r="C1257" t="s">
        <v>413</v>
      </c>
      <c r="D1257" t="str">
        <f>HYPERLINK("http://www.uniprot.org/uniprot/VIR_MOUSE", "VIR_MOUSE")</f>
        <v>VIR_MOUSE</v>
      </c>
      <c r="F1257">
        <v>5</v>
      </c>
      <c r="G1257">
        <v>1811</v>
      </c>
      <c r="H1257">
        <v>201440</v>
      </c>
      <c r="I1257" t="s">
        <v>414</v>
      </c>
      <c r="J1257">
        <v>8</v>
      </c>
      <c r="K1257">
        <v>8</v>
      </c>
      <c r="L1257">
        <v>1</v>
      </c>
      <c r="M1257">
        <v>0</v>
      </c>
      <c r="N1257">
        <v>0</v>
      </c>
      <c r="O1257">
        <v>4</v>
      </c>
      <c r="P1257">
        <v>0</v>
      </c>
      <c r="Q1257">
        <v>0</v>
      </c>
      <c r="R1257">
        <v>0</v>
      </c>
      <c r="S1257">
        <v>4</v>
      </c>
      <c r="T1257">
        <v>0</v>
      </c>
      <c r="U1257">
        <v>0</v>
      </c>
      <c r="V1257">
        <v>4</v>
      </c>
      <c r="W1257">
        <v>0</v>
      </c>
      <c r="X1257">
        <v>0</v>
      </c>
      <c r="Y1257">
        <v>0</v>
      </c>
      <c r="Z1257">
        <v>4</v>
      </c>
      <c r="AA1257">
        <v>0</v>
      </c>
      <c r="AB1257">
        <v>0</v>
      </c>
      <c r="AC1257">
        <v>4</v>
      </c>
      <c r="AD1257">
        <v>0</v>
      </c>
      <c r="AE1257">
        <v>0</v>
      </c>
      <c r="AF1257">
        <v>0</v>
      </c>
      <c r="AG1257">
        <v>4</v>
      </c>
      <c r="AH1257" s="3">
        <v>0</v>
      </c>
      <c r="AI1257" s="3">
        <v>0</v>
      </c>
      <c r="AJ1257" s="3">
        <v>2.4285714285714284</v>
      </c>
      <c r="AK1257" s="3">
        <v>0</v>
      </c>
      <c r="AL1257" s="3">
        <v>0</v>
      </c>
      <c r="AM1257" s="3">
        <v>0</v>
      </c>
      <c r="AN1257" s="3">
        <v>2.2857142857142856</v>
      </c>
      <c r="AO1257" s="3">
        <f t="shared" si="251"/>
        <v>0.6734693877551019</v>
      </c>
      <c r="AP1257" s="3" t="b">
        <f t="shared" si="252"/>
        <v>0</v>
      </c>
      <c r="AQ1257" s="3" t="b">
        <f t="shared" si="259"/>
        <v>1</v>
      </c>
      <c r="AR1257">
        <f t="shared" si="253"/>
        <v>1</v>
      </c>
      <c r="AS1257">
        <f t="shared" si="254"/>
        <v>1</v>
      </c>
      <c r="AT1257" s="3" t="b">
        <f t="shared" si="255"/>
        <v>0</v>
      </c>
      <c r="AU1257" s="3">
        <f t="shared" si="256"/>
        <v>0.6071428571428571</v>
      </c>
      <c r="AV1257" s="3">
        <f t="shared" si="257"/>
        <v>0.76190476190476186</v>
      </c>
      <c r="AW1257" s="3">
        <f t="shared" si="263"/>
        <v>-0.32757465802850438</v>
      </c>
      <c r="AX1257" s="3">
        <f t="shared" si="262"/>
        <v>0.34157420068456706</v>
      </c>
      <c r="AY1257" s="3" t="b">
        <f t="shared" si="260"/>
        <v>0</v>
      </c>
      <c r="AZ1257" s="6">
        <f t="shared" si="258"/>
        <v>0.87829281104595491</v>
      </c>
      <c r="BA1257" s="3" t="b">
        <f t="shared" si="261"/>
        <v>0</v>
      </c>
      <c r="BB1257" s="3"/>
      <c r="BC1257" t="s">
        <v>537</v>
      </c>
    </row>
    <row r="1258" spans="1:55">
      <c r="A1258">
        <v>117</v>
      </c>
      <c r="B1258">
        <v>1</v>
      </c>
      <c r="C1258" t="s">
        <v>323</v>
      </c>
      <c r="D1258" t="str">
        <f>HYPERLINK("http://www.uniprot.org/uniprot/CBX4_MOUSE", "CBX4_MOUSE")</f>
        <v>CBX4_MOUSE</v>
      </c>
      <c r="F1258">
        <v>8.5</v>
      </c>
      <c r="G1258">
        <v>551</v>
      </c>
      <c r="H1258">
        <v>60524</v>
      </c>
      <c r="I1258" t="s">
        <v>324</v>
      </c>
      <c r="J1258">
        <v>6</v>
      </c>
      <c r="K1258">
        <v>6</v>
      </c>
      <c r="L1258">
        <v>1</v>
      </c>
      <c r="M1258">
        <v>0</v>
      </c>
      <c r="N1258">
        <v>3</v>
      </c>
      <c r="O1258">
        <v>0</v>
      </c>
      <c r="P1258">
        <v>0</v>
      </c>
      <c r="Q1258">
        <v>1</v>
      </c>
      <c r="R1258">
        <v>2</v>
      </c>
      <c r="S1258">
        <v>0</v>
      </c>
      <c r="T1258">
        <v>0</v>
      </c>
      <c r="U1258">
        <v>3</v>
      </c>
      <c r="V1258">
        <v>0</v>
      </c>
      <c r="W1258">
        <v>0</v>
      </c>
      <c r="X1258">
        <v>1</v>
      </c>
      <c r="Y1258">
        <v>2</v>
      </c>
      <c r="Z1258">
        <v>0</v>
      </c>
      <c r="AA1258">
        <v>0</v>
      </c>
      <c r="AB1258">
        <v>3</v>
      </c>
      <c r="AC1258">
        <v>0</v>
      </c>
      <c r="AD1258">
        <v>0</v>
      </c>
      <c r="AE1258">
        <v>1</v>
      </c>
      <c r="AF1258">
        <v>2</v>
      </c>
      <c r="AG1258">
        <v>0</v>
      </c>
      <c r="AH1258" s="3">
        <v>0</v>
      </c>
      <c r="AI1258" s="3">
        <v>1.2857142857142858</v>
      </c>
      <c r="AJ1258" s="3">
        <v>0</v>
      </c>
      <c r="AK1258" s="3">
        <v>0</v>
      </c>
      <c r="AL1258" s="3">
        <v>2.2355714285714288</v>
      </c>
      <c r="AM1258" s="3">
        <v>1.1428571428571428</v>
      </c>
      <c r="AN1258" s="3">
        <v>0</v>
      </c>
      <c r="AO1258" s="3">
        <f t="shared" si="251"/>
        <v>0.66630612244897969</v>
      </c>
      <c r="AP1258" s="3" t="b">
        <f t="shared" si="252"/>
        <v>0</v>
      </c>
      <c r="AQ1258" s="3" t="b">
        <f t="shared" si="259"/>
        <v>1</v>
      </c>
      <c r="AR1258">
        <f t="shared" si="253"/>
        <v>1</v>
      </c>
      <c r="AS1258">
        <f t="shared" si="254"/>
        <v>2</v>
      </c>
      <c r="AT1258" s="3" t="b">
        <f t="shared" si="255"/>
        <v>1</v>
      </c>
      <c r="AU1258" s="3">
        <f t="shared" si="256"/>
        <v>0.32142857142857145</v>
      </c>
      <c r="AV1258" s="3">
        <f t="shared" si="257"/>
        <v>1.1261428571428571</v>
      </c>
      <c r="AW1258" s="3">
        <f t="shared" si="263"/>
        <v>-1.8088197730943696</v>
      </c>
      <c r="AX1258" s="3">
        <f t="shared" si="262"/>
        <v>-0.7848310168627739</v>
      </c>
      <c r="AY1258" s="3" t="b">
        <f t="shared" si="260"/>
        <v>0</v>
      </c>
      <c r="AZ1258" s="6">
        <f t="shared" si="258"/>
        <v>0.27742545759962634</v>
      </c>
      <c r="BA1258" s="3" t="b">
        <f t="shared" si="261"/>
        <v>0</v>
      </c>
      <c r="BB1258" s="3"/>
      <c r="BC1258" t="s">
        <v>537</v>
      </c>
    </row>
    <row r="1259" spans="1:55">
      <c r="A1259">
        <v>142</v>
      </c>
      <c r="B1259">
        <v>1</v>
      </c>
      <c r="C1259" t="s">
        <v>286</v>
      </c>
      <c r="D1259" t="str">
        <f>HYPERLINK("http://www.uniprot.org/uniprot/COPE_MOUSE", "COPE_MOUSE")</f>
        <v>COPE_MOUSE</v>
      </c>
      <c r="F1259">
        <v>19.5</v>
      </c>
      <c r="G1259">
        <v>308</v>
      </c>
      <c r="H1259">
        <v>34568</v>
      </c>
      <c r="I1259" t="s">
        <v>287</v>
      </c>
      <c r="J1259">
        <v>9</v>
      </c>
      <c r="K1259">
        <v>9</v>
      </c>
      <c r="L1259">
        <v>1</v>
      </c>
      <c r="M1259">
        <v>0</v>
      </c>
      <c r="N1259">
        <v>2</v>
      </c>
      <c r="O1259">
        <v>2</v>
      </c>
      <c r="P1259">
        <v>0</v>
      </c>
      <c r="Q1259">
        <v>0</v>
      </c>
      <c r="R1259">
        <v>1</v>
      </c>
      <c r="S1259">
        <v>4</v>
      </c>
      <c r="T1259">
        <v>0</v>
      </c>
      <c r="U1259">
        <v>2</v>
      </c>
      <c r="V1259">
        <v>2</v>
      </c>
      <c r="W1259">
        <v>0</v>
      </c>
      <c r="X1259">
        <v>0</v>
      </c>
      <c r="Y1259">
        <v>1</v>
      </c>
      <c r="Z1259">
        <v>4</v>
      </c>
      <c r="AA1259">
        <v>0</v>
      </c>
      <c r="AB1259">
        <v>2</v>
      </c>
      <c r="AC1259">
        <v>2</v>
      </c>
      <c r="AD1259">
        <v>0</v>
      </c>
      <c r="AE1259">
        <v>0</v>
      </c>
      <c r="AF1259">
        <v>1</v>
      </c>
      <c r="AG1259">
        <v>4</v>
      </c>
      <c r="AH1259" s="3">
        <v>0</v>
      </c>
      <c r="AI1259" s="3">
        <v>0.72385714285714287</v>
      </c>
      <c r="AJ1259" s="3">
        <v>1</v>
      </c>
      <c r="AK1259" s="3">
        <v>0</v>
      </c>
      <c r="AL1259" s="3">
        <v>0</v>
      </c>
      <c r="AM1259" s="3">
        <v>0.5714285714285714</v>
      </c>
      <c r="AN1259" s="3">
        <v>2.2857142857142856</v>
      </c>
      <c r="AO1259" s="3">
        <f t="shared" si="251"/>
        <v>0.65442857142857136</v>
      </c>
      <c r="AP1259" s="3" t="b">
        <f t="shared" si="252"/>
        <v>0</v>
      </c>
      <c r="AQ1259" s="3" t="b">
        <f t="shared" si="259"/>
        <v>1</v>
      </c>
      <c r="AR1259">
        <f t="shared" si="253"/>
        <v>2</v>
      </c>
      <c r="AS1259">
        <f t="shared" si="254"/>
        <v>2</v>
      </c>
      <c r="AT1259" s="3" t="b">
        <f t="shared" si="255"/>
        <v>1</v>
      </c>
      <c r="AU1259" s="3">
        <f t="shared" si="256"/>
        <v>0.43096428571428569</v>
      </c>
      <c r="AV1259" s="3">
        <f t="shared" si="257"/>
        <v>0.95238095238095222</v>
      </c>
      <c r="AW1259" s="3">
        <f t="shared" si="263"/>
        <v>-1.1439704497878029</v>
      </c>
      <c r="AX1259" s="3">
        <f t="shared" si="262"/>
        <v>-0.21297192635627238</v>
      </c>
      <c r="AY1259" s="3" t="b">
        <f t="shared" si="260"/>
        <v>0</v>
      </c>
      <c r="AZ1259" s="6">
        <f t="shared" si="258"/>
        <v>0.45825022129749782</v>
      </c>
      <c r="BA1259" s="3" t="b">
        <f t="shared" si="261"/>
        <v>0</v>
      </c>
      <c r="BB1259" s="3"/>
      <c r="BC1259" t="s">
        <v>537</v>
      </c>
    </row>
    <row r="1260" spans="1:55">
      <c r="A1260">
        <v>521</v>
      </c>
      <c r="B1260">
        <v>1</v>
      </c>
      <c r="C1260" t="s">
        <v>729</v>
      </c>
      <c r="D1260" t="str">
        <f>HYPERLINK("http://www.uniprot.org/uniprot/NOM1_MOUSE", "NOM1_MOUSE")</f>
        <v>NOM1_MOUSE</v>
      </c>
      <c r="F1260">
        <v>2.7</v>
      </c>
      <c r="G1260">
        <v>854</v>
      </c>
      <c r="H1260">
        <v>95947</v>
      </c>
      <c r="I1260" t="s">
        <v>818</v>
      </c>
      <c r="J1260">
        <v>4</v>
      </c>
      <c r="K1260">
        <v>4</v>
      </c>
      <c r="L1260">
        <v>1</v>
      </c>
      <c r="M1260">
        <v>0</v>
      </c>
      <c r="N1260">
        <v>1</v>
      </c>
      <c r="O1260">
        <v>2</v>
      </c>
      <c r="P1260">
        <v>0</v>
      </c>
      <c r="Q1260">
        <v>1</v>
      </c>
      <c r="R1260">
        <v>0</v>
      </c>
      <c r="S1260">
        <v>0</v>
      </c>
      <c r="T1260">
        <v>0</v>
      </c>
      <c r="U1260">
        <v>1</v>
      </c>
      <c r="V1260">
        <v>2</v>
      </c>
      <c r="W1260">
        <v>0</v>
      </c>
      <c r="X1260">
        <v>1</v>
      </c>
      <c r="Y1260">
        <v>0</v>
      </c>
      <c r="Z1260">
        <v>0</v>
      </c>
      <c r="AA1260">
        <v>0</v>
      </c>
      <c r="AB1260">
        <v>1</v>
      </c>
      <c r="AC1260">
        <v>2</v>
      </c>
      <c r="AD1260">
        <v>0</v>
      </c>
      <c r="AE1260">
        <v>1</v>
      </c>
      <c r="AF1260">
        <v>0</v>
      </c>
      <c r="AG1260">
        <v>0</v>
      </c>
      <c r="AH1260" s="3">
        <v>0.2857142857142857</v>
      </c>
      <c r="AI1260" s="3">
        <v>0.2857142857142857</v>
      </c>
      <c r="AJ1260" s="3">
        <v>1.1428571428571428</v>
      </c>
      <c r="AK1260" s="3">
        <v>0.42857142857142855</v>
      </c>
      <c r="AL1260" s="3">
        <v>2.367285714285714</v>
      </c>
      <c r="AM1260" s="3">
        <v>0</v>
      </c>
      <c r="AN1260" s="3">
        <v>0</v>
      </c>
      <c r="AO1260" s="3">
        <f t="shared" si="251"/>
        <v>0.64430612244897945</v>
      </c>
      <c r="AP1260" s="3" t="b">
        <f t="shared" si="252"/>
        <v>0</v>
      </c>
      <c r="AQ1260" s="3" t="b">
        <f t="shared" si="259"/>
        <v>1</v>
      </c>
      <c r="AR1260">
        <f t="shared" si="253"/>
        <v>2</v>
      </c>
      <c r="AS1260">
        <f t="shared" si="254"/>
        <v>1</v>
      </c>
      <c r="AT1260" s="3" t="b">
        <f t="shared" si="255"/>
        <v>0</v>
      </c>
      <c r="AU1260" s="3">
        <f t="shared" si="256"/>
        <v>0.5357142857142857</v>
      </c>
      <c r="AV1260" s="3">
        <f t="shared" si="257"/>
        <v>0.78909523809523796</v>
      </c>
      <c r="AW1260" s="3">
        <f t="shared" si="263"/>
        <v>-0.55873566517917028</v>
      </c>
      <c r="AX1260" s="3">
        <f t="shared" si="262"/>
        <v>0.18212476281323453</v>
      </c>
      <c r="AY1260" s="3" t="b">
        <f t="shared" si="260"/>
        <v>0</v>
      </c>
      <c r="AZ1260" s="6">
        <f t="shared" si="258"/>
        <v>0.7334038111104948</v>
      </c>
      <c r="BA1260" s="3" t="b">
        <f t="shared" si="261"/>
        <v>0</v>
      </c>
      <c r="BB1260" s="3"/>
      <c r="BC1260" t="s">
        <v>537</v>
      </c>
    </row>
    <row r="1261" spans="1:55">
      <c r="A1261">
        <v>104</v>
      </c>
      <c r="B1261">
        <v>1</v>
      </c>
      <c r="C1261" t="s">
        <v>294</v>
      </c>
      <c r="D1261" t="str">
        <f>HYPERLINK("http://www.uniprot.org/uniprot/CP2J5_MOUSE", "CP2J5_MOUSE")</f>
        <v>CP2J5_MOUSE</v>
      </c>
      <c r="F1261">
        <v>9.8000000000000007</v>
      </c>
      <c r="G1261">
        <v>501</v>
      </c>
      <c r="H1261">
        <v>57785</v>
      </c>
      <c r="I1261" t="s">
        <v>295</v>
      </c>
      <c r="J1261">
        <v>8</v>
      </c>
      <c r="K1261">
        <v>6</v>
      </c>
      <c r="L1261">
        <v>0.75</v>
      </c>
      <c r="M1261">
        <v>0</v>
      </c>
      <c r="N1261">
        <v>0</v>
      </c>
      <c r="O1261">
        <v>4</v>
      </c>
      <c r="P1261">
        <v>0</v>
      </c>
      <c r="Q1261">
        <v>0</v>
      </c>
      <c r="R1261">
        <v>0</v>
      </c>
      <c r="S1261">
        <v>4</v>
      </c>
      <c r="T1261">
        <v>0</v>
      </c>
      <c r="U1261">
        <v>0</v>
      </c>
      <c r="V1261">
        <v>3</v>
      </c>
      <c r="W1261">
        <v>0</v>
      </c>
      <c r="X1261">
        <v>0</v>
      </c>
      <c r="Y1261">
        <v>0</v>
      </c>
      <c r="Z1261">
        <v>3</v>
      </c>
      <c r="AA1261">
        <v>0</v>
      </c>
      <c r="AB1261">
        <v>0</v>
      </c>
      <c r="AC1261">
        <v>3.214</v>
      </c>
      <c r="AD1261">
        <v>0</v>
      </c>
      <c r="AE1261">
        <v>0</v>
      </c>
      <c r="AF1261">
        <v>0</v>
      </c>
      <c r="AG1261">
        <v>3.2730000000000001</v>
      </c>
      <c r="AH1261" s="3">
        <v>0</v>
      </c>
      <c r="AI1261" s="3">
        <v>0</v>
      </c>
      <c r="AJ1261" s="3">
        <v>2.3162857142857143</v>
      </c>
      <c r="AK1261" s="3">
        <v>0</v>
      </c>
      <c r="AL1261" s="3">
        <v>0</v>
      </c>
      <c r="AM1261" s="3">
        <v>0</v>
      </c>
      <c r="AN1261" s="3">
        <v>2.1818571428571429</v>
      </c>
      <c r="AO1261" s="3">
        <f t="shared" si="251"/>
        <v>0.642591836734694</v>
      </c>
      <c r="AP1261" s="3" t="b">
        <f t="shared" si="252"/>
        <v>0</v>
      </c>
      <c r="AQ1261" s="3" t="b">
        <f t="shared" si="259"/>
        <v>1</v>
      </c>
      <c r="AR1261">
        <f t="shared" si="253"/>
        <v>1</v>
      </c>
      <c r="AS1261">
        <f t="shared" si="254"/>
        <v>1</v>
      </c>
      <c r="AT1261" s="3" t="b">
        <f t="shared" si="255"/>
        <v>0</v>
      </c>
      <c r="AU1261" s="3">
        <f t="shared" si="256"/>
        <v>0.57907142857142857</v>
      </c>
      <c r="AV1261" s="3">
        <f t="shared" si="257"/>
        <v>0.72728571428571431</v>
      </c>
      <c r="AW1261" s="3">
        <f t="shared" si="263"/>
        <v>-0.32878092253145269</v>
      </c>
      <c r="AX1261" s="3">
        <f t="shared" si="262"/>
        <v>0.43115165523706905</v>
      </c>
      <c r="AY1261" s="3" t="b">
        <f t="shared" si="260"/>
        <v>0</v>
      </c>
      <c r="AZ1261" s="6">
        <f t="shared" si="258"/>
        <v>0.87784137677559992</v>
      </c>
      <c r="BA1261" s="3" t="b">
        <f t="shared" si="261"/>
        <v>0</v>
      </c>
      <c r="BB1261" s="3"/>
      <c r="BC1261" t="s">
        <v>296</v>
      </c>
    </row>
    <row r="1262" spans="1:55">
      <c r="A1262">
        <v>605</v>
      </c>
      <c r="B1262">
        <v>1</v>
      </c>
      <c r="C1262" t="s">
        <v>1972</v>
      </c>
      <c r="D1262" t="str">
        <f>HYPERLINK("http://www.uniprot.org/uniprot/LAMA3_MOUSE", "LAMA3_MOUSE")</f>
        <v>LAMA3_MOUSE</v>
      </c>
      <c r="F1262">
        <v>1.2</v>
      </c>
      <c r="G1262">
        <v>3333</v>
      </c>
      <c r="H1262">
        <v>366038</v>
      </c>
      <c r="I1262" t="s">
        <v>1973</v>
      </c>
      <c r="J1262">
        <v>3</v>
      </c>
      <c r="K1262">
        <v>3</v>
      </c>
      <c r="L1262">
        <v>1</v>
      </c>
      <c r="M1262">
        <v>0</v>
      </c>
      <c r="N1262">
        <v>0</v>
      </c>
      <c r="O1262">
        <v>0</v>
      </c>
      <c r="P1262">
        <v>0</v>
      </c>
      <c r="Q1262">
        <v>1</v>
      </c>
      <c r="R1262">
        <v>0</v>
      </c>
      <c r="S1262">
        <v>2</v>
      </c>
      <c r="T1262">
        <v>0</v>
      </c>
      <c r="U1262">
        <v>0</v>
      </c>
      <c r="V1262">
        <v>0</v>
      </c>
      <c r="W1262">
        <v>0</v>
      </c>
      <c r="X1262">
        <v>1</v>
      </c>
      <c r="Y1262">
        <v>0</v>
      </c>
      <c r="Z1262">
        <v>2</v>
      </c>
      <c r="AA1262">
        <v>0</v>
      </c>
      <c r="AB1262">
        <v>0</v>
      </c>
      <c r="AC1262">
        <v>0</v>
      </c>
      <c r="AD1262">
        <v>0</v>
      </c>
      <c r="AE1262">
        <v>1</v>
      </c>
      <c r="AF1262">
        <v>0</v>
      </c>
      <c r="AG1262">
        <v>2</v>
      </c>
      <c r="AH1262" s="3">
        <v>0.42857142857142855</v>
      </c>
      <c r="AI1262" s="3">
        <v>0</v>
      </c>
      <c r="AJ1262" s="3">
        <v>0</v>
      </c>
      <c r="AK1262" s="3">
        <v>0.5714285714285714</v>
      </c>
      <c r="AL1262" s="3">
        <v>2.5109999999999997</v>
      </c>
      <c r="AM1262" s="3">
        <v>0</v>
      </c>
      <c r="AN1262" s="3">
        <v>0.89228571428571435</v>
      </c>
      <c r="AO1262" s="3">
        <f t="shared" si="251"/>
        <v>0.62904081632653053</v>
      </c>
      <c r="AP1262" s="3" t="b">
        <f t="shared" si="252"/>
        <v>0</v>
      </c>
      <c r="AQ1262" s="3" t="b">
        <f t="shared" si="259"/>
        <v>1</v>
      </c>
      <c r="AR1262">
        <f t="shared" si="253"/>
        <v>0</v>
      </c>
      <c r="AS1262">
        <f t="shared" si="254"/>
        <v>2</v>
      </c>
      <c r="AT1262" s="3" t="b">
        <f t="shared" si="255"/>
        <v>1</v>
      </c>
      <c r="AU1262" s="3">
        <f t="shared" si="256"/>
        <v>0.25</v>
      </c>
      <c r="AV1262" s="3">
        <f t="shared" si="257"/>
        <v>1.1344285714285713</v>
      </c>
      <c r="AW1262" s="3">
        <f t="shared" si="263"/>
        <v>-2.1819657734968638</v>
      </c>
      <c r="AX1262" s="3">
        <f t="shared" si="262"/>
        <v>-1.3260914501473562</v>
      </c>
      <c r="AY1262" s="3" t="b">
        <f t="shared" si="260"/>
        <v>0</v>
      </c>
      <c r="AZ1262" s="6">
        <f t="shared" si="258"/>
        <v>0.22497415034024076</v>
      </c>
      <c r="BA1262" s="3" t="b">
        <f t="shared" si="261"/>
        <v>0</v>
      </c>
      <c r="BB1262" s="3"/>
      <c r="BC1262" t="s">
        <v>537</v>
      </c>
    </row>
    <row r="1263" spans="1:55">
      <c r="A1263">
        <v>840</v>
      </c>
      <c r="B1263">
        <v>1</v>
      </c>
      <c r="C1263" t="s">
        <v>1607</v>
      </c>
      <c r="D1263" t="str">
        <f>HYPERLINK("http://www.uniprot.org/uniprot/ING4_MOUSE", "ING4_MOUSE")</f>
        <v>ING4_MOUSE</v>
      </c>
      <c r="F1263">
        <v>8.4</v>
      </c>
      <c r="G1263">
        <v>249</v>
      </c>
      <c r="H1263">
        <v>28529</v>
      </c>
      <c r="I1263" t="s">
        <v>1608</v>
      </c>
      <c r="J1263">
        <v>4</v>
      </c>
      <c r="K1263">
        <v>2</v>
      </c>
      <c r="L1263">
        <v>0.5</v>
      </c>
      <c r="M1263">
        <v>0</v>
      </c>
      <c r="N1263">
        <v>3</v>
      </c>
      <c r="O1263">
        <v>0</v>
      </c>
      <c r="P1263">
        <v>0</v>
      </c>
      <c r="Q1263">
        <v>0</v>
      </c>
      <c r="R1263">
        <v>1</v>
      </c>
      <c r="S1263">
        <v>0</v>
      </c>
      <c r="T1263">
        <v>0</v>
      </c>
      <c r="U1263">
        <v>1</v>
      </c>
      <c r="V1263">
        <v>0</v>
      </c>
      <c r="W1263">
        <v>0</v>
      </c>
      <c r="X1263">
        <v>0</v>
      </c>
      <c r="Y1263">
        <v>1</v>
      </c>
      <c r="Z1263">
        <v>0</v>
      </c>
      <c r="AA1263">
        <v>0</v>
      </c>
      <c r="AB1263">
        <v>1.5</v>
      </c>
      <c r="AC1263">
        <v>0</v>
      </c>
      <c r="AD1263">
        <v>0</v>
      </c>
      <c r="AE1263">
        <v>0</v>
      </c>
      <c r="AF1263">
        <v>1</v>
      </c>
      <c r="AG1263">
        <v>0</v>
      </c>
      <c r="AH1263" s="3">
        <v>0.8571428571428571</v>
      </c>
      <c r="AI1263" s="3">
        <v>0.6428571428571429</v>
      </c>
      <c r="AJ1263" s="3">
        <v>0</v>
      </c>
      <c r="AK1263" s="3">
        <v>1.108857142857143</v>
      </c>
      <c r="AL1263" s="3">
        <v>0.8571428571428571</v>
      </c>
      <c r="AM1263" s="3">
        <v>0.8571428571428571</v>
      </c>
      <c r="AN1263" s="3">
        <v>0</v>
      </c>
      <c r="AO1263" s="3">
        <f t="shared" si="251"/>
        <v>0.61759183673469387</v>
      </c>
      <c r="AP1263" s="3" t="b">
        <f t="shared" si="252"/>
        <v>0</v>
      </c>
      <c r="AQ1263" s="3" t="b">
        <f t="shared" si="259"/>
        <v>1</v>
      </c>
      <c r="AR1263">
        <f t="shared" si="253"/>
        <v>1</v>
      </c>
      <c r="AS1263">
        <f t="shared" si="254"/>
        <v>1</v>
      </c>
      <c r="AT1263" s="3" t="b">
        <f t="shared" si="255"/>
        <v>0</v>
      </c>
      <c r="AU1263" s="3">
        <f t="shared" si="256"/>
        <v>0.65221428571428575</v>
      </c>
      <c r="AV1263" s="3">
        <f t="shared" si="257"/>
        <v>0.5714285714285714</v>
      </c>
      <c r="AW1263" s="3">
        <f t="shared" si="263"/>
        <v>0.19077286853788364</v>
      </c>
      <c r="AX1263" s="3">
        <f t="shared" si="262"/>
        <v>0.62253097314283556</v>
      </c>
      <c r="AY1263" s="3" t="b">
        <f t="shared" si="260"/>
        <v>0</v>
      </c>
      <c r="AZ1263" s="6">
        <f t="shared" si="258"/>
        <v>0.83526889724945219</v>
      </c>
      <c r="BA1263" s="3" t="b">
        <f t="shared" si="261"/>
        <v>0</v>
      </c>
      <c r="BB1263" s="3"/>
      <c r="BC1263" t="s">
        <v>1609</v>
      </c>
    </row>
    <row r="1264" spans="1:55">
      <c r="A1264">
        <v>131</v>
      </c>
      <c r="B1264">
        <v>1</v>
      </c>
      <c r="C1264" t="s">
        <v>262</v>
      </c>
      <c r="D1264" t="str">
        <f>HYPERLINK("http://www.uniprot.org/uniprot/MEN1_MOUSE", "MEN1_MOUSE")</f>
        <v>MEN1_MOUSE</v>
      </c>
      <c r="F1264">
        <v>6.2</v>
      </c>
      <c r="G1264">
        <v>611</v>
      </c>
      <c r="H1264">
        <v>67474</v>
      </c>
      <c r="I1264" t="s">
        <v>168</v>
      </c>
      <c r="J1264">
        <v>9</v>
      </c>
      <c r="K1264">
        <v>9</v>
      </c>
      <c r="L1264">
        <v>1</v>
      </c>
      <c r="M1264">
        <v>0</v>
      </c>
      <c r="N1264">
        <v>3</v>
      </c>
      <c r="O1264">
        <v>3</v>
      </c>
      <c r="P1264">
        <v>0</v>
      </c>
      <c r="Q1264">
        <v>0</v>
      </c>
      <c r="R1264">
        <v>0</v>
      </c>
      <c r="S1264">
        <v>3</v>
      </c>
      <c r="T1264">
        <v>0</v>
      </c>
      <c r="U1264">
        <v>3</v>
      </c>
      <c r="V1264">
        <v>3</v>
      </c>
      <c r="W1264">
        <v>0</v>
      </c>
      <c r="X1264">
        <v>0</v>
      </c>
      <c r="Y1264">
        <v>0</v>
      </c>
      <c r="Z1264">
        <v>3</v>
      </c>
      <c r="AA1264">
        <v>0</v>
      </c>
      <c r="AB1264">
        <v>3</v>
      </c>
      <c r="AC1264">
        <v>3</v>
      </c>
      <c r="AD1264">
        <v>0</v>
      </c>
      <c r="AE1264">
        <v>0</v>
      </c>
      <c r="AF1264">
        <v>0</v>
      </c>
      <c r="AG1264">
        <v>3</v>
      </c>
      <c r="AH1264" s="3">
        <v>0</v>
      </c>
      <c r="AI1264" s="3">
        <v>1.3068571428571427</v>
      </c>
      <c r="AJ1264" s="3">
        <v>1.5714285714285714</v>
      </c>
      <c r="AK1264" s="3">
        <v>0</v>
      </c>
      <c r="AL1264" s="3">
        <v>0</v>
      </c>
      <c r="AM1264" s="3">
        <v>0</v>
      </c>
      <c r="AN1264" s="3">
        <v>1.4285714285714286</v>
      </c>
      <c r="AO1264" s="3">
        <f t="shared" si="251"/>
        <v>0.61526530612244901</v>
      </c>
      <c r="AP1264" s="3" t="b">
        <f t="shared" si="252"/>
        <v>0</v>
      </c>
      <c r="AQ1264" s="3" t="b">
        <f t="shared" si="259"/>
        <v>1</v>
      </c>
      <c r="AR1264">
        <f t="shared" si="253"/>
        <v>2</v>
      </c>
      <c r="AS1264">
        <f t="shared" si="254"/>
        <v>1</v>
      </c>
      <c r="AT1264" s="3" t="b">
        <f t="shared" si="255"/>
        <v>0</v>
      </c>
      <c r="AU1264" s="3">
        <f t="shared" si="256"/>
        <v>0.71957142857142853</v>
      </c>
      <c r="AV1264" s="3">
        <f t="shared" si="257"/>
        <v>0.47619047619047622</v>
      </c>
      <c r="AW1264" s="3">
        <f t="shared" si="263"/>
        <v>0.59559913682989307</v>
      </c>
      <c r="AX1264" s="3">
        <f t="shared" si="262"/>
        <v>1.0709661418373924</v>
      </c>
      <c r="AY1264" s="3" t="b">
        <f t="shared" si="260"/>
        <v>0</v>
      </c>
      <c r="AZ1264" s="6">
        <f t="shared" si="258"/>
        <v>0.71767188959300698</v>
      </c>
      <c r="BA1264" s="3" t="b">
        <f t="shared" si="261"/>
        <v>0</v>
      </c>
      <c r="BB1264" s="3"/>
      <c r="BC1264" t="s">
        <v>537</v>
      </c>
    </row>
    <row r="1265" spans="1:55">
      <c r="A1265">
        <v>651</v>
      </c>
      <c r="B1265">
        <v>1</v>
      </c>
      <c r="C1265" t="s">
        <v>504</v>
      </c>
      <c r="D1265" t="str">
        <f>HYPERLINK("http://www.uniprot.org/uniprot/PAPD5_MOUSE", "PAPD5_MOUSE")</f>
        <v>PAPD5_MOUSE</v>
      </c>
      <c r="F1265">
        <v>7</v>
      </c>
      <c r="G1265">
        <v>633</v>
      </c>
      <c r="H1265">
        <v>69705</v>
      </c>
      <c r="I1265" t="s">
        <v>505</v>
      </c>
      <c r="J1265">
        <v>5</v>
      </c>
      <c r="K1265">
        <v>5</v>
      </c>
      <c r="L1265">
        <v>1</v>
      </c>
      <c r="M1265">
        <v>0</v>
      </c>
      <c r="N1265">
        <v>2</v>
      </c>
      <c r="O1265">
        <v>0</v>
      </c>
      <c r="P1265">
        <v>0</v>
      </c>
      <c r="Q1265">
        <v>0</v>
      </c>
      <c r="R1265">
        <v>2</v>
      </c>
      <c r="S1265">
        <v>1</v>
      </c>
      <c r="T1265">
        <v>0</v>
      </c>
      <c r="U1265">
        <v>2</v>
      </c>
      <c r="V1265">
        <v>0</v>
      </c>
      <c r="W1265">
        <v>0</v>
      </c>
      <c r="X1265">
        <v>0</v>
      </c>
      <c r="Y1265">
        <v>2</v>
      </c>
      <c r="Z1265">
        <v>1</v>
      </c>
      <c r="AA1265">
        <v>0</v>
      </c>
      <c r="AB1265">
        <v>2</v>
      </c>
      <c r="AC1265">
        <v>0</v>
      </c>
      <c r="AD1265">
        <v>0</v>
      </c>
      <c r="AE1265">
        <v>0</v>
      </c>
      <c r="AF1265">
        <v>2</v>
      </c>
      <c r="AG1265">
        <v>1</v>
      </c>
      <c r="AH1265" s="3">
        <v>0.42857142857142855</v>
      </c>
      <c r="AI1265" s="3">
        <v>0.8571428571428571</v>
      </c>
      <c r="AJ1265" s="3">
        <v>0</v>
      </c>
      <c r="AK1265" s="3">
        <v>0.65714285714285714</v>
      </c>
      <c r="AL1265" s="3">
        <v>0.5714285714285714</v>
      </c>
      <c r="AM1265" s="3">
        <v>1.2857142857142858</v>
      </c>
      <c r="AN1265" s="3">
        <v>0.42857142857142855</v>
      </c>
      <c r="AO1265" s="3">
        <f t="shared" si="251"/>
        <v>0.60408163265306125</v>
      </c>
      <c r="AP1265" s="3" t="b">
        <f t="shared" si="252"/>
        <v>0</v>
      </c>
      <c r="AQ1265" s="3" t="b">
        <f t="shared" si="259"/>
        <v>1</v>
      </c>
      <c r="AR1265">
        <f t="shared" si="253"/>
        <v>1</v>
      </c>
      <c r="AS1265">
        <f t="shared" si="254"/>
        <v>2</v>
      </c>
      <c r="AT1265" s="3" t="b">
        <f t="shared" si="255"/>
        <v>1</v>
      </c>
      <c r="AU1265" s="3">
        <f t="shared" si="256"/>
        <v>0.48571428571428565</v>
      </c>
      <c r="AV1265" s="3">
        <f t="shared" si="257"/>
        <v>0.76190476190476186</v>
      </c>
      <c r="AW1265" s="3">
        <f t="shared" si="263"/>
        <v>-0.6495027529158669</v>
      </c>
      <c r="AX1265" s="3">
        <f t="shared" si="262"/>
        <v>-3.4818119067854966E-2</v>
      </c>
      <c r="AY1265" s="3" t="b">
        <f t="shared" si="260"/>
        <v>0</v>
      </c>
      <c r="AZ1265" s="6">
        <f t="shared" si="258"/>
        <v>0.41498146239570133</v>
      </c>
      <c r="BA1265" s="3" t="b">
        <f t="shared" si="261"/>
        <v>0</v>
      </c>
      <c r="BB1265" s="3"/>
      <c r="BC1265" t="s">
        <v>537</v>
      </c>
    </row>
    <row r="1266" spans="1:55">
      <c r="A1266">
        <v>81</v>
      </c>
      <c r="B1266">
        <v>1</v>
      </c>
      <c r="C1266" t="s">
        <v>402</v>
      </c>
      <c r="D1266" t="str">
        <f>HYPERLINK("http://www.uniprot.org/uniprot/TERF2_MOUSE", "TERF2_MOUSE")</f>
        <v>TERF2_MOUSE</v>
      </c>
      <c r="F1266">
        <v>10</v>
      </c>
      <c r="G1266">
        <v>541</v>
      </c>
      <c r="H1266">
        <v>60265</v>
      </c>
      <c r="I1266" t="s">
        <v>403</v>
      </c>
      <c r="J1266">
        <v>6</v>
      </c>
      <c r="K1266">
        <v>6</v>
      </c>
      <c r="L1266">
        <v>1</v>
      </c>
      <c r="M1266">
        <v>0</v>
      </c>
      <c r="N1266">
        <v>1</v>
      </c>
      <c r="O1266">
        <v>1</v>
      </c>
      <c r="P1266">
        <v>0</v>
      </c>
      <c r="Q1266">
        <v>1</v>
      </c>
      <c r="R1266">
        <v>2</v>
      </c>
      <c r="S1266">
        <v>1</v>
      </c>
      <c r="T1266">
        <v>0</v>
      </c>
      <c r="U1266">
        <v>1</v>
      </c>
      <c r="V1266">
        <v>1</v>
      </c>
      <c r="W1266">
        <v>0</v>
      </c>
      <c r="X1266">
        <v>1</v>
      </c>
      <c r="Y1266">
        <v>2</v>
      </c>
      <c r="Z1266">
        <v>1</v>
      </c>
      <c r="AA1266">
        <v>0</v>
      </c>
      <c r="AB1266">
        <v>1</v>
      </c>
      <c r="AC1266">
        <v>1</v>
      </c>
      <c r="AD1266">
        <v>0</v>
      </c>
      <c r="AE1266">
        <v>1</v>
      </c>
      <c r="AF1266">
        <v>2</v>
      </c>
      <c r="AG1266">
        <v>1</v>
      </c>
      <c r="AH1266" s="3">
        <v>0</v>
      </c>
      <c r="AI1266" s="3">
        <v>0.14285714285714285</v>
      </c>
      <c r="AJ1266" s="3">
        <v>0.42857142857142855</v>
      </c>
      <c r="AK1266" s="3">
        <v>0</v>
      </c>
      <c r="AL1266" s="3">
        <v>2.1904285714285714</v>
      </c>
      <c r="AM1266" s="3">
        <v>1.1428571428571428</v>
      </c>
      <c r="AN1266" s="3">
        <v>0.2857142857142857</v>
      </c>
      <c r="AO1266" s="3">
        <f t="shared" si="251"/>
        <v>0.5986326530612246</v>
      </c>
      <c r="AP1266" s="3" t="b">
        <f t="shared" si="252"/>
        <v>0</v>
      </c>
      <c r="AQ1266" s="3" t="b">
        <f t="shared" si="259"/>
        <v>1</v>
      </c>
      <c r="AR1266">
        <f t="shared" si="253"/>
        <v>2</v>
      </c>
      <c r="AS1266">
        <f t="shared" si="254"/>
        <v>3</v>
      </c>
      <c r="AT1266" s="3" t="b">
        <f t="shared" si="255"/>
        <v>1</v>
      </c>
      <c r="AU1266" s="3">
        <f t="shared" si="256"/>
        <v>0.14285714285714285</v>
      </c>
      <c r="AV1266" s="3">
        <f t="shared" si="257"/>
        <v>1.2063333333333333</v>
      </c>
      <c r="AW1266" s="3">
        <f t="shared" si="263"/>
        <v>-3.0779835290469002</v>
      </c>
      <c r="AX1266" s="3">
        <f t="shared" si="262"/>
        <v>-2.0874078718679052</v>
      </c>
      <c r="AY1266" s="3" t="b">
        <f t="shared" si="260"/>
        <v>1</v>
      </c>
      <c r="AZ1266" s="6">
        <f t="shared" si="258"/>
        <v>7.5785770965628815E-2</v>
      </c>
      <c r="BA1266" s="3" t="b">
        <f t="shared" si="261"/>
        <v>1</v>
      </c>
      <c r="BB1266" s="3"/>
      <c r="BC1266" t="s">
        <v>537</v>
      </c>
    </row>
    <row r="1267" spans="1:55">
      <c r="A1267">
        <v>534</v>
      </c>
      <c r="B1267">
        <v>1</v>
      </c>
      <c r="C1267" t="s">
        <v>757</v>
      </c>
      <c r="D1267" t="str">
        <f>HYPERLINK("http://www.uniprot.org/uniprot/KDM5A_MOUSE", "KDM5A_MOUSE")</f>
        <v>KDM5A_MOUSE</v>
      </c>
      <c r="F1267">
        <v>3</v>
      </c>
      <c r="G1267">
        <v>1690</v>
      </c>
      <c r="H1267">
        <v>192217</v>
      </c>
      <c r="I1267" t="s">
        <v>758</v>
      </c>
      <c r="J1267">
        <v>3</v>
      </c>
      <c r="K1267">
        <v>3</v>
      </c>
      <c r="L1267">
        <v>1</v>
      </c>
      <c r="M1267">
        <v>1</v>
      </c>
      <c r="N1267">
        <v>0</v>
      </c>
      <c r="O1267">
        <v>0</v>
      </c>
      <c r="P1267">
        <v>0</v>
      </c>
      <c r="Q1267">
        <v>0</v>
      </c>
      <c r="R1267">
        <v>2</v>
      </c>
      <c r="S1267">
        <v>0</v>
      </c>
      <c r="T1267">
        <v>1</v>
      </c>
      <c r="U1267">
        <v>0</v>
      </c>
      <c r="V1267">
        <v>0</v>
      </c>
      <c r="W1267">
        <v>0</v>
      </c>
      <c r="X1267">
        <v>0</v>
      </c>
      <c r="Y1267">
        <v>2</v>
      </c>
      <c r="Z1267">
        <v>0</v>
      </c>
      <c r="AA1267">
        <v>1</v>
      </c>
      <c r="AB1267">
        <v>0</v>
      </c>
      <c r="AC1267">
        <v>0</v>
      </c>
      <c r="AD1267">
        <v>0</v>
      </c>
      <c r="AE1267">
        <v>0</v>
      </c>
      <c r="AF1267">
        <v>2</v>
      </c>
      <c r="AG1267">
        <v>0</v>
      </c>
      <c r="AH1267" s="3">
        <v>2.2857142857142856</v>
      </c>
      <c r="AI1267" s="3">
        <v>0</v>
      </c>
      <c r="AJ1267" s="3">
        <v>0</v>
      </c>
      <c r="AK1267" s="3">
        <v>0.42857142857142855</v>
      </c>
      <c r="AL1267" s="3">
        <v>0.2857142857142857</v>
      </c>
      <c r="AM1267" s="3">
        <v>1.1904285714285714</v>
      </c>
      <c r="AN1267" s="3">
        <v>0</v>
      </c>
      <c r="AO1267" s="3">
        <f t="shared" si="251"/>
        <v>0.59863265306122437</v>
      </c>
      <c r="AP1267" s="3" t="b">
        <f t="shared" si="252"/>
        <v>0</v>
      </c>
      <c r="AQ1267" s="3" t="b">
        <f t="shared" si="259"/>
        <v>1</v>
      </c>
      <c r="AR1267">
        <f t="shared" si="253"/>
        <v>1</v>
      </c>
      <c r="AS1267">
        <f t="shared" si="254"/>
        <v>1</v>
      </c>
      <c r="AT1267" s="3" t="b">
        <f t="shared" si="255"/>
        <v>0</v>
      </c>
      <c r="AU1267" s="3">
        <f t="shared" si="256"/>
        <v>0.67857142857142849</v>
      </c>
      <c r="AV1267" s="3">
        <f t="shared" si="257"/>
        <v>0.49204761904761901</v>
      </c>
      <c r="AW1267" s="3">
        <f t="shared" si="263"/>
        <v>0.46370274379936671</v>
      </c>
      <c r="AX1267" s="3">
        <f t="shared" si="262"/>
        <v>0.69097045813000246</v>
      </c>
      <c r="AY1267" s="3" t="b">
        <f t="shared" si="260"/>
        <v>0</v>
      </c>
      <c r="AZ1267" s="6">
        <f t="shared" si="258"/>
        <v>0.8036506641303568</v>
      </c>
      <c r="BA1267" s="3" t="b">
        <f t="shared" si="261"/>
        <v>0</v>
      </c>
      <c r="BB1267" s="3"/>
      <c r="BC1267" t="s">
        <v>537</v>
      </c>
    </row>
    <row r="1268" spans="1:55">
      <c r="A1268">
        <v>66</v>
      </c>
      <c r="B1268">
        <v>1</v>
      </c>
      <c r="C1268" t="s">
        <v>379</v>
      </c>
      <c r="D1268" t="str">
        <f>HYPERLINK("http://www.uniprot.org/uniprot/MTP_MOUSE", "MTP_MOUSE")</f>
        <v>MTP_MOUSE</v>
      </c>
      <c r="F1268">
        <v>6.8</v>
      </c>
      <c r="G1268">
        <v>894</v>
      </c>
      <c r="H1268">
        <v>99100</v>
      </c>
      <c r="I1268" t="s">
        <v>380</v>
      </c>
      <c r="J1268">
        <v>6</v>
      </c>
      <c r="K1268">
        <v>6</v>
      </c>
      <c r="L1268">
        <v>1</v>
      </c>
      <c r="M1268">
        <v>0</v>
      </c>
      <c r="N1268">
        <v>2</v>
      </c>
      <c r="O1268">
        <v>1</v>
      </c>
      <c r="P1268">
        <v>0</v>
      </c>
      <c r="Q1268">
        <v>1</v>
      </c>
      <c r="R1268">
        <v>1</v>
      </c>
      <c r="S1268">
        <v>1</v>
      </c>
      <c r="T1268">
        <v>0</v>
      </c>
      <c r="U1268">
        <v>2</v>
      </c>
      <c r="V1268">
        <v>1</v>
      </c>
      <c r="W1268">
        <v>0</v>
      </c>
      <c r="X1268">
        <v>1</v>
      </c>
      <c r="Y1268">
        <v>1</v>
      </c>
      <c r="Z1268">
        <v>1</v>
      </c>
      <c r="AA1268">
        <v>0</v>
      </c>
      <c r="AB1268">
        <v>2</v>
      </c>
      <c r="AC1268">
        <v>1</v>
      </c>
      <c r="AD1268">
        <v>0</v>
      </c>
      <c r="AE1268">
        <v>1</v>
      </c>
      <c r="AF1268">
        <v>1</v>
      </c>
      <c r="AG1268">
        <v>1</v>
      </c>
      <c r="AH1268" s="3">
        <v>0</v>
      </c>
      <c r="AI1268" s="3">
        <v>0.7142857142857143</v>
      </c>
      <c r="AJ1268" s="3">
        <v>0.42857142857142855</v>
      </c>
      <c r="AK1268" s="3">
        <v>0</v>
      </c>
      <c r="AL1268" s="3">
        <v>2.1714285714285713</v>
      </c>
      <c r="AM1268" s="3">
        <v>0.5714285714285714</v>
      </c>
      <c r="AN1268" s="3">
        <v>0.2857142857142857</v>
      </c>
      <c r="AO1268" s="3">
        <f t="shared" si="251"/>
        <v>0.5959183673469387</v>
      </c>
      <c r="AP1268" s="3" t="b">
        <f t="shared" si="252"/>
        <v>0</v>
      </c>
      <c r="AQ1268" s="3" t="b">
        <f t="shared" si="259"/>
        <v>1</v>
      </c>
      <c r="AR1268">
        <f t="shared" si="253"/>
        <v>2</v>
      </c>
      <c r="AS1268">
        <f t="shared" si="254"/>
        <v>3</v>
      </c>
      <c r="AT1268" s="3" t="b">
        <f t="shared" si="255"/>
        <v>1</v>
      </c>
      <c r="AU1268" s="3">
        <f t="shared" si="256"/>
        <v>0.2857142857142857</v>
      </c>
      <c r="AV1268" s="3">
        <f t="shared" si="257"/>
        <v>1.0095238095238095</v>
      </c>
      <c r="AW1268" s="3">
        <f t="shared" si="263"/>
        <v>-1.8210298589546809</v>
      </c>
      <c r="AX1268" s="3">
        <f t="shared" si="262"/>
        <v>-1.1024883114503496</v>
      </c>
      <c r="AY1268" s="3" t="b">
        <f t="shared" si="260"/>
        <v>0</v>
      </c>
      <c r="AZ1268" s="6">
        <f t="shared" si="258"/>
        <v>0.2323790107988786</v>
      </c>
      <c r="BA1268" s="3" t="b">
        <f t="shared" si="261"/>
        <v>0</v>
      </c>
      <c r="BB1268" s="3"/>
      <c r="BC1268" t="s">
        <v>537</v>
      </c>
    </row>
    <row r="1269" spans="1:55">
      <c r="A1269">
        <v>938</v>
      </c>
      <c r="B1269">
        <v>1</v>
      </c>
      <c r="C1269" t="s">
        <v>2823</v>
      </c>
      <c r="D1269" t="str">
        <f>HYPERLINK("http://www.uniprot.org/uniprot/TMED4_MOUSE", "TMED4_MOUSE")</f>
        <v>TMED4_MOUSE</v>
      </c>
      <c r="F1269">
        <v>12.3</v>
      </c>
      <c r="G1269">
        <v>227</v>
      </c>
      <c r="H1269">
        <v>26023</v>
      </c>
      <c r="I1269" t="s">
        <v>2748</v>
      </c>
      <c r="J1269">
        <v>12</v>
      </c>
      <c r="K1269">
        <v>1</v>
      </c>
      <c r="L1269">
        <v>8.3000000000000004E-2</v>
      </c>
      <c r="M1269">
        <v>0</v>
      </c>
      <c r="N1269">
        <v>3</v>
      </c>
      <c r="O1269">
        <v>2</v>
      </c>
      <c r="P1269">
        <v>0</v>
      </c>
      <c r="Q1269">
        <v>0</v>
      </c>
      <c r="R1269">
        <v>2</v>
      </c>
      <c r="S1269">
        <v>5</v>
      </c>
      <c r="T1269">
        <v>0</v>
      </c>
      <c r="U1269">
        <v>0</v>
      </c>
      <c r="V1269">
        <v>0</v>
      </c>
      <c r="W1269">
        <v>0</v>
      </c>
      <c r="X1269">
        <v>0</v>
      </c>
      <c r="Y1269">
        <v>1</v>
      </c>
      <c r="Z1269">
        <v>0</v>
      </c>
      <c r="AA1269">
        <v>0</v>
      </c>
      <c r="AB1269">
        <v>0</v>
      </c>
      <c r="AC1269">
        <v>0</v>
      </c>
      <c r="AD1269">
        <v>0</v>
      </c>
      <c r="AE1269">
        <v>0</v>
      </c>
      <c r="AF1269">
        <v>1.5</v>
      </c>
      <c r="AG1269">
        <v>0</v>
      </c>
      <c r="AH1269" s="3">
        <v>0.8571428571428571</v>
      </c>
      <c r="AI1269" s="3">
        <v>0</v>
      </c>
      <c r="AJ1269" s="3">
        <v>0</v>
      </c>
      <c r="AK1269" s="3">
        <v>1.3061428571428573</v>
      </c>
      <c r="AL1269" s="3">
        <v>0.87757142857142856</v>
      </c>
      <c r="AM1269" s="3">
        <v>1.0714285714285714</v>
      </c>
      <c r="AN1269" s="3">
        <v>0</v>
      </c>
      <c r="AO1269" s="3">
        <f t="shared" si="251"/>
        <v>0.58746938775510205</v>
      </c>
      <c r="AP1269" s="3" t="b">
        <f t="shared" si="252"/>
        <v>0</v>
      </c>
      <c r="AQ1269" s="3" t="b">
        <f t="shared" si="259"/>
        <v>0</v>
      </c>
      <c r="AR1269">
        <f t="shared" si="253"/>
        <v>2</v>
      </c>
      <c r="AS1269">
        <f t="shared" si="254"/>
        <v>2</v>
      </c>
      <c r="AT1269" s="3" t="b">
        <f t="shared" si="255"/>
        <v>1</v>
      </c>
      <c r="AU1269" s="3">
        <f t="shared" si="256"/>
        <v>0.54082142857142856</v>
      </c>
      <c r="AV1269" s="3">
        <f t="shared" si="257"/>
        <v>0.64966666666666661</v>
      </c>
      <c r="AW1269" s="3">
        <f t="shared" si="263"/>
        <v>-0.26454736916028054</v>
      </c>
      <c r="AX1269" s="3">
        <f t="shared" si="262"/>
        <v>1.5436186140179387E-2</v>
      </c>
      <c r="AY1269" s="3" t="b">
        <f t="shared" si="260"/>
        <v>0</v>
      </c>
      <c r="AZ1269" s="6">
        <f t="shared" si="258"/>
        <v>0.82733804039331216</v>
      </c>
      <c r="BA1269" s="3" t="b">
        <f t="shared" si="261"/>
        <v>0</v>
      </c>
      <c r="BB1269" s="3"/>
      <c r="BC1269" t="s">
        <v>2749</v>
      </c>
    </row>
    <row r="1270" spans="1:55">
      <c r="A1270">
        <v>772</v>
      </c>
      <c r="B1270">
        <v>1</v>
      </c>
      <c r="C1270" t="s">
        <v>1635</v>
      </c>
      <c r="D1270" t="str">
        <f>HYPERLINK("http://www.uniprot.org/uniprot/NELFA_MOUSE", "NELFA_MOUSE")</f>
        <v>NELFA_MOUSE</v>
      </c>
      <c r="F1270">
        <v>6.6</v>
      </c>
      <c r="G1270">
        <v>530</v>
      </c>
      <c r="H1270">
        <v>57586</v>
      </c>
      <c r="I1270" t="s">
        <v>1636</v>
      </c>
      <c r="J1270">
        <v>4</v>
      </c>
      <c r="K1270">
        <v>4</v>
      </c>
      <c r="L1270">
        <v>1</v>
      </c>
      <c r="M1270">
        <v>0</v>
      </c>
      <c r="N1270">
        <v>2</v>
      </c>
      <c r="O1270">
        <v>0</v>
      </c>
      <c r="P1270">
        <v>0</v>
      </c>
      <c r="Q1270">
        <v>0</v>
      </c>
      <c r="R1270">
        <v>0</v>
      </c>
      <c r="S1270">
        <v>2</v>
      </c>
      <c r="T1270">
        <v>0</v>
      </c>
      <c r="U1270">
        <v>2</v>
      </c>
      <c r="V1270">
        <v>0</v>
      </c>
      <c r="W1270">
        <v>0</v>
      </c>
      <c r="X1270">
        <v>0</v>
      </c>
      <c r="Y1270">
        <v>0</v>
      </c>
      <c r="Z1270">
        <v>2</v>
      </c>
      <c r="AA1270">
        <v>0</v>
      </c>
      <c r="AB1270">
        <v>2</v>
      </c>
      <c r="AC1270">
        <v>0</v>
      </c>
      <c r="AD1270">
        <v>0</v>
      </c>
      <c r="AE1270">
        <v>0</v>
      </c>
      <c r="AF1270">
        <v>0</v>
      </c>
      <c r="AG1270">
        <v>2</v>
      </c>
      <c r="AH1270" s="3">
        <v>0.6428571428571429</v>
      </c>
      <c r="AI1270" s="3">
        <v>0.86814285714285711</v>
      </c>
      <c r="AJ1270" s="3">
        <v>0</v>
      </c>
      <c r="AK1270" s="3">
        <v>0.8571428571428571</v>
      </c>
      <c r="AL1270" s="3">
        <v>0.7142857142857143</v>
      </c>
      <c r="AM1270" s="3">
        <v>0</v>
      </c>
      <c r="AN1270" s="3">
        <v>1</v>
      </c>
      <c r="AO1270" s="3">
        <f t="shared" si="251"/>
        <v>0.58320408163265314</v>
      </c>
      <c r="AP1270" s="3" t="b">
        <f t="shared" si="252"/>
        <v>0</v>
      </c>
      <c r="AQ1270" s="3" t="b">
        <f t="shared" si="259"/>
        <v>1</v>
      </c>
      <c r="AR1270">
        <f t="shared" si="253"/>
        <v>1</v>
      </c>
      <c r="AS1270">
        <f t="shared" si="254"/>
        <v>1</v>
      </c>
      <c r="AT1270" s="3" t="b">
        <f t="shared" si="255"/>
        <v>0</v>
      </c>
      <c r="AU1270" s="3">
        <f t="shared" si="256"/>
        <v>0.59203571428571433</v>
      </c>
      <c r="AV1270" s="3">
        <f t="shared" si="257"/>
        <v>0.57142857142857151</v>
      </c>
      <c r="AW1270" s="3">
        <f t="shared" si="263"/>
        <v>5.1111035573034029E-2</v>
      </c>
      <c r="AX1270" s="3">
        <f t="shared" si="262"/>
        <v>0.30851885488793318</v>
      </c>
      <c r="AY1270" s="3" t="b">
        <f t="shared" si="260"/>
        <v>0</v>
      </c>
      <c r="AZ1270" s="6">
        <f t="shared" si="258"/>
        <v>0.95490411878831249</v>
      </c>
      <c r="BA1270" s="3" t="b">
        <f t="shared" si="261"/>
        <v>0</v>
      </c>
      <c r="BB1270" s="3"/>
      <c r="BC1270" t="s">
        <v>537</v>
      </c>
    </row>
    <row r="1271" spans="1:55">
      <c r="A1271">
        <v>230</v>
      </c>
      <c r="B1271">
        <v>1</v>
      </c>
      <c r="C1271" t="s">
        <v>69</v>
      </c>
      <c r="D1271" t="str">
        <f>HYPERLINK("http://www.uniprot.org/uniprot/3BHS3_MOUSE", "3BHS3_MOUSE")</f>
        <v>3BHS3_MOUSE</v>
      </c>
      <c r="F1271">
        <v>7</v>
      </c>
      <c r="G1271">
        <v>373</v>
      </c>
      <c r="H1271">
        <v>42032</v>
      </c>
      <c r="I1271" t="s">
        <v>70</v>
      </c>
      <c r="J1271">
        <v>8</v>
      </c>
      <c r="K1271">
        <v>8</v>
      </c>
      <c r="L1271">
        <v>1</v>
      </c>
      <c r="M1271">
        <v>0</v>
      </c>
      <c r="N1271">
        <v>3</v>
      </c>
      <c r="O1271">
        <v>1</v>
      </c>
      <c r="P1271">
        <v>0</v>
      </c>
      <c r="Q1271">
        <v>0</v>
      </c>
      <c r="R1271">
        <v>3</v>
      </c>
      <c r="S1271">
        <v>1</v>
      </c>
      <c r="T1271">
        <v>0</v>
      </c>
      <c r="U1271">
        <v>3</v>
      </c>
      <c r="V1271">
        <v>1</v>
      </c>
      <c r="W1271">
        <v>0</v>
      </c>
      <c r="X1271">
        <v>0</v>
      </c>
      <c r="Y1271">
        <v>3</v>
      </c>
      <c r="Z1271">
        <v>1</v>
      </c>
      <c r="AA1271">
        <v>0</v>
      </c>
      <c r="AB1271">
        <v>3</v>
      </c>
      <c r="AC1271">
        <v>1</v>
      </c>
      <c r="AD1271">
        <v>0</v>
      </c>
      <c r="AE1271">
        <v>0</v>
      </c>
      <c r="AF1271">
        <v>3</v>
      </c>
      <c r="AG1271">
        <v>1</v>
      </c>
      <c r="AH1271" s="3">
        <v>0</v>
      </c>
      <c r="AI1271" s="3">
        <v>1.3651428571428572</v>
      </c>
      <c r="AJ1271" s="3">
        <v>0.42857142857142855</v>
      </c>
      <c r="AK1271" s="3">
        <v>0</v>
      </c>
      <c r="AL1271" s="3">
        <v>0</v>
      </c>
      <c r="AM1271" s="3">
        <v>1.9375714285714287</v>
      </c>
      <c r="AN1271" s="3">
        <v>0.2857142857142857</v>
      </c>
      <c r="AO1271" s="3">
        <f t="shared" si="251"/>
        <v>0.57385714285714295</v>
      </c>
      <c r="AP1271" s="3" t="b">
        <f t="shared" si="252"/>
        <v>0</v>
      </c>
      <c r="AQ1271" s="3" t="b">
        <f t="shared" si="259"/>
        <v>1</v>
      </c>
      <c r="AR1271">
        <f t="shared" si="253"/>
        <v>2</v>
      </c>
      <c r="AS1271">
        <f t="shared" si="254"/>
        <v>2</v>
      </c>
      <c r="AT1271" s="3" t="b">
        <f t="shared" si="255"/>
        <v>1</v>
      </c>
      <c r="AU1271" s="3">
        <f t="shared" si="256"/>
        <v>0.44842857142857145</v>
      </c>
      <c r="AV1271" s="3">
        <f t="shared" si="257"/>
        <v>0.74109523809523814</v>
      </c>
      <c r="AW1271" s="3">
        <f t="shared" si="263"/>
        <v>-0.72478075333020786</v>
      </c>
      <c r="AX1271" s="3">
        <f t="shared" si="262"/>
        <v>-0.27151615290702164</v>
      </c>
      <c r="AY1271" s="3" t="b">
        <f t="shared" si="260"/>
        <v>0</v>
      </c>
      <c r="AZ1271" s="6">
        <f t="shared" si="258"/>
        <v>0.66310045021217756</v>
      </c>
      <c r="BA1271" s="3" t="b">
        <f t="shared" si="261"/>
        <v>0</v>
      </c>
      <c r="BB1271" s="3"/>
      <c r="BC1271" t="s">
        <v>537</v>
      </c>
    </row>
    <row r="1272" spans="1:55">
      <c r="A1272">
        <v>827</v>
      </c>
      <c r="B1272">
        <v>1</v>
      </c>
      <c r="C1272" t="s">
        <v>1578</v>
      </c>
      <c r="D1272" t="str">
        <f>HYPERLINK("http://www.uniprot.org/uniprot/AOFB_MOUSE", "AOFB_MOUSE")</f>
        <v>AOFB_MOUSE</v>
      </c>
      <c r="F1272">
        <v>6</v>
      </c>
      <c r="G1272">
        <v>520</v>
      </c>
      <c r="H1272">
        <v>58545</v>
      </c>
      <c r="I1272" t="s">
        <v>1579</v>
      </c>
      <c r="J1272">
        <v>3</v>
      </c>
      <c r="K1272">
        <v>3</v>
      </c>
      <c r="L1272">
        <v>1</v>
      </c>
      <c r="M1272">
        <v>0</v>
      </c>
      <c r="N1272">
        <v>3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3</v>
      </c>
      <c r="V1272">
        <v>0</v>
      </c>
      <c r="W1272">
        <v>0</v>
      </c>
      <c r="X1272">
        <v>0</v>
      </c>
      <c r="Y1272">
        <v>0</v>
      </c>
      <c r="Z1272">
        <v>0</v>
      </c>
      <c r="AA1272">
        <v>0</v>
      </c>
      <c r="AB1272">
        <v>3</v>
      </c>
      <c r="AC1272">
        <v>0</v>
      </c>
      <c r="AD1272">
        <v>0</v>
      </c>
      <c r="AE1272">
        <v>0</v>
      </c>
      <c r="AF1272">
        <v>0</v>
      </c>
      <c r="AG1272">
        <v>0</v>
      </c>
      <c r="AH1272" s="3">
        <v>0.72485714285714287</v>
      </c>
      <c r="AI1272" s="3">
        <v>1.4285714285714286</v>
      </c>
      <c r="AJ1272" s="3">
        <v>0</v>
      </c>
      <c r="AK1272" s="3">
        <v>1</v>
      </c>
      <c r="AL1272" s="3">
        <v>0.8571428571428571</v>
      </c>
      <c r="AM1272" s="3">
        <v>0</v>
      </c>
      <c r="AN1272" s="3">
        <v>0</v>
      </c>
      <c r="AO1272" s="3">
        <f t="shared" si="251"/>
        <v>0.57293877551020411</v>
      </c>
      <c r="AP1272" s="3" t="b">
        <f t="shared" si="252"/>
        <v>0</v>
      </c>
      <c r="AQ1272" s="3" t="b">
        <f t="shared" si="259"/>
        <v>1</v>
      </c>
      <c r="AR1272">
        <f t="shared" si="253"/>
        <v>1</v>
      </c>
      <c r="AS1272">
        <f t="shared" si="254"/>
        <v>0</v>
      </c>
      <c r="AT1272" s="3" t="b">
        <f t="shared" si="255"/>
        <v>0</v>
      </c>
      <c r="AU1272" s="3">
        <f t="shared" si="256"/>
        <v>0.78835714285714287</v>
      </c>
      <c r="AV1272" s="3">
        <f t="shared" si="257"/>
        <v>0.2857142857142857</v>
      </c>
      <c r="AW1272" s="3">
        <f t="shared" si="263"/>
        <v>1.4642761770320436</v>
      </c>
      <c r="AX1272" s="3">
        <f t="shared" si="262"/>
        <v>1.2454395847896402</v>
      </c>
      <c r="AY1272" s="3" t="b">
        <f t="shared" si="260"/>
        <v>0</v>
      </c>
      <c r="AZ1272" s="6">
        <f t="shared" si="258"/>
        <v>0.29309835014647262</v>
      </c>
      <c r="BA1272" s="3" t="b">
        <f t="shared" si="261"/>
        <v>0</v>
      </c>
      <c r="BB1272" s="3"/>
      <c r="BC1272" t="s">
        <v>537</v>
      </c>
    </row>
    <row r="1273" spans="1:55">
      <c r="A1273">
        <v>934</v>
      </c>
      <c r="B1273">
        <v>1</v>
      </c>
      <c r="C1273" t="s">
        <v>2815</v>
      </c>
      <c r="D1273" t="str">
        <f>HYPERLINK("http://www.uniprot.org/uniprot/SIRT3_MOUSE", "SIRT3_MOUSE")</f>
        <v>SIRT3_MOUSE</v>
      </c>
      <c r="F1273">
        <v>11.3</v>
      </c>
      <c r="G1273">
        <v>257</v>
      </c>
      <c r="H1273">
        <v>28823</v>
      </c>
      <c r="I1273" t="s">
        <v>2816</v>
      </c>
      <c r="J1273">
        <v>2</v>
      </c>
      <c r="K1273">
        <v>2</v>
      </c>
      <c r="L1273">
        <v>1</v>
      </c>
      <c r="M1273">
        <v>0</v>
      </c>
      <c r="N1273">
        <v>2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  <c r="U1273">
        <v>2</v>
      </c>
      <c r="V1273">
        <v>0</v>
      </c>
      <c r="W1273">
        <v>0</v>
      </c>
      <c r="X1273">
        <v>0</v>
      </c>
      <c r="Y1273">
        <v>0</v>
      </c>
      <c r="Z1273">
        <v>0</v>
      </c>
      <c r="AA1273">
        <v>0</v>
      </c>
      <c r="AB1273">
        <v>2</v>
      </c>
      <c r="AC1273">
        <v>0</v>
      </c>
      <c r="AD1273">
        <v>0</v>
      </c>
      <c r="AE1273">
        <v>0</v>
      </c>
      <c r="AF1273">
        <v>0</v>
      </c>
      <c r="AG1273">
        <v>0</v>
      </c>
      <c r="AH1273" s="3">
        <v>0.8571428571428571</v>
      </c>
      <c r="AI1273" s="3">
        <v>1</v>
      </c>
      <c r="AJ1273" s="3">
        <v>0</v>
      </c>
      <c r="AK1273" s="3">
        <v>1.2857142857142858</v>
      </c>
      <c r="AL1273" s="3">
        <v>0.85914285714285721</v>
      </c>
      <c r="AM1273" s="3">
        <v>0</v>
      </c>
      <c r="AN1273" s="3">
        <v>0</v>
      </c>
      <c r="AO1273" s="3">
        <f t="shared" si="251"/>
        <v>0.57171428571428584</v>
      </c>
      <c r="AP1273" s="3" t="b">
        <f t="shared" si="252"/>
        <v>0</v>
      </c>
      <c r="AQ1273" s="3" t="b">
        <f t="shared" si="259"/>
        <v>1</v>
      </c>
      <c r="AR1273">
        <f t="shared" si="253"/>
        <v>1</v>
      </c>
      <c r="AS1273">
        <f t="shared" si="254"/>
        <v>0</v>
      </c>
      <c r="AT1273" s="3" t="b">
        <f t="shared" si="255"/>
        <v>0</v>
      </c>
      <c r="AU1273" s="3">
        <f t="shared" si="256"/>
        <v>0.78571428571428581</v>
      </c>
      <c r="AV1273" s="3">
        <f t="shared" si="257"/>
        <v>0.2863809523809524</v>
      </c>
      <c r="AW1273" s="3">
        <f t="shared" si="263"/>
        <v>1.4560692514465376</v>
      </c>
      <c r="AX1273" s="3">
        <f t="shared" si="262"/>
        <v>1.2387122115884155</v>
      </c>
      <c r="AY1273" s="3" t="b">
        <f t="shared" si="260"/>
        <v>0</v>
      </c>
      <c r="AZ1273" s="6">
        <f t="shared" si="258"/>
        <v>0.27308523270087648</v>
      </c>
      <c r="BA1273" s="3" t="b">
        <f t="shared" si="261"/>
        <v>0</v>
      </c>
      <c r="BB1273" s="3"/>
      <c r="BC1273" t="s">
        <v>537</v>
      </c>
    </row>
    <row r="1274" spans="1:55">
      <c r="A1274">
        <v>823</v>
      </c>
      <c r="B1274">
        <v>1</v>
      </c>
      <c r="C1274" t="s">
        <v>1570</v>
      </c>
      <c r="D1274" t="str">
        <f>HYPERLINK("http://www.uniprot.org/uniprot/APC5_MOUSE", "APC5_MOUSE")</f>
        <v>APC5_MOUSE</v>
      </c>
      <c r="F1274">
        <v>4.3</v>
      </c>
      <c r="G1274">
        <v>740</v>
      </c>
      <c r="H1274">
        <v>83099</v>
      </c>
      <c r="I1274" t="s">
        <v>1571</v>
      </c>
      <c r="J1274">
        <v>2</v>
      </c>
      <c r="K1274">
        <v>2</v>
      </c>
      <c r="L1274">
        <v>1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2</v>
      </c>
      <c r="S1274">
        <v>0</v>
      </c>
      <c r="T1274">
        <v>0</v>
      </c>
      <c r="U1274">
        <v>0</v>
      </c>
      <c r="V1274">
        <v>0</v>
      </c>
      <c r="W1274">
        <v>0</v>
      </c>
      <c r="X1274">
        <v>0</v>
      </c>
      <c r="Y1274">
        <v>2</v>
      </c>
      <c r="Z1274">
        <v>0</v>
      </c>
      <c r="AA1274">
        <v>0</v>
      </c>
      <c r="AB1274">
        <v>0</v>
      </c>
      <c r="AC1274">
        <v>0</v>
      </c>
      <c r="AD1274">
        <v>0</v>
      </c>
      <c r="AE1274">
        <v>0</v>
      </c>
      <c r="AF1274">
        <v>2</v>
      </c>
      <c r="AG1274">
        <v>0</v>
      </c>
      <c r="AH1274" s="3">
        <v>0.7142857142857143</v>
      </c>
      <c r="AI1274" s="3">
        <v>0</v>
      </c>
      <c r="AJ1274" s="3">
        <v>0</v>
      </c>
      <c r="AK1274" s="3">
        <v>1</v>
      </c>
      <c r="AL1274" s="3">
        <v>0.8571428571428571</v>
      </c>
      <c r="AM1274" s="3">
        <v>1.4285714285714286</v>
      </c>
      <c r="AN1274" s="3">
        <v>0</v>
      </c>
      <c r="AO1274" s="3">
        <f t="shared" si="251"/>
        <v>0.5714285714285714</v>
      </c>
      <c r="AP1274" s="3" t="b">
        <f t="shared" si="252"/>
        <v>0</v>
      </c>
      <c r="AQ1274" s="3" t="b">
        <f t="shared" si="259"/>
        <v>1</v>
      </c>
      <c r="AR1274">
        <f t="shared" si="253"/>
        <v>0</v>
      </c>
      <c r="AS1274">
        <f t="shared" si="254"/>
        <v>1</v>
      </c>
      <c r="AT1274" s="3" t="b">
        <f t="shared" si="255"/>
        <v>0</v>
      </c>
      <c r="AU1274" s="3">
        <f t="shared" si="256"/>
        <v>0.4285714285714286</v>
      </c>
      <c r="AV1274" s="3">
        <f t="shared" si="257"/>
        <v>0.76190476190476186</v>
      </c>
      <c r="AW1274" s="3">
        <f t="shared" si="263"/>
        <v>-0.8300749985576874</v>
      </c>
      <c r="AX1274" s="3">
        <f t="shared" si="262"/>
        <v>-0.25934780150049452</v>
      </c>
      <c r="AY1274" s="3" t="b">
        <f t="shared" si="260"/>
        <v>0</v>
      </c>
      <c r="AZ1274" s="6">
        <f t="shared" si="258"/>
        <v>0.50068039019009491</v>
      </c>
      <c r="BA1274" s="3" t="b">
        <f t="shared" si="261"/>
        <v>0</v>
      </c>
      <c r="BB1274" s="3"/>
      <c r="BC1274" t="s">
        <v>537</v>
      </c>
    </row>
    <row r="1275" spans="1:55">
      <c r="A1275">
        <v>1057</v>
      </c>
      <c r="B1275">
        <v>1</v>
      </c>
      <c r="C1275" t="s">
        <v>2590</v>
      </c>
      <c r="D1275" t="str">
        <f>HYPERLINK("http://www.uniprot.org/uniprot/K2C5_MOUSE", "K2C5_MOUSE")</f>
        <v>K2C5_MOUSE</v>
      </c>
      <c r="F1275">
        <v>6.4</v>
      </c>
      <c r="G1275">
        <v>580</v>
      </c>
      <c r="H1275">
        <v>61768</v>
      </c>
      <c r="I1275" t="s">
        <v>2591</v>
      </c>
      <c r="J1275">
        <v>127</v>
      </c>
      <c r="K1275">
        <v>0</v>
      </c>
      <c r="L1275">
        <v>0</v>
      </c>
      <c r="M1275">
        <v>22</v>
      </c>
      <c r="N1275">
        <v>14</v>
      </c>
      <c r="O1275">
        <v>24</v>
      </c>
      <c r="P1275">
        <v>12</v>
      </c>
      <c r="Q1275">
        <v>28</v>
      </c>
      <c r="R1275">
        <v>15</v>
      </c>
      <c r="S1275">
        <v>12</v>
      </c>
      <c r="T1275">
        <v>0</v>
      </c>
      <c r="U1275">
        <v>0</v>
      </c>
      <c r="V1275">
        <v>0</v>
      </c>
      <c r="W1275">
        <v>0</v>
      </c>
      <c r="X1275">
        <v>0</v>
      </c>
      <c r="Y1275">
        <v>0</v>
      </c>
      <c r="Z1275">
        <v>0</v>
      </c>
      <c r="AA1275">
        <v>0</v>
      </c>
      <c r="AB1275">
        <v>0</v>
      </c>
      <c r="AC1275">
        <v>0</v>
      </c>
      <c r="AD1275">
        <v>0</v>
      </c>
      <c r="AE1275">
        <v>0</v>
      </c>
      <c r="AF1275">
        <v>0</v>
      </c>
      <c r="AG1275">
        <v>0</v>
      </c>
      <c r="AH1275" s="3">
        <v>1.108857142857143</v>
      </c>
      <c r="AI1275" s="3">
        <v>0</v>
      </c>
      <c r="AJ1275" s="3">
        <v>0</v>
      </c>
      <c r="AK1275" s="3">
        <v>1.5714285714285714</v>
      </c>
      <c r="AL1275" s="3">
        <v>1.1428571428571428</v>
      </c>
      <c r="AM1275" s="3">
        <v>0.14285714285714285</v>
      </c>
      <c r="AN1275" s="3">
        <v>0</v>
      </c>
      <c r="AO1275" s="3">
        <f t="shared" si="251"/>
        <v>0.56657142857142861</v>
      </c>
      <c r="AP1275" s="3" t="b">
        <f t="shared" si="252"/>
        <v>0</v>
      </c>
      <c r="AQ1275" s="3" t="b">
        <f t="shared" si="259"/>
        <v>0</v>
      </c>
      <c r="AR1275">
        <f t="shared" si="253"/>
        <v>4</v>
      </c>
      <c r="AS1275">
        <f t="shared" si="254"/>
        <v>3</v>
      </c>
      <c r="AT1275" s="3" t="b">
        <f t="shared" si="255"/>
        <v>1</v>
      </c>
      <c r="AU1275" s="3">
        <f t="shared" si="256"/>
        <v>0.67007142857142865</v>
      </c>
      <c r="AV1275" s="3">
        <f t="shared" si="257"/>
        <v>0.42857142857142855</v>
      </c>
      <c r="AW1275" s="3">
        <f t="shared" si="263"/>
        <v>0.64477921926295367</v>
      </c>
      <c r="AX1275" s="3">
        <f t="shared" si="262"/>
        <v>0.78585585873732378</v>
      </c>
      <c r="AY1275" s="3" t="b">
        <f t="shared" si="260"/>
        <v>0</v>
      </c>
      <c r="AZ1275" s="6">
        <f t="shared" si="258"/>
        <v>0.6837259293607012</v>
      </c>
      <c r="BA1275" s="3" t="b">
        <f t="shared" si="261"/>
        <v>0</v>
      </c>
      <c r="BB1275" s="3"/>
      <c r="BC1275" t="s">
        <v>479</v>
      </c>
    </row>
    <row r="1276" spans="1:55">
      <c r="A1276">
        <v>533</v>
      </c>
      <c r="B1276">
        <v>1</v>
      </c>
      <c r="C1276" t="s">
        <v>754</v>
      </c>
      <c r="D1276" t="str">
        <f>HYPERLINK("http://www.uniprot.org/uniprot/NR1D1_MOUSE", "NR1D1_MOUSE")</f>
        <v>NR1D1_MOUSE</v>
      </c>
      <c r="F1276">
        <v>8</v>
      </c>
      <c r="G1276">
        <v>615</v>
      </c>
      <c r="H1276">
        <v>66803</v>
      </c>
      <c r="I1276" t="s">
        <v>755</v>
      </c>
      <c r="J1276">
        <v>6</v>
      </c>
      <c r="K1276">
        <v>4</v>
      </c>
      <c r="L1276">
        <v>0.66700000000000004</v>
      </c>
      <c r="M1276">
        <v>0</v>
      </c>
      <c r="N1276">
        <v>5</v>
      </c>
      <c r="O1276">
        <v>0</v>
      </c>
      <c r="P1276">
        <v>0</v>
      </c>
      <c r="Q1276">
        <v>0</v>
      </c>
      <c r="R1276">
        <v>0</v>
      </c>
      <c r="S1276">
        <v>1</v>
      </c>
      <c r="T1276">
        <v>0</v>
      </c>
      <c r="U1276">
        <v>3</v>
      </c>
      <c r="V1276">
        <v>0</v>
      </c>
      <c r="W1276">
        <v>0</v>
      </c>
      <c r="X1276">
        <v>0</v>
      </c>
      <c r="Y1276">
        <v>0</v>
      </c>
      <c r="Z1276">
        <v>1</v>
      </c>
      <c r="AA1276">
        <v>0</v>
      </c>
      <c r="AB1276">
        <v>4.5</v>
      </c>
      <c r="AC1276">
        <v>0</v>
      </c>
      <c r="AD1276">
        <v>0</v>
      </c>
      <c r="AE1276">
        <v>0</v>
      </c>
      <c r="AF1276">
        <v>0</v>
      </c>
      <c r="AG1276">
        <v>1</v>
      </c>
      <c r="AH1276" s="3">
        <v>0.2857142857142857</v>
      </c>
      <c r="AI1276" s="3">
        <v>2.5109999999999997</v>
      </c>
      <c r="AJ1276" s="3">
        <v>0</v>
      </c>
      <c r="AK1276" s="3">
        <v>0.42857142857142855</v>
      </c>
      <c r="AL1276" s="3">
        <v>0.2857142857142857</v>
      </c>
      <c r="AM1276" s="3">
        <v>0</v>
      </c>
      <c r="AN1276" s="3">
        <v>0.42857142857142855</v>
      </c>
      <c r="AO1276" s="3">
        <f t="shared" si="251"/>
        <v>0.56279591836734677</v>
      </c>
      <c r="AP1276" s="3" t="b">
        <f t="shared" si="252"/>
        <v>0</v>
      </c>
      <c r="AQ1276" s="3" t="b">
        <f t="shared" si="259"/>
        <v>1</v>
      </c>
      <c r="AR1276">
        <f t="shared" si="253"/>
        <v>1</v>
      </c>
      <c r="AS1276">
        <f t="shared" si="254"/>
        <v>1</v>
      </c>
      <c r="AT1276" s="3" t="b">
        <f t="shared" si="255"/>
        <v>0</v>
      </c>
      <c r="AU1276" s="3">
        <f t="shared" si="256"/>
        <v>0.80632142857142841</v>
      </c>
      <c r="AV1276" s="3">
        <f t="shared" si="257"/>
        <v>0.23809523809523805</v>
      </c>
      <c r="AW1276" s="3">
        <f t="shared" si="263"/>
        <v>1.759816296280039</v>
      </c>
      <c r="AX1276" s="3">
        <f t="shared" si="262"/>
        <v>1.4886521690065333</v>
      </c>
      <c r="AY1276" s="3" t="b">
        <f t="shared" si="260"/>
        <v>0</v>
      </c>
      <c r="AZ1276" s="6">
        <f t="shared" si="258"/>
        <v>0.4468704067399577</v>
      </c>
      <c r="BA1276" s="3" t="b">
        <f t="shared" si="261"/>
        <v>0</v>
      </c>
      <c r="BB1276" s="3"/>
      <c r="BC1276" t="s">
        <v>756</v>
      </c>
    </row>
    <row r="1277" spans="1:55">
      <c r="A1277">
        <v>741</v>
      </c>
      <c r="B1277">
        <v>1</v>
      </c>
      <c r="C1277" t="s">
        <v>1744</v>
      </c>
      <c r="D1277" t="str">
        <f>HYPERLINK("http://www.uniprot.org/uniprot/DHX33_MOUSE", "DHX33_MOUSE")</f>
        <v>DHX33_MOUSE</v>
      </c>
      <c r="F1277">
        <v>3.4</v>
      </c>
      <c r="G1277">
        <v>698</v>
      </c>
      <c r="H1277">
        <v>78348</v>
      </c>
      <c r="I1277" t="s">
        <v>1745</v>
      </c>
      <c r="J1277">
        <v>3</v>
      </c>
      <c r="K1277">
        <v>3</v>
      </c>
      <c r="L1277">
        <v>1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1</v>
      </c>
      <c r="S1277">
        <v>2</v>
      </c>
      <c r="T1277">
        <v>0</v>
      </c>
      <c r="U1277">
        <v>0</v>
      </c>
      <c r="V1277">
        <v>0</v>
      </c>
      <c r="W1277">
        <v>0</v>
      </c>
      <c r="X1277">
        <v>0</v>
      </c>
      <c r="Y1277">
        <v>1</v>
      </c>
      <c r="Z1277">
        <v>2</v>
      </c>
      <c r="AA1277">
        <v>0</v>
      </c>
      <c r="AB1277">
        <v>0</v>
      </c>
      <c r="AC1277">
        <v>0</v>
      </c>
      <c r="AD1277">
        <v>0</v>
      </c>
      <c r="AE1277">
        <v>0</v>
      </c>
      <c r="AF1277">
        <v>1</v>
      </c>
      <c r="AG1277">
        <v>2</v>
      </c>
      <c r="AH1277" s="3">
        <v>0.5714285714285714</v>
      </c>
      <c r="AI1277" s="3">
        <v>0</v>
      </c>
      <c r="AJ1277" s="3">
        <v>0</v>
      </c>
      <c r="AK1277" s="3">
        <v>0.8571428571428571</v>
      </c>
      <c r="AL1277" s="3">
        <v>0.6428571428571429</v>
      </c>
      <c r="AM1277" s="3">
        <v>0.8571428571428571</v>
      </c>
      <c r="AN1277" s="3">
        <v>1</v>
      </c>
      <c r="AO1277" s="3">
        <f t="shared" si="251"/>
        <v>0.56122448979591832</v>
      </c>
      <c r="AP1277" s="3" t="b">
        <f t="shared" si="252"/>
        <v>0</v>
      </c>
      <c r="AQ1277" s="3" t="b">
        <f t="shared" si="259"/>
        <v>1</v>
      </c>
      <c r="AR1277">
        <f t="shared" si="253"/>
        <v>0</v>
      </c>
      <c r="AS1277">
        <f t="shared" si="254"/>
        <v>2</v>
      </c>
      <c r="AT1277" s="3" t="b">
        <f t="shared" si="255"/>
        <v>1</v>
      </c>
      <c r="AU1277" s="3">
        <f t="shared" si="256"/>
        <v>0.3571428571428571</v>
      </c>
      <c r="AV1277" s="3">
        <f t="shared" si="257"/>
        <v>0.83333333333333337</v>
      </c>
      <c r="AW1277" s="3">
        <f t="shared" si="263"/>
        <v>-1.2223924213364483</v>
      </c>
      <c r="AX1277" s="3">
        <f t="shared" si="262"/>
        <v>-0.59026140194941989</v>
      </c>
      <c r="AY1277" s="3" t="b">
        <f t="shared" si="260"/>
        <v>0</v>
      </c>
      <c r="AZ1277" s="6">
        <f t="shared" si="258"/>
        <v>0.13575104269638427</v>
      </c>
      <c r="BA1277" s="3" t="b">
        <f t="shared" si="261"/>
        <v>0</v>
      </c>
      <c r="BB1277" s="3"/>
      <c r="BC1277" t="s">
        <v>537</v>
      </c>
    </row>
    <row r="1278" spans="1:55">
      <c r="A1278">
        <v>732</v>
      </c>
      <c r="B1278">
        <v>1</v>
      </c>
      <c r="C1278" t="s">
        <v>1725</v>
      </c>
      <c r="D1278" t="str">
        <f>HYPERLINK("http://www.uniprot.org/uniprot/RSBN1_MOUSE", "RSBN1_MOUSE")</f>
        <v>RSBN1_MOUSE</v>
      </c>
      <c r="F1278">
        <v>4.5</v>
      </c>
      <c r="G1278">
        <v>795</v>
      </c>
      <c r="H1278">
        <v>89252</v>
      </c>
      <c r="I1278" t="s">
        <v>1726</v>
      </c>
      <c r="J1278">
        <v>3</v>
      </c>
      <c r="K1278">
        <v>3</v>
      </c>
      <c r="L1278">
        <v>1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1</v>
      </c>
      <c r="S1278">
        <v>2</v>
      </c>
      <c r="T1278">
        <v>0</v>
      </c>
      <c r="U1278">
        <v>0</v>
      </c>
      <c r="V1278">
        <v>0</v>
      </c>
      <c r="W1278">
        <v>0</v>
      </c>
      <c r="X1278">
        <v>0</v>
      </c>
      <c r="Y1278">
        <v>1</v>
      </c>
      <c r="Z1278">
        <v>2</v>
      </c>
      <c r="AA1278">
        <v>0</v>
      </c>
      <c r="AB1278">
        <v>0</v>
      </c>
      <c r="AC1278">
        <v>0</v>
      </c>
      <c r="AD1278">
        <v>0</v>
      </c>
      <c r="AE1278">
        <v>0</v>
      </c>
      <c r="AF1278">
        <v>1</v>
      </c>
      <c r="AG1278">
        <v>2</v>
      </c>
      <c r="AH1278" s="3">
        <v>0.5714285714285714</v>
      </c>
      <c r="AI1278" s="3">
        <v>0</v>
      </c>
      <c r="AJ1278" s="3">
        <v>0</v>
      </c>
      <c r="AK1278" s="3">
        <v>0.8571428571428571</v>
      </c>
      <c r="AL1278" s="3">
        <v>0.6428571428571429</v>
      </c>
      <c r="AM1278" s="3">
        <v>0.8571428571428571</v>
      </c>
      <c r="AN1278" s="3">
        <v>0.93342857142857139</v>
      </c>
      <c r="AO1278" s="3">
        <f t="shared" si="251"/>
        <v>0.55171428571428571</v>
      </c>
      <c r="AP1278" s="3" t="b">
        <f t="shared" si="252"/>
        <v>0</v>
      </c>
      <c r="AQ1278" s="3" t="b">
        <f t="shared" si="259"/>
        <v>1</v>
      </c>
      <c r="AR1278">
        <f t="shared" si="253"/>
        <v>0</v>
      </c>
      <c r="AS1278">
        <f t="shared" si="254"/>
        <v>2</v>
      </c>
      <c r="AT1278" s="3" t="b">
        <f t="shared" si="255"/>
        <v>1</v>
      </c>
      <c r="AU1278" s="3">
        <f t="shared" si="256"/>
        <v>0.3571428571428571</v>
      </c>
      <c r="AV1278" s="3">
        <f t="shared" si="257"/>
        <v>0.81114285714285705</v>
      </c>
      <c r="AW1278" s="3">
        <f t="shared" si="263"/>
        <v>-1.1834547541749423</v>
      </c>
      <c r="AX1278" s="3">
        <f t="shared" si="262"/>
        <v>-0.51589856496240183</v>
      </c>
      <c r="AY1278" s="3" t="b">
        <f t="shared" si="260"/>
        <v>0</v>
      </c>
      <c r="AZ1278" s="6">
        <f t="shared" si="258"/>
        <v>0.14585226748543764</v>
      </c>
      <c r="BA1278" s="3" t="b">
        <f t="shared" si="261"/>
        <v>0</v>
      </c>
      <c r="BB1278" s="3"/>
      <c r="BC1278" t="s">
        <v>537</v>
      </c>
    </row>
    <row r="1279" spans="1:55">
      <c r="A1279">
        <v>885</v>
      </c>
      <c r="B1279">
        <v>1</v>
      </c>
      <c r="C1279" t="s">
        <v>1440</v>
      </c>
      <c r="D1279" t="str">
        <f>HYPERLINK("http://www.uniprot.org/uniprot/BAG4_MOUSE", "BAG4_MOUSE")</f>
        <v>BAG4_MOUSE</v>
      </c>
      <c r="F1279">
        <v>3.3</v>
      </c>
      <c r="G1279">
        <v>457</v>
      </c>
      <c r="H1279">
        <v>49096</v>
      </c>
      <c r="I1279" t="s">
        <v>1441</v>
      </c>
      <c r="J1279">
        <v>2</v>
      </c>
      <c r="K1279">
        <v>2</v>
      </c>
      <c r="L1279">
        <v>1</v>
      </c>
      <c r="M1279">
        <v>0</v>
      </c>
      <c r="N1279">
        <v>2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  <c r="U1279">
        <v>2</v>
      </c>
      <c r="V1279">
        <v>0</v>
      </c>
      <c r="W1279">
        <v>0</v>
      </c>
      <c r="X1279">
        <v>0</v>
      </c>
      <c r="Y1279">
        <v>0</v>
      </c>
      <c r="Z1279">
        <v>0</v>
      </c>
      <c r="AA1279">
        <v>0</v>
      </c>
      <c r="AB1279">
        <v>2</v>
      </c>
      <c r="AC1279">
        <v>0</v>
      </c>
      <c r="AD1279">
        <v>0</v>
      </c>
      <c r="AE1279">
        <v>0</v>
      </c>
      <c r="AF1279">
        <v>0</v>
      </c>
      <c r="AG1279">
        <v>0</v>
      </c>
      <c r="AH1279" s="3">
        <v>0.8571428571428571</v>
      </c>
      <c r="AI1279" s="3">
        <v>1</v>
      </c>
      <c r="AJ1279" s="3">
        <v>0</v>
      </c>
      <c r="AK1279" s="3">
        <v>1.1428571428571428</v>
      </c>
      <c r="AL1279" s="3">
        <v>0.8571428571428571</v>
      </c>
      <c r="AM1279" s="3">
        <v>0</v>
      </c>
      <c r="AN1279" s="3">
        <v>0</v>
      </c>
      <c r="AO1279" s="3">
        <f t="shared" si="251"/>
        <v>0.55102040816326536</v>
      </c>
      <c r="AP1279" s="3" t="b">
        <f t="shared" si="252"/>
        <v>0</v>
      </c>
      <c r="AQ1279" s="3" t="b">
        <f t="shared" si="259"/>
        <v>1</v>
      </c>
      <c r="AR1279">
        <f t="shared" si="253"/>
        <v>1</v>
      </c>
      <c r="AS1279">
        <f t="shared" si="254"/>
        <v>0</v>
      </c>
      <c r="AT1279" s="3" t="b">
        <f t="shared" si="255"/>
        <v>0</v>
      </c>
      <c r="AU1279" s="3">
        <f t="shared" si="256"/>
        <v>0.75</v>
      </c>
      <c r="AV1279" s="3">
        <f t="shared" si="257"/>
        <v>0.2857142857142857</v>
      </c>
      <c r="AW1279" s="3">
        <f t="shared" si="263"/>
        <v>1.3923174227787602</v>
      </c>
      <c r="AX1279" s="3">
        <f t="shared" si="262"/>
        <v>1.2069750047947752</v>
      </c>
      <c r="AY1279" s="3" t="b">
        <f t="shared" si="260"/>
        <v>0</v>
      </c>
      <c r="AZ1279" s="6">
        <f t="shared" si="258"/>
        <v>0.28347695764679509</v>
      </c>
      <c r="BA1279" s="3" t="b">
        <f t="shared" si="261"/>
        <v>0</v>
      </c>
      <c r="BB1279" s="3"/>
      <c r="BC1279" t="s">
        <v>537</v>
      </c>
    </row>
    <row r="1280" spans="1:55">
      <c r="A1280">
        <v>211</v>
      </c>
      <c r="B1280">
        <v>1</v>
      </c>
      <c r="C1280" t="s">
        <v>32</v>
      </c>
      <c r="D1280" t="str">
        <f>HYPERLINK("http://www.uniprot.org/uniprot/PLMN_MOUSE", "PLMN_MOUSE")</f>
        <v>PLMN_MOUSE</v>
      </c>
      <c r="F1280">
        <v>8.4</v>
      </c>
      <c r="G1280">
        <v>812</v>
      </c>
      <c r="H1280">
        <v>90783</v>
      </c>
      <c r="I1280" t="s">
        <v>33</v>
      </c>
      <c r="J1280">
        <v>7</v>
      </c>
      <c r="K1280">
        <v>7</v>
      </c>
      <c r="L1280">
        <v>1</v>
      </c>
      <c r="M1280">
        <v>0</v>
      </c>
      <c r="N1280">
        <v>0</v>
      </c>
      <c r="O1280">
        <v>1</v>
      </c>
      <c r="P1280">
        <v>0</v>
      </c>
      <c r="Q1280">
        <v>0</v>
      </c>
      <c r="R1280">
        <v>2</v>
      </c>
      <c r="S1280">
        <v>4</v>
      </c>
      <c r="T1280">
        <v>0</v>
      </c>
      <c r="U1280">
        <v>0</v>
      </c>
      <c r="V1280">
        <v>1</v>
      </c>
      <c r="W1280">
        <v>0</v>
      </c>
      <c r="X1280">
        <v>0</v>
      </c>
      <c r="Y1280">
        <v>2</v>
      </c>
      <c r="Z1280">
        <v>4</v>
      </c>
      <c r="AA1280">
        <v>0</v>
      </c>
      <c r="AB1280">
        <v>0</v>
      </c>
      <c r="AC1280">
        <v>1</v>
      </c>
      <c r="AD1280">
        <v>0</v>
      </c>
      <c r="AE1280">
        <v>0</v>
      </c>
      <c r="AF1280">
        <v>2</v>
      </c>
      <c r="AG1280">
        <v>4</v>
      </c>
      <c r="AH1280" s="3">
        <v>0</v>
      </c>
      <c r="AI1280" s="3">
        <v>0</v>
      </c>
      <c r="AJ1280" s="3">
        <v>0.42857142857142855</v>
      </c>
      <c r="AK1280" s="3">
        <v>0</v>
      </c>
      <c r="AL1280" s="3">
        <v>0</v>
      </c>
      <c r="AM1280" s="3">
        <v>1.1428571428571428</v>
      </c>
      <c r="AN1280" s="3">
        <v>2.2857142857142856</v>
      </c>
      <c r="AO1280" s="3">
        <f t="shared" si="251"/>
        <v>0.55102040816326525</v>
      </c>
      <c r="AP1280" s="3" t="b">
        <f t="shared" si="252"/>
        <v>0</v>
      </c>
      <c r="AQ1280" s="3" t="b">
        <f t="shared" si="259"/>
        <v>1</v>
      </c>
      <c r="AR1280">
        <f t="shared" si="253"/>
        <v>1</v>
      </c>
      <c r="AS1280">
        <f t="shared" si="254"/>
        <v>2</v>
      </c>
      <c r="AT1280" s="3" t="b">
        <f t="shared" si="255"/>
        <v>1</v>
      </c>
      <c r="AU1280" s="3">
        <f t="shared" si="256"/>
        <v>0.10714285714285714</v>
      </c>
      <c r="AV1280" s="3">
        <f t="shared" si="257"/>
        <v>1.1428571428571428</v>
      </c>
      <c r="AW1280" s="3">
        <f t="shared" si="263"/>
        <v>-3.4150374992788439</v>
      </c>
      <c r="AX1280" s="3">
        <f t="shared" si="262"/>
        <v>-2.1371548351976983</v>
      </c>
      <c r="AY1280" s="3" t="b">
        <f t="shared" si="260"/>
        <v>1</v>
      </c>
      <c r="AZ1280" s="6">
        <f t="shared" si="258"/>
        <v>0.1270089006506929</v>
      </c>
      <c r="BA1280" s="3" t="b">
        <f t="shared" si="261"/>
        <v>0</v>
      </c>
      <c r="BB1280" s="3"/>
      <c r="BC1280" t="s">
        <v>537</v>
      </c>
    </row>
    <row r="1281" spans="1:55">
      <c r="A1281">
        <v>316</v>
      </c>
      <c r="B1281">
        <v>1</v>
      </c>
      <c r="C1281" t="s">
        <v>595</v>
      </c>
      <c r="D1281" t="str">
        <f>HYPERLINK("http://www.uniprot.org/uniprot/CNBP_MOUSE", "CNBP_MOUSE")</f>
        <v>CNBP_MOUSE</v>
      </c>
      <c r="F1281">
        <v>19.7</v>
      </c>
      <c r="G1281">
        <v>178</v>
      </c>
      <c r="H1281">
        <v>19593</v>
      </c>
      <c r="I1281" t="s">
        <v>596</v>
      </c>
      <c r="J1281">
        <v>7</v>
      </c>
      <c r="K1281">
        <v>7</v>
      </c>
      <c r="L1281">
        <v>1</v>
      </c>
      <c r="M1281">
        <v>0</v>
      </c>
      <c r="N1281">
        <v>2</v>
      </c>
      <c r="O1281">
        <v>3</v>
      </c>
      <c r="P1281">
        <v>0</v>
      </c>
      <c r="Q1281">
        <v>0</v>
      </c>
      <c r="R1281">
        <v>2</v>
      </c>
      <c r="S1281">
        <v>0</v>
      </c>
      <c r="T1281">
        <v>0</v>
      </c>
      <c r="U1281">
        <v>2</v>
      </c>
      <c r="V1281">
        <v>3</v>
      </c>
      <c r="W1281">
        <v>0</v>
      </c>
      <c r="X1281">
        <v>0</v>
      </c>
      <c r="Y1281">
        <v>2</v>
      </c>
      <c r="Z1281">
        <v>0</v>
      </c>
      <c r="AA1281">
        <v>0</v>
      </c>
      <c r="AB1281">
        <v>2</v>
      </c>
      <c r="AC1281">
        <v>3</v>
      </c>
      <c r="AD1281">
        <v>0</v>
      </c>
      <c r="AE1281">
        <v>0</v>
      </c>
      <c r="AF1281">
        <v>2</v>
      </c>
      <c r="AG1281">
        <v>0</v>
      </c>
      <c r="AH1281" s="3">
        <v>0</v>
      </c>
      <c r="AI1281" s="3">
        <v>0.8571428571428571</v>
      </c>
      <c r="AJ1281" s="3">
        <v>1.7618571428571428</v>
      </c>
      <c r="AK1281" s="3">
        <v>0</v>
      </c>
      <c r="AL1281" s="3">
        <v>0</v>
      </c>
      <c r="AM1281" s="3">
        <v>1.1428571428571428</v>
      </c>
      <c r="AN1281" s="3">
        <v>0</v>
      </c>
      <c r="AO1281" s="3">
        <f t="shared" si="251"/>
        <v>0.53740816326530605</v>
      </c>
      <c r="AP1281" s="3" t="b">
        <f t="shared" si="252"/>
        <v>0</v>
      </c>
      <c r="AQ1281" s="3" t="b">
        <f t="shared" si="259"/>
        <v>1</v>
      </c>
      <c r="AR1281">
        <f t="shared" si="253"/>
        <v>2</v>
      </c>
      <c r="AS1281">
        <f t="shared" si="254"/>
        <v>1</v>
      </c>
      <c r="AT1281" s="3" t="b">
        <f t="shared" si="255"/>
        <v>0</v>
      </c>
      <c r="AU1281" s="3">
        <f t="shared" si="256"/>
        <v>0.65474999999999994</v>
      </c>
      <c r="AV1281" s="3">
        <f t="shared" si="257"/>
        <v>0.38095238095238093</v>
      </c>
      <c r="AW1281" s="3">
        <f t="shared" si="263"/>
        <v>0.7813334824672693</v>
      </c>
      <c r="AX1281" s="3">
        <f t="shared" si="262"/>
        <v>0.79393846269841484</v>
      </c>
      <c r="AY1281" s="3" t="b">
        <f t="shared" si="260"/>
        <v>0</v>
      </c>
      <c r="AZ1281" s="6">
        <f t="shared" si="258"/>
        <v>0.66268036541507858</v>
      </c>
      <c r="BA1281" s="3" t="b">
        <f t="shared" si="261"/>
        <v>0</v>
      </c>
      <c r="BB1281" s="3"/>
      <c r="BC1281" t="s">
        <v>537</v>
      </c>
    </row>
    <row r="1282" spans="1:55">
      <c r="A1282">
        <v>334</v>
      </c>
      <c r="B1282">
        <v>1</v>
      </c>
      <c r="C1282" t="s">
        <v>1106</v>
      </c>
      <c r="D1282" t="str">
        <f>HYPERLINK("http://www.uniprot.org/uniprot/EF2_MOUSE", "EF2_MOUSE")</f>
        <v>EF2_MOUSE</v>
      </c>
      <c r="F1282">
        <v>4.8</v>
      </c>
      <c r="G1282">
        <v>858</v>
      </c>
      <c r="H1282">
        <v>95315</v>
      </c>
      <c r="I1282" t="s">
        <v>1107</v>
      </c>
      <c r="J1282">
        <v>29</v>
      </c>
      <c r="K1282">
        <v>5</v>
      </c>
      <c r="L1282">
        <v>0.17199999999999999</v>
      </c>
      <c r="M1282">
        <v>4</v>
      </c>
      <c r="N1282">
        <v>3</v>
      </c>
      <c r="O1282">
        <v>4</v>
      </c>
      <c r="P1282">
        <v>2</v>
      </c>
      <c r="Q1282">
        <v>2</v>
      </c>
      <c r="R1282">
        <v>6</v>
      </c>
      <c r="S1282">
        <v>8</v>
      </c>
      <c r="T1282">
        <v>0</v>
      </c>
      <c r="U1282">
        <v>1</v>
      </c>
      <c r="V1282">
        <v>1</v>
      </c>
      <c r="W1282">
        <v>0</v>
      </c>
      <c r="X1282">
        <v>0</v>
      </c>
      <c r="Y1282">
        <v>1</v>
      </c>
      <c r="Z1282">
        <v>2</v>
      </c>
      <c r="AA1282">
        <v>0</v>
      </c>
      <c r="AB1282">
        <v>1.01</v>
      </c>
      <c r="AC1282">
        <v>1.014</v>
      </c>
      <c r="AD1282">
        <v>0</v>
      </c>
      <c r="AE1282">
        <v>0</v>
      </c>
      <c r="AF1282">
        <v>1.032</v>
      </c>
      <c r="AG1282">
        <v>2.0470000000000002</v>
      </c>
      <c r="AH1282" s="3">
        <v>0</v>
      </c>
      <c r="AI1282" s="3">
        <v>0.57285714285714284</v>
      </c>
      <c r="AJ1282" s="3">
        <v>0.85914285714285721</v>
      </c>
      <c r="AK1282" s="3">
        <v>0</v>
      </c>
      <c r="AL1282" s="3">
        <v>0</v>
      </c>
      <c r="AM1282" s="3">
        <v>1.0045714285714287</v>
      </c>
      <c r="AN1282" s="3">
        <v>1.2924285714285715</v>
      </c>
      <c r="AO1282" s="3">
        <f t="shared" si="251"/>
        <v>0.5327142857142857</v>
      </c>
      <c r="AP1282" s="3" t="b">
        <f t="shared" si="252"/>
        <v>0</v>
      </c>
      <c r="AQ1282" s="3" t="b">
        <f t="shared" si="259"/>
        <v>0</v>
      </c>
      <c r="AR1282">
        <f t="shared" si="253"/>
        <v>4</v>
      </c>
      <c r="AS1282">
        <f t="shared" si="254"/>
        <v>3</v>
      </c>
      <c r="AT1282" s="3" t="b">
        <f t="shared" si="255"/>
        <v>1</v>
      </c>
      <c r="AU1282" s="3">
        <f t="shared" si="256"/>
        <v>0.35799999999999998</v>
      </c>
      <c r="AV1282" s="3">
        <f t="shared" si="257"/>
        <v>0.76566666666666672</v>
      </c>
      <c r="AW1282" s="3">
        <f t="shared" si="263"/>
        <v>-1.0967568633925115</v>
      </c>
      <c r="AX1282" s="3">
        <f t="shared" si="262"/>
        <v>-0.54512412941165078</v>
      </c>
      <c r="AY1282" s="3" t="b">
        <f t="shared" si="260"/>
        <v>0</v>
      </c>
      <c r="AZ1282" s="6">
        <f t="shared" si="258"/>
        <v>0.37078507424611473</v>
      </c>
      <c r="BA1282" s="3" t="b">
        <f t="shared" si="261"/>
        <v>0</v>
      </c>
      <c r="BB1282" s="3"/>
      <c r="BC1282" t="s">
        <v>311</v>
      </c>
    </row>
    <row r="1283" spans="1:55">
      <c r="A1283">
        <v>715</v>
      </c>
      <c r="B1283">
        <v>1</v>
      </c>
      <c r="C1283" t="s">
        <v>1861</v>
      </c>
      <c r="D1283" t="str">
        <f>HYPERLINK("http://www.uniprot.org/uniprot/B4GN4_MOUSE", "B4GN4_MOUSE")</f>
        <v>B4GN4_MOUSE</v>
      </c>
      <c r="F1283">
        <v>1.9</v>
      </c>
      <c r="G1283">
        <v>1034</v>
      </c>
      <c r="H1283">
        <v>117374</v>
      </c>
      <c r="I1283" t="s">
        <v>1862</v>
      </c>
      <c r="J1283">
        <v>4</v>
      </c>
      <c r="K1283">
        <v>4</v>
      </c>
      <c r="L1283">
        <v>1</v>
      </c>
      <c r="M1283">
        <v>0</v>
      </c>
      <c r="N1283">
        <v>1</v>
      </c>
      <c r="O1283">
        <v>0</v>
      </c>
      <c r="P1283">
        <v>0</v>
      </c>
      <c r="Q1283">
        <v>0</v>
      </c>
      <c r="R1283">
        <v>0</v>
      </c>
      <c r="S1283">
        <v>3</v>
      </c>
      <c r="T1283">
        <v>0</v>
      </c>
      <c r="U1283">
        <v>1</v>
      </c>
      <c r="V1283">
        <v>0</v>
      </c>
      <c r="W1283">
        <v>0</v>
      </c>
      <c r="X1283">
        <v>0</v>
      </c>
      <c r="Y1283">
        <v>0</v>
      </c>
      <c r="Z1283">
        <v>3</v>
      </c>
      <c r="AA1283">
        <v>0</v>
      </c>
      <c r="AB1283">
        <v>1</v>
      </c>
      <c r="AC1283">
        <v>0</v>
      </c>
      <c r="AD1283">
        <v>0</v>
      </c>
      <c r="AE1283">
        <v>0</v>
      </c>
      <c r="AF1283">
        <v>0</v>
      </c>
      <c r="AG1283">
        <v>3</v>
      </c>
      <c r="AH1283" s="3">
        <v>0.5714285714285714</v>
      </c>
      <c r="AI1283" s="3">
        <v>0.2857142857142857</v>
      </c>
      <c r="AJ1283" s="3">
        <v>0</v>
      </c>
      <c r="AK1283" s="3">
        <v>0.8571428571428571</v>
      </c>
      <c r="AL1283" s="3">
        <v>0.57285714285714284</v>
      </c>
      <c r="AM1283" s="3">
        <v>0</v>
      </c>
      <c r="AN1283" s="3">
        <v>1.4285714285714286</v>
      </c>
      <c r="AO1283" s="3">
        <f t="shared" si="251"/>
        <v>0.53081632653061217</v>
      </c>
      <c r="AP1283" s="3" t="b">
        <f t="shared" si="252"/>
        <v>0</v>
      </c>
      <c r="AQ1283" s="3" t="b">
        <f t="shared" si="259"/>
        <v>1</v>
      </c>
      <c r="AR1283">
        <f t="shared" si="253"/>
        <v>1</v>
      </c>
      <c r="AS1283">
        <f t="shared" si="254"/>
        <v>1</v>
      </c>
      <c r="AT1283" s="3" t="b">
        <f t="shared" si="255"/>
        <v>0</v>
      </c>
      <c r="AU1283" s="3">
        <f t="shared" si="256"/>
        <v>0.42857142857142855</v>
      </c>
      <c r="AV1283" s="3">
        <f t="shared" si="257"/>
        <v>0.66714285714285715</v>
      </c>
      <c r="AW1283" s="3">
        <f t="shared" si="263"/>
        <v>-0.63846004921378108</v>
      </c>
      <c r="AX1283" s="3">
        <f t="shared" si="262"/>
        <v>-0.18118039839327441</v>
      </c>
      <c r="AY1283" s="3" t="b">
        <f t="shared" si="260"/>
        <v>0</v>
      </c>
      <c r="AZ1283" s="6">
        <f t="shared" si="258"/>
        <v>0.58602604069848441</v>
      </c>
      <c r="BA1283" s="3" t="b">
        <f t="shared" si="261"/>
        <v>0</v>
      </c>
      <c r="BB1283" s="3"/>
      <c r="BC1283" t="s">
        <v>537</v>
      </c>
    </row>
    <row r="1284" spans="1:55">
      <c r="A1284">
        <v>57</v>
      </c>
      <c r="B1284">
        <v>1</v>
      </c>
      <c r="C1284" t="s">
        <v>359</v>
      </c>
      <c r="D1284" t="str">
        <f>HYPERLINK("http://www.uniprot.org/uniprot/ZCHC7_MOUSE", "ZCHC7_MOUSE")</f>
        <v>ZCHC7_MOUSE</v>
      </c>
      <c r="F1284">
        <v>5.7</v>
      </c>
      <c r="G1284">
        <v>541</v>
      </c>
      <c r="H1284">
        <v>63001</v>
      </c>
      <c r="I1284" t="s">
        <v>360</v>
      </c>
      <c r="J1284">
        <v>7</v>
      </c>
      <c r="K1284">
        <v>7</v>
      </c>
      <c r="L1284">
        <v>1</v>
      </c>
      <c r="M1284">
        <v>0</v>
      </c>
      <c r="N1284">
        <v>1</v>
      </c>
      <c r="O1284">
        <v>1</v>
      </c>
      <c r="P1284">
        <v>0</v>
      </c>
      <c r="Q1284">
        <v>0</v>
      </c>
      <c r="R1284">
        <v>4</v>
      </c>
      <c r="S1284">
        <v>1</v>
      </c>
      <c r="T1284">
        <v>0</v>
      </c>
      <c r="U1284">
        <v>1</v>
      </c>
      <c r="V1284">
        <v>1</v>
      </c>
      <c r="W1284">
        <v>0</v>
      </c>
      <c r="X1284">
        <v>0</v>
      </c>
      <c r="Y1284">
        <v>4</v>
      </c>
      <c r="Z1284">
        <v>1</v>
      </c>
      <c r="AA1284">
        <v>0</v>
      </c>
      <c r="AB1284">
        <v>1</v>
      </c>
      <c r="AC1284">
        <v>1</v>
      </c>
      <c r="AD1284">
        <v>0</v>
      </c>
      <c r="AE1284">
        <v>0</v>
      </c>
      <c r="AF1284">
        <v>4</v>
      </c>
      <c r="AG1284">
        <v>1</v>
      </c>
      <c r="AH1284" s="3">
        <v>0</v>
      </c>
      <c r="AI1284" s="3">
        <v>0.14285714285714285</v>
      </c>
      <c r="AJ1284" s="3">
        <v>0.42857142857142855</v>
      </c>
      <c r="AK1284" s="3">
        <v>0</v>
      </c>
      <c r="AL1284" s="3">
        <v>0</v>
      </c>
      <c r="AM1284" s="3">
        <v>2.8571428571428572</v>
      </c>
      <c r="AN1284" s="3">
        <v>0.2857142857142857</v>
      </c>
      <c r="AO1284" s="3">
        <f t="shared" si="251"/>
        <v>0.53061224489795922</v>
      </c>
      <c r="AP1284" s="3" t="b">
        <f t="shared" si="252"/>
        <v>0</v>
      </c>
      <c r="AQ1284" s="3" t="b">
        <f t="shared" si="259"/>
        <v>1</v>
      </c>
      <c r="AR1284">
        <f t="shared" si="253"/>
        <v>2</v>
      </c>
      <c r="AS1284">
        <f t="shared" si="254"/>
        <v>2</v>
      </c>
      <c r="AT1284" s="3" t="b">
        <f t="shared" si="255"/>
        <v>1</v>
      </c>
      <c r="AU1284" s="3">
        <f t="shared" si="256"/>
        <v>0.14285714285714285</v>
      </c>
      <c r="AV1284" s="3">
        <f t="shared" si="257"/>
        <v>1.0476190476190477</v>
      </c>
      <c r="AW1284" s="3">
        <f t="shared" si="263"/>
        <v>-2.8744691179161412</v>
      </c>
      <c r="AX1284" s="3">
        <f t="shared" si="262"/>
        <v>-1.6476268543577586</v>
      </c>
      <c r="AY1284" s="3" t="b">
        <f t="shared" si="260"/>
        <v>1</v>
      </c>
      <c r="AZ1284" s="6">
        <f t="shared" si="258"/>
        <v>0.29259015527447196</v>
      </c>
      <c r="BA1284" s="3" t="b">
        <f t="shared" si="261"/>
        <v>0</v>
      </c>
      <c r="BB1284" s="3"/>
      <c r="BC1284" t="s">
        <v>537</v>
      </c>
    </row>
    <row r="1285" spans="1:55">
      <c r="A1285">
        <v>635</v>
      </c>
      <c r="B1285">
        <v>1</v>
      </c>
      <c r="C1285" t="s">
        <v>553</v>
      </c>
      <c r="D1285" t="str">
        <f>HYPERLINK("http://www.uniprot.org/uniprot/CCPG1_MOUSE", "CCPG1_MOUSE")</f>
        <v>CCPG1_MOUSE</v>
      </c>
      <c r="F1285">
        <v>4.5999999999999996</v>
      </c>
      <c r="G1285">
        <v>753</v>
      </c>
      <c r="H1285">
        <v>86127</v>
      </c>
      <c r="I1285" t="s">
        <v>554</v>
      </c>
      <c r="J1285">
        <v>4</v>
      </c>
      <c r="K1285">
        <v>4</v>
      </c>
      <c r="L1285">
        <v>1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2</v>
      </c>
      <c r="S1285">
        <v>2</v>
      </c>
      <c r="T1285">
        <v>0</v>
      </c>
      <c r="U1285">
        <v>0</v>
      </c>
      <c r="V1285">
        <v>0</v>
      </c>
      <c r="W1285">
        <v>0</v>
      </c>
      <c r="X1285">
        <v>0</v>
      </c>
      <c r="Y1285">
        <v>2</v>
      </c>
      <c r="Z1285">
        <v>2</v>
      </c>
      <c r="AA1285">
        <v>0</v>
      </c>
      <c r="AB1285">
        <v>0</v>
      </c>
      <c r="AC1285">
        <v>0</v>
      </c>
      <c r="AD1285">
        <v>0</v>
      </c>
      <c r="AE1285">
        <v>0</v>
      </c>
      <c r="AF1285">
        <v>2</v>
      </c>
      <c r="AG1285">
        <v>2</v>
      </c>
      <c r="AH1285" s="3">
        <v>0.42857142857142855</v>
      </c>
      <c r="AI1285" s="3">
        <v>0</v>
      </c>
      <c r="AJ1285" s="3">
        <v>0</v>
      </c>
      <c r="AK1285" s="3">
        <v>0.59528571428571431</v>
      </c>
      <c r="AL1285" s="3">
        <v>0.42857142857142855</v>
      </c>
      <c r="AM1285" s="3">
        <v>1.2857142857142858</v>
      </c>
      <c r="AN1285" s="3">
        <v>0.9</v>
      </c>
      <c r="AO1285" s="3">
        <f t="shared" ref="AO1285:AO1348" si="264">AVERAGE(AH1285:AN1285)</f>
        <v>0.519734693877551</v>
      </c>
      <c r="AP1285" s="3" t="b">
        <f t="shared" ref="AP1285:AP1348" si="265">IF(AO1285&gt;=$AO$1,TRUE,FALSE)</f>
        <v>0</v>
      </c>
      <c r="AQ1285" s="3" t="b">
        <f t="shared" si="259"/>
        <v>1</v>
      </c>
      <c r="AR1285">
        <f t="shared" ref="AR1285:AR1348" si="266">COUNTIF(M1285:P1285,"&gt;0")</f>
        <v>0</v>
      </c>
      <c r="AS1285">
        <f t="shared" ref="AS1285:AS1348" si="267">COUNTIF(Q1285:S1285,"&gt;0")</f>
        <v>2</v>
      </c>
      <c r="AT1285" s="3" t="b">
        <f t="shared" ref="AT1285:AT1348" si="268">IF(OR(AR1285&gt;=$AR$1,AS1285&gt;=$AS$1),TRUE,FALSE)</f>
        <v>1</v>
      </c>
      <c r="AU1285" s="3">
        <f t="shared" ref="AU1285:AU1348" si="269">AVERAGE(AH1285:AK1285)</f>
        <v>0.2559642857142857</v>
      </c>
      <c r="AV1285" s="3">
        <f t="shared" ref="AV1285:AV1348" si="270">AVERAGE(AL1285:AN1285)</f>
        <v>0.87142857142857144</v>
      </c>
      <c r="AW1285" s="3">
        <f t="shared" si="263"/>
        <v>-1.7674398881601225</v>
      </c>
      <c r="AX1285" s="3">
        <f t="shared" si="262"/>
        <v>-0.92270315632255917</v>
      </c>
      <c r="AY1285" s="3" t="b">
        <f t="shared" si="260"/>
        <v>0</v>
      </c>
      <c r="AZ1285" s="6">
        <f t="shared" ref="AZ1285:AZ1352" si="271">TTEST(AH1285:AK1285,AL1285:AN1285,2,2)</f>
        <v>7.4798286277348205E-2</v>
      </c>
      <c r="BA1285" s="3" t="b">
        <f t="shared" si="261"/>
        <v>1</v>
      </c>
      <c r="BB1285" s="3"/>
      <c r="BC1285" t="s">
        <v>537</v>
      </c>
    </row>
    <row r="1286" spans="1:55">
      <c r="A1286">
        <v>550</v>
      </c>
      <c r="B1286">
        <v>1</v>
      </c>
      <c r="C1286" t="s">
        <v>706</v>
      </c>
      <c r="D1286" t="str">
        <f>HYPERLINK("http://www.uniprot.org/uniprot/CJ018_MOUSE", "CJ018_MOUSE")</f>
        <v>CJ018_MOUSE</v>
      </c>
      <c r="F1286">
        <v>4.2</v>
      </c>
      <c r="G1286">
        <v>2382</v>
      </c>
      <c r="H1286">
        <v>264279</v>
      </c>
      <c r="I1286" t="s">
        <v>707</v>
      </c>
      <c r="J1286">
        <v>5</v>
      </c>
      <c r="K1286">
        <v>5</v>
      </c>
      <c r="L1286">
        <v>1</v>
      </c>
      <c r="M1286">
        <v>0</v>
      </c>
      <c r="N1286">
        <v>1</v>
      </c>
      <c r="O1286">
        <v>2</v>
      </c>
      <c r="P1286">
        <v>0</v>
      </c>
      <c r="Q1286">
        <v>0</v>
      </c>
      <c r="R1286">
        <v>2</v>
      </c>
      <c r="S1286">
        <v>0</v>
      </c>
      <c r="T1286">
        <v>0</v>
      </c>
      <c r="U1286">
        <v>1</v>
      </c>
      <c r="V1286">
        <v>2</v>
      </c>
      <c r="W1286">
        <v>0</v>
      </c>
      <c r="X1286">
        <v>0</v>
      </c>
      <c r="Y1286">
        <v>2</v>
      </c>
      <c r="Z1286">
        <v>0</v>
      </c>
      <c r="AA1286">
        <v>0</v>
      </c>
      <c r="AB1286">
        <v>1</v>
      </c>
      <c r="AC1286">
        <v>2</v>
      </c>
      <c r="AD1286">
        <v>0</v>
      </c>
      <c r="AE1286">
        <v>0</v>
      </c>
      <c r="AF1286">
        <v>2</v>
      </c>
      <c r="AG1286">
        <v>0</v>
      </c>
      <c r="AH1286" s="3">
        <v>0.2857142857142857</v>
      </c>
      <c r="AI1286" s="3">
        <v>0.2857142857142857</v>
      </c>
      <c r="AJ1286" s="3">
        <v>1.1428571428571428</v>
      </c>
      <c r="AK1286" s="3">
        <v>0.42857142857142855</v>
      </c>
      <c r="AL1286" s="3">
        <v>0.2857142857142857</v>
      </c>
      <c r="AM1286" s="3">
        <v>1.1964285714285714</v>
      </c>
      <c r="AN1286" s="3">
        <v>0</v>
      </c>
      <c r="AO1286" s="3">
        <f t="shared" si="264"/>
        <v>0.5178571428571429</v>
      </c>
      <c r="AP1286" s="3" t="b">
        <f t="shared" si="265"/>
        <v>0</v>
      </c>
      <c r="AQ1286" s="3" t="b">
        <f t="shared" ref="AQ1286:AQ1349" si="272">IF(L1286&gt;=$AQ$1,TRUE,FALSE)</f>
        <v>1</v>
      </c>
      <c r="AR1286">
        <f t="shared" si="266"/>
        <v>2</v>
      </c>
      <c r="AS1286">
        <f t="shared" si="267"/>
        <v>1</v>
      </c>
      <c r="AT1286" s="3" t="b">
        <f t="shared" si="268"/>
        <v>0</v>
      </c>
      <c r="AU1286" s="3">
        <f t="shared" si="269"/>
        <v>0.5357142857142857</v>
      </c>
      <c r="AV1286" s="3">
        <f t="shared" si="270"/>
        <v>0.49404761904761907</v>
      </c>
      <c r="AW1286" s="3">
        <f t="shared" si="263"/>
        <v>0.11681366498274988</v>
      </c>
      <c r="AX1286" s="3">
        <f t="shared" si="262"/>
        <v>0.47756537174965691</v>
      </c>
      <c r="AY1286" s="3" t="b">
        <f t="shared" ref="AY1286:AY1349" si="273">IF(OR(AX1286&lt;=$AX$1,AX1286&gt;=$AX$2),TRUE,FALSE)</f>
        <v>0</v>
      </c>
      <c r="AZ1286" s="6">
        <f t="shared" si="271"/>
        <v>0.91851689664254166</v>
      </c>
      <c r="BA1286" s="3" t="b">
        <f t="shared" ref="BA1286:BA1349" si="274">IF(AZ1286&lt;=$AZ$1,TRUE,FALSE)</f>
        <v>0</v>
      </c>
      <c r="BB1286" s="3"/>
      <c r="BC1286" t="s">
        <v>537</v>
      </c>
    </row>
    <row r="1287" spans="1:55">
      <c r="A1287">
        <v>830</v>
      </c>
      <c r="B1287">
        <v>1</v>
      </c>
      <c r="C1287" t="s">
        <v>1497</v>
      </c>
      <c r="D1287" t="str">
        <f>HYPERLINK("http://www.uniprot.org/uniprot/AT2L1_MOUSE", "AT2L1_MOUSE")</f>
        <v>AT2L1_MOUSE</v>
      </c>
      <c r="F1287">
        <v>5.6</v>
      </c>
      <c r="G1287">
        <v>499</v>
      </c>
      <c r="H1287">
        <v>55497</v>
      </c>
      <c r="I1287" t="s">
        <v>1498</v>
      </c>
      <c r="J1287">
        <v>2</v>
      </c>
      <c r="K1287">
        <v>2</v>
      </c>
      <c r="L1287">
        <v>1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2</v>
      </c>
      <c r="T1287">
        <v>0</v>
      </c>
      <c r="U1287">
        <v>0</v>
      </c>
      <c r="V1287">
        <v>0</v>
      </c>
      <c r="W1287">
        <v>0</v>
      </c>
      <c r="X1287">
        <v>0</v>
      </c>
      <c r="Y1287">
        <v>0</v>
      </c>
      <c r="Z1287">
        <v>2</v>
      </c>
      <c r="AA1287">
        <v>0</v>
      </c>
      <c r="AB1287">
        <v>0</v>
      </c>
      <c r="AC1287">
        <v>0</v>
      </c>
      <c r="AD1287">
        <v>0</v>
      </c>
      <c r="AE1287">
        <v>0</v>
      </c>
      <c r="AF1287">
        <v>0</v>
      </c>
      <c r="AG1287">
        <v>2</v>
      </c>
      <c r="AH1287" s="3">
        <v>0.76042857142857145</v>
      </c>
      <c r="AI1287" s="3">
        <v>0</v>
      </c>
      <c r="AJ1287" s="3">
        <v>0</v>
      </c>
      <c r="AK1287" s="3">
        <v>1.0065714285714287</v>
      </c>
      <c r="AL1287" s="3">
        <v>0.8571428571428571</v>
      </c>
      <c r="AM1287" s="3">
        <v>0</v>
      </c>
      <c r="AN1287" s="3">
        <v>1</v>
      </c>
      <c r="AO1287" s="3">
        <f t="shared" si="264"/>
        <v>0.517734693877551</v>
      </c>
      <c r="AP1287" s="3" t="b">
        <f t="shared" si="265"/>
        <v>0</v>
      </c>
      <c r="AQ1287" s="3" t="b">
        <f t="shared" si="272"/>
        <v>1</v>
      </c>
      <c r="AR1287">
        <f t="shared" si="266"/>
        <v>0</v>
      </c>
      <c r="AS1287">
        <f t="shared" si="267"/>
        <v>1</v>
      </c>
      <c r="AT1287" s="3" t="b">
        <f t="shared" si="268"/>
        <v>0</v>
      </c>
      <c r="AU1287" s="3">
        <f t="shared" si="269"/>
        <v>0.44175000000000003</v>
      </c>
      <c r="AV1287" s="3">
        <f t="shared" si="270"/>
        <v>0.61904761904761907</v>
      </c>
      <c r="AW1287" s="3">
        <f t="shared" si="263"/>
        <v>-0.48682025547280205</v>
      </c>
      <c r="AX1287" s="3">
        <f t="shared" si="262"/>
        <v>0.22005974744452236</v>
      </c>
      <c r="AY1287" s="3" t="b">
        <f t="shared" si="273"/>
        <v>0</v>
      </c>
      <c r="AZ1287" s="6">
        <f t="shared" si="271"/>
        <v>0.67875220975520922</v>
      </c>
      <c r="BA1287" s="3" t="b">
        <f t="shared" si="274"/>
        <v>0</v>
      </c>
      <c r="BB1287" s="3"/>
      <c r="BC1287" t="s">
        <v>537</v>
      </c>
    </row>
    <row r="1288" spans="1:55">
      <c r="A1288">
        <v>225</v>
      </c>
      <c r="B1288">
        <v>1</v>
      </c>
      <c r="C1288" t="s">
        <v>9</v>
      </c>
      <c r="D1288" t="str">
        <f>HYPERLINK("http://www.uniprot.org/uniprot/CP2DB_MOUSE", "CP2DB_MOUSE")</f>
        <v>CP2DB_MOUSE</v>
      </c>
      <c r="F1288">
        <v>8.9</v>
      </c>
      <c r="G1288">
        <v>505</v>
      </c>
      <c r="H1288">
        <v>57156</v>
      </c>
      <c r="I1288" t="s">
        <v>10</v>
      </c>
      <c r="J1288">
        <v>17</v>
      </c>
      <c r="K1288">
        <v>3</v>
      </c>
      <c r="L1288">
        <v>0.17599999999999999</v>
      </c>
      <c r="M1288">
        <v>0</v>
      </c>
      <c r="N1288">
        <v>3</v>
      </c>
      <c r="O1288">
        <v>6</v>
      </c>
      <c r="P1288">
        <v>0</v>
      </c>
      <c r="Q1288">
        <v>0</v>
      </c>
      <c r="R1288">
        <v>4</v>
      </c>
      <c r="S1288">
        <v>4</v>
      </c>
      <c r="T1288">
        <v>0</v>
      </c>
      <c r="U1288">
        <v>0</v>
      </c>
      <c r="V1288">
        <v>1</v>
      </c>
      <c r="W1288">
        <v>0</v>
      </c>
      <c r="X1288">
        <v>0</v>
      </c>
      <c r="Y1288">
        <v>0</v>
      </c>
      <c r="Z1288">
        <v>2</v>
      </c>
      <c r="AA1288">
        <v>0</v>
      </c>
      <c r="AB1288">
        <v>0</v>
      </c>
      <c r="AC1288">
        <v>2.0710000000000002</v>
      </c>
      <c r="AD1288">
        <v>0</v>
      </c>
      <c r="AE1288">
        <v>0</v>
      </c>
      <c r="AF1288">
        <v>0</v>
      </c>
      <c r="AG1288">
        <v>3.1819999999999999</v>
      </c>
      <c r="AH1288" s="3">
        <v>0</v>
      </c>
      <c r="AI1288" s="3">
        <v>0</v>
      </c>
      <c r="AJ1288" s="3">
        <v>1.4387142857142856</v>
      </c>
      <c r="AK1288" s="3">
        <v>0</v>
      </c>
      <c r="AL1288" s="3">
        <v>0</v>
      </c>
      <c r="AM1288" s="3">
        <v>0</v>
      </c>
      <c r="AN1288" s="3">
        <v>2.168857142857143</v>
      </c>
      <c r="AO1288" s="3">
        <f t="shared" si="264"/>
        <v>0.51536734693877551</v>
      </c>
      <c r="AP1288" s="3" t="b">
        <f t="shared" si="265"/>
        <v>0</v>
      </c>
      <c r="AQ1288" s="3" t="b">
        <f t="shared" si="272"/>
        <v>0</v>
      </c>
      <c r="AR1288">
        <f t="shared" si="266"/>
        <v>2</v>
      </c>
      <c r="AS1288">
        <f t="shared" si="267"/>
        <v>2</v>
      </c>
      <c r="AT1288" s="3" t="b">
        <f t="shared" si="268"/>
        <v>1</v>
      </c>
      <c r="AU1288" s="3">
        <f t="shared" si="269"/>
        <v>0.3596785714285714</v>
      </c>
      <c r="AV1288" s="3">
        <f t="shared" si="270"/>
        <v>0.72295238095238101</v>
      </c>
      <c r="AW1288" s="3">
        <f t="shared" si="263"/>
        <v>-1.0071924130404415</v>
      </c>
      <c r="AX1288" s="3">
        <f t="shared" si="262"/>
        <v>-0.20905621501241631</v>
      </c>
      <c r="AY1288" s="3" t="b">
        <f t="shared" si="273"/>
        <v>0</v>
      </c>
      <c r="AZ1288" s="6">
        <f t="shared" si="271"/>
        <v>0.64409162636559625</v>
      </c>
      <c r="BA1288" s="3" t="b">
        <f t="shared" si="274"/>
        <v>0</v>
      </c>
      <c r="BB1288" s="3"/>
      <c r="BC1288" t="s">
        <v>296</v>
      </c>
    </row>
    <row r="1289" spans="1:55">
      <c r="A1289">
        <v>55</v>
      </c>
      <c r="B1289">
        <v>1</v>
      </c>
      <c r="C1289" t="s">
        <v>355</v>
      </c>
      <c r="D1289" t="str">
        <f>HYPERLINK("http://www.uniprot.org/uniprot/PHRF1_MOUSE", "PHRF1_MOUSE")</f>
        <v>PHRF1_MOUSE</v>
      </c>
      <c r="F1289">
        <v>7.1</v>
      </c>
      <c r="G1289">
        <v>1682</v>
      </c>
      <c r="H1289">
        <v>184082</v>
      </c>
      <c r="I1289" t="s">
        <v>356</v>
      </c>
      <c r="J1289">
        <v>5</v>
      </c>
      <c r="K1289">
        <v>5</v>
      </c>
      <c r="L1289">
        <v>1</v>
      </c>
      <c r="M1289">
        <v>1</v>
      </c>
      <c r="N1289">
        <v>0</v>
      </c>
      <c r="O1289">
        <v>2</v>
      </c>
      <c r="P1289">
        <v>0</v>
      </c>
      <c r="Q1289">
        <v>0</v>
      </c>
      <c r="R1289">
        <v>0</v>
      </c>
      <c r="S1289">
        <v>2</v>
      </c>
      <c r="T1289">
        <v>1</v>
      </c>
      <c r="U1289">
        <v>0</v>
      </c>
      <c r="V1289">
        <v>2</v>
      </c>
      <c r="W1289">
        <v>0</v>
      </c>
      <c r="X1289">
        <v>0</v>
      </c>
      <c r="Y1289">
        <v>0</v>
      </c>
      <c r="Z1289">
        <v>2</v>
      </c>
      <c r="AA1289">
        <v>1</v>
      </c>
      <c r="AB1289">
        <v>0</v>
      </c>
      <c r="AC1289">
        <v>2</v>
      </c>
      <c r="AD1289">
        <v>0</v>
      </c>
      <c r="AE1289">
        <v>0</v>
      </c>
      <c r="AF1289">
        <v>0</v>
      </c>
      <c r="AG1289">
        <v>2</v>
      </c>
      <c r="AH1289" s="3">
        <v>1.7358571428571428</v>
      </c>
      <c r="AI1289" s="3">
        <v>0</v>
      </c>
      <c r="AJ1289" s="3">
        <v>1</v>
      </c>
      <c r="AK1289" s="3">
        <v>0</v>
      </c>
      <c r="AL1289" s="3">
        <v>0</v>
      </c>
      <c r="AM1289" s="3">
        <v>0</v>
      </c>
      <c r="AN1289" s="3">
        <v>0.8571428571428571</v>
      </c>
      <c r="AO1289" s="3">
        <f t="shared" si="264"/>
        <v>0.51328571428571423</v>
      </c>
      <c r="AP1289" s="3" t="b">
        <f t="shared" si="265"/>
        <v>0</v>
      </c>
      <c r="AQ1289" s="3" t="b">
        <f t="shared" si="272"/>
        <v>1</v>
      </c>
      <c r="AR1289">
        <f t="shared" si="266"/>
        <v>2</v>
      </c>
      <c r="AS1289">
        <f t="shared" si="267"/>
        <v>1</v>
      </c>
      <c r="AT1289" s="3" t="b">
        <f t="shared" si="268"/>
        <v>0</v>
      </c>
      <c r="AU1289" s="3">
        <f t="shared" si="269"/>
        <v>0.68396428571428569</v>
      </c>
      <c r="AV1289" s="3">
        <f t="shared" si="270"/>
        <v>0.2857142857142857</v>
      </c>
      <c r="AW1289" s="3">
        <f t="shared" si="263"/>
        <v>1.2593478216263114</v>
      </c>
      <c r="AX1289" s="3">
        <f t="shared" si="262"/>
        <v>1.1844627478705159</v>
      </c>
      <c r="AY1289" s="3" t="b">
        <f t="shared" si="273"/>
        <v>0</v>
      </c>
      <c r="AZ1289" s="6">
        <f t="shared" si="271"/>
        <v>0.50449053779145325</v>
      </c>
      <c r="BA1289" s="3" t="b">
        <f t="shared" si="274"/>
        <v>0</v>
      </c>
      <c r="BB1289" s="3"/>
      <c r="BC1289" t="s">
        <v>537</v>
      </c>
    </row>
    <row r="1290" spans="1:55">
      <c r="A1290">
        <v>125</v>
      </c>
      <c r="B1290">
        <v>1</v>
      </c>
      <c r="C1290" t="s">
        <v>249</v>
      </c>
      <c r="D1290" t="str">
        <f>HYPERLINK("http://www.uniprot.org/uniprot/WIZ_MOUSE", "WIZ_MOUSE")</f>
        <v>WIZ_MOUSE</v>
      </c>
      <c r="F1290">
        <v>5.7</v>
      </c>
      <c r="G1290">
        <v>1684</v>
      </c>
      <c r="H1290">
        <v>184292</v>
      </c>
      <c r="I1290" t="s">
        <v>250</v>
      </c>
      <c r="J1290">
        <v>6</v>
      </c>
      <c r="K1290">
        <v>6</v>
      </c>
      <c r="L1290">
        <v>1</v>
      </c>
      <c r="M1290">
        <v>0</v>
      </c>
      <c r="N1290">
        <v>1</v>
      </c>
      <c r="O1290">
        <v>5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1</v>
      </c>
      <c r="V1290">
        <v>5</v>
      </c>
      <c r="W1290">
        <v>0</v>
      </c>
      <c r="X1290">
        <v>0</v>
      </c>
      <c r="Y1290">
        <v>0</v>
      </c>
      <c r="Z1290">
        <v>0</v>
      </c>
      <c r="AA1290">
        <v>0</v>
      </c>
      <c r="AB1290">
        <v>1</v>
      </c>
      <c r="AC1290">
        <v>5</v>
      </c>
      <c r="AD1290">
        <v>0</v>
      </c>
      <c r="AE1290">
        <v>0</v>
      </c>
      <c r="AF1290">
        <v>0</v>
      </c>
      <c r="AG1290">
        <v>0</v>
      </c>
      <c r="AH1290" s="3">
        <v>0</v>
      </c>
      <c r="AI1290" s="3">
        <v>0.2857142857142857</v>
      </c>
      <c r="AJ1290" s="3">
        <v>3.217714285714286</v>
      </c>
      <c r="AK1290" s="3">
        <v>0</v>
      </c>
      <c r="AL1290" s="3">
        <v>0</v>
      </c>
      <c r="AM1290" s="3">
        <v>0</v>
      </c>
      <c r="AN1290" s="3">
        <v>0</v>
      </c>
      <c r="AO1290" s="3">
        <f t="shared" si="264"/>
        <v>0.5004897959183674</v>
      </c>
      <c r="AP1290" s="3" t="b">
        <f t="shared" si="265"/>
        <v>0</v>
      </c>
      <c r="AQ1290" s="3" t="b">
        <f t="shared" si="272"/>
        <v>1</v>
      </c>
      <c r="AR1290">
        <f t="shared" si="266"/>
        <v>2</v>
      </c>
      <c r="AS1290">
        <f t="shared" si="267"/>
        <v>0</v>
      </c>
      <c r="AT1290" s="3" t="b">
        <f t="shared" si="268"/>
        <v>0</v>
      </c>
      <c r="AU1290" s="3">
        <f t="shared" si="269"/>
        <v>0.87585714285714289</v>
      </c>
      <c r="AV1290" s="3">
        <f t="shared" si="270"/>
        <v>0</v>
      </c>
      <c r="AW1290" s="3"/>
      <c r="AX1290" s="3">
        <f t="shared" si="262"/>
        <v>0.42289341375205214</v>
      </c>
      <c r="AY1290" s="3" t="b">
        <f t="shared" si="273"/>
        <v>0</v>
      </c>
      <c r="AZ1290" s="6">
        <f t="shared" si="271"/>
        <v>0.38816334714475387</v>
      </c>
      <c r="BA1290" s="3" t="b">
        <f t="shared" si="274"/>
        <v>0</v>
      </c>
      <c r="BB1290" s="3"/>
      <c r="BC1290" t="s">
        <v>537</v>
      </c>
    </row>
    <row r="1291" spans="1:55">
      <c r="A1291">
        <v>162</v>
      </c>
      <c r="B1291">
        <v>1</v>
      </c>
      <c r="C1291" t="s">
        <v>234</v>
      </c>
      <c r="D1291" t="str">
        <f>HYPERLINK("http://www.uniprot.org/uniprot/ITB1_MOUSE", "ITB1_MOUSE")</f>
        <v>ITB1_MOUSE</v>
      </c>
      <c r="F1291">
        <v>3.9</v>
      </c>
      <c r="G1291">
        <v>798</v>
      </c>
      <c r="H1291">
        <v>88232</v>
      </c>
      <c r="I1291" t="s">
        <v>235</v>
      </c>
      <c r="J1291">
        <v>7</v>
      </c>
      <c r="K1291">
        <v>7</v>
      </c>
      <c r="L1291">
        <v>1</v>
      </c>
      <c r="M1291">
        <v>0</v>
      </c>
      <c r="N1291">
        <v>1</v>
      </c>
      <c r="O1291">
        <v>2</v>
      </c>
      <c r="P1291">
        <v>0</v>
      </c>
      <c r="Q1291">
        <v>0</v>
      </c>
      <c r="R1291">
        <v>3</v>
      </c>
      <c r="S1291">
        <v>1</v>
      </c>
      <c r="T1291">
        <v>0</v>
      </c>
      <c r="U1291">
        <v>1</v>
      </c>
      <c r="V1291">
        <v>2</v>
      </c>
      <c r="W1291">
        <v>0</v>
      </c>
      <c r="X1291">
        <v>0</v>
      </c>
      <c r="Y1291">
        <v>3</v>
      </c>
      <c r="Z1291">
        <v>1</v>
      </c>
      <c r="AA1291">
        <v>0</v>
      </c>
      <c r="AB1291">
        <v>1</v>
      </c>
      <c r="AC1291">
        <v>2</v>
      </c>
      <c r="AD1291">
        <v>0</v>
      </c>
      <c r="AE1291">
        <v>0</v>
      </c>
      <c r="AF1291">
        <v>3</v>
      </c>
      <c r="AG1291">
        <v>1</v>
      </c>
      <c r="AH1291" s="3">
        <v>0</v>
      </c>
      <c r="AI1291" s="3">
        <v>0.2857142857142857</v>
      </c>
      <c r="AJ1291" s="3">
        <v>1.0065714285714287</v>
      </c>
      <c r="AK1291" s="3">
        <v>0</v>
      </c>
      <c r="AL1291" s="3">
        <v>0</v>
      </c>
      <c r="AM1291" s="3">
        <v>1.9107142857142858</v>
      </c>
      <c r="AN1291" s="3">
        <v>0.2857142857142857</v>
      </c>
      <c r="AO1291" s="3">
        <f t="shared" si="264"/>
        <v>0.49838775510204086</v>
      </c>
      <c r="AP1291" s="3" t="b">
        <f t="shared" si="265"/>
        <v>0</v>
      </c>
      <c r="AQ1291" s="3" t="b">
        <f t="shared" si="272"/>
        <v>1</v>
      </c>
      <c r="AR1291">
        <f t="shared" si="266"/>
        <v>2</v>
      </c>
      <c r="AS1291">
        <f t="shared" si="267"/>
        <v>2</v>
      </c>
      <c r="AT1291" s="3" t="b">
        <f t="shared" si="268"/>
        <v>1</v>
      </c>
      <c r="AU1291" s="3">
        <f t="shared" si="269"/>
        <v>0.32307142857142856</v>
      </c>
      <c r="AV1291" s="3">
        <f t="shared" si="270"/>
        <v>0.73214285714285721</v>
      </c>
      <c r="AW1291" s="3">
        <f>LOG(AU1291/AV1291,2)</f>
        <v>-1.1802720086487597</v>
      </c>
      <c r="AX1291" s="3">
        <f t="shared" si="262"/>
        <v>-0.51685160157299215</v>
      </c>
      <c r="AY1291" s="3" t="b">
        <f t="shared" si="273"/>
        <v>0</v>
      </c>
      <c r="AZ1291" s="6">
        <f t="shared" si="271"/>
        <v>0.50630566396569843</v>
      </c>
      <c r="BA1291" s="3" t="b">
        <f t="shared" si="274"/>
        <v>0</v>
      </c>
      <c r="BB1291" s="3"/>
      <c r="BC1291" t="s">
        <v>537</v>
      </c>
    </row>
    <row r="1292" spans="1:55">
      <c r="A1292">
        <v>820</v>
      </c>
      <c r="B1292">
        <v>1</v>
      </c>
      <c r="C1292" t="s">
        <v>1651</v>
      </c>
      <c r="D1292" t="str">
        <f>HYPERLINK("http://www.uniprot.org/uniprot/CP080_MOUSE", "CP080_MOUSE")</f>
        <v>CP080_MOUSE</v>
      </c>
      <c r="F1292">
        <v>14.5</v>
      </c>
      <c r="G1292">
        <v>193</v>
      </c>
      <c r="H1292">
        <v>22749</v>
      </c>
      <c r="I1292" t="s">
        <v>1652</v>
      </c>
      <c r="J1292">
        <v>2</v>
      </c>
      <c r="K1292">
        <v>2</v>
      </c>
      <c r="L1292">
        <v>1</v>
      </c>
      <c r="M1292">
        <v>0</v>
      </c>
      <c r="N1292">
        <v>2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2</v>
      </c>
      <c r="V1292">
        <v>0</v>
      </c>
      <c r="W1292">
        <v>0</v>
      </c>
      <c r="X1292">
        <v>0</v>
      </c>
      <c r="Y1292">
        <v>0</v>
      </c>
      <c r="Z1292">
        <v>0</v>
      </c>
      <c r="AA1292">
        <v>0</v>
      </c>
      <c r="AB1292">
        <v>2</v>
      </c>
      <c r="AC1292">
        <v>0</v>
      </c>
      <c r="AD1292">
        <v>0</v>
      </c>
      <c r="AE1292">
        <v>0</v>
      </c>
      <c r="AF1292">
        <v>0</v>
      </c>
      <c r="AG1292">
        <v>0</v>
      </c>
      <c r="AH1292" s="3">
        <v>0.7142857142857143</v>
      </c>
      <c r="AI1292" s="3">
        <v>0.93328571428571416</v>
      </c>
      <c r="AJ1292" s="3">
        <v>0</v>
      </c>
      <c r="AK1292" s="3">
        <v>1</v>
      </c>
      <c r="AL1292" s="3">
        <v>0.8214285714285714</v>
      </c>
      <c r="AM1292" s="3">
        <v>0</v>
      </c>
      <c r="AN1292" s="3">
        <v>0</v>
      </c>
      <c r="AO1292" s="3">
        <f t="shared" si="264"/>
        <v>0.4955714285714285</v>
      </c>
      <c r="AP1292" s="3" t="b">
        <f t="shared" si="265"/>
        <v>0</v>
      </c>
      <c r="AQ1292" s="3" t="b">
        <f t="shared" si="272"/>
        <v>1</v>
      </c>
      <c r="AR1292">
        <f t="shared" si="266"/>
        <v>1</v>
      </c>
      <c r="AS1292">
        <f t="shared" si="267"/>
        <v>0</v>
      </c>
      <c r="AT1292" s="3" t="b">
        <f t="shared" si="268"/>
        <v>0</v>
      </c>
      <c r="AU1292" s="3">
        <f t="shared" si="269"/>
        <v>0.66189285714285706</v>
      </c>
      <c r="AV1292" s="3">
        <f t="shared" si="270"/>
        <v>0.27380952380952378</v>
      </c>
      <c r="AW1292" s="3">
        <f>LOG(AU1292/AV1292,2)</f>
        <v>1.2734250737932524</v>
      </c>
      <c r="AX1292" s="3">
        <f t="shared" si="262"/>
        <v>1.1602617950349874</v>
      </c>
      <c r="AY1292" s="3" t="b">
        <f t="shared" si="273"/>
        <v>0</v>
      </c>
      <c r="AZ1292" s="6">
        <f t="shared" si="271"/>
        <v>0.32384161800728106</v>
      </c>
      <c r="BA1292" s="3" t="b">
        <f t="shared" si="274"/>
        <v>0</v>
      </c>
      <c r="BB1292" s="3"/>
      <c r="BC1292" t="s">
        <v>537</v>
      </c>
    </row>
    <row r="1293" spans="1:55">
      <c r="A1293">
        <v>152</v>
      </c>
      <c r="B1293">
        <v>1</v>
      </c>
      <c r="C1293" t="s">
        <v>212</v>
      </c>
      <c r="D1293" t="str">
        <f>HYPERLINK("http://www.uniprot.org/uniprot/MUP3_MOUSE", "MUP3_MOUSE")</f>
        <v>MUP3_MOUSE</v>
      </c>
      <c r="F1293">
        <v>10.3</v>
      </c>
      <c r="G1293">
        <v>184</v>
      </c>
      <c r="H1293">
        <v>21466</v>
      </c>
      <c r="I1293" t="s">
        <v>213</v>
      </c>
      <c r="J1293">
        <v>8</v>
      </c>
      <c r="K1293">
        <v>2</v>
      </c>
      <c r="L1293">
        <v>0.25</v>
      </c>
      <c r="M1293">
        <v>0</v>
      </c>
      <c r="N1293">
        <v>0</v>
      </c>
      <c r="O1293">
        <v>5</v>
      </c>
      <c r="P1293">
        <v>0</v>
      </c>
      <c r="Q1293">
        <v>0</v>
      </c>
      <c r="R1293">
        <v>2</v>
      </c>
      <c r="S1293">
        <v>1</v>
      </c>
      <c r="T1293">
        <v>0</v>
      </c>
      <c r="U1293">
        <v>0</v>
      </c>
      <c r="V1293">
        <v>2</v>
      </c>
      <c r="W1293">
        <v>0</v>
      </c>
      <c r="X1293">
        <v>0</v>
      </c>
      <c r="Y1293">
        <v>0</v>
      </c>
      <c r="Z1293">
        <v>0</v>
      </c>
      <c r="AA1293">
        <v>0</v>
      </c>
      <c r="AB1293">
        <v>0</v>
      </c>
      <c r="AC1293">
        <v>5</v>
      </c>
      <c r="AD1293">
        <v>0</v>
      </c>
      <c r="AE1293">
        <v>0</v>
      </c>
      <c r="AF1293">
        <v>0</v>
      </c>
      <c r="AG1293">
        <v>0</v>
      </c>
      <c r="AH1293" s="3">
        <v>0</v>
      </c>
      <c r="AI1293" s="3">
        <v>0</v>
      </c>
      <c r="AJ1293" s="3">
        <v>3.2285714285714286</v>
      </c>
      <c r="AK1293" s="3">
        <v>0</v>
      </c>
      <c r="AL1293" s="3">
        <v>0</v>
      </c>
      <c r="AM1293" s="3">
        <v>0</v>
      </c>
      <c r="AN1293" s="3">
        <v>0</v>
      </c>
      <c r="AO1293" s="3">
        <f t="shared" si="264"/>
        <v>0.4612244897959184</v>
      </c>
      <c r="AP1293" s="3" t="b">
        <f t="shared" si="265"/>
        <v>0</v>
      </c>
      <c r="AQ1293" s="3" t="b">
        <f t="shared" si="272"/>
        <v>0</v>
      </c>
      <c r="AR1293">
        <f t="shared" si="266"/>
        <v>1</v>
      </c>
      <c r="AS1293">
        <f t="shared" si="267"/>
        <v>2</v>
      </c>
      <c r="AT1293" s="3" t="b">
        <f t="shared" si="268"/>
        <v>1</v>
      </c>
      <c r="AU1293" s="3">
        <f t="shared" si="269"/>
        <v>0.80714285714285716</v>
      </c>
      <c r="AV1293" s="3">
        <f t="shared" si="270"/>
        <v>0</v>
      </c>
      <c r="AW1293" s="3"/>
      <c r="AX1293" s="3">
        <f t="shared" si="262"/>
        <v>0.25757685411950754</v>
      </c>
      <c r="AY1293" s="3" t="b">
        <f t="shared" si="273"/>
        <v>0</v>
      </c>
      <c r="AZ1293" s="6">
        <f t="shared" si="271"/>
        <v>0.43658806102038195</v>
      </c>
      <c r="BA1293" s="3" t="b">
        <f t="shared" si="274"/>
        <v>0</v>
      </c>
      <c r="BB1293" s="3"/>
      <c r="BC1293" t="s">
        <v>214</v>
      </c>
    </row>
    <row r="1294" spans="1:55">
      <c r="A1294" s="1">
        <v>201</v>
      </c>
      <c r="B1294">
        <v>1</v>
      </c>
      <c r="C1294" t="s">
        <v>83</v>
      </c>
      <c r="D1294" t="str">
        <f>HYPERLINK("http://www.uniprot.org/uniprot/SBP1_MOUSE", "SBP1_MOUSE")</f>
        <v>SBP1_MOUSE</v>
      </c>
      <c r="F1294">
        <v>7.8</v>
      </c>
      <c r="G1294">
        <v>472</v>
      </c>
      <c r="H1294">
        <v>52515</v>
      </c>
      <c r="I1294" t="s">
        <v>84</v>
      </c>
      <c r="J1294">
        <v>5</v>
      </c>
      <c r="K1294">
        <v>5</v>
      </c>
      <c r="L1294">
        <v>1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4</v>
      </c>
      <c r="S1294">
        <v>1</v>
      </c>
      <c r="T1294">
        <v>0</v>
      </c>
      <c r="U1294">
        <v>0</v>
      </c>
      <c r="V1294">
        <v>0</v>
      </c>
      <c r="W1294">
        <v>0</v>
      </c>
      <c r="X1294">
        <v>0</v>
      </c>
      <c r="Y1294">
        <v>4</v>
      </c>
      <c r="Z1294">
        <v>1</v>
      </c>
      <c r="AA1294">
        <v>0</v>
      </c>
      <c r="AB1294">
        <v>0</v>
      </c>
      <c r="AC1294">
        <v>0</v>
      </c>
      <c r="AD1294">
        <v>0</v>
      </c>
      <c r="AE1294">
        <v>0</v>
      </c>
      <c r="AF1294">
        <v>4</v>
      </c>
      <c r="AG1294">
        <v>1</v>
      </c>
      <c r="AH1294" s="3">
        <v>0</v>
      </c>
      <c r="AI1294" s="3">
        <v>0</v>
      </c>
      <c r="AJ1294" s="3">
        <v>0</v>
      </c>
      <c r="AK1294" s="3">
        <v>0</v>
      </c>
      <c r="AL1294" s="3">
        <v>0</v>
      </c>
      <c r="AM1294" s="3">
        <v>2.8571428571428572</v>
      </c>
      <c r="AN1294" s="3">
        <v>0.2857142857142857</v>
      </c>
      <c r="AO1294" s="3">
        <f t="shared" si="264"/>
        <v>0.44897959183673469</v>
      </c>
      <c r="AP1294" s="3" t="b">
        <f t="shared" si="265"/>
        <v>0</v>
      </c>
      <c r="AQ1294" s="3" t="b">
        <f t="shared" si="272"/>
        <v>1</v>
      </c>
      <c r="AR1294">
        <f t="shared" si="266"/>
        <v>0</v>
      </c>
      <c r="AS1294">
        <f t="shared" si="267"/>
        <v>2</v>
      </c>
      <c r="AT1294" s="3" t="b">
        <f t="shared" si="268"/>
        <v>1</v>
      </c>
      <c r="AU1294" s="3">
        <f t="shared" si="269"/>
        <v>0</v>
      </c>
      <c r="AV1294" s="3">
        <f t="shared" si="270"/>
        <v>1.0476190476190477</v>
      </c>
      <c r="AW1294" s="3"/>
      <c r="AX1294" s="3">
        <f t="shared" si="262"/>
        <v>0.25494691682647153</v>
      </c>
      <c r="AY1294" s="3" t="b">
        <f t="shared" si="273"/>
        <v>0</v>
      </c>
      <c r="AZ1294" s="6">
        <f t="shared" si="271"/>
        <v>0.22661153868283412</v>
      </c>
      <c r="BA1294" s="3" t="b">
        <f t="shared" si="274"/>
        <v>0</v>
      </c>
      <c r="BB1294" s="3"/>
      <c r="BC1294" t="s">
        <v>537</v>
      </c>
    </row>
    <row r="1295" spans="1:55">
      <c r="A1295">
        <v>482</v>
      </c>
      <c r="B1295">
        <v>1</v>
      </c>
      <c r="C1295" t="s">
        <v>907</v>
      </c>
      <c r="D1295" t="str">
        <f>HYPERLINK("http://www.uniprot.org/uniprot/CDK7_MOUSE", "CDK7_MOUSE")</f>
        <v>CDK7_MOUSE</v>
      </c>
      <c r="F1295">
        <v>20.5</v>
      </c>
      <c r="G1295">
        <v>346</v>
      </c>
      <c r="H1295">
        <v>38969</v>
      </c>
      <c r="I1295" t="s">
        <v>908</v>
      </c>
      <c r="J1295">
        <v>5</v>
      </c>
      <c r="K1295">
        <v>5</v>
      </c>
      <c r="L1295">
        <v>1</v>
      </c>
      <c r="M1295">
        <v>0</v>
      </c>
      <c r="N1295">
        <v>3</v>
      </c>
      <c r="O1295">
        <v>0</v>
      </c>
      <c r="P1295">
        <v>0</v>
      </c>
      <c r="Q1295">
        <v>0</v>
      </c>
      <c r="R1295">
        <v>1</v>
      </c>
      <c r="S1295">
        <v>1</v>
      </c>
      <c r="T1295">
        <v>0</v>
      </c>
      <c r="U1295">
        <v>3</v>
      </c>
      <c r="V1295">
        <v>0</v>
      </c>
      <c r="W1295">
        <v>0</v>
      </c>
      <c r="X1295">
        <v>0</v>
      </c>
      <c r="Y1295">
        <v>1</v>
      </c>
      <c r="Z1295">
        <v>1</v>
      </c>
      <c r="AA1295">
        <v>0</v>
      </c>
      <c r="AB1295">
        <v>3</v>
      </c>
      <c r="AC1295">
        <v>0</v>
      </c>
      <c r="AD1295">
        <v>0</v>
      </c>
      <c r="AE1295">
        <v>0</v>
      </c>
      <c r="AF1295">
        <v>1</v>
      </c>
      <c r="AG1295">
        <v>1</v>
      </c>
      <c r="AH1295" s="3">
        <v>0.14285714285714285</v>
      </c>
      <c r="AI1295" s="3">
        <v>1.4285714285714286</v>
      </c>
      <c r="AJ1295" s="3">
        <v>0</v>
      </c>
      <c r="AK1295" s="3">
        <v>0.2857142857142857</v>
      </c>
      <c r="AL1295" s="3">
        <v>0.14285714285714285</v>
      </c>
      <c r="AM1295" s="3">
        <v>0.7142857142857143</v>
      </c>
      <c r="AN1295" s="3">
        <v>0.42857142857142855</v>
      </c>
      <c r="AO1295" s="3">
        <f t="shared" si="264"/>
        <v>0.44897959183673469</v>
      </c>
      <c r="AP1295" s="3" t="b">
        <f t="shared" si="265"/>
        <v>0</v>
      </c>
      <c r="AQ1295" s="3" t="b">
        <f t="shared" si="272"/>
        <v>1</v>
      </c>
      <c r="AR1295">
        <f t="shared" si="266"/>
        <v>1</v>
      </c>
      <c r="AS1295">
        <f t="shared" si="267"/>
        <v>2</v>
      </c>
      <c r="AT1295" s="3" t="b">
        <f t="shared" si="268"/>
        <v>1</v>
      </c>
      <c r="AU1295" s="3">
        <f t="shared" si="269"/>
        <v>0.4642857142857143</v>
      </c>
      <c r="AV1295" s="3">
        <f t="shared" si="270"/>
        <v>0.4285714285714286</v>
      </c>
      <c r="AW1295" s="3">
        <f t="shared" ref="AW1295:AW1315" si="275">LOG(AU1295/AV1295,2)</f>
        <v>0.11547721741993588</v>
      </c>
      <c r="AX1295" s="3">
        <f t="shared" si="262"/>
        <v>0.27263280129430673</v>
      </c>
      <c r="AY1295" s="3" t="b">
        <f t="shared" si="273"/>
        <v>0</v>
      </c>
      <c r="AZ1295" s="6">
        <f t="shared" si="271"/>
        <v>0.93403550356908893</v>
      </c>
      <c r="BA1295" s="3" t="b">
        <f t="shared" si="274"/>
        <v>0</v>
      </c>
      <c r="BB1295" s="3"/>
      <c r="BC1295" t="s">
        <v>537</v>
      </c>
    </row>
    <row r="1296" spans="1:55">
      <c r="A1296">
        <v>228</v>
      </c>
      <c r="B1296">
        <v>1</v>
      </c>
      <c r="C1296" t="s">
        <v>15</v>
      </c>
      <c r="D1296" t="str">
        <f>HYPERLINK("http://www.uniprot.org/uniprot/URIC_MOUSE", "URIC_MOUSE")</f>
        <v>URIC_MOUSE</v>
      </c>
      <c r="F1296">
        <v>20.100000000000001</v>
      </c>
      <c r="G1296">
        <v>303</v>
      </c>
      <c r="H1296">
        <v>35040</v>
      </c>
      <c r="I1296" t="s">
        <v>16</v>
      </c>
      <c r="J1296">
        <v>6</v>
      </c>
      <c r="K1296">
        <v>6</v>
      </c>
      <c r="L1296">
        <v>1</v>
      </c>
      <c r="M1296">
        <v>0</v>
      </c>
      <c r="N1296">
        <v>1</v>
      </c>
      <c r="O1296">
        <v>0</v>
      </c>
      <c r="P1296">
        <v>0</v>
      </c>
      <c r="Q1296">
        <v>0</v>
      </c>
      <c r="R1296">
        <v>3</v>
      </c>
      <c r="S1296">
        <v>2</v>
      </c>
      <c r="T1296">
        <v>0</v>
      </c>
      <c r="U1296">
        <v>1</v>
      </c>
      <c r="V1296">
        <v>0</v>
      </c>
      <c r="W1296">
        <v>0</v>
      </c>
      <c r="X1296">
        <v>0</v>
      </c>
      <c r="Y1296">
        <v>3</v>
      </c>
      <c r="Z1296">
        <v>2</v>
      </c>
      <c r="AA1296">
        <v>0</v>
      </c>
      <c r="AB1296">
        <v>1</v>
      </c>
      <c r="AC1296">
        <v>0</v>
      </c>
      <c r="AD1296">
        <v>0</v>
      </c>
      <c r="AE1296">
        <v>0</v>
      </c>
      <c r="AF1296">
        <v>3</v>
      </c>
      <c r="AG1296">
        <v>2</v>
      </c>
      <c r="AH1296" s="3">
        <v>0</v>
      </c>
      <c r="AI1296" s="3">
        <v>0.2857142857142857</v>
      </c>
      <c r="AJ1296" s="3">
        <v>0</v>
      </c>
      <c r="AK1296" s="3">
        <v>0</v>
      </c>
      <c r="AL1296" s="3">
        <v>0</v>
      </c>
      <c r="AM1296" s="3">
        <v>1.9115714285714287</v>
      </c>
      <c r="AN1296" s="3">
        <v>0.8571428571428571</v>
      </c>
      <c r="AO1296" s="3">
        <f t="shared" si="264"/>
        <v>0.43634693877551023</v>
      </c>
      <c r="AP1296" s="3" t="b">
        <f t="shared" si="265"/>
        <v>0</v>
      </c>
      <c r="AQ1296" s="3" t="b">
        <f t="shared" si="272"/>
        <v>1</v>
      </c>
      <c r="AR1296">
        <f t="shared" si="266"/>
        <v>1</v>
      </c>
      <c r="AS1296">
        <f t="shared" si="267"/>
        <v>2</v>
      </c>
      <c r="AT1296" s="3" t="b">
        <f t="shared" si="268"/>
        <v>1</v>
      </c>
      <c r="AU1296" s="3">
        <f t="shared" si="269"/>
        <v>7.1428571428571425E-2</v>
      </c>
      <c r="AV1296" s="3">
        <f t="shared" si="270"/>
        <v>0.92290476190476189</v>
      </c>
      <c r="AW1296" s="3">
        <f t="shared" si="275"/>
        <v>-3.6916086054672359</v>
      </c>
      <c r="AX1296" s="3">
        <f t="shared" ref="AX1296:AX1346" si="276">(AW1296-AVERAGE(AW1286:AW1306))/STDEV(AW1286:AW1306)</f>
        <v>-2.8546166325402997</v>
      </c>
      <c r="AY1296" s="3" t="b">
        <f t="shared" si="273"/>
        <v>1</v>
      </c>
      <c r="AZ1296" s="6">
        <f t="shared" si="271"/>
        <v>0.12990293569119676</v>
      </c>
      <c r="BA1296" s="3" t="b">
        <f t="shared" si="274"/>
        <v>0</v>
      </c>
      <c r="BB1296" s="3"/>
      <c r="BC1296" t="s">
        <v>537</v>
      </c>
    </row>
    <row r="1297" spans="1:55">
      <c r="A1297">
        <v>671</v>
      </c>
      <c r="B1297">
        <v>1</v>
      </c>
      <c r="C1297" t="s">
        <v>1938</v>
      </c>
      <c r="D1297" t="str">
        <f>HYPERLINK("http://www.uniprot.org/uniprot/PAXI1_MOUSE", "PAXI1_MOUSE")</f>
        <v>PAXI1_MOUSE</v>
      </c>
      <c r="F1297">
        <v>2.7</v>
      </c>
      <c r="G1297">
        <v>1056</v>
      </c>
      <c r="H1297">
        <v>119270</v>
      </c>
      <c r="I1297" t="s">
        <v>1939</v>
      </c>
      <c r="J1297">
        <v>2</v>
      </c>
      <c r="K1297">
        <v>2</v>
      </c>
      <c r="L1297">
        <v>1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2</v>
      </c>
      <c r="S1297">
        <v>0</v>
      </c>
      <c r="T1297">
        <v>0</v>
      </c>
      <c r="U1297">
        <v>0</v>
      </c>
      <c r="V1297">
        <v>0</v>
      </c>
      <c r="W1297">
        <v>0</v>
      </c>
      <c r="X1297">
        <v>0</v>
      </c>
      <c r="Y1297">
        <v>2</v>
      </c>
      <c r="Z1297">
        <v>0</v>
      </c>
      <c r="AA1297">
        <v>0</v>
      </c>
      <c r="AB1297">
        <v>0</v>
      </c>
      <c r="AC1297">
        <v>0</v>
      </c>
      <c r="AD1297">
        <v>0</v>
      </c>
      <c r="AE1297">
        <v>0</v>
      </c>
      <c r="AF1297">
        <v>2</v>
      </c>
      <c r="AG1297">
        <v>0</v>
      </c>
      <c r="AH1297" s="3">
        <v>0.42857142857142855</v>
      </c>
      <c r="AI1297" s="3">
        <v>0</v>
      </c>
      <c r="AJ1297" s="3">
        <v>0</v>
      </c>
      <c r="AK1297" s="3">
        <v>0.7142857142857143</v>
      </c>
      <c r="AL1297" s="3">
        <v>0.5714285714285714</v>
      </c>
      <c r="AM1297" s="3">
        <v>1.2924285714285715</v>
      </c>
      <c r="AN1297" s="3">
        <v>0</v>
      </c>
      <c r="AO1297" s="3">
        <f t="shared" si="264"/>
        <v>0.42953061224489797</v>
      </c>
      <c r="AP1297" s="3" t="b">
        <f t="shared" si="265"/>
        <v>0</v>
      </c>
      <c r="AQ1297" s="3" t="b">
        <f t="shared" si="272"/>
        <v>1</v>
      </c>
      <c r="AR1297">
        <f t="shared" si="266"/>
        <v>0</v>
      </c>
      <c r="AS1297">
        <f t="shared" si="267"/>
        <v>1</v>
      </c>
      <c r="AT1297" s="3" t="b">
        <f t="shared" si="268"/>
        <v>0</v>
      </c>
      <c r="AU1297" s="3">
        <f t="shared" si="269"/>
        <v>0.2857142857142857</v>
      </c>
      <c r="AV1297" s="3">
        <f t="shared" si="270"/>
        <v>0.62128571428571433</v>
      </c>
      <c r="AW1297" s="3">
        <f t="shared" si="275"/>
        <v>-1.1206837088019814</v>
      </c>
      <c r="AX1297" s="3">
        <f t="shared" si="276"/>
        <v>-0.80841420711737333</v>
      </c>
      <c r="AY1297" s="3" t="b">
        <f t="shared" si="273"/>
        <v>0</v>
      </c>
      <c r="AZ1297" s="6">
        <f t="shared" si="271"/>
        <v>0.41202884242009952</v>
      </c>
      <c r="BA1297" s="3" t="b">
        <f t="shared" si="274"/>
        <v>0</v>
      </c>
      <c r="BB1297" s="3"/>
      <c r="BC1297" t="s">
        <v>537</v>
      </c>
    </row>
    <row r="1298" spans="1:55">
      <c r="A1298">
        <v>746</v>
      </c>
      <c r="B1298">
        <v>1</v>
      </c>
      <c r="C1298" t="s">
        <v>1754</v>
      </c>
      <c r="D1298" t="str">
        <f>HYPERLINK("http://www.uniprot.org/uniprot/FBLL1_MOUSE", "FBLL1_MOUSE")</f>
        <v>FBLL1_MOUSE</v>
      </c>
      <c r="F1298">
        <v>22.6</v>
      </c>
      <c r="G1298">
        <v>314</v>
      </c>
      <c r="H1298">
        <v>33340</v>
      </c>
      <c r="I1298" t="s">
        <v>1755</v>
      </c>
      <c r="J1298">
        <v>303</v>
      </c>
      <c r="K1298">
        <v>1</v>
      </c>
      <c r="L1298">
        <v>3.0000000000000001E-3</v>
      </c>
      <c r="M1298">
        <v>32</v>
      </c>
      <c r="N1298">
        <v>19</v>
      </c>
      <c r="O1298">
        <v>39</v>
      </c>
      <c r="P1298">
        <v>31</v>
      </c>
      <c r="Q1298">
        <v>48</v>
      </c>
      <c r="R1298">
        <v>17</v>
      </c>
      <c r="S1298">
        <v>117</v>
      </c>
      <c r="T1298">
        <v>0</v>
      </c>
      <c r="U1298">
        <v>0</v>
      </c>
      <c r="V1298">
        <v>1</v>
      </c>
      <c r="W1298">
        <v>0</v>
      </c>
      <c r="X1298">
        <v>0</v>
      </c>
      <c r="Y1298">
        <v>0</v>
      </c>
      <c r="Z1298">
        <v>0</v>
      </c>
      <c r="AA1298">
        <v>0</v>
      </c>
      <c r="AB1298">
        <v>0</v>
      </c>
      <c r="AC1298">
        <v>1.268</v>
      </c>
      <c r="AD1298">
        <v>0</v>
      </c>
      <c r="AE1298">
        <v>0</v>
      </c>
      <c r="AF1298">
        <v>0</v>
      </c>
      <c r="AG1298">
        <v>0</v>
      </c>
      <c r="AH1298" s="3">
        <v>0.5714285714285714</v>
      </c>
      <c r="AI1298" s="3">
        <v>0</v>
      </c>
      <c r="AJ1298" s="3">
        <v>0.89542857142857135</v>
      </c>
      <c r="AK1298" s="3">
        <v>0.8571428571428571</v>
      </c>
      <c r="AL1298" s="3">
        <v>0.6667142857142857</v>
      </c>
      <c r="AM1298" s="3">
        <v>0</v>
      </c>
      <c r="AN1298" s="3">
        <v>0</v>
      </c>
      <c r="AO1298" s="3">
        <f t="shared" si="264"/>
        <v>0.42724489795918369</v>
      </c>
      <c r="AP1298" s="3" t="b">
        <f t="shared" si="265"/>
        <v>0</v>
      </c>
      <c r="AQ1298" s="3" t="b">
        <f t="shared" si="272"/>
        <v>0</v>
      </c>
      <c r="AR1298">
        <f t="shared" si="266"/>
        <v>4</v>
      </c>
      <c r="AS1298">
        <f t="shared" si="267"/>
        <v>3</v>
      </c>
      <c r="AT1298" s="3" t="b">
        <f t="shared" si="268"/>
        <v>1</v>
      </c>
      <c r="AU1298" s="3">
        <f t="shared" si="269"/>
        <v>0.58099999999999996</v>
      </c>
      <c r="AV1298" s="3">
        <f t="shared" si="270"/>
        <v>0.22223809523809523</v>
      </c>
      <c r="AW1298" s="3">
        <f t="shared" si="275"/>
        <v>1.3864320242191457</v>
      </c>
      <c r="AX1298" s="3">
        <f t="shared" si="276"/>
        <v>0.9201898524503308</v>
      </c>
      <c r="AY1298" s="3" t="b">
        <f t="shared" si="273"/>
        <v>0</v>
      </c>
      <c r="AZ1298" s="6">
        <f t="shared" si="271"/>
        <v>0.29557897571144853</v>
      </c>
      <c r="BA1298" s="3" t="b">
        <f t="shared" si="274"/>
        <v>0</v>
      </c>
      <c r="BB1298" s="3"/>
      <c r="BC1298" t="s">
        <v>1387</v>
      </c>
    </row>
    <row r="1299" spans="1:55">
      <c r="A1299">
        <v>346</v>
      </c>
      <c r="B1299">
        <v>1</v>
      </c>
      <c r="C1299" t="s">
        <v>1216</v>
      </c>
      <c r="D1299" t="str">
        <f>HYPERLINK("http://www.uniprot.org/uniprot/IF4A1_MOUSE", "IF4A1_MOUSE")</f>
        <v>IF4A1_MOUSE</v>
      </c>
      <c r="F1299">
        <v>12.8</v>
      </c>
      <c r="G1299">
        <v>406</v>
      </c>
      <c r="H1299">
        <v>46155</v>
      </c>
      <c r="I1299" t="s">
        <v>1131</v>
      </c>
      <c r="J1299">
        <v>123</v>
      </c>
      <c r="K1299">
        <v>4</v>
      </c>
      <c r="L1299">
        <v>3.3000000000000002E-2</v>
      </c>
      <c r="M1299">
        <v>7</v>
      </c>
      <c r="N1299">
        <v>25</v>
      </c>
      <c r="O1299">
        <v>26</v>
      </c>
      <c r="P1299">
        <v>5</v>
      </c>
      <c r="Q1299">
        <v>2</v>
      </c>
      <c r="R1299">
        <v>29</v>
      </c>
      <c r="S1299">
        <v>29</v>
      </c>
      <c r="T1299">
        <v>0</v>
      </c>
      <c r="U1299">
        <v>0</v>
      </c>
      <c r="V1299">
        <v>2</v>
      </c>
      <c r="W1299">
        <v>0</v>
      </c>
      <c r="X1299">
        <v>0</v>
      </c>
      <c r="Y1299">
        <v>0</v>
      </c>
      <c r="Z1299">
        <v>2</v>
      </c>
      <c r="AA1299">
        <v>0</v>
      </c>
      <c r="AB1299">
        <v>0</v>
      </c>
      <c r="AC1299">
        <v>2.552</v>
      </c>
      <c r="AD1299">
        <v>0</v>
      </c>
      <c r="AE1299">
        <v>0</v>
      </c>
      <c r="AF1299">
        <v>0</v>
      </c>
      <c r="AG1299">
        <v>2.5619999999999998</v>
      </c>
      <c r="AH1299" s="3">
        <v>0</v>
      </c>
      <c r="AI1299" s="3">
        <v>0</v>
      </c>
      <c r="AJ1299" s="3">
        <v>1.5074285714285713</v>
      </c>
      <c r="AK1299" s="3">
        <v>0</v>
      </c>
      <c r="AL1299" s="3">
        <v>0</v>
      </c>
      <c r="AM1299" s="3">
        <v>0</v>
      </c>
      <c r="AN1299" s="3">
        <v>1.3659999999999999</v>
      </c>
      <c r="AO1299" s="3">
        <f t="shared" si="264"/>
        <v>0.41048979591836732</v>
      </c>
      <c r="AP1299" s="3" t="b">
        <f t="shared" si="265"/>
        <v>0</v>
      </c>
      <c r="AQ1299" s="3" t="b">
        <f t="shared" si="272"/>
        <v>0</v>
      </c>
      <c r="AR1299">
        <f t="shared" si="266"/>
        <v>4</v>
      </c>
      <c r="AS1299">
        <f t="shared" si="267"/>
        <v>3</v>
      </c>
      <c r="AT1299" s="3" t="b">
        <f t="shared" si="268"/>
        <v>1</v>
      </c>
      <c r="AU1299" s="3">
        <f t="shared" si="269"/>
        <v>0.37685714285714284</v>
      </c>
      <c r="AV1299" s="3">
        <f t="shared" si="270"/>
        <v>0.45533333333333331</v>
      </c>
      <c r="AW1299" s="3">
        <f t="shared" si="275"/>
        <v>-0.27290534037499381</v>
      </c>
      <c r="AX1299" s="3">
        <f t="shared" si="276"/>
        <v>-0.26528449447825975</v>
      </c>
      <c r="AY1299" s="3" t="b">
        <f t="shared" si="273"/>
        <v>0</v>
      </c>
      <c r="AZ1299" s="6">
        <f t="shared" si="271"/>
        <v>0.89877293140815928</v>
      </c>
      <c r="BA1299" s="3" t="b">
        <f t="shared" si="274"/>
        <v>0</v>
      </c>
      <c r="BB1299" s="3"/>
      <c r="BC1299" t="s">
        <v>1132</v>
      </c>
    </row>
    <row r="1300" spans="1:55">
      <c r="A1300">
        <v>43</v>
      </c>
      <c r="B1300">
        <v>1</v>
      </c>
      <c r="C1300" t="s">
        <v>477</v>
      </c>
      <c r="D1300" t="str">
        <f>HYPERLINK("http://www.uniprot.org/uniprot/MED14_MOUSE", "MED14_MOUSE")</f>
        <v>MED14_MOUSE</v>
      </c>
      <c r="F1300">
        <v>4.0999999999999996</v>
      </c>
      <c r="G1300">
        <v>1459</v>
      </c>
      <c r="H1300">
        <v>160967</v>
      </c>
      <c r="I1300" t="s">
        <v>478</v>
      </c>
      <c r="J1300">
        <v>6</v>
      </c>
      <c r="K1300">
        <v>6</v>
      </c>
      <c r="L1300">
        <v>1</v>
      </c>
      <c r="M1300">
        <v>0</v>
      </c>
      <c r="N1300">
        <v>4</v>
      </c>
      <c r="O1300">
        <v>0</v>
      </c>
      <c r="P1300">
        <v>0</v>
      </c>
      <c r="Q1300">
        <v>0</v>
      </c>
      <c r="R1300">
        <v>0</v>
      </c>
      <c r="S1300">
        <v>2</v>
      </c>
      <c r="T1300">
        <v>0</v>
      </c>
      <c r="U1300">
        <v>4</v>
      </c>
      <c r="V1300">
        <v>0</v>
      </c>
      <c r="W1300">
        <v>0</v>
      </c>
      <c r="X1300">
        <v>0</v>
      </c>
      <c r="Y1300">
        <v>0</v>
      </c>
      <c r="Z1300">
        <v>2</v>
      </c>
      <c r="AA1300">
        <v>0</v>
      </c>
      <c r="AB1300">
        <v>4</v>
      </c>
      <c r="AC1300">
        <v>0</v>
      </c>
      <c r="AD1300">
        <v>0</v>
      </c>
      <c r="AE1300">
        <v>0</v>
      </c>
      <c r="AF1300">
        <v>0</v>
      </c>
      <c r="AG1300">
        <v>2</v>
      </c>
      <c r="AH1300" s="3">
        <v>0</v>
      </c>
      <c r="AI1300" s="3">
        <v>2</v>
      </c>
      <c r="AJ1300" s="3">
        <v>0</v>
      </c>
      <c r="AK1300" s="3">
        <v>0</v>
      </c>
      <c r="AL1300" s="3">
        <v>0</v>
      </c>
      <c r="AM1300" s="3">
        <v>0</v>
      </c>
      <c r="AN1300" s="3">
        <v>0.8571428571428571</v>
      </c>
      <c r="AO1300" s="3">
        <f t="shared" si="264"/>
        <v>0.40816326530612246</v>
      </c>
      <c r="AP1300" s="3" t="b">
        <f t="shared" si="265"/>
        <v>0</v>
      </c>
      <c r="AQ1300" s="3" t="b">
        <f t="shared" si="272"/>
        <v>1</v>
      </c>
      <c r="AR1300">
        <f t="shared" si="266"/>
        <v>1</v>
      </c>
      <c r="AS1300">
        <f t="shared" si="267"/>
        <v>1</v>
      </c>
      <c r="AT1300" s="3" t="b">
        <f t="shared" si="268"/>
        <v>0</v>
      </c>
      <c r="AU1300" s="3">
        <f t="shared" si="269"/>
        <v>0.5</v>
      </c>
      <c r="AV1300" s="3">
        <f t="shared" si="270"/>
        <v>0.2857142857142857</v>
      </c>
      <c r="AW1300" s="3">
        <f t="shared" si="275"/>
        <v>0.80735492205760406</v>
      </c>
      <c r="AX1300" s="3">
        <f t="shared" si="276"/>
        <v>0.56777908899924989</v>
      </c>
      <c r="AY1300" s="3" t="b">
        <f t="shared" si="273"/>
        <v>0</v>
      </c>
      <c r="AZ1300" s="6">
        <f t="shared" si="271"/>
        <v>0.75063271752326677</v>
      </c>
      <c r="BA1300" s="3" t="b">
        <f t="shared" si="274"/>
        <v>0</v>
      </c>
      <c r="BB1300" s="3"/>
      <c r="BC1300" t="s">
        <v>537</v>
      </c>
    </row>
    <row r="1301" spans="1:55">
      <c r="A1301">
        <v>574</v>
      </c>
      <c r="B1301">
        <v>1</v>
      </c>
      <c r="C1301" t="s">
        <v>599</v>
      </c>
      <c r="D1301" t="str">
        <f>HYPERLINK("http://www.uniprot.org/uniprot/GCDH_MOUSE", "GCDH_MOUSE")</f>
        <v>GCDH_MOUSE</v>
      </c>
      <c r="F1301">
        <v>10.7</v>
      </c>
      <c r="G1301">
        <v>438</v>
      </c>
      <c r="H1301">
        <v>48648</v>
      </c>
      <c r="I1301" t="s">
        <v>600</v>
      </c>
      <c r="J1301">
        <v>3</v>
      </c>
      <c r="K1301">
        <v>3</v>
      </c>
      <c r="L1301">
        <v>1</v>
      </c>
      <c r="M1301">
        <v>0</v>
      </c>
      <c r="N1301">
        <v>2</v>
      </c>
      <c r="O1301">
        <v>0</v>
      </c>
      <c r="P1301">
        <v>0</v>
      </c>
      <c r="Q1301">
        <v>0</v>
      </c>
      <c r="R1301">
        <v>1</v>
      </c>
      <c r="S1301">
        <v>0</v>
      </c>
      <c r="T1301">
        <v>0</v>
      </c>
      <c r="U1301">
        <v>2</v>
      </c>
      <c r="V1301">
        <v>0</v>
      </c>
      <c r="W1301">
        <v>0</v>
      </c>
      <c r="X1301">
        <v>0</v>
      </c>
      <c r="Y1301">
        <v>1</v>
      </c>
      <c r="Z1301">
        <v>0</v>
      </c>
      <c r="AA1301">
        <v>0</v>
      </c>
      <c r="AB1301">
        <v>2</v>
      </c>
      <c r="AC1301">
        <v>0</v>
      </c>
      <c r="AD1301">
        <v>0</v>
      </c>
      <c r="AE1301">
        <v>0</v>
      </c>
      <c r="AF1301">
        <v>1</v>
      </c>
      <c r="AG1301">
        <v>0</v>
      </c>
      <c r="AH1301" s="3">
        <v>0.2857142857142857</v>
      </c>
      <c r="AI1301" s="3">
        <v>0.8571428571428571</v>
      </c>
      <c r="AJ1301" s="3">
        <v>0</v>
      </c>
      <c r="AK1301" s="3">
        <v>0.5714285714285714</v>
      </c>
      <c r="AL1301" s="3">
        <v>0.42857142857142855</v>
      </c>
      <c r="AM1301" s="3">
        <v>0.7142857142857143</v>
      </c>
      <c r="AN1301" s="3">
        <v>0</v>
      </c>
      <c r="AO1301" s="3">
        <f t="shared" si="264"/>
        <v>0.40816326530612246</v>
      </c>
      <c r="AP1301" s="3" t="b">
        <f t="shared" si="265"/>
        <v>0</v>
      </c>
      <c r="AQ1301" s="3" t="b">
        <f t="shared" si="272"/>
        <v>1</v>
      </c>
      <c r="AR1301">
        <f t="shared" si="266"/>
        <v>1</v>
      </c>
      <c r="AS1301">
        <f t="shared" si="267"/>
        <v>1</v>
      </c>
      <c r="AT1301" s="3" t="b">
        <f t="shared" si="268"/>
        <v>0</v>
      </c>
      <c r="AU1301" s="3">
        <f t="shared" si="269"/>
        <v>0.42857142857142855</v>
      </c>
      <c r="AV1301" s="3">
        <f t="shared" si="270"/>
        <v>0.38095238095238093</v>
      </c>
      <c r="AW1301" s="3">
        <f t="shared" si="275"/>
        <v>0.16992500144231237</v>
      </c>
      <c r="AX1301" s="3">
        <f t="shared" si="276"/>
        <v>0.20682470988833329</v>
      </c>
      <c r="AY1301" s="3" t="b">
        <f t="shared" si="273"/>
        <v>0</v>
      </c>
      <c r="AZ1301" s="6">
        <f t="shared" si="271"/>
        <v>0.87111726262518019</v>
      </c>
      <c r="BA1301" s="3" t="b">
        <f t="shared" si="274"/>
        <v>0</v>
      </c>
      <c r="BB1301" s="3"/>
      <c r="BC1301" t="s">
        <v>537</v>
      </c>
    </row>
    <row r="1302" spans="1:55">
      <c r="A1302">
        <v>255</v>
      </c>
      <c r="B1302">
        <v>1</v>
      </c>
      <c r="C1302" t="s">
        <v>1383</v>
      </c>
      <c r="D1302" t="str">
        <f>HYPERLINK("http://www.uniprot.org/uniprot/RAB18_MOUSE", "RAB18_MOUSE")</f>
        <v>RAB18_MOUSE</v>
      </c>
      <c r="F1302">
        <v>21.4</v>
      </c>
      <c r="G1302">
        <v>206</v>
      </c>
      <c r="H1302">
        <v>23036</v>
      </c>
      <c r="I1302" t="s">
        <v>1384</v>
      </c>
      <c r="J1302">
        <v>5</v>
      </c>
      <c r="K1302">
        <v>5</v>
      </c>
      <c r="L1302">
        <v>1</v>
      </c>
      <c r="M1302">
        <v>0</v>
      </c>
      <c r="N1302">
        <v>4</v>
      </c>
      <c r="O1302">
        <v>0</v>
      </c>
      <c r="P1302">
        <v>0</v>
      </c>
      <c r="Q1302">
        <v>0</v>
      </c>
      <c r="R1302">
        <v>1</v>
      </c>
      <c r="S1302">
        <v>0</v>
      </c>
      <c r="T1302">
        <v>0</v>
      </c>
      <c r="U1302">
        <v>4</v>
      </c>
      <c r="V1302">
        <v>0</v>
      </c>
      <c r="W1302">
        <v>0</v>
      </c>
      <c r="X1302">
        <v>0</v>
      </c>
      <c r="Y1302">
        <v>1</v>
      </c>
      <c r="Z1302">
        <v>0</v>
      </c>
      <c r="AA1302">
        <v>0</v>
      </c>
      <c r="AB1302">
        <v>4</v>
      </c>
      <c r="AC1302">
        <v>0</v>
      </c>
      <c r="AD1302">
        <v>0</v>
      </c>
      <c r="AE1302">
        <v>0</v>
      </c>
      <c r="AF1302">
        <v>1</v>
      </c>
      <c r="AG1302">
        <v>0</v>
      </c>
      <c r="AH1302" s="3">
        <v>0</v>
      </c>
      <c r="AI1302" s="3">
        <v>2.2857142857142856</v>
      </c>
      <c r="AJ1302" s="3">
        <v>0</v>
      </c>
      <c r="AK1302" s="3">
        <v>0</v>
      </c>
      <c r="AL1302" s="3">
        <v>0</v>
      </c>
      <c r="AM1302" s="3">
        <v>0.5714285714285714</v>
      </c>
      <c r="AN1302" s="3">
        <v>0</v>
      </c>
      <c r="AO1302" s="3">
        <f t="shared" si="264"/>
        <v>0.4081632653061224</v>
      </c>
      <c r="AP1302" s="3" t="b">
        <f t="shared" si="265"/>
        <v>0</v>
      </c>
      <c r="AQ1302" s="3" t="b">
        <f t="shared" si="272"/>
        <v>1</v>
      </c>
      <c r="AR1302">
        <f t="shared" si="266"/>
        <v>1</v>
      </c>
      <c r="AS1302">
        <f t="shared" si="267"/>
        <v>1</v>
      </c>
      <c r="AT1302" s="3" t="b">
        <f t="shared" si="268"/>
        <v>0</v>
      </c>
      <c r="AU1302" s="3">
        <f t="shared" si="269"/>
        <v>0.5714285714285714</v>
      </c>
      <c r="AV1302" s="3">
        <f t="shared" si="270"/>
        <v>0.19047619047619047</v>
      </c>
      <c r="AW1302" s="3">
        <f t="shared" si="275"/>
        <v>1.5849625007211563</v>
      </c>
      <c r="AX1302" s="3">
        <f t="shared" si="276"/>
        <v>1.1262472965385768</v>
      </c>
      <c r="AY1302" s="3" t="b">
        <f t="shared" si="273"/>
        <v>0</v>
      </c>
      <c r="AZ1302" s="6">
        <f t="shared" si="271"/>
        <v>0.60699833475257248</v>
      </c>
      <c r="BA1302" s="3" t="b">
        <f t="shared" si="274"/>
        <v>0</v>
      </c>
      <c r="BB1302" s="3"/>
      <c r="BC1302" t="s">
        <v>537</v>
      </c>
    </row>
    <row r="1303" spans="1:55">
      <c r="A1303">
        <v>306</v>
      </c>
      <c r="B1303">
        <v>1</v>
      </c>
      <c r="C1303" t="s">
        <v>656</v>
      </c>
      <c r="D1303" t="str">
        <f>HYPERLINK("http://www.uniprot.org/uniprot/HDGF_MOUSE", "HDGF_MOUSE")</f>
        <v>HDGF_MOUSE</v>
      </c>
      <c r="F1303">
        <v>24.9</v>
      </c>
      <c r="G1303">
        <v>237</v>
      </c>
      <c r="H1303">
        <v>26270</v>
      </c>
      <c r="I1303" t="s">
        <v>657</v>
      </c>
      <c r="J1303">
        <v>9</v>
      </c>
      <c r="K1303">
        <v>5</v>
      </c>
      <c r="L1303">
        <v>0.55600000000000005</v>
      </c>
      <c r="M1303">
        <v>0</v>
      </c>
      <c r="N1303">
        <v>3</v>
      </c>
      <c r="O1303">
        <v>0</v>
      </c>
      <c r="P1303">
        <v>0</v>
      </c>
      <c r="Q1303">
        <v>0</v>
      </c>
      <c r="R1303">
        <v>1</v>
      </c>
      <c r="S1303">
        <v>5</v>
      </c>
      <c r="T1303">
        <v>0</v>
      </c>
      <c r="U1303">
        <v>3</v>
      </c>
      <c r="V1303">
        <v>0</v>
      </c>
      <c r="W1303">
        <v>0</v>
      </c>
      <c r="X1303">
        <v>0</v>
      </c>
      <c r="Y1303">
        <v>1</v>
      </c>
      <c r="Z1303">
        <v>1</v>
      </c>
      <c r="AA1303">
        <v>0</v>
      </c>
      <c r="AB1303">
        <v>3</v>
      </c>
      <c r="AC1303">
        <v>0</v>
      </c>
      <c r="AD1303">
        <v>0</v>
      </c>
      <c r="AE1303">
        <v>0</v>
      </c>
      <c r="AF1303">
        <v>1</v>
      </c>
      <c r="AG1303">
        <v>1.0740000000000001</v>
      </c>
      <c r="AH1303" s="3">
        <v>0</v>
      </c>
      <c r="AI1303" s="3">
        <v>1.4</v>
      </c>
      <c r="AJ1303" s="3">
        <v>0</v>
      </c>
      <c r="AK1303" s="3">
        <v>0</v>
      </c>
      <c r="AL1303" s="3">
        <v>0</v>
      </c>
      <c r="AM1303" s="3">
        <v>0.62614285714285711</v>
      </c>
      <c r="AN1303" s="3">
        <v>0.72485714285714287</v>
      </c>
      <c r="AO1303" s="3">
        <f t="shared" si="264"/>
        <v>0.39300000000000007</v>
      </c>
      <c r="AP1303" s="3" t="b">
        <f t="shared" si="265"/>
        <v>0</v>
      </c>
      <c r="AQ1303" s="3" t="b">
        <f t="shared" si="272"/>
        <v>1</v>
      </c>
      <c r="AR1303">
        <f t="shared" si="266"/>
        <v>1</v>
      </c>
      <c r="AS1303">
        <f t="shared" si="267"/>
        <v>2</v>
      </c>
      <c r="AT1303" s="3" t="b">
        <f t="shared" si="268"/>
        <v>1</v>
      </c>
      <c r="AU1303" s="3">
        <f t="shared" si="269"/>
        <v>0.35</v>
      </c>
      <c r="AV1303" s="3">
        <f t="shared" si="270"/>
        <v>0.45033333333333331</v>
      </c>
      <c r="AW1303" s="3">
        <f t="shared" si="275"/>
        <v>-0.36363834677219958</v>
      </c>
      <c r="AX1303" s="3">
        <f t="shared" si="276"/>
        <v>-5.150461966242835E-2</v>
      </c>
      <c r="AY1303" s="3" t="b">
        <f t="shared" si="273"/>
        <v>0</v>
      </c>
      <c r="AZ1303" s="6">
        <f t="shared" si="271"/>
        <v>0.83440221166101902</v>
      </c>
      <c r="BA1303" s="3" t="b">
        <f t="shared" si="274"/>
        <v>0</v>
      </c>
      <c r="BB1303" s="3"/>
      <c r="BC1303" t="s">
        <v>658</v>
      </c>
    </row>
    <row r="1304" spans="1:55">
      <c r="A1304">
        <v>82</v>
      </c>
      <c r="B1304">
        <v>1</v>
      </c>
      <c r="C1304" t="s">
        <v>404</v>
      </c>
      <c r="D1304" t="str">
        <f>HYPERLINK("http://www.uniprot.org/uniprot/GOSR2_MOUSE", "GOSR2_MOUSE")</f>
        <v>GOSR2_MOUSE</v>
      </c>
      <c r="F1304">
        <v>12.7</v>
      </c>
      <c r="G1304">
        <v>212</v>
      </c>
      <c r="H1304">
        <v>24726</v>
      </c>
      <c r="I1304" t="s">
        <v>405</v>
      </c>
      <c r="J1304">
        <v>6</v>
      </c>
      <c r="K1304">
        <v>6</v>
      </c>
      <c r="L1304">
        <v>1</v>
      </c>
      <c r="M1304">
        <v>0</v>
      </c>
      <c r="N1304">
        <v>1</v>
      </c>
      <c r="O1304">
        <v>2</v>
      </c>
      <c r="P1304">
        <v>0</v>
      </c>
      <c r="Q1304">
        <v>0</v>
      </c>
      <c r="R1304">
        <v>1</v>
      </c>
      <c r="S1304">
        <v>2</v>
      </c>
      <c r="T1304">
        <v>0</v>
      </c>
      <c r="U1304">
        <v>1</v>
      </c>
      <c r="V1304">
        <v>2</v>
      </c>
      <c r="W1304">
        <v>0</v>
      </c>
      <c r="X1304">
        <v>0</v>
      </c>
      <c r="Y1304">
        <v>1</v>
      </c>
      <c r="Z1304">
        <v>2</v>
      </c>
      <c r="AA1304">
        <v>0</v>
      </c>
      <c r="AB1304">
        <v>1</v>
      </c>
      <c r="AC1304">
        <v>2</v>
      </c>
      <c r="AD1304">
        <v>0</v>
      </c>
      <c r="AE1304">
        <v>0</v>
      </c>
      <c r="AF1304">
        <v>1</v>
      </c>
      <c r="AG1304">
        <v>2</v>
      </c>
      <c r="AH1304" s="3">
        <v>0</v>
      </c>
      <c r="AI1304" s="3">
        <v>0.2857142857142857</v>
      </c>
      <c r="AJ1304" s="3">
        <v>1</v>
      </c>
      <c r="AK1304" s="3">
        <v>0</v>
      </c>
      <c r="AL1304" s="3">
        <v>0</v>
      </c>
      <c r="AM1304" s="3">
        <v>0.5714285714285714</v>
      </c>
      <c r="AN1304" s="3">
        <v>0.8571428571428571</v>
      </c>
      <c r="AO1304" s="3">
        <f t="shared" si="264"/>
        <v>0.38775510204081626</v>
      </c>
      <c r="AP1304" s="3" t="b">
        <f t="shared" si="265"/>
        <v>0</v>
      </c>
      <c r="AQ1304" s="3" t="b">
        <f t="shared" si="272"/>
        <v>1</v>
      </c>
      <c r="AR1304">
        <f t="shared" si="266"/>
        <v>2</v>
      </c>
      <c r="AS1304">
        <f t="shared" si="267"/>
        <v>2</v>
      </c>
      <c r="AT1304" s="3" t="b">
        <f t="shared" si="268"/>
        <v>1</v>
      </c>
      <c r="AU1304" s="3">
        <f t="shared" si="269"/>
        <v>0.3214285714285714</v>
      </c>
      <c r="AV1304" s="3">
        <f t="shared" si="270"/>
        <v>0.47619047619047611</v>
      </c>
      <c r="AW1304" s="3">
        <f t="shared" si="275"/>
        <v>-0.56704059272389373</v>
      </c>
      <c r="AX1304" s="3">
        <f t="shared" si="276"/>
        <v>-0.25944539243137599</v>
      </c>
      <c r="AY1304" s="3" t="b">
        <f t="shared" si="273"/>
        <v>0</v>
      </c>
      <c r="AZ1304" s="6">
        <f t="shared" si="271"/>
        <v>0.676735347393977</v>
      </c>
      <c r="BA1304" s="3" t="b">
        <f t="shared" si="274"/>
        <v>0</v>
      </c>
      <c r="BB1304" s="3"/>
      <c r="BC1304" t="s">
        <v>537</v>
      </c>
    </row>
    <row r="1305" spans="1:55">
      <c r="A1305">
        <v>289</v>
      </c>
      <c r="B1305">
        <v>1</v>
      </c>
      <c r="C1305" t="s">
        <v>702</v>
      </c>
      <c r="D1305" t="str">
        <f>HYPERLINK("http://www.uniprot.org/uniprot/RFX1_MOUSE", "RFX1_MOUSE")</f>
        <v>RFX1_MOUSE</v>
      </c>
      <c r="F1305">
        <v>5.7</v>
      </c>
      <c r="G1305">
        <v>963</v>
      </c>
      <c r="H1305">
        <v>103695</v>
      </c>
      <c r="I1305" t="s">
        <v>624</v>
      </c>
      <c r="J1305">
        <v>6</v>
      </c>
      <c r="K1305">
        <v>6</v>
      </c>
      <c r="L1305">
        <v>1</v>
      </c>
      <c r="M1305">
        <v>0</v>
      </c>
      <c r="N1305">
        <v>2</v>
      </c>
      <c r="O1305">
        <v>1</v>
      </c>
      <c r="P1305">
        <v>0</v>
      </c>
      <c r="Q1305">
        <v>0</v>
      </c>
      <c r="R1305">
        <v>1</v>
      </c>
      <c r="S1305">
        <v>2</v>
      </c>
      <c r="T1305">
        <v>0</v>
      </c>
      <c r="U1305">
        <v>2</v>
      </c>
      <c r="V1305">
        <v>1</v>
      </c>
      <c r="W1305">
        <v>0</v>
      </c>
      <c r="X1305">
        <v>0</v>
      </c>
      <c r="Y1305">
        <v>1</v>
      </c>
      <c r="Z1305">
        <v>2</v>
      </c>
      <c r="AA1305">
        <v>0</v>
      </c>
      <c r="AB1305">
        <v>2</v>
      </c>
      <c r="AC1305">
        <v>1</v>
      </c>
      <c r="AD1305">
        <v>0</v>
      </c>
      <c r="AE1305">
        <v>0</v>
      </c>
      <c r="AF1305">
        <v>1</v>
      </c>
      <c r="AG1305">
        <v>2</v>
      </c>
      <c r="AH1305" s="3">
        <v>0</v>
      </c>
      <c r="AI1305" s="3">
        <v>0.8571428571428571</v>
      </c>
      <c r="AJ1305" s="3">
        <v>0.42857142857142855</v>
      </c>
      <c r="AK1305" s="3">
        <v>0</v>
      </c>
      <c r="AL1305" s="3">
        <v>0</v>
      </c>
      <c r="AM1305" s="3">
        <v>0.5714285714285714</v>
      </c>
      <c r="AN1305" s="3">
        <v>0.8571428571428571</v>
      </c>
      <c r="AO1305" s="3">
        <f t="shared" si="264"/>
        <v>0.38775510204081626</v>
      </c>
      <c r="AP1305" s="3" t="b">
        <f t="shared" si="265"/>
        <v>0</v>
      </c>
      <c r="AQ1305" s="3" t="b">
        <f t="shared" si="272"/>
        <v>1</v>
      </c>
      <c r="AR1305">
        <f t="shared" si="266"/>
        <v>2</v>
      </c>
      <c r="AS1305">
        <f t="shared" si="267"/>
        <v>2</v>
      </c>
      <c r="AT1305" s="3" t="b">
        <f t="shared" si="268"/>
        <v>1</v>
      </c>
      <c r="AU1305" s="3">
        <f t="shared" si="269"/>
        <v>0.3214285714285714</v>
      </c>
      <c r="AV1305" s="3">
        <f t="shared" si="270"/>
        <v>0.47619047619047611</v>
      </c>
      <c r="AW1305" s="3">
        <f t="shared" si="275"/>
        <v>-0.56704059272389373</v>
      </c>
      <c r="AX1305" s="3">
        <f t="shared" si="276"/>
        <v>-0.28928810922911807</v>
      </c>
      <c r="AY1305" s="3" t="b">
        <f t="shared" si="273"/>
        <v>0</v>
      </c>
      <c r="AZ1305" s="6">
        <f t="shared" si="271"/>
        <v>0.6505952693639423</v>
      </c>
      <c r="BA1305" s="3" t="b">
        <f t="shared" si="274"/>
        <v>0</v>
      </c>
      <c r="BB1305" s="3"/>
      <c r="BC1305" t="s">
        <v>537</v>
      </c>
    </row>
    <row r="1306" spans="1:55">
      <c r="A1306">
        <v>478</v>
      </c>
      <c r="B1306">
        <v>1</v>
      </c>
      <c r="C1306" t="s">
        <v>814</v>
      </c>
      <c r="D1306" t="str">
        <f>HYPERLINK("http://www.uniprot.org/uniprot/CTNB1_MOUSE", "CTNB1_MOUSE")</f>
        <v>CTNB1_MOUSE</v>
      </c>
      <c r="F1306">
        <v>5.4</v>
      </c>
      <c r="G1306">
        <v>781</v>
      </c>
      <c r="H1306">
        <v>85472</v>
      </c>
      <c r="I1306" t="s">
        <v>815</v>
      </c>
      <c r="J1306">
        <v>5</v>
      </c>
      <c r="K1306">
        <v>5</v>
      </c>
      <c r="L1306">
        <v>1</v>
      </c>
      <c r="M1306">
        <v>0</v>
      </c>
      <c r="N1306">
        <v>1</v>
      </c>
      <c r="O1306">
        <v>2</v>
      </c>
      <c r="P1306">
        <v>0</v>
      </c>
      <c r="Q1306">
        <v>0</v>
      </c>
      <c r="R1306">
        <v>0</v>
      </c>
      <c r="S1306">
        <v>2</v>
      </c>
      <c r="T1306">
        <v>0</v>
      </c>
      <c r="U1306">
        <v>1</v>
      </c>
      <c r="V1306">
        <v>2</v>
      </c>
      <c r="W1306">
        <v>0</v>
      </c>
      <c r="X1306">
        <v>0</v>
      </c>
      <c r="Y1306">
        <v>0</v>
      </c>
      <c r="Z1306">
        <v>2</v>
      </c>
      <c r="AA1306">
        <v>0</v>
      </c>
      <c r="AB1306">
        <v>1</v>
      </c>
      <c r="AC1306">
        <v>2</v>
      </c>
      <c r="AD1306">
        <v>0</v>
      </c>
      <c r="AE1306">
        <v>0</v>
      </c>
      <c r="AF1306">
        <v>0</v>
      </c>
      <c r="AG1306">
        <v>2</v>
      </c>
      <c r="AH1306" s="3">
        <v>0</v>
      </c>
      <c r="AI1306" s="3">
        <v>0.2857142857142857</v>
      </c>
      <c r="AJ1306" s="3">
        <v>1.1428571428571428</v>
      </c>
      <c r="AK1306" s="3">
        <v>0.2857142857142857</v>
      </c>
      <c r="AL1306" s="3">
        <v>0.14285714285714285</v>
      </c>
      <c r="AM1306" s="3">
        <v>0</v>
      </c>
      <c r="AN1306" s="3">
        <v>0.8571428571428571</v>
      </c>
      <c r="AO1306" s="3">
        <f t="shared" si="264"/>
        <v>0.38775510204081626</v>
      </c>
      <c r="AP1306" s="3" t="b">
        <f t="shared" si="265"/>
        <v>0</v>
      </c>
      <c r="AQ1306" s="3" t="b">
        <f t="shared" si="272"/>
        <v>1</v>
      </c>
      <c r="AR1306">
        <f t="shared" si="266"/>
        <v>2</v>
      </c>
      <c r="AS1306">
        <f t="shared" si="267"/>
        <v>1</v>
      </c>
      <c r="AT1306" s="3" t="b">
        <f t="shared" si="268"/>
        <v>0</v>
      </c>
      <c r="AU1306" s="3">
        <f t="shared" si="269"/>
        <v>0.42857142857142849</v>
      </c>
      <c r="AV1306" s="3">
        <f t="shared" si="270"/>
        <v>0.33333333333333331</v>
      </c>
      <c r="AW1306" s="3">
        <f t="shared" si="275"/>
        <v>0.36257007938470814</v>
      </c>
      <c r="AX1306" s="3">
        <f t="shared" si="276"/>
        <v>0.30129494823697078</v>
      </c>
      <c r="AY1306" s="3" t="b">
        <f t="shared" si="273"/>
        <v>0</v>
      </c>
      <c r="AZ1306" s="6">
        <f t="shared" si="271"/>
        <v>0.80575471605105309</v>
      </c>
      <c r="BA1306" s="3" t="b">
        <f t="shared" si="274"/>
        <v>0</v>
      </c>
      <c r="BB1306" s="3"/>
      <c r="BC1306" t="s">
        <v>537</v>
      </c>
    </row>
    <row r="1307" spans="1:55">
      <c r="A1307">
        <v>148</v>
      </c>
      <c r="B1307">
        <v>1</v>
      </c>
      <c r="C1307" t="s">
        <v>202</v>
      </c>
      <c r="D1307" t="str">
        <f>HYPERLINK("http://www.uniprot.org/uniprot/HA1B_MOUSE", "HA1B_MOUSE")</f>
        <v>HA1B_MOUSE</v>
      </c>
      <c r="F1307">
        <v>14.1</v>
      </c>
      <c r="G1307">
        <v>369</v>
      </c>
      <c r="H1307">
        <v>41303</v>
      </c>
      <c r="I1307" t="s">
        <v>203</v>
      </c>
      <c r="J1307">
        <v>6</v>
      </c>
      <c r="K1307">
        <v>3</v>
      </c>
      <c r="L1307">
        <v>0.5</v>
      </c>
      <c r="M1307">
        <v>0</v>
      </c>
      <c r="N1307">
        <v>3</v>
      </c>
      <c r="O1307">
        <v>2</v>
      </c>
      <c r="P1307">
        <v>0</v>
      </c>
      <c r="Q1307">
        <v>0</v>
      </c>
      <c r="R1307">
        <v>0</v>
      </c>
      <c r="S1307">
        <v>1</v>
      </c>
      <c r="T1307">
        <v>0</v>
      </c>
      <c r="U1307">
        <v>1</v>
      </c>
      <c r="V1307">
        <v>1</v>
      </c>
      <c r="W1307">
        <v>0</v>
      </c>
      <c r="X1307">
        <v>0</v>
      </c>
      <c r="Y1307">
        <v>0</v>
      </c>
      <c r="Z1307">
        <v>1</v>
      </c>
      <c r="AA1307">
        <v>0</v>
      </c>
      <c r="AB1307">
        <v>3</v>
      </c>
      <c r="AC1307">
        <v>2</v>
      </c>
      <c r="AD1307">
        <v>0</v>
      </c>
      <c r="AE1307">
        <v>0</v>
      </c>
      <c r="AF1307">
        <v>0</v>
      </c>
      <c r="AG1307">
        <v>1</v>
      </c>
      <c r="AH1307" s="3">
        <v>0</v>
      </c>
      <c r="AI1307" s="3">
        <v>1.3571428571428572</v>
      </c>
      <c r="AJ1307" s="3">
        <v>1</v>
      </c>
      <c r="AK1307" s="3">
        <v>0</v>
      </c>
      <c r="AL1307" s="3">
        <v>0</v>
      </c>
      <c r="AM1307" s="3">
        <v>0</v>
      </c>
      <c r="AN1307" s="3">
        <v>0.2857142857142857</v>
      </c>
      <c r="AO1307" s="3">
        <f t="shared" si="264"/>
        <v>0.37755102040816324</v>
      </c>
      <c r="AP1307" s="3" t="b">
        <f t="shared" si="265"/>
        <v>0</v>
      </c>
      <c r="AQ1307" s="3" t="b">
        <f t="shared" si="272"/>
        <v>1</v>
      </c>
      <c r="AR1307">
        <f t="shared" si="266"/>
        <v>2</v>
      </c>
      <c r="AS1307">
        <f t="shared" si="267"/>
        <v>1</v>
      </c>
      <c r="AT1307" s="3" t="b">
        <f t="shared" si="268"/>
        <v>0</v>
      </c>
      <c r="AU1307" s="3">
        <f t="shared" si="269"/>
        <v>0.5892857142857143</v>
      </c>
      <c r="AV1307" s="3">
        <f t="shared" si="270"/>
        <v>9.5238095238095233E-2</v>
      </c>
      <c r="AW1307" s="3">
        <f t="shared" si="275"/>
        <v>2.6293566200796099</v>
      </c>
      <c r="AX1307" s="3">
        <f t="shared" si="276"/>
        <v>1.8439080010295072</v>
      </c>
      <c r="AY1307" s="3" t="b">
        <f t="shared" si="273"/>
        <v>1</v>
      </c>
      <c r="AZ1307" s="6">
        <f t="shared" si="271"/>
        <v>0.29174471557819892</v>
      </c>
      <c r="BA1307" s="3" t="b">
        <f t="shared" si="274"/>
        <v>0</v>
      </c>
      <c r="BB1307" s="3"/>
      <c r="BC1307" t="s">
        <v>204</v>
      </c>
    </row>
    <row r="1308" spans="1:55">
      <c r="A1308">
        <v>815</v>
      </c>
      <c r="B1308">
        <v>1</v>
      </c>
      <c r="C1308" t="s">
        <v>1552</v>
      </c>
      <c r="D1308" t="str">
        <f>HYPERLINK("http://www.uniprot.org/uniprot/MYST4_MOUSE", "MYST4_MOUSE")</f>
        <v>MYST4_MOUSE</v>
      </c>
      <c r="F1308">
        <v>1</v>
      </c>
      <c r="G1308">
        <v>1872</v>
      </c>
      <c r="H1308">
        <v>208540</v>
      </c>
      <c r="I1308" t="s">
        <v>1553</v>
      </c>
      <c r="J1308">
        <v>27</v>
      </c>
      <c r="K1308">
        <v>0</v>
      </c>
      <c r="L1308">
        <v>0</v>
      </c>
      <c r="M1308">
        <v>1</v>
      </c>
      <c r="N1308">
        <v>7</v>
      </c>
      <c r="O1308">
        <v>5</v>
      </c>
      <c r="P1308">
        <v>0</v>
      </c>
      <c r="Q1308">
        <v>1</v>
      </c>
      <c r="R1308">
        <v>5</v>
      </c>
      <c r="S1308">
        <v>8</v>
      </c>
      <c r="T1308">
        <v>0</v>
      </c>
      <c r="U1308">
        <v>0</v>
      </c>
      <c r="V1308">
        <v>0</v>
      </c>
      <c r="W1308">
        <v>0</v>
      </c>
      <c r="X1308">
        <v>0</v>
      </c>
      <c r="Y1308">
        <v>0</v>
      </c>
      <c r="Z1308">
        <v>0</v>
      </c>
      <c r="AA1308">
        <v>0</v>
      </c>
      <c r="AB1308">
        <v>0</v>
      </c>
      <c r="AC1308">
        <v>0</v>
      </c>
      <c r="AD1308">
        <v>0</v>
      </c>
      <c r="AE1308">
        <v>0</v>
      </c>
      <c r="AF1308">
        <v>0</v>
      </c>
      <c r="AG1308">
        <v>0</v>
      </c>
      <c r="AH1308" s="3">
        <v>0.7142857142857143</v>
      </c>
      <c r="AI1308" s="3">
        <v>0</v>
      </c>
      <c r="AJ1308" s="3">
        <v>0</v>
      </c>
      <c r="AK1308" s="3">
        <v>1</v>
      </c>
      <c r="AL1308" s="3">
        <v>0.77142857142857146</v>
      </c>
      <c r="AM1308" s="3">
        <v>0</v>
      </c>
      <c r="AN1308" s="3">
        <v>0</v>
      </c>
      <c r="AO1308" s="3">
        <f t="shared" si="264"/>
        <v>0.35510204081632651</v>
      </c>
      <c r="AP1308" s="3" t="b">
        <f t="shared" si="265"/>
        <v>0</v>
      </c>
      <c r="AQ1308" s="3" t="b">
        <f t="shared" si="272"/>
        <v>0</v>
      </c>
      <c r="AR1308">
        <f t="shared" si="266"/>
        <v>3</v>
      </c>
      <c r="AS1308">
        <f t="shared" si="267"/>
        <v>3</v>
      </c>
      <c r="AT1308" s="3" t="b">
        <f t="shared" si="268"/>
        <v>1</v>
      </c>
      <c r="AU1308" s="3">
        <f t="shared" si="269"/>
        <v>0.4285714285714286</v>
      </c>
      <c r="AV1308" s="3">
        <f t="shared" si="270"/>
        <v>0.25714285714285717</v>
      </c>
      <c r="AW1308" s="3">
        <f t="shared" si="275"/>
        <v>0.73696559416620611</v>
      </c>
      <c r="AX1308" s="3">
        <f t="shared" si="276"/>
        <v>0.52099919851849741</v>
      </c>
      <c r="AY1308" s="3" t="b">
        <f t="shared" si="273"/>
        <v>0</v>
      </c>
      <c r="AZ1308" s="6">
        <f t="shared" si="271"/>
        <v>0.66244634517375123</v>
      </c>
      <c r="BA1308" s="3" t="b">
        <f t="shared" si="274"/>
        <v>0</v>
      </c>
      <c r="BB1308" s="3"/>
      <c r="BC1308" t="s">
        <v>1642</v>
      </c>
    </row>
    <row r="1309" spans="1:55">
      <c r="A1309">
        <v>650</v>
      </c>
      <c r="B1309">
        <v>1</v>
      </c>
      <c r="C1309" t="s">
        <v>501</v>
      </c>
      <c r="D1309" t="str">
        <f>HYPERLINK("http://www.uniprot.org/uniprot/R12BB_MOUSE", "R12BB_MOUSE")</f>
        <v>R12BB_MOUSE</v>
      </c>
      <c r="F1309">
        <v>3.7</v>
      </c>
      <c r="G1309">
        <v>834</v>
      </c>
      <c r="H1309">
        <v>96437</v>
      </c>
      <c r="I1309" t="s">
        <v>502</v>
      </c>
      <c r="J1309">
        <v>8</v>
      </c>
      <c r="K1309">
        <v>1</v>
      </c>
      <c r="L1309">
        <v>0.125</v>
      </c>
      <c r="M1309">
        <v>0</v>
      </c>
      <c r="N1309">
        <v>2</v>
      </c>
      <c r="O1309">
        <v>0</v>
      </c>
      <c r="P1309">
        <v>0</v>
      </c>
      <c r="Q1309">
        <v>0</v>
      </c>
      <c r="R1309">
        <v>2</v>
      </c>
      <c r="S1309">
        <v>4</v>
      </c>
      <c r="T1309">
        <v>0</v>
      </c>
      <c r="U1309">
        <v>0</v>
      </c>
      <c r="V1309">
        <v>0</v>
      </c>
      <c r="W1309">
        <v>0</v>
      </c>
      <c r="X1309">
        <v>0</v>
      </c>
      <c r="Y1309">
        <v>0</v>
      </c>
      <c r="Z1309">
        <v>1</v>
      </c>
      <c r="AA1309">
        <v>0</v>
      </c>
      <c r="AB1309">
        <v>0</v>
      </c>
      <c r="AC1309">
        <v>0</v>
      </c>
      <c r="AD1309">
        <v>0</v>
      </c>
      <c r="AE1309">
        <v>0</v>
      </c>
      <c r="AF1309">
        <v>0</v>
      </c>
      <c r="AG1309">
        <v>1.75</v>
      </c>
      <c r="AH1309" s="3">
        <v>0.42857142857142855</v>
      </c>
      <c r="AI1309" s="3">
        <v>0</v>
      </c>
      <c r="AJ1309" s="3">
        <v>0</v>
      </c>
      <c r="AK1309" s="3">
        <v>0.65714285714285714</v>
      </c>
      <c r="AL1309" s="3">
        <v>0.5714285714285714</v>
      </c>
      <c r="AM1309" s="3">
        <v>0</v>
      </c>
      <c r="AN1309" s="3">
        <v>0.8214285714285714</v>
      </c>
      <c r="AO1309" s="3">
        <f t="shared" si="264"/>
        <v>0.35408163265306125</v>
      </c>
      <c r="AP1309" s="3" t="b">
        <f t="shared" si="265"/>
        <v>0</v>
      </c>
      <c r="AQ1309" s="3" t="b">
        <f t="shared" si="272"/>
        <v>0</v>
      </c>
      <c r="AR1309">
        <f t="shared" si="266"/>
        <v>1</v>
      </c>
      <c r="AS1309">
        <f t="shared" si="267"/>
        <v>2</v>
      </c>
      <c r="AT1309" s="3" t="b">
        <f t="shared" si="268"/>
        <v>1</v>
      </c>
      <c r="AU1309" s="3">
        <f t="shared" si="269"/>
        <v>0.27142857142857141</v>
      </c>
      <c r="AV1309" s="3">
        <f t="shared" si="270"/>
        <v>0.46428571428571425</v>
      </c>
      <c r="AW1309" s="3">
        <f t="shared" si="275"/>
        <v>-0.77444029958486893</v>
      </c>
      <c r="AX1309" s="3">
        <f t="shared" si="276"/>
        <v>-0.53980305990658262</v>
      </c>
      <c r="AY1309" s="3" t="b">
        <f t="shared" si="273"/>
        <v>0</v>
      </c>
      <c r="AZ1309" s="6">
        <f t="shared" si="271"/>
        <v>0.52262129421042358</v>
      </c>
      <c r="BA1309" s="3" t="b">
        <f t="shared" si="274"/>
        <v>0</v>
      </c>
      <c r="BB1309" s="3"/>
      <c r="BC1309" t="s">
        <v>503</v>
      </c>
    </row>
    <row r="1310" spans="1:55">
      <c r="A1310">
        <v>528</v>
      </c>
      <c r="B1310">
        <v>1</v>
      </c>
      <c r="C1310" t="s">
        <v>831</v>
      </c>
      <c r="D1310" t="str">
        <f>HYPERLINK("http://www.uniprot.org/uniprot/NXT2_MOUSE", "NXT2_MOUSE")</f>
        <v>NXT2_MOUSE</v>
      </c>
      <c r="F1310">
        <v>21.1</v>
      </c>
      <c r="G1310">
        <v>142</v>
      </c>
      <c r="H1310">
        <v>16258</v>
      </c>
      <c r="I1310" t="s">
        <v>832</v>
      </c>
      <c r="J1310">
        <v>15</v>
      </c>
      <c r="K1310">
        <v>2</v>
      </c>
      <c r="L1310">
        <v>0.13300000000000001</v>
      </c>
      <c r="M1310">
        <v>0</v>
      </c>
      <c r="N1310">
        <v>5</v>
      </c>
      <c r="O1310">
        <v>4</v>
      </c>
      <c r="P1310">
        <v>0</v>
      </c>
      <c r="Q1310">
        <v>1</v>
      </c>
      <c r="R1310">
        <v>2</v>
      </c>
      <c r="S1310">
        <v>3</v>
      </c>
      <c r="T1310">
        <v>0</v>
      </c>
      <c r="U1310">
        <v>1</v>
      </c>
      <c r="V1310">
        <v>0</v>
      </c>
      <c r="W1310">
        <v>0</v>
      </c>
      <c r="X1310">
        <v>0</v>
      </c>
      <c r="Y1310">
        <v>0</v>
      </c>
      <c r="Z1310">
        <v>1</v>
      </c>
      <c r="AA1310">
        <v>0</v>
      </c>
      <c r="AB1310">
        <v>1.667</v>
      </c>
      <c r="AC1310">
        <v>0</v>
      </c>
      <c r="AD1310">
        <v>0</v>
      </c>
      <c r="AE1310">
        <v>0</v>
      </c>
      <c r="AF1310">
        <v>0</v>
      </c>
      <c r="AG1310">
        <v>1.4</v>
      </c>
      <c r="AH1310" s="3">
        <v>0.2857142857142857</v>
      </c>
      <c r="AI1310" s="3">
        <v>0.6667142857142857</v>
      </c>
      <c r="AJ1310" s="3">
        <v>0</v>
      </c>
      <c r="AK1310" s="3">
        <v>0.42857142857142855</v>
      </c>
      <c r="AL1310" s="3">
        <v>0.2857142857142857</v>
      </c>
      <c r="AM1310" s="3">
        <v>0</v>
      </c>
      <c r="AN1310" s="3">
        <v>0.77142857142857146</v>
      </c>
      <c r="AO1310" s="3">
        <f t="shared" si="264"/>
        <v>0.34830612244897957</v>
      </c>
      <c r="AP1310" s="3" t="b">
        <f t="shared" si="265"/>
        <v>0</v>
      </c>
      <c r="AQ1310" s="3" t="b">
        <f t="shared" si="272"/>
        <v>0</v>
      </c>
      <c r="AR1310">
        <f t="shared" si="266"/>
        <v>2</v>
      </c>
      <c r="AS1310">
        <f t="shared" si="267"/>
        <v>3</v>
      </c>
      <c r="AT1310" s="3" t="b">
        <f t="shared" si="268"/>
        <v>1</v>
      </c>
      <c r="AU1310" s="3">
        <f t="shared" si="269"/>
        <v>0.34525</v>
      </c>
      <c r="AV1310" s="3">
        <f t="shared" si="270"/>
        <v>0.35238095238095241</v>
      </c>
      <c r="AW1310" s="3">
        <f t="shared" si="275"/>
        <v>-2.9494528366863424E-2</v>
      </c>
      <c r="AX1310" s="3">
        <f t="shared" si="276"/>
        <v>-3.0494933242408657E-2</v>
      </c>
      <c r="AY1310" s="3" t="b">
        <f t="shared" si="273"/>
        <v>0</v>
      </c>
      <c r="AZ1310" s="6">
        <f t="shared" si="271"/>
        <v>0.97837865241294075</v>
      </c>
      <c r="BA1310" s="3" t="b">
        <f t="shared" si="274"/>
        <v>0</v>
      </c>
      <c r="BB1310" s="3"/>
      <c r="BC1310" t="s">
        <v>833</v>
      </c>
    </row>
    <row r="1311" spans="1:55">
      <c r="A1311">
        <v>441</v>
      </c>
      <c r="B1311">
        <v>1</v>
      </c>
      <c r="C1311" t="s">
        <v>994</v>
      </c>
      <c r="D1311" t="str">
        <f>HYPERLINK("http://www.uniprot.org/uniprot/DHB5_MOUSE", "DHB5_MOUSE")</f>
        <v>DHB5_MOUSE</v>
      </c>
      <c r="F1311">
        <v>6.5</v>
      </c>
      <c r="G1311">
        <v>323</v>
      </c>
      <c r="H1311">
        <v>37049</v>
      </c>
      <c r="I1311" t="s">
        <v>995</v>
      </c>
      <c r="J1311">
        <v>4</v>
      </c>
      <c r="K1311">
        <v>4</v>
      </c>
      <c r="L1311">
        <v>1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1</v>
      </c>
      <c r="S1311">
        <v>3</v>
      </c>
      <c r="T1311">
        <v>0</v>
      </c>
      <c r="U1311">
        <v>0</v>
      </c>
      <c r="V1311">
        <v>0</v>
      </c>
      <c r="W1311">
        <v>0</v>
      </c>
      <c r="X1311">
        <v>0</v>
      </c>
      <c r="Y1311">
        <v>1</v>
      </c>
      <c r="Z1311">
        <v>3</v>
      </c>
      <c r="AA1311">
        <v>0</v>
      </c>
      <c r="AB1311">
        <v>0</v>
      </c>
      <c r="AC1311">
        <v>0</v>
      </c>
      <c r="AD1311">
        <v>0</v>
      </c>
      <c r="AE1311">
        <v>0</v>
      </c>
      <c r="AF1311">
        <v>1</v>
      </c>
      <c r="AG1311">
        <v>3</v>
      </c>
      <c r="AH1311" s="3">
        <v>0</v>
      </c>
      <c r="AI1311" s="3">
        <v>0</v>
      </c>
      <c r="AJ1311" s="3">
        <v>0</v>
      </c>
      <c r="AK1311" s="3">
        <v>0.2857142857142857</v>
      </c>
      <c r="AL1311" s="3">
        <v>0</v>
      </c>
      <c r="AM1311" s="3">
        <v>0.7142857142857143</v>
      </c>
      <c r="AN1311" s="3">
        <v>1.4285714285714286</v>
      </c>
      <c r="AO1311" s="3">
        <f t="shared" si="264"/>
        <v>0.34693877551020413</v>
      </c>
      <c r="AP1311" s="3" t="b">
        <f t="shared" si="265"/>
        <v>0</v>
      </c>
      <c r="AQ1311" s="3" t="b">
        <f t="shared" si="272"/>
        <v>1</v>
      </c>
      <c r="AR1311">
        <f t="shared" si="266"/>
        <v>0</v>
      </c>
      <c r="AS1311">
        <f t="shared" si="267"/>
        <v>2</v>
      </c>
      <c r="AT1311" s="3" t="b">
        <f t="shared" si="268"/>
        <v>1</v>
      </c>
      <c r="AU1311" s="3">
        <f t="shared" si="269"/>
        <v>7.1428571428571425E-2</v>
      </c>
      <c r="AV1311" s="3">
        <f t="shared" si="270"/>
        <v>0.7142857142857143</v>
      </c>
      <c r="AW1311" s="3">
        <f t="shared" si="275"/>
        <v>-3.3219280948873626</v>
      </c>
      <c r="AX1311" s="3">
        <f t="shared" si="276"/>
        <v>-2.2547387335675708</v>
      </c>
      <c r="AY1311" s="3" t="b">
        <f t="shared" si="273"/>
        <v>1</v>
      </c>
      <c r="AZ1311" s="6">
        <f t="shared" si="271"/>
        <v>0.13012640106593762</v>
      </c>
      <c r="BA1311" s="3" t="b">
        <f t="shared" si="274"/>
        <v>0</v>
      </c>
      <c r="BB1311" s="3"/>
      <c r="BC1311" t="s">
        <v>537</v>
      </c>
    </row>
    <row r="1312" spans="1:55">
      <c r="A1312">
        <v>551</v>
      </c>
      <c r="B1312">
        <v>1</v>
      </c>
      <c r="C1312" t="s">
        <v>708</v>
      </c>
      <c r="D1312" t="str">
        <f>HYPERLINK("http://www.uniprot.org/uniprot/ACD_MOUSE", "ACD_MOUSE")</f>
        <v>ACD_MOUSE</v>
      </c>
      <c r="F1312">
        <v>10.3</v>
      </c>
      <c r="G1312">
        <v>416</v>
      </c>
      <c r="H1312">
        <v>44714</v>
      </c>
      <c r="I1312" t="s">
        <v>709</v>
      </c>
      <c r="J1312">
        <v>3</v>
      </c>
      <c r="K1312">
        <v>3</v>
      </c>
      <c r="L1312">
        <v>1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3</v>
      </c>
      <c r="T1312">
        <v>0</v>
      </c>
      <c r="U1312">
        <v>0</v>
      </c>
      <c r="V1312">
        <v>0</v>
      </c>
      <c r="W1312">
        <v>0</v>
      </c>
      <c r="X1312">
        <v>0</v>
      </c>
      <c r="Y1312">
        <v>0</v>
      </c>
      <c r="Z1312">
        <v>3</v>
      </c>
      <c r="AA1312">
        <v>0</v>
      </c>
      <c r="AB1312">
        <v>0</v>
      </c>
      <c r="AC1312">
        <v>0</v>
      </c>
      <c r="AD1312">
        <v>0</v>
      </c>
      <c r="AE1312">
        <v>0</v>
      </c>
      <c r="AF1312">
        <v>0</v>
      </c>
      <c r="AG1312">
        <v>3</v>
      </c>
      <c r="AH1312" s="3">
        <v>0.2857142857142857</v>
      </c>
      <c r="AI1312" s="3">
        <v>0</v>
      </c>
      <c r="AJ1312" s="3">
        <v>0</v>
      </c>
      <c r="AK1312" s="3">
        <v>0.42857142857142855</v>
      </c>
      <c r="AL1312" s="3">
        <v>0.2857142857142857</v>
      </c>
      <c r="AM1312" s="3">
        <v>0</v>
      </c>
      <c r="AN1312" s="3">
        <v>1.4285714285714286</v>
      </c>
      <c r="AO1312" s="3">
        <f t="shared" si="264"/>
        <v>0.34693877551020408</v>
      </c>
      <c r="AP1312" s="3" t="b">
        <f t="shared" si="265"/>
        <v>0</v>
      </c>
      <c r="AQ1312" s="3" t="b">
        <f t="shared" si="272"/>
        <v>1</v>
      </c>
      <c r="AR1312">
        <f t="shared" si="266"/>
        <v>0</v>
      </c>
      <c r="AS1312">
        <f t="shared" si="267"/>
        <v>1</v>
      </c>
      <c r="AT1312" s="3" t="b">
        <f t="shared" si="268"/>
        <v>0</v>
      </c>
      <c r="AU1312" s="3">
        <f t="shared" si="269"/>
        <v>0.17857142857142855</v>
      </c>
      <c r="AV1312" s="3">
        <f t="shared" si="270"/>
        <v>0.57142857142857151</v>
      </c>
      <c r="AW1312" s="3">
        <f t="shared" si="275"/>
        <v>-1.6780719051126383</v>
      </c>
      <c r="AX1312" s="3">
        <f t="shared" si="276"/>
        <v>-1.0473232218916808</v>
      </c>
      <c r="AY1312" s="3" t="b">
        <f t="shared" si="273"/>
        <v>0</v>
      </c>
      <c r="AZ1312" s="6">
        <f t="shared" si="271"/>
        <v>0.35608330762221502</v>
      </c>
      <c r="BA1312" s="3" t="b">
        <f t="shared" si="274"/>
        <v>0</v>
      </c>
      <c r="BB1312" s="3"/>
      <c r="BC1312" t="s">
        <v>537</v>
      </c>
    </row>
    <row r="1313" spans="1:55">
      <c r="A1313" s="1">
        <v>627</v>
      </c>
      <c r="B1313">
        <v>1</v>
      </c>
      <c r="C1313" t="s">
        <v>620</v>
      </c>
      <c r="D1313" t="str">
        <f>HYPERLINK("http://www.uniprot.org/uniprot/TLE1_MOUSE", "TLE1_MOUSE")</f>
        <v>TLE1_MOUSE</v>
      </c>
      <c r="F1313">
        <v>2.2999999999999998</v>
      </c>
      <c r="G1313">
        <v>770</v>
      </c>
      <c r="H1313">
        <v>83098</v>
      </c>
      <c r="I1313" t="s">
        <v>621</v>
      </c>
      <c r="J1313">
        <v>2</v>
      </c>
      <c r="K1313">
        <v>2</v>
      </c>
      <c r="L1313">
        <v>1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2</v>
      </c>
      <c r="T1313">
        <v>0</v>
      </c>
      <c r="U1313">
        <v>0</v>
      </c>
      <c r="V1313">
        <v>0</v>
      </c>
      <c r="W1313">
        <v>0</v>
      </c>
      <c r="X1313">
        <v>0</v>
      </c>
      <c r="Y1313">
        <v>0</v>
      </c>
      <c r="Z1313">
        <v>2</v>
      </c>
      <c r="AA1313">
        <v>0</v>
      </c>
      <c r="AB1313">
        <v>0</v>
      </c>
      <c r="AC1313">
        <v>0</v>
      </c>
      <c r="AD1313">
        <v>0</v>
      </c>
      <c r="AE1313">
        <v>0</v>
      </c>
      <c r="AF1313">
        <v>0</v>
      </c>
      <c r="AG1313">
        <v>2</v>
      </c>
      <c r="AH1313" s="3">
        <v>0.42857142857142855</v>
      </c>
      <c r="AI1313" s="3">
        <v>0</v>
      </c>
      <c r="AJ1313" s="3">
        <v>0</v>
      </c>
      <c r="AK1313" s="3">
        <v>0.5714285714285714</v>
      </c>
      <c r="AL1313" s="3">
        <v>0.42857142857142855</v>
      </c>
      <c r="AM1313" s="3">
        <v>0</v>
      </c>
      <c r="AN1313" s="3">
        <v>0.89542857142857135</v>
      </c>
      <c r="AO1313" s="3">
        <f t="shared" si="264"/>
        <v>0.33199999999999996</v>
      </c>
      <c r="AP1313" s="3" t="b">
        <f t="shared" si="265"/>
        <v>0</v>
      </c>
      <c r="AQ1313" s="3" t="b">
        <f t="shared" si="272"/>
        <v>1</v>
      </c>
      <c r="AR1313">
        <f t="shared" si="266"/>
        <v>0</v>
      </c>
      <c r="AS1313">
        <f t="shared" si="267"/>
        <v>1</v>
      </c>
      <c r="AT1313" s="3" t="b">
        <f t="shared" si="268"/>
        <v>0</v>
      </c>
      <c r="AU1313" s="3">
        <f t="shared" si="269"/>
        <v>0.25</v>
      </c>
      <c r="AV1313" s="3">
        <f t="shared" si="270"/>
        <v>0.4413333333333333</v>
      </c>
      <c r="AW1313" s="3">
        <f t="shared" si="275"/>
        <v>-0.8199406214239745</v>
      </c>
      <c r="AX1313" s="3">
        <f t="shared" si="276"/>
        <v>-0.47024745800500323</v>
      </c>
      <c r="AY1313" s="3" t="b">
        <f t="shared" si="273"/>
        <v>0</v>
      </c>
      <c r="AZ1313" s="6">
        <f t="shared" si="271"/>
        <v>0.5215905981102269</v>
      </c>
      <c r="BA1313" s="3" t="b">
        <f t="shared" si="274"/>
        <v>0</v>
      </c>
      <c r="BB1313" s="3"/>
      <c r="BC1313" t="s">
        <v>537</v>
      </c>
    </row>
    <row r="1314" spans="1:55">
      <c r="A1314">
        <v>500</v>
      </c>
      <c r="B1314">
        <v>1</v>
      </c>
      <c r="C1314" t="s">
        <v>771</v>
      </c>
      <c r="D1314" t="str">
        <f>HYPERLINK("http://www.uniprot.org/uniprot/CUL4A_MOUSE", "CUL4A_MOUSE")</f>
        <v>CUL4A_MOUSE</v>
      </c>
      <c r="F1314">
        <v>6.7</v>
      </c>
      <c r="G1314">
        <v>759</v>
      </c>
      <c r="H1314">
        <v>87754</v>
      </c>
      <c r="I1314" t="s">
        <v>772</v>
      </c>
      <c r="J1314">
        <v>3</v>
      </c>
      <c r="K1314">
        <v>3</v>
      </c>
      <c r="L1314">
        <v>1</v>
      </c>
      <c r="M1314">
        <v>0</v>
      </c>
      <c r="N1314">
        <v>2</v>
      </c>
      <c r="O1314">
        <v>1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2</v>
      </c>
      <c r="V1314">
        <v>1</v>
      </c>
      <c r="W1314">
        <v>0</v>
      </c>
      <c r="X1314">
        <v>0</v>
      </c>
      <c r="Y1314">
        <v>0</v>
      </c>
      <c r="Z1314">
        <v>0</v>
      </c>
      <c r="AA1314">
        <v>0</v>
      </c>
      <c r="AB1314">
        <v>2</v>
      </c>
      <c r="AC1314">
        <v>1</v>
      </c>
      <c r="AD1314">
        <v>0</v>
      </c>
      <c r="AE1314">
        <v>0</v>
      </c>
      <c r="AF1314">
        <v>0</v>
      </c>
      <c r="AG1314">
        <v>0</v>
      </c>
      <c r="AH1314" s="3">
        <v>0.2857142857142857</v>
      </c>
      <c r="AI1314" s="3">
        <v>0.8571428571428571</v>
      </c>
      <c r="AJ1314" s="3">
        <v>0.5714285714285714</v>
      </c>
      <c r="AK1314" s="3">
        <v>0.2857142857142857</v>
      </c>
      <c r="AL1314" s="3">
        <v>0.2857142857142857</v>
      </c>
      <c r="AM1314" s="3">
        <v>0</v>
      </c>
      <c r="AN1314" s="3">
        <v>0</v>
      </c>
      <c r="AO1314" s="3">
        <f t="shared" si="264"/>
        <v>0.32653061224489793</v>
      </c>
      <c r="AP1314" s="3" t="b">
        <f t="shared" si="265"/>
        <v>0</v>
      </c>
      <c r="AQ1314" s="3" t="b">
        <f t="shared" si="272"/>
        <v>1</v>
      </c>
      <c r="AR1314">
        <f t="shared" si="266"/>
        <v>2</v>
      </c>
      <c r="AS1314">
        <f t="shared" si="267"/>
        <v>0</v>
      </c>
      <c r="AT1314" s="3" t="b">
        <f t="shared" si="268"/>
        <v>0</v>
      </c>
      <c r="AU1314" s="3">
        <f t="shared" si="269"/>
        <v>0.5</v>
      </c>
      <c r="AV1314" s="3">
        <f t="shared" si="270"/>
        <v>9.5238095238095233E-2</v>
      </c>
      <c r="AW1314" s="3">
        <f t="shared" si="275"/>
        <v>2.3923174227787602</v>
      </c>
      <c r="AX1314" s="3">
        <f t="shared" si="276"/>
        <v>1.5273578718591265</v>
      </c>
      <c r="AY1314" s="3" t="b">
        <f t="shared" si="273"/>
        <v>0</v>
      </c>
      <c r="AZ1314" s="6">
        <f t="shared" si="271"/>
        <v>7.4852543979426561E-2</v>
      </c>
      <c r="BA1314" s="3" t="b">
        <f t="shared" si="274"/>
        <v>1</v>
      </c>
      <c r="BB1314" s="3"/>
      <c r="BC1314" t="s">
        <v>537</v>
      </c>
    </row>
    <row r="1315" spans="1:55">
      <c r="A1315">
        <v>781</v>
      </c>
      <c r="B1315">
        <v>1</v>
      </c>
      <c r="C1315" t="s">
        <v>1739</v>
      </c>
      <c r="D1315" t="str">
        <f>HYPERLINK("http://www.uniprot.org/uniprot/K2C75_MOUSE", "K2C75_MOUSE")</f>
        <v>K2C75_MOUSE</v>
      </c>
      <c r="F1315">
        <v>8.9</v>
      </c>
      <c r="G1315">
        <v>551</v>
      </c>
      <c r="H1315">
        <v>59742</v>
      </c>
      <c r="I1315" t="s">
        <v>1656</v>
      </c>
      <c r="J1315">
        <v>149</v>
      </c>
      <c r="K1315">
        <v>0</v>
      </c>
      <c r="L1315">
        <v>0</v>
      </c>
      <c r="M1315">
        <v>24</v>
      </c>
      <c r="N1315">
        <v>18</v>
      </c>
      <c r="O1315">
        <v>27</v>
      </c>
      <c r="P1315">
        <v>17</v>
      </c>
      <c r="Q1315">
        <v>32</v>
      </c>
      <c r="R1315">
        <v>17</v>
      </c>
      <c r="S1315">
        <v>14</v>
      </c>
      <c r="T1315">
        <v>0</v>
      </c>
      <c r="U1315">
        <v>0</v>
      </c>
      <c r="V1315">
        <v>0</v>
      </c>
      <c r="W1315">
        <v>0</v>
      </c>
      <c r="X1315">
        <v>0</v>
      </c>
      <c r="Y1315">
        <v>0</v>
      </c>
      <c r="Z1315">
        <v>0</v>
      </c>
      <c r="AA1315">
        <v>0</v>
      </c>
      <c r="AB1315">
        <v>0</v>
      </c>
      <c r="AC1315">
        <v>0</v>
      </c>
      <c r="AD1315">
        <v>0</v>
      </c>
      <c r="AE1315">
        <v>0</v>
      </c>
      <c r="AF1315">
        <v>0</v>
      </c>
      <c r="AG1315">
        <v>0</v>
      </c>
      <c r="AH1315" s="3">
        <v>0.65714285714285714</v>
      </c>
      <c r="AI1315" s="3">
        <v>0</v>
      </c>
      <c r="AJ1315" s="3">
        <v>0</v>
      </c>
      <c r="AK1315" s="3">
        <v>0.87757142857142856</v>
      </c>
      <c r="AL1315" s="3">
        <v>0.72385714285714287</v>
      </c>
      <c r="AM1315" s="3">
        <v>0</v>
      </c>
      <c r="AN1315" s="3">
        <v>0</v>
      </c>
      <c r="AO1315" s="3">
        <f t="shared" si="264"/>
        <v>0.32265306122448978</v>
      </c>
      <c r="AP1315" s="3" t="b">
        <f t="shared" si="265"/>
        <v>0</v>
      </c>
      <c r="AQ1315" s="3" t="b">
        <f t="shared" si="272"/>
        <v>0</v>
      </c>
      <c r="AR1315">
        <f t="shared" si="266"/>
        <v>4</v>
      </c>
      <c r="AS1315">
        <f t="shared" si="267"/>
        <v>3</v>
      </c>
      <c r="AT1315" s="3" t="b">
        <f t="shared" si="268"/>
        <v>1</v>
      </c>
      <c r="AU1315" s="3">
        <f t="shared" si="269"/>
        <v>0.38367857142857142</v>
      </c>
      <c r="AV1315" s="3">
        <f t="shared" si="270"/>
        <v>0.2412857142857143</v>
      </c>
      <c r="AW1315" s="3">
        <f t="shared" si="275"/>
        <v>0.66915569124029473</v>
      </c>
      <c r="AX1315" s="3">
        <f t="shared" si="276"/>
        <v>0.46379644121222358</v>
      </c>
      <c r="AY1315" s="3" t="b">
        <f t="shared" si="273"/>
        <v>0</v>
      </c>
      <c r="AZ1315" s="6">
        <f t="shared" si="271"/>
        <v>0.68854749603737053</v>
      </c>
      <c r="BA1315" s="3" t="b">
        <f t="shared" si="274"/>
        <v>0</v>
      </c>
      <c r="BB1315" s="3"/>
      <c r="BC1315" t="s">
        <v>479</v>
      </c>
    </row>
    <row r="1316" spans="1:55">
      <c r="A1316">
        <v>95</v>
      </c>
      <c r="B1316">
        <v>1</v>
      </c>
      <c r="C1316" t="s">
        <v>274</v>
      </c>
      <c r="D1316" t="str">
        <f>HYPERLINK("http://www.uniprot.org/uniprot/CP4AE_MOUSE", "CP4AE_MOUSE")</f>
        <v>CP4AE_MOUSE</v>
      </c>
      <c r="F1316">
        <v>8.3000000000000007</v>
      </c>
      <c r="G1316">
        <v>507</v>
      </c>
      <c r="H1316">
        <v>58721</v>
      </c>
      <c r="I1316" t="s">
        <v>275</v>
      </c>
      <c r="J1316">
        <v>25</v>
      </c>
      <c r="K1316">
        <v>2</v>
      </c>
      <c r="L1316">
        <v>0.08</v>
      </c>
      <c r="M1316">
        <v>0</v>
      </c>
      <c r="N1316">
        <v>4</v>
      </c>
      <c r="O1316">
        <v>7</v>
      </c>
      <c r="P1316">
        <v>0</v>
      </c>
      <c r="Q1316">
        <v>4</v>
      </c>
      <c r="R1316">
        <v>4</v>
      </c>
      <c r="S1316">
        <v>6</v>
      </c>
      <c r="T1316">
        <v>0</v>
      </c>
      <c r="U1316">
        <v>2</v>
      </c>
      <c r="V1316">
        <v>0</v>
      </c>
      <c r="W1316">
        <v>0</v>
      </c>
      <c r="X1316">
        <v>0</v>
      </c>
      <c r="Y1316">
        <v>0</v>
      </c>
      <c r="Z1316">
        <v>0</v>
      </c>
      <c r="AA1316">
        <v>0</v>
      </c>
      <c r="AB1316">
        <v>4</v>
      </c>
      <c r="AC1316">
        <v>0</v>
      </c>
      <c r="AD1316">
        <v>0</v>
      </c>
      <c r="AE1316">
        <v>0</v>
      </c>
      <c r="AF1316">
        <v>0</v>
      </c>
      <c r="AG1316">
        <v>0</v>
      </c>
      <c r="AH1316" s="3">
        <v>0</v>
      </c>
      <c r="AI1316" s="3">
        <v>2.1428571428571428</v>
      </c>
      <c r="AJ1316" s="3">
        <v>0</v>
      </c>
      <c r="AK1316" s="3">
        <v>0</v>
      </c>
      <c r="AL1316" s="3">
        <v>0</v>
      </c>
      <c r="AM1316" s="3">
        <v>0</v>
      </c>
      <c r="AN1316" s="3">
        <v>0</v>
      </c>
      <c r="AO1316" s="3">
        <f t="shared" si="264"/>
        <v>0.30612244897959184</v>
      </c>
      <c r="AP1316" s="3" t="b">
        <f t="shared" si="265"/>
        <v>0</v>
      </c>
      <c r="AQ1316" s="3" t="b">
        <f t="shared" si="272"/>
        <v>0</v>
      </c>
      <c r="AR1316">
        <f t="shared" si="266"/>
        <v>2</v>
      </c>
      <c r="AS1316">
        <f t="shared" si="267"/>
        <v>3</v>
      </c>
      <c r="AT1316" s="3" t="b">
        <f t="shared" si="268"/>
        <v>1</v>
      </c>
      <c r="AU1316" s="3">
        <f t="shared" si="269"/>
        <v>0.5357142857142857</v>
      </c>
      <c r="AV1316" s="3">
        <f t="shared" si="270"/>
        <v>0</v>
      </c>
      <c r="AW1316" s="3"/>
      <c r="AX1316" s="3">
        <f t="shared" si="276"/>
        <v>5.0084430618261566E-2</v>
      </c>
      <c r="AY1316" s="3" t="b">
        <f t="shared" si="273"/>
        <v>0</v>
      </c>
      <c r="AZ1316" s="6">
        <f t="shared" si="271"/>
        <v>0.43658806102038195</v>
      </c>
      <c r="BA1316" s="3" t="b">
        <f t="shared" si="274"/>
        <v>0</v>
      </c>
      <c r="BB1316" s="3"/>
      <c r="BC1316" t="s">
        <v>276</v>
      </c>
    </row>
    <row r="1317" spans="1:55">
      <c r="A1317">
        <v>462</v>
      </c>
      <c r="B1317">
        <v>1</v>
      </c>
      <c r="C1317" t="s">
        <v>949</v>
      </c>
      <c r="D1317" t="str">
        <f>HYPERLINK("http://www.uniprot.org/uniprot/GRM1_MOUSE", "GRM1_MOUSE")</f>
        <v>GRM1_MOUSE</v>
      </c>
      <c r="F1317">
        <v>2.2999999999999998</v>
      </c>
      <c r="G1317">
        <v>1199</v>
      </c>
      <c r="H1317">
        <v>133213</v>
      </c>
      <c r="I1317" t="s">
        <v>950</v>
      </c>
      <c r="J1317">
        <v>4</v>
      </c>
      <c r="K1317">
        <v>4</v>
      </c>
      <c r="L1317">
        <v>1</v>
      </c>
      <c r="M1317">
        <v>0</v>
      </c>
      <c r="N1317">
        <v>1</v>
      </c>
      <c r="O1317">
        <v>0</v>
      </c>
      <c r="P1317">
        <v>0</v>
      </c>
      <c r="Q1317">
        <v>0</v>
      </c>
      <c r="R1317">
        <v>1</v>
      </c>
      <c r="S1317">
        <v>2</v>
      </c>
      <c r="T1317">
        <v>0</v>
      </c>
      <c r="U1317">
        <v>1</v>
      </c>
      <c r="V1317">
        <v>0</v>
      </c>
      <c r="W1317">
        <v>0</v>
      </c>
      <c r="X1317">
        <v>0</v>
      </c>
      <c r="Y1317">
        <v>1</v>
      </c>
      <c r="Z1317">
        <v>2</v>
      </c>
      <c r="AA1317">
        <v>0</v>
      </c>
      <c r="AB1317">
        <v>1</v>
      </c>
      <c r="AC1317">
        <v>0</v>
      </c>
      <c r="AD1317">
        <v>0</v>
      </c>
      <c r="AE1317">
        <v>0</v>
      </c>
      <c r="AF1317">
        <v>1</v>
      </c>
      <c r="AG1317">
        <v>2</v>
      </c>
      <c r="AH1317" s="3">
        <v>0</v>
      </c>
      <c r="AI1317" s="3">
        <v>0.2857142857142857</v>
      </c>
      <c r="AJ1317" s="3">
        <v>0</v>
      </c>
      <c r="AK1317" s="3">
        <v>0.2857142857142857</v>
      </c>
      <c r="AL1317" s="3">
        <v>0</v>
      </c>
      <c r="AM1317" s="3">
        <v>0.7142857142857143</v>
      </c>
      <c r="AN1317" s="3">
        <v>0.8571428571428571</v>
      </c>
      <c r="AO1317" s="3">
        <f t="shared" si="264"/>
        <v>0.30612244897959184</v>
      </c>
      <c r="AP1317" s="3" t="b">
        <f t="shared" si="265"/>
        <v>0</v>
      </c>
      <c r="AQ1317" s="3" t="b">
        <f t="shared" si="272"/>
        <v>1</v>
      </c>
      <c r="AR1317">
        <f t="shared" si="266"/>
        <v>1</v>
      </c>
      <c r="AS1317">
        <f t="shared" si="267"/>
        <v>2</v>
      </c>
      <c r="AT1317" s="3" t="b">
        <f t="shared" si="268"/>
        <v>1</v>
      </c>
      <c r="AU1317" s="3">
        <f t="shared" si="269"/>
        <v>0.14285714285714285</v>
      </c>
      <c r="AV1317" s="3">
        <f t="shared" si="270"/>
        <v>0.52380952380952384</v>
      </c>
      <c r="AW1317" s="3">
        <f>LOG(AU1317/AV1317,2)</f>
        <v>-1.8744691179161412</v>
      </c>
      <c r="AX1317" s="3">
        <f t="shared" si="276"/>
        <v>-1.016442717780367</v>
      </c>
      <c r="AY1317" s="3" t="b">
        <f t="shared" si="273"/>
        <v>0</v>
      </c>
      <c r="AZ1317" s="6">
        <f t="shared" si="271"/>
        <v>0.17676577831071644</v>
      </c>
      <c r="BA1317" s="3" t="b">
        <f t="shared" si="274"/>
        <v>0</v>
      </c>
      <c r="BB1317" s="3"/>
      <c r="BC1317" t="s">
        <v>537</v>
      </c>
    </row>
    <row r="1318" spans="1:55">
      <c r="A1318">
        <v>518</v>
      </c>
      <c r="B1318">
        <v>1</v>
      </c>
      <c r="C1318" t="s">
        <v>723</v>
      </c>
      <c r="D1318" t="str">
        <f>HYPERLINK("http://www.uniprot.org/uniprot/ESYT1_MOUSE", "ESYT1_MOUSE")</f>
        <v>ESYT1_MOUSE</v>
      </c>
      <c r="F1318">
        <v>3.9</v>
      </c>
      <c r="G1318">
        <v>1092</v>
      </c>
      <c r="H1318">
        <v>121555</v>
      </c>
      <c r="I1318" t="s">
        <v>724</v>
      </c>
      <c r="J1318">
        <v>3</v>
      </c>
      <c r="K1318">
        <v>3</v>
      </c>
      <c r="L1318">
        <v>1</v>
      </c>
      <c r="M1318">
        <v>0</v>
      </c>
      <c r="N1318">
        <v>1</v>
      </c>
      <c r="O1318">
        <v>0</v>
      </c>
      <c r="P1318">
        <v>0</v>
      </c>
      <c r="Q1318">
        <v>0</v>
      </c>
      <c r="R1318">
        <v>0</v>
      </c>
      <c r="S1318">
        <v>2</v>
      </c>
      <c r="T1318">
        <v>0</v>
      </c>
      <c r="U1318">
        <v>1</v>
      </c>
      <c r="V1318">
        <v>0</v>
      </c>
      <c r="W1318">
        <v>0</v>
      </c>
      <c r="X1318">
        <v>0</v>
      </c>
      <c r="Y1318">
        <v>0</v>
      </c>
      <c r="Z1318">
        <v>2</v>
      </c>
      <c r="AA1318">
        <v>0</v>
      </c>
      <c r="AB1318">
        <v>1</v>
      </c>
      <c r="AC1318">
        <v>0</v>
      </c>
      <c r="AD1318">
        <v>0</v>
      </c>
      <c r="AE1318">
        <v>0</v>
      </c>
      <c r="AF1318">
        <v>0</v>
      </c>
      <c r="AG1318">
        <v>2</v>
      </c>
      <c r="AH1318" s="3">
        <v>0.2857142857142857</v>
      </c>
      <c r="AI1318" s="3">
        <v>0.2857142857142857</v>
      </c>
      <c r="AJ1318" s="3">
        <v>0</v>
      </c>
      <c r="AK1318" s="3">
        <v>0.42857142857142855</v>
      </c>
      <c r="AL1318" s="3">
        <v>0.2857142857142857</v>
      </c>
      <c r="AM1318" s="3">
        <v>0</v>
      </c>
      <c r="AN1318" s="3">
        <v>0.8571428571428571</v>
      </c>
      <c r="AO1318" s="3">
        <f t="shared" si="264"/>
        <v>0.30612244897959184</v>
      </c>
      <c r="AP1318" s="3" t="b">
        <f t="shared" si="265"/>
        <v>0</v>
      </c>
      <c r="AQ1318" s="3" t="b">
        <f t="shared" si="272"/>
        <v>1</v>
      </c>
      <c r="AR1318">
        <f t="shared" si="266"/>
        <v>1</v>
      </c>
      <c r="AS1318">
        <f t="shared" si="267"/>
        <v>1</v>
      </c>
      <c r="AT1318" s="3" t="b">
        <f t="shared" si="268"/>
        <v>0</v>
      </c>
      <c r="AU1318" s="3">
        <f t="shared" si="269"/>
        <v>0.25</v>
      </c>
      <c r="AV1318" s="3">
        <f t="shared" si="270"/>
        <v>0.38095238095238093</v>
      </c>
      <c r="AW1318" s="3">
        <f>LOG(AU1318/AV1318,2)</f>
        <v>-0.60768257722123975</v>
      </c>
      <c r="AX1318" s="3">
        <f t="shared" si="276"/>
        <v>-0.2390297307984468</v>
      </c>
      <c r="AY1318" s="3" t="b">
        <f t="shared" si="273"/>
        <v>0</v>
      </c>
      <c r="AZ1318" s="6">
        <f t="shared" si="271"/>
        <v>0.60306436829201904</v>
      </c>
      <c r="BA1318" s="3" t="b">
        <f t="shared" si="274"/>
        <v>0</v>
      </c>
      <c r="BB1318" s="3"/>
      <c r="BC1318" t="s">
        <v>537</v>
      </c>
    </row>
    <row r="1319" spans="1:55">
      <c r="A1319">
        <v>606</v>
      </c>
      <c r="B1319">
        <v>1</v>
      </c>
      <c r="C1319" t="s">
        <v>1974</v>
      </c>
      <c r="D1319" t="str">
        <f>HYPERLINK("http://www.uniprot.org/uniprot/FGFR3_MOUSE", "FGFR3_MOUSE")</f>
        <v>FGFR3_MOUSE</v>
      </c>
      <c r="F1319">
        <v>2.6</v>
      </c>
      <c r="G1319">
        <v>801</v>
      </c>
      <c r="H1319">
        <v>87759</v>
      </c>
      <c r="I1319" t="s">
        <v>1975</v>
      </c>
      <c r="J1319">
        <v>20</v>
      </c>
      <c r="K1319">
        <v>1</v>
      </c>
      <c r="L1319">
        <v>0.05</v>
      </c>
      <c r="M1319">
        <v>0</v>
      </c>
      <c r="N1319">
        <v>4</v>
      </c>
      <c r="O1319">
        <v>7</v>
      </c>
      <c r="P1319">
        <v>1</v>
      </c>
      <c r="Q1319">
        <v>0</v>
      </c>
      <c r="R1319">
        <v>5</v>
      </c>
      <c r="S1319">
        <v>3</v>
      </c>
      <c r="T1319">
        <v>0</v>
      </c>
      <c r="U1319">
        <v>1</v>
      </c>
      <c r="V1319">
        <v>0</v>
      </c>
      <c r="W1319">
        <v>0</v>
      </c>
      <c r="X1319">
        <v>0</v>
      </c>
      <c r="Y1319">
        <v>0</v>
      </c>
      <c r="Z1319">
        <v>0</v>
      </c>
      <c r="AA1319">
        <v>0</v>
      </c>
      <c r="AB1319">
        <v>1.6</v>
      </c>
      <c r="AC1319">
        <v>0</v>
      </c>
      <c r="AD1319">
        <v>0</v>
      </c>
      <c r="AE1319">
        <v>0</v>
      </c>
      <c r="AF1319">
        <v>0</v>
      </c>
      <c r="AG1319">
        <v>0</v>
      </c>
      <c r="AH1319" s="3">
        <v>0.42857142857142855</v>
      </c>
      <c r="AI1319" s="3">
        <v>0.65714285714285714</v>
      </c>
      <c r="AJ1319" s="3">
        <v>0</v>
      </c>
      <c r="AK1319" s="3">
        <v>0.5714285714285714</v>
      </c>
      <c r="AL1319" s="3">
        <v>0.42857142857142855</v>
      </c>
      <c r="AM1319" s="3">
        <v>0</v>
      </c>
      <c r="AN1319" s="3">
        <v>0</v>
      </c>
      <c r="AO1319" s="3">
        <f t="shared" si="264"/>
        <v>0.29795918367346935</v>
      </c>
      <c r="AP1319" s="3" t="b">
        <f t="shared" si="265"/>
        <v>0</v>
      </c>
      <c r="AQ1319" s="3" t="b">
        <f t="shared" si="272"/>
        <v>0</v>
      </c>
      <c r="AR1319">
        <f t="shared" si="266"/>
        <v>3</v>
      </c>
      <c r="AS1319">
        <f t="shared" si="267"/>
        <v>2</v>
      </c>
      <c r="AT1319" s="3" t="b">
        <f t="shared" si="268"/>
        <v>1</v>
      </c>
      <c r="AU1319" s="3">
        <f t="shared" si="269"/>
        <v>0.41428571428571426</v>
      </c>
      <c r="AV1319" s="3">
        <f t="shared" si="270"/>
        <v>0.14285714285714285</v>
      </c>
      <c r="AW1319" s="3">
        <f>LOG(AU1319/AV1319,2)</f>
        <v>1.5360529002402097</v>
      </c>
      <c r="AX1319" s="3">
        <f t="shared" si="276"/>
        <v>1.1536577725962531</v>
      </c>
      <c r="AY1319" s="3" t="b">
        <f t="shared" si="273"/>
        <v>0</v>
      </c>
      <c r="AZ1319" s="6">
        <f t="shared" si="271"/>
        <v>0.25266044903476353</v>
      </c>
      <c r="BA1319" s="3" t="b">
        <f t="shared" si="274"/>
        <v>0</v>
      </c>
      <c r="BB1319" s="3"/>
      <c r="BC1319" t="s">
        <v>105</v>
      </c>
    </row>
    <row r="1320" spans="1:55">
      <c r="A1320">
        <v>63</v>
      </c>
      <c r="B1320">
        <v>1</v>
      </c>
      <c r="C1320" t="s">
        <v>436</v>
      </c>
      <c r="D1320" t="str">
        <f>HYPERLINK("http://www.uniprot.org/uniprot/EMD_MOUSE", "EMD_MOUSE")</f>
        <v>EMD_MOUSE</v>
      </c>
      <c r="F1320">
        <v>6.9</v>
      </c>
      <c r="G1320">
        <v>259</v>
      </c>
      <c r="H1320">
        <v>29437</v>
      </c>
      <c r="I1320" t="s">
        <v>437</v>
      </c>
      <c r="J1320">
        <v>5</v>
      </c>
      <c r="K1320">
        <v>5</v>
      </c>
      <c r="L1320">
        <v>1</v>
      </c>
      <c r="M1320">
        <v>0</v>
      </c>
      <c r="N1320">
        <v>2</v>
      </c>
      <c r="O1320">
        <v>1</v>
      </c>
      <c r="P1320">
        <v>0</v>
      </c>
      <c r="Q1320">
        <v>0</v>
      </c>
      <c r="R1320">
        <v>1</v>
      </c>
      <c r="S1320">
        <v>1</v>
      </c>
      <c r="T1320">
        <v>0</v>
      </c>
      <c r="U1320">
        <v>2</v>
      </c>
      <c r="V1320">
        <v>1</v>
      </c>
      <c r="W1320">
        <v>0</v>
      </c>
      <c r="X1320">
        <v>0</v>
      </c>
      <c r="Y1320">
        <v>1</v>
      </c>
      <c r="Z1320">
        <v>1</v>
      </c>
      <c r="AA1320">
        <v>0</v>
      </c>
      <c r="AB1320">
        <v>2</v>
      </c>
      <c r="AC1320">
        <v>1</v>
      </c>
      <c r="AD1320">
        <v>0</v>
      </c>
      <c r="AE1320">
        <v>0</v>
      </c>
      <c r="AF1320">
        <v>1</v>
      </c>
      <c r="AG1320">
        <v>1</v>
      </c>
      <c r="AH1320" s="3">
        <v>0</v>
      </c>
      <c r="AI1320" s="3">
        <v>0.7142857142857143</v>
      </c>
      <c r="AJ1320" s="3">
        <v>0.42857142857142855</v>
      </c>
      <c r="AK1320" s="3">
        <v>0</v>
      </c>
      <c r="AL1320" s="3">
        <v>0</v>
      </c>
      <c r="AM1320" s="3">
        <v>0.5714285714285714</v>
      </c>
      <c r="AN1320" s="3">
        <v>0.2857142857142857</v>
      </c>
      <c r="AO1320" s="3">
        <f t="shared" si="264"/>
        <v>0.2857142857142857</v>
      </c>
      <c r="AP1320" s="3" t="b">
        <f t="shared" si="265"/>
        <v>0</v>
      </c>
      <c r="AQ1320" s="3" t="b">
        <f t="shared" si="272"/>
        <v>1</v>
      </c>
      <c r="AR1320">
        <f t="shared" si="266"/>
        <v>2</v>
      </c>
      <c r="AS1320">
        <f t="shared" si="267"/>
        <v>2</v>
      </c>
      <c r="AT1320" s="3" t="b">
        <f t="shared" si="268"/>
        <v>1</v>
      </c>
      <c r="AU1320" s="3">
        <f t="shared" si="269"/>
        <v>0.2857142857142857</v>
      </c>
      <c r="AV1320" s="3">
        <f t="shared" si="270"/>
        <v>0.2857142857142857</v>
      </c>
      <c r="AW1320" s="3">
        <f>LOG(AU1320/AV1320,2)</f>
        <v>0</v>
      </c>
      <c r="AX1320" s="3">
        <f t="shared" si="276"/>
        <v>0.18711767548088146</v>
      </c>
      <c r="AY1320" s="3" t="b">
        <f t="shared" si="273"/>
        <v>0</v>
      </c>
      <c r="AZ1320" s="6">
        <f t="shared" si="271"/>
        <v>1</v>
      </c>
      <c r="BA1320" s="3" t="b">
        <f t="shared" si="274"/>
        <v>0</v>
      </c>
      <c r="BB1320" s="3"/>
      <c r="BC1320" t="s">
        <v>537</v>
      </c>
    </row>
    <row r="1321" spans="1:55">
      <c r="A1321">
        <v>406</v>
      </c>
      <c r="B1321">
        <v>1</v>
      </c>
      <c r="C1321" t="s">
        <v>1006</v>
      </c>
      <c r="D1321" t="str">
        <f>HYPERLINK("http://www.uniprot.org/uniprot/CH60_MOUSE", "CH60_MOUSE")</f>
        <v>CH60_MOUSE</v>
      </c>
      <c r="F1321">
        <v>9.6</v>
      </c>
      <c r="G1321">
        <v>573</v>
      </c>
      <c r="H1321">
        <v>60956</v>
      </c>
      <c r="I1321" t="s">
        <v>1007</v>
      </c>
      <c r="J1321">
        <v>4</v>
      </c>
      <c r="K1321">
        <v>4</v>
      </c>
      <c r="L1321">
        <v>1</v>
      </c>
      <c r="M1321">
        <v>0</v>
      </c>
      <c r="N1321">
        <v>2</v>
      </c>
      <c r="O1321">
        <v>2</v>
      </c>
      <c r="P1321">
        <v>0</v>
      </c>
      <c r="Q1321">
        <v>0</v>
      </c>
      <c r="R1321">
        <v>0</v>
      </c>
      <c r="S1321">
        <v>0</v>
      </c>
      <c r="T1321">
        <v>0</v>
      </c>
      <c r="U1321">
        <v>2</v>
      </c>
      <c r="V1321">
        <v>2</v>
      </c>
      <c r="W1321">
        <v>0</v>
      </c>
      <c r="X1321">
        <v>0</v>
      </c>
      <c r="Y1321">
        <v>0</v>
      </c>
      <c r="Z1321">
        <v>0</v>
      </c>
      <c r="AA1321">
        <v>0</v>
      </c>
      <c r="AB1321">
        <v>2</v>
      </c>
      <c r="AC1321">
        <v>2</v>
      </c>
      <c r="AD1321">
        <v>0</v>
      </c>
      <c r="AE1321">
        <v>0</v>
      </c>
      <c r="AF1321">
        <v>0</v>
      </c>
      <c r="AG1321">
        <v>0</v>
      </c>
      <c r="AH1321" s="3">
        <v>0</v>
      </c>
      <c r="AI1321" s="3">
        <v>0.8571428571428571</v>
      </c>
      <c r="AJ1321" s="3">
        <v>1.1428571428571428</v>
      </c>
      <c r="AK1321" s="3">
        <v>0</v>
      </c>
      <c r="AL1321" s="3">
        <v>0</v>
      </c>
      <c r="AM1321" s="3">
        <v>0</v>
      </c>
      <c r="AN1321" s="3">
        <v>0</v>
      </c>
      <c r="AO1321" s="3">
        <f t="shared" si="264"/>
        <v>0.2857142857142857</v>
      </c>
      <c r="AP1321" s="3" t="b">
        <f t="shared" si="265"/>
        <v>0</v>
      </c>
      <c r="AQ1321" s="3" t="b">
        <f t="shared" si="272"/>
        <v>1</v>
      </c>
      <c r="AR1321">
        <f t="shared" si="266"/>
        <v>2</v>
      </c>
      <c r="AS1321">
        <f t="shared" si="267"/>
        <v>0</v>
      </c>
      <c r="AT1321" s="3" t="b">
        <f t="shared" si="268"/>
        <v>0</v>
      </c>
      <c r="AU1321" s="3">
        <f t="shared" si="269"/>
        <v>0.5</v>
      </c>
      <c r="AV1321" s="3">
        <f t="shared" si="270"/>
        <v>0</v>
      </c>
      <c r="AW1321" s="3"/>
      <c r="AX1321" s="3">
        <f t="shared" si="276"/>
        <v>0.15469225939593051</v>
      </c>
      <c r="AY1321" s="3" t="b">
        <f t="shared" si="273"/>
        <v>0</v>
      </c>
      <c r="AZ1321" s="6">
        <f t="shared" si="271"/>
        <v>0.21079575400291164</v>
      </c>
      <c r="BA1321" s="3" t="b">
        <f t="shared" si="274"/>
        <v>0</v>
      </c>
      <c r="BB1321" s="3"/>
      <c r="BC1321" t="s">
        <v>537</v>
      </c>
    </row>
    <row r="1322" spans="1:55">
      <c r="A1322">
        <v>89</v>
      </c>
      <c r="B1322">
        <v>1</v>
      </c>
      <c r="C1322" t="s">
        <v>345</v>
      </c>
      <c r="D1322" t="str">
        <f>HYPERLINK("http://www.uniprot.org/uniprot/AN32A_MOUSE", "AN32A_MOUSE")</f>
        <v>AN32A_MOUSE</v>
      </c>
      <c r="F1322">
        <v>9.6999999999999993</v>
      </c>
      <c r="G1322">
        <v>247</v>
      </c>
      <c r="H1322">
        <v>28539</v>
      </c>
      <c r="I1322" t="s">
        <v>346</v>
      </c>
      <c r="J1322">
        <v>10</v>
      </c>
      <c r="K1322">
        <v>3</v>
      </c>
      <c r="L1322">
        <v>0.3</v>
      </c>
      <c r="M1322">
        <v>0</v>
      </c>
      <c r="N1322">
        <v>3</v>
      </c>
      <c r="O1322">
        <v>1</v>
      </c>
      <c r="P1322">
        <v>0</v>
      </c>
      <c r="Q1322">
        <v>0</v>
      </c>
      <c r="R1322">
        <v>3</v>
      </c>
      <c r="S1322">
        <v>3</v>
      </c>
      <c r="T1322">
        <v>0</v>
      </c>
      <c r="U1322">
        <v>1</v>
      </c>
      <c r="V1322">
        <v>0</v>
      </c>
      <c r="W1322">
        <v>0</v>
      </c>
      <c r="X1322">
        <v>0</v>
      </c>
      <c r="Y1322">
        <v>0</v>
      </c>
      <c r="Z1322">
        <v>2</v>
      </c>
      <c r="AA1322">
        <v>0</v>
      </c>
      <c r="AB1322">
        <v>1.5</v>
      </c>
      <c r="AC1322">
        <v>0</v>
      </c>
      <c r="AD1322">
        <v>0</v>
      </c>
      <c r="AE1322">
        <v>0</v>
      </c>
      <c r="AF1322">
        <v>0</v>
      </c>
      <c r="AG1322">
        <v>2.1429999999999998</v>
      </c>
      <c r="AH1322" s="3">
        <v>0</v>
      </c>
      <c r="AI1322" s="3">
        <v>0.6428571428571429</v>
      </c>
      <c r="AJ1322" s="3">
        <v>0</v>
      </c>
      <c r="AK1322" s="3">
        <v>0</v>
      </c>
      <c r="AL1322" s="3">
        <v>0</v>
      </c>
      <c r="AM1322" s="3">
        <v>0</v>
      </c>
      <c r="AN1322" s="3">
        <v>1.3061428571428573</v>
      </c>
      <c r="AO1322" s="3">
        <f t="shared" si="264"/>
        <v>0.27842857142857147</v>
      </c>
      <c r="AP1322" s="3" t="b">
        <f t="shared" si="265"/>
        <v>0</v>
      </c>
      <c r="AQ1322" s="3" t="b">
        <f t="shared" si="272"/>
        <v>0</v>
      </c>
      <c r="AR1322">
        <f t="shared" si="266"/>
        <v>2</v>
      </c>
      <c r="AS1322">
        <f t="shared" si="267"/>
        <v>2</v>
      </c>
      <c r="AT1322" s="3" t="b">
        <f t="shared" si="268"/>
        <v>1</v>
      </c>
      <c r="AU1322" s="3">
        <f t="shared" si="269"/>
        <v>0.16071428571428573</v>
      </c>
      <c r="AV1322" s="3">
        <f t="shared" si="270"/>
        <v>0.43538095238095242</v>
      </c>
      <c r="AW1322" s="3">
        <f>LOG(AU1322/AV1322,2)</f>
        <v>-1.4377801177128329</v>
      </c>
      <c r="AX1322" s="3">
        <f t="shared" si="276"/>
        <v>-0.89376821865548228</v>
      </c>
      <c r="AY1322" s="3" t="b">
        <f t="shared" si="273"/>
        <v>0</v>
      </c>
      <c r="AZ1322" s="6">
        <f t="shared" si="271"/>
        <v>0.53347380208828854</v>
      </c>
      <c r="BA1322" s="3" t="b">
        <f t="shared" si="274"/>
        <v>0</v>
      </c>
      <c r="BB1322" s="3"/>
      <c r="BC1322" t="s">
        <v>347</v>
      </c>
    </row>
    <row r="1323" spans="1:55">
      <c r="A1323">
        <v>571</v>
      </c>
      <c r="B1323">
        <v>1</v>
      </c>
      <c r="C1323" t="s">
        <v>670</v>
      </c>
      <c r="D1323" t="str">
        <f>HYPERLINK("http://www.uniprot.org/uniprot/NR1D2_MOUSE", "NR1D2_MOUSE")</f>
        <v>NR1D2_MOUSE</v>
      </c>
      <c r="F1323">
        <v>3.5</v>
      </c>
      <c r="G1323">
        <v>576</v>
      </c>
      <c r="H1323">
        <v>64303</v>
      </c>
      <c r="I1323" t="s">
        <v>671</v>
      </c>
      <c r="J1323">
        <v>3</v>
      </c>
      <c r="K1323">
        <v>1</v>
      </c>
      <c r="L1323">
        <v>0.33300000000000002</v>
      </c>
      <c r="M1323">
        <v>0</v>
      </c>
      <c r="N1323">
        <v>3</v>
      </c>
      <c r="O1323">
        <v>0</v>
      </c>
      <c r="P1323">
        <v>0</v>
      </c>
      <c r="Q1323">
        <v>0</v>
      </c>
      <c r="R1323">
        <v>0</v>
      </c>
      <c r="S1323">
        <v>0</v>
      </c>
      <c r="T1323">
        <v>0</v>
      </c>
      <c r="U1323">
        <v>1</v>
      </c>
      <c r="V1323">
        <v>0</v>
      </c>
      <c r="W1323">
        <v>0</v>
      </c>
      <c r="X1323">
        <v>0</v>
      </c>
      <c r="Y1323">
        <v>0</v>
      </c>
      <c r="Z1323">
        <v>0</v>
      </c>
      <c r="AA1323">
        <v>0</v>
      </c>
      <c r="AB1323">
        <v>1.5</v>
      </c>
      <c r="AC1323">
        <v>0</v>
      </c>
      <c r="AD1323">
        <v>0</v>
      </c>
      <c r="AE1323">
        <v>0</v>
      </c>
      <c r="AF1323">
        <v>0</v>
      </c>
      <c r="AG1323">
        <v>0</v>
      </c>
      <c r="AH1323" s="3">
        <v>0.2857142857142857</v>
      </c>
      <c r="AI1323" s="3">
        <v>0.6428571428571429</v>
      </c>
      <c r="AJ1323" s="3">
        <v>0</v>
      </c>
      <c r="AK1323" s="3">
        <v>0.5714285714285714</v>
      </c>
      <c r="AL1323" s="3">
        <v>0.42857142857142855</v>
      </c>
      <c r="AM1323" s="3">
        <v>0</v>
      </c>
      <c r="AN1323" s="3">
        <v>0</v>
      </c>
      <c r="AO1323" s="3">
        <f t="shared" si="264"/>
        <v>0.27551020408163268</v>
      </c>
      <c r="AP1323" s="3" t="b">
        <f t="shared" si="265"/>
        <v>0</v>
      </c>
      <c r="AQ1323" s="3" t="b">
        <f t="shared" si="272"/>
        <v>1</v>
      </c>
      <c r="AR1323">
        <f t="shared" si="266"/>
        <v>1</v>
      </c>
      <c r="AS1323">
        <f t="shared" si="267"/>
        <v>0</v>
      </c>
      <c r="AT1323" s="3" t="b">
        <f t="shared" si="268"/>
        <v>0</v>
      </c>
      <c r="AU1323" s="3">
        <f t="shared" si="269"/>
        <v>0.375</v>
      </c>
      <c r="AV1323" s="3">
        <f t="shared" si="270"/>
        <v>0.14285714285714285</v>
      </c>
      <c r="AW1323" s="3">
        <f>LOG(AU1323/AV1323,2)</f>
        <v>1.3923174227787602</v>
      </c>
      <c r="AX1323" s="3">
        <f t="shared" si="276"/>
        <v>0.86012922934492697</v>
      </c>
      <c r="AY1323" s="3" t="b">
        <f t="shared" si="273"/>
        <v>0</v>
      </c>
      <c r="AZ1323" s="6">
        <f t="shared" si="271"/>
        <v>0.3212383623111959</v>
      </c>
      <c r="BA1323" s="3" t="b">
        <f t="shared" si="274"/>
        <v>0</v>
      </c>
      <c r="BB1323" s="3"/>
      <c r="BC1323" t="s">
        <v>756</v>
      </c>
    </row>
    <row r="1324" spans="1:55">
      <c r="A1324">
        <v>509</v>
      </c>
      <c r="B1324">
        <v>1</v>
      </c>
      <c r="C1324" t="s">
        <v>790</v>
      </c>
      <c r="D1324" t="str">
        <f>HYPERLINK("http://www.uniprot.org/uniprot/K22E_MOUSE", "K22E_MOUSE")</f>
        <v>K22E_MOUSE</v>
      </c>
      <c r="F1324">
        <v>4.7</v>
      </c>
      <c r="G1324">
        <v>707</v>
      </c>
      <c r="H1324">
        <v>70924</v>
      </c>
      <c r="I1324" t="s">
        <v>791</v>
      </c>
      <c r="J1324">
        <v>58</v>
      </c>
      <c r="K1324">
        <v>1</v>
      </c>
      <c r="L1324">
        <v>1.7000000000000001E-2</v>
      </c>
      <c r="M1324">
        <v>6</v>
      </c>
      <c r="N1324">
        <v>5</v>
      </c>
      <c r="O1324">
        <v>11</v>
      </c>
      <c r="P1324">
        <v>7</v>
      </c>
      <c r="Q1324">
        <v>12</v>
      </c>
      <c r="R1324">
        <v>9</v>
      </c>
      <c r="S1324">
        <v>8</v>
      </c>
      <c r="T1324">
        <v>0</v>
      </c>
      <c r="U1324">
        <v>0</v>
      </c>
      <c r="V1324">
        <v>1</v>
      </c>
      <c r="W1324">
        <v>0</v>
      </c>
      <c r="X1324">
        <v>0</v>
      </c>
      <c r="Y1324">
        <v>0</v>
      </c>
      <c r="Z1324">
        <v>0</v>
      </c>
      <c r="AA1324">
        <v>0</v>
      </c>
      <c r="AB1324">
        <v>0</v>
      </c>
      <c r="AC1324">
        <v>1.052</v>
      </c>
      <c r="AD1324">
        <v>0</v>
      </c>
      <c r="AE1324">
        <v>0</v>
      </c>
      <c r="AF1324">
        <v>0</v>
      </c>
      <c r="AG1324">
        <v>0</v>
      </c>
      <c r="AH1324" s="3">
        <v>0.2857142857142857</v>
      </c>
      <c r="AI1324" s="3">
        <v>0</v>
      </c>
      <c r="AJ1324" s="3">
        <v>0.86457142857142855</v>
      </c>
      <c r="AK1324" s="3">
        <v>0.42857142857142855</v>
      </c>
      <c r="AL1324" s="3">
        <v>0.2857142857142857</v>
      </c>
      <c r="AM1324" s="3">
        <v>0</v>
      </c>
      <c r="AN1324" s="3">
        <v>0</v>
      </c>
      <c r="AO1324" s="3">
        <f t="shared" si="264"/>
        <v>0.26636734693877556</v>
      </c>
      <c r="AP1324" s="3" t="b">
        <f t="shared" si="265"/>
        <v>0</v>
      </c>
      <c r="AQ1324" s="3" t="b">
        <f t="shared" si="272"/>
        <v>0</v>
      </c>
      <c r="AR1324">
        <f t="shared" si="266"/>
        <v>4</v>
      </c>
      <c r="AS1324">
        <f t="shared" si="267"/>
        <v>3</v>
      </c>
      <c r="AT1324" s="3" t="b">
        <f t="shared" si="268"/>
        <v>1</v>
      </c>
      <c r="AU1324" s="3">
        <f t="shared" si="269"/>
        <v>0.39471428571428574</v>
      </c>
      <c r="AV1324" s="3">
        <f t="shared" si="270"/>
        <v>9.5238095238095233E-2</v>
      </c>
      <c r="AW1324" s="3">
        <f>LOG(AU1324/AV1324,2)</f>
        <v>2.0511980628715611</v>
      </c>
      <c r="AX1324" s="3">
        <f t="shared" si="276"/>
        <v>1.1832163023346505</v>
      </c>
      <c r="AY1324" s="3" t="b">
        <f t="shared" si="273"/>
        <v>0</v>
      </c>
      <c r="AZ1324" s="6">
        <f t="shared" si="271"/>
        <v>0.24533813422226344</v>
      </c>
      <c r="BA1324" s="3" t="b">
        <f t="shared" si="274"/>
        <v>0</v>
      </c>
      <c r="BB1324" s="3"/>
      <c r="BC1324" t="s">
        <v>479</v>
      </c>
    </row>
    <row r="1325" spans="1:55">
      <c r="A1325">
        <v>443</v>
      </c>
      <c r="B1325">
        <v>1</v>
      </c>
      <c r="C1325" t="s">
        <v>998</v>
      </c>
      <c r="D1325" t="str">
        <f>HYPERLINK("http://www.uniprot.org/uniprot/TCPB_MOUSE", "TCPB_MOUSE")</f>
        <v>TCPB_MOUSE</v>
      </c>
      <c r="F1325">
        <v>9.1999999999999993</v>
      </c>
      <c r="G1325">
        <v>535</v>
      </c>
      <c r="H1325">
        <v>57478</v>
      </c>
      <c r="I1325" t="s">
        <v>999</v>
      </c>
      <c r="J1325">
        <v>3</v>
      </c>
      <c r="K1325">
        <v>3</v>
      </c>
      <c r="L1325">
        <v>1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2</v>
      </c>
      <c r="S1325">
        <v>1</v>
      </c>
      <c r="T1325">
        <v>0</v>
      </c>
      <c r="U1325">
        <v>0</v>
      </c>
      <c r="V1325">
        <v>0</v>
      </c>
      <c r="W1325">
        <v>0</v>
      </c>
      <c r="X1325">
        <v>0</v>
      </c>
      <c r="Y1325">
        <v>2</v>
      </c>
      <c r="Z1325">
        <v>1</v>
      </c>
      <c r="AA1325">
        <v>0</v>
      </c>
      <c r="AB1325">
        <v>0</v>
      </c>
      <c r="AC1325">
        <v>0</v>
      </c>
      <c r="AD1325">
        <v>0</v>
      </c>
      <c r="AE1325">
        <v>0</v>
      </c>
      <c r="AF1325">
        <v>2</v>
      </c>
      <c r="AG1325">
        <v>1</v>
      </c>
      <c r="AH1325" s="3">
        <v>0</v>
      </c>
      <c r="AI1325" s="3">
        <v>0</v>
      </c>
      <c r="AJ1325" s="3">
        <v>0</v>
      </c>
      <c r="AK1325" s="3">
        <v>0.2857142857142857</v>
      </c>
      <c r="AL1325" s="3">
        <v>0</v>
      </c>
      <c r="AM1325" s="3">
        <v>1.1428571428571428</v>
      </c>
      <c r="AN1325" s="3">
        <v>0.42857142857142855</v>
      </c>
      <c r="AO1325" s="3">
        <f t="shared" si="264"/>
        <v>0.26530612244897955</v>
      </c>
      <c r="AP1325" s="3" t="b">
        <f t="shared" si="265"/>
        <v>0</v>
      </c>
      <c r="AQ1325" s="3" t="b">
        <f t="shared" si="272"/>
        <v>1</v>
      </c>
      <c r="AR1325">
        <f t="shared" si="266"/>
        <v>0</v>
      </c>
      <c r="AS1325">
        <f t="shared" si="267"/>
        <v>2</v>
      </c>
      <c r="AT1325" s="3" t="b">
        <f t="shared" si="268"/>
        <v>1</v>
      </c>
      <c r="AU1325" s="3">
        <f t="shared" si="269"/>
        <v>7.1428571428571425E-2</v>
      </c>
      <c r="AV1325" s="3">
        <f t="shared" si="270"/>
        <v>0.52380952380952384</v>
      </c>
      <c r="AW1325" s="3">
        <f>LOG(AU1325/AV1325,2)</f>
        <v>-2.8744691179161412</v>
      </c>
      <c r="AX1325" s="3">
        <f t="shared" si="276"/>
        <v>-1.8481197603655026</v>
      </c>
      <c r="AY1325" s="3" t="b">
        <f t="shared" si="273"/>
        <v>1</v>
      </c>
      <c r="AZ1325" s="6">
        <f t="shared" si="271"/>
        <v>0.18127632209725672</v>
      </c>
      <c r="BA1325" s="3" t="b">
        <f t="shared" si="274"/>
        <v>0</v>
      </c>
      <c r="BB1325" s="3"/>
      <c r="BC1325" t="s">
        <v>537</v>
      </c>
    </row>
    <row r="1326" spans="1:55">
      <c r="A1326">
        <v>106</v>
      </c>
      <c r="B1326">
        <v>1</v>
      </c>
      <c r="C1326" t="s">
        <v>299</v>
      </c>
      <c r="D1326" t="str">
        <f>HYPERLINK("http://www.uniprot.org/uniprot/CSK22_MOUSE", "CSK22_MOUSE")</f>
        <v>CSK22_MOUSE</v>
      </c>
      <c r="F1326">
        <v>15.1</v>
      </c>
      <c r="G1326">
        <v>350</v>
      </c>
      <c r="H1326">
        <v>41216</v>
      </c>
      <c r="I1326" t="s">
        <v>300</v>
      </c>
      <c r="J1326">
        <v>11</v>
      </c>
      <c r="K1326">
        <v>3</v>
      </c>
      <c r="L1326">
        <v>0.27300000000000002</v>
      </c>
      <c r="M1326">
        <v>0</v>
      </c>
      <c r="N1326">
        <v>3</v>
      </c>
      <c r="O1326">
        <v>1</v>
      </c>
      <c r="P1326">
        <v>0</v>
      </c>
      <c r="Q1326">
        <v>0</v>
      </c>
      <c r="R1326">
        <v>0</v>
      </c>
      <c r="S1326">
        <v>7</v>
      </c>
      <c r="T1326">
        <v>0</v>
      </c>
      <c r="U1326">
        <v>1</v>
      </c>
      <c r="V1326">
        <v>1</v>
      </c>
      <c r="W1326">
        <v>0</v>
      </c>
      <c r="X1326">
        <v>0</v>
      </c>
      <c r="Y1326">
        <v>0</v>
      </c>
      <c r="Z1326">
        <v>1</v>
      </c>
      <c r="AA1326">
        <v>0</v>
      </c>
      <c r="AB1326">
        <v>1.167</v>
      </c>
      <c r="AC1326">
        <v>1</v>
      </c>
      <c r="AD1326">
        <v>0</v>
      </c>
      <c r="AE1326">
        <v>0</v>
      </c>
      <c r="AF1326">
        <v>0</v>
      </c>
      <c r="AG1326">
        <v>1.2310000000000001</v>
      </c>
      <c r="AH1326" s="3">
        <v>0</v>
      </c>
      <c r="AI1326" s="3">
        <v>0.59528571428571431</v>
      </c>
      <c r="AJ1326" s="3">
        <v>0.42857142857142855</v>
      </c>
      <c r="AK1326" s="3">
        <v>0</v>
      </c>
      <c r="AL1326" s="3">
        <v>0</v>
      </c>
      <c r="AM1326" s="3">
        <v>0</v>
      </c>
      <c r="AN1326" s="3">
        <v>0.74728571428571422</v>
      </c>
      <c r="AO1326" s="3">
        <f t="shared" si="264"/>
        <v>0.25302040816326526</v>
      </c>
      <c r="AP1326" s="3" t="b">
        <f t="shared" si="265"/>
        <v>0</v>
      </c>
      <c r="AQ1326" s="3" t="b">
        <f t="shared" si="272"/>
        <v>0</v>
      </c>
      <c r="AR1326">
        <f t="shared" si="266"/>
        <v>2</v>
      </c>
      <c r="AS1326">
        <f t="shared" si="267"/>
        <v>1</v>
      </c>
      <c r="AT1326" s="3" t="b">
        <f t="shared" si="268"/>
        <v>0</v>
      </c>
      <c r="AU1326" s="3">
        <f t="shared" si="269"/>
        <v>0.2559642857142857</v>
      </c>
      <c r="AV1326" s="3">
        <f t="shared" si="270"/>
        <v>0.24909523809523806</v>
      </c>
      <c r="AW1326" s="3">
        <f>LOG(AU1326/AV1326,2)</f>
        <v>3.9245085220648401E-2</v>
      </c>
      <c r="AX1326" s="3">
        <f t="shared" si="276"/>
        <v>4.4891442973698771E-2</v>
      </c>
      <c r="AY1326" s="3" t="b">
        <f t="shared" si="273"/>
        <v>0</v>
      </c>
      <c r="AZ1326" s="6">
        <f t="shared" si="271"/>
        <v>0.98103910850172804</v>
      </c>
      <c r="BA1326" s="3" t="b">
        <f t="shared" si="274"/>
        <v>0</v>
      </c>
      <c r="BB1326" s="3"/>
      <c r="BC1326" t="s">
        <v>301</v>
      </c>
    </row>
    <row r="1327" spans="1:55">
      <c r="A1327">
        <v>68</v>
      </c>
      <c r="B1327">
        <v>1</v>
      </c>
      <c r="C1327" t="s">
        <v>383</v>
      </c>
      <c r="D1327" t="str">
        <f>HYPERLINK("http://www.uniprot.org/uniprot/MYH11_MOUSE", "MYH11_MOUSE")</f>
        <v>MYH11_MOUSE</v>
      </c>
      <c r="F1327">
        <v>2.2999999999999998</v>
      </c>
      <c r="G1327">
        <v>1972</v>
      </c>
      <c r="H1327">
        <v>227029</v>
      </c>
      <c r="I1327" t="s">
        <v>384</v>
      </c>
      <c r="J1327">
        <v>11</v>
      </c>
      <c r="K1327">
        <v>1</v>
      </c>
      <c r="L1327">
        <v>9.0999999999999998E-2</v>
      </c>
      <c r="M1327">
        <v>1</v>
      </c>
      <c r="N1327">
        <v>3</v>
      </c>
      <c r="O1327">
        <v>2</v>
      </c>
      <c r="P1327">
        <v>0</v>
      </c>
      <c r="Q1327">
        <v>0</v>
      </c>
      <c r="R1327">
        <v>3</v>
      </c>
      <c r="S1327">
        <v>2</v>
      </c>
      <c r="T1327">
        <v>1</v>
      </c>
      <c r="U1327">
        <v>0</v>
      </c>
      <c r="V1327">
        <v>0</v>
      </c>
      <c r="W1327">
        <v>0</v>
      </c>
      <c r="X1327">
        <v>0</v>
      </c>
      <c r="Y1327">
        <v>0</v>
      </c>
      <c r="Z1327">
        <v>0</v>
      </c>
      <c r="AA1327">
        <v>1</v>
      </c>
      <c r="AB1327">
        <v>0</v>
      </c>
      <c r="AC1327">
        <v>0</v>
      </c>
      <c r="AD1327">
        <v>0</v>
      </c>
      <c r="AE1327">
        <v>0</v>
      </c>
      <c r="AF1327">
        <v>0</v>
      </c>
      <c r="AG1327">
        <v>0</v>
      </c>
      <c r="AH1327" s="3">
        <v>1.75</v>
      </c>
      <c r="AI1327" s="3">
        <v>0</v>
      </c>
      <c r="AJ1327" s="3">
        <v>0</v>
      </c>
      <c r="AK1327" s="3">
        <v>0</v>
      </c>
      <c r="AL1327" s="3">
        <v>0</v>
      </c>
      <c r="AM1327" s="3">
        <v>0</v>
      </c>
      <c r="AN1327" s="3">
        <v>0</v>
      </c>
      <c r="AO1327" s="3">
        <f t="shared" si="264"/>
        <v>0.25</v>
      </c>
      <c r="AP1327" s="3" t="b">
        <f t="shared" si="265"/>
        <v>0</v>
      </c>
      <c r="AQ1327" s="3" t="b">
        <f t="shared" si="272"/>
        <v>0</v>
      </c>
      <c r="AR1327">
        <f t="shared" si="266"/>
        <v>3</v>
      </c>
      <c r="AS1327">
        <f t="shared" si="267"/>
        <v>2</v>
      </c>
      <c r="AT1327" s="3" t="b">
        <f t="shared" si="268"/>
        <v>1</v>
      </c>
      <c r="AU1327" s="3">
        <f t="shared" si="269"/>
        <v>0.4375</v>
      </c>
      <c r="AV1327" s="3">
        <f t="shared" si="270"/>
        <v>0</v>
      </c>
      <c r="AW1327" s="3"/>
      <c r="AX1327" s="3">
        <f t="shared" si="276"/>
        <v>2.0387167573406306E-2</v>
      </c>
      <c r="AY1327" s="3" t="b">
        <f t="shared" si="273"/>
        <v>0</v>
      </c>
      <c r="AZ1327" s="6">
        <f t="shared" si="271"/>
        <v>0.43658806102038195</v>
      </c>
      <c r="BA1327" s="3" t="b">
        <f t="shared" si="274"/>
        <v>0</v>
      </c>
      <c r="BB1327" s="3"/>
      <c r="BC1327" t="s">
        <v>385</v>
      </c>
    </row>
    <row r="1328" spans="1:55">
      <c r="A1328">
        <v>662</v>
      </c>
      <c r="B1328">
        <v>1</v>
      </c>
      <c r="C1328" t="s">
        <v>1919</v>
      </c>
      <c r="D1328" t="str">
        <f>HYPERLINK("http://www.uniprot.org/uniprot/K2C72_MOUSE", "K2C72_MOUSE")</f>
        <v>K2C72_MOUSE</v>
      </c>
      <c r="F1328">
        <v>3.7</v>
      </c>
      <c r="G1328">
        <v>520</v>
      </c>
      <c r="H1328">
        <v>56751</v>
      </c>
      <c r="I1328" t="s">
        <v>1920</v>
      </c>
      <c r="J1328">
        <v>54</v>
      </c>
      <c r="K1328">
        <v>0</v>
      </c>
      <c r="L1328">
        <v>0</v>
      </c>
      <c r="M1328">
        <v>5</v>
      </c>
      <c r="N1328">
        <v>5</v>
      </c>
      <c r="O1328">
        <v>10</v>
      </c>
      <c r="P1328">
        <v>7</v>
      </c>
      <c r="Q1328">
        <v>10</v>
      </c>
      <c r="R1328">
        <v>9</v>
      </c>
      <c r="S1328">
        <v>8</v>
      </c>
      <c r="T1328">
        <v>0</v>
      </c>
      <c r="U1328">
        <v>0</v>
      </c>
      <c r="V1328">
        <v>0</v>
      </c>
      <c r="W1328">
        <v>0</v>
      </c>
      <c r="X1328">
        <v>0</v>
      </c>
      <c r="Y1328">
        <v>0</v>
      </c>
      <c r="Z1328">
        <v>0</v>
      </c>
      <c r="AA1328">
        <v>0</v>
      </c>
      <c r="AB1328">
        <v>0</v>
      </c>
      <c r="AC1328">
        <v>0</v>
      </c>
      <c r="AD1328">
        <v>0</v>
      </c>
      <c r="AE1328">
        <v>0</v>
      </c>
      <c r="AF1328">
        <v>0</v>
      </c>
      <c r="AG1328">
        <v>0</v>
      </c>
      <c r="AH1328" s="3">
        <v>0.42857142857142855</v>
      </c>
      <c r="AI1328" s="3">
        <v>0</v>
      </c>
      <c r="AJ1328" s="3">
        <v>0</v>
      </c>
      <c r="AK1328" s="3">
        <v>0.7142857142857143</v>
      </c>
      <c r="AL1328" s="3">
        <v>0.5714285714285714</v>
      </c>
      <c r="AM1328" s="3">
        <v>0</v>
      </c>
      <c r="AN1328" s="3">
        <v>0</v>
      </c>
      <c r="AO1328" s="3">
        <f t="shared" si="264"/>
        <v>0.24489795918367346</v>
      </c>
      <c r="AP1328" s="3" t="b">
        <f t="shared" si="265"/>
        <v>0</v>
      </c>
      <c r="AQ1328" s="3" t="b">
        <f t="shared" si="272"/>
        <v>0</v>
      </c>
      <c r="AR1328">
        <f t="shared" si="266"/>
        <v>4</v>
      </c>
      <c r="AS1328">
        <f t="shared" si="267"/>
        <v>3</v>
      </c>
      <c r="AT1328" s="3" t="b">
        <f t="shared" si="268"/>
        <v>1</v>
      </c>
      <c r="AU1328" s="3">
        <f t="shared" si="269"/>
        <v>0.2857142857142857</v>
      </c>
      <c r="AV1328" s="3">
        <f t="shared" si="270"/>
        <v>0.19047619047619047</v>
      </c>
      <c r="AW1328" s="3">
        <f t="shared" ref="AW1328:AW1334" si="277">LOG(AU1328/AV1328,2)</f>
        <v>0.58496250072115619</v>
      </c>
      <c r="AX1328" s="3">
        <f t="shared" si="276"/>
        <v>0.31359891015401881</v>
      </c>
      <c r="AY1328" s="3" t="b">
        <f t="shared" si="273"/>
        <v>0</v>
      </c>
      <c r="AZ1328" s="6">
        <f t="shared" si="271"/>
        <v>0.730363825955886</v>
      </c>
      <c r="BA1328" s="3" t="b">
        <f t="shared" si="274"/>
        <v>0</v>
      </c>
      <c r="BB1328" s="3"/>
      <c r="BC1328" t="s">
        <v>479</v>
      </c>
    </row>
    <row r="1329" spans="1:55">
      <c r="A1329">
        <v>325</v>
      </c>
      <c r="B1329">
        <v>1</v>
      </c>
      <c r="C1329" t="s">
        <v>1260</v>
      </c>
      <c r="D1329" t="str">
        <f>HYPERLINK("http://www.uniprot.org/uniprot/CTBP2_MOUSE", "CTBP2_MOUSE")</f>
        <v>CTBP2_MOUSE</v>
      </c>
      <c r="F1329">
        <v>11</v>
      </c>
      <c r="G1329">
        <v>445</v>
      </c>
      <c r="H1329">
        <v>48958</v>
      </c>
      <c r="I1329" t="s">
        <v>1172</v>
      </c>
      <c r="J1329">
        <v>5</v>
      </c>
      <c r="K1329">
        <v>3</v>
      </c>
      <c r="L1329">
        <v>0.6</v>
      </c>
      <c r="M1329">
        <v>0</v>
      </c>
      <c r="N1329">
        <v>1</v>
      </c>
      <c r="O1329">
        <v>0</v>
      </c>
      <c r="P1329">
        <v>0</v>
      </c>
      <c r="Q1329">
        <v>0</v>
      </c>
      <c r="R1329">
        <v>0</v>
      </c>
      <c r="S1329">
        <v>4</v>
      </c>
      <c r="T1329">
        <v>0</v>
      </c>
      <c r="U1329">
        <v>1</v>
      </c>
      <c r="V1329">
        <v>0</v>
      </c>
      <c r="W1329">
        <v>0</v>
      </c>
      <c r="X1329">
        <v>0</v>
      </c>
      <c r="Y1329">
        <v>0</v>
      </c>
      <c r="Z1329">
        <v>2</v>
      </c>
      <c r="AA1329">
        <v>0</v>
      </c>
      <c r="AB1329">
        <v>1</v>
      </c>
      <c r="AC1329">
        <v>0</v>
      </c>
      <c r="AD1329">
        <v>0</v>
      </c>
      <c r="AE1329">
        <v>0</v>
      </c>
      <c r="AF1329">
        <v>0</v>
      </c>
      <c r="AG1329">
        <v>2.8</v>
      </c>
      <c r="AH1329" s="3">
        <v>0</v>
      </c>
      <c r="AI1329" s="3">
        <v>0.2857142857142857</v>
      </c>
      <c r="AJ1329" s="3">
        <v>0</v>
      </c>
      <c r="AK1329" s="3">
        <v>0</v>
      </c>
      <c r="AL1329" s="3">
        <v>0</v>
      </c>
      <c r="AM1329" s="3">
        <v>0</v>
      </c>
      <c r="AN1329" s="3">
        <v>1.4</v>
      </c>
      <c r="AO1329" s="3">
        <f t="shared" si="264"/>
        <v>0.24081632653061222</v>
      </c>
      <c r="AP1329" s="3" t="b">
        <f t="shared" si="265"/>
        <v>0</v>
      </c>
      <c r="AQ1329" s="3" t="b">
        <f t="shared" si="272"/>
        <v>1</v>
      </c>
      <c r="AR1329">
        <f t="shared" si="266"/>
        <v>1</v>
      </c>
      <c r="AS1329">
        <f t="shared" si="267"/>
        <v>1</v>
      </c>
      <c r="AT1329" s="3" t="b">
        <f t="shared" si="268"/>
        <v>0</v>
      </c>
      <c r="AU1329" s="3">
        <f t="shared" si="269"/>
        <v>7.1428571428571425E-2</v>
      </c>
      <c r="AV1329" s="3">
        <f t="shared" si="270"/>
        <v>0.46666666666666662</v>
      </c>
      <c r="AW1329" s="3">
        <f t="shared" si="277"/>
        <v>-2.7078192485066896</v>
      </c>
      <c r="AX1329" s="3">
        <f t="shared" si="276"/>
        <v>-1.6289535231433494</v>
      </c>
      <c r="AY1329" s="3" t="b">
        <f t="shared" si="273"/>
        <v>0</v>
      </c>
      <c r="AZ1329" s="6">
        <f t="shared" si="271"/>
        <v>0.36791180731680839</v>
      </c>
      <c r="BA1329" s="3" t="b">
        <f t="shared" si="274"/>
        <v>0</v>
      </c>
      <c r="BB1329" s="3"/>
      <c r="BC1329" t="s">
        <v>178</v>
      </c>
    </row>
    <row r="1330" spans="1:55">
      <c r="A1330">
        <v>644</v>
      </c>
      <c r="B1330">
        <v>1</v>
      </c>
      <c r="C1330" t="s">
        <v>575</v>
      </c>
      <c r="D1330" t="str">
        <f>HYPERLINK("http://www.uniprot.org/uniprot/CP3AG_MOUSE", "CP3AG_MOUSE")</f>
        <v>CP3AG_MOUSE</v>
      </c>
      <c r="F1330">
        <v>14.9</v>
      </c>
      <c r="G1330">
        <v>504</v>
      </c>
      <c r="H1330">
        <v>57931</v>
      </c>
      <c r="I1330" t="s">
        <v>576</v>
      </c>
      <c r="J1330">
        <v>104</v>
      </c>
      <c r="K1330">
        <v>0</v>
      </c>
      <c r="L1330">
        <v>0</v>
      </c>
      <c r="M1330">
        <v>6</v>
      </c>
      <c r="N1330">
        <v>26</v>
      </c>
      <c r="O1330">
        <v>36</v>
      </c>
      <c r="P1330">
        <v>4</v>
      </c>
      <c r="Q1330">
        <v>4</v>
      </c>
      <c r="R1330">
        <v>14</v>
      </c>
      <c r="S1330">
        <v>14</v>
      </c>
      <c r="T1330">
        <v>0</v>
      </c>
      <c r="U1330">
        <v>0</v>
      </c>
      <c r="V1330">
        <v>0</v>
      </c>
      <c r="W1330">
        <v>0</v>
      </c>
      <c r="X1330">
        <v>0</v>
      </c>
      <c r="Y1330">
        <v>0</v>
      </c>
      <c r="Z1330">
        <v>0</v>
      </c>
      <c r="AA1330">
        <v>0</v>
      </c>
      <c r="AB1330">
        <v>0</v>
      </c>
      <c r="AC1330">
        <v>0</v>
      </c>
      <c r="AD1330">
        <v>0</v>
      </c>
      <c r="AE1330">
        <v>0</v>
      </c>
      <c r="AF1330">
        <v>0</v>
      </c>
      <c r="AG1330">
        <v>0</v>
      </c>
      <c r="AH1330" s="3">
        <v>0.42857142857142855</v>
      </c>
      <c r="AI1330" s="3">
        <v>0</v>
      </c>
      <c r="AJ1330" s="3">
        <v>0</v>
      </c>
      <c r="AK1330" s="3">
        <v>0.6428571428571429</v>
      </c>
      <c r="AL1330" s="3">
        <v>0.42857142857142855</v>
      </c>
      <c r="AM1330" s="3">
        <v>0</v>
      </c>
      <c r="AN1330" s="3">
        <v>0</v>
      </c>
      <c r="AO1330" s="3">
        <f t="shared" si="264"/>
        <v>0.21428571428571427</v>
      </c>
      <c r="AP1330" s="3" t="b">
        <f t="shared" si="265"/>
        <v>0</v>
      </c>
      <c r="AQ1330" s="3" t="b">
        <f t="shared" si="272"/>
        <v>0</v>
      </c>
      <c r="AR1330">
        <f t="shared" si="266"/>
        <v>4</v>
      </c>
      <c r="AS1330">
        <f t="shared" si="267"/>
        <v>3</v>
      </c>
      <c r="AT1330" s="3" t="b">
        <f t="shared" si="268"/>
        <v>1</v>
      </c>
      <c r="AU1330" s="3">
        <f t="shared" si="269"/>
        <v>0.26785714285714285</v>
      </c>
      <c r="AV1330" s="3">
        <f t="shared" si="270"/>
        <v>0.14285714285714285</v>
      </c>
      <c r="AW1330" s="3">
        <f t="shared" si="277"/>
        <v>0.90689059560851848</v>
      </c>
      <c r="AX1330" s="3">
        <f t="shared" si="276"/>
        <v>0.68274174283013322</v>
      </c>
      <c r="AY1330" s="3" t="b">
        <f t="shared" si="273"/>
        <v>0</v>
      </c>
      <c r="AZ1330" s="6">
        <f t="shared" si="271"/>
        <v>0.60183150979948952</v>
      </c>
      <c r="BA1330" s="3" t="b">
        <f t="shared" si="274"/>
        <v>0</v>
      </c>
      <c r="BB1330" s="3"/>
      <c r="BC1330" t="s">
        <v>572</v>
      </c>
    </row>
    <row r="1331" spans="1:55">
      <c r="A1331" s="1">
        <v>647</v>
      </c>
      <c r="B1331">
        <v>1</v>
      </c>
      <c r="C1331" t="s">
        <v>581</v>
      </c>
      <c r="D1331" t="str">
        <f>HYPERLINK("http://www.uniprot.org/uniprot/H2A2C_MOUSE", "H2A2C_MOUSE")</f>
        <v>H2A2C_MOUSE</v>
      </c>
      <c r="F1331">
        <v>60.5</v>
      </c>
      <c r="G1331">
        <v>129</v>
      </c>
      <c r="H1331">
        <v>13989</v>
      </c>
      <c r="I1331" t="s">
        <v>582</v>
      </c>
      <c r="J1331">
        <v>8097</v>
      </c>
      <c r="K1331">
        <v>0</v>
      </c>
      <c r="L1331">
        <v>0</v>
      </c>
      <c r="M1331">
        <v>1489</v>
      </c>
      <c r="N1331">
        <v>815</v>
      </c>
      <c r="O1331">
        <v>557</v>
      </c>
      <c r="P1331">
        <v>1145</v>
      </c>
      <c r="Q1331">
        <v>2400</v>
      </c>
      <c r="R1331">
        <v>827</v>
      </c>
      <c r="S1331">
        <v>864</v>
      </c>
      <c r="T1331">
        <v>0</v>
      </c>
      <c r="U1331">
        <v>0</v>
      </c>
      <c r="V1331">
        <v>0</v>
      </c>
      <c r="W1331">
        <v>0</v>
      </c>
      <c r="X1331">
        <v>0</v>
      </c>
      <c r="Y1331">
        <v>0</v>
      </c>
      <c r="Z1331">
        <v>0</v>
      </c>
      <c r="AA1331">
        <v>0</v>
      </c>
      <c r="AB1331">
        <v>0</v>
      </c>
      <c r="AC1331">
        <v>0</v>
      </c>
      <c r="AD1331">
        <v>0</v>
      </c>
      <c r="AE1331">
        <v>0</v>
      </c>
      <c r="AF1331">
        <v>0</v>
      </c>
      <c r="AG1331">
        <v>0</v>
      </c>
      <c r="AH1331" s="3">
        <v>0.42857142857142855</v>
      </c>
      <c r="AI1331" s="3">
        <v>0</v>
      </c>
      <c r="AJ1331" s="3">
        <v>0</v>
      </c>
      <c r="AK1331" s="3">
        <v>0.6428571428571429</v>
      </c>
      <c r="AL1331" s="3">
        <v>0.42857142857142855</v>
      </c>
      <c r="AM1331" s="3">
        <v>0</v>
      </c>
      <c r="AN1331" s="3">
        <v>0</v>
      </c>
      <c r="AO1331" s="3">
        <f t="shared" si="264"/>
        <v>0.21428571428571427</v>
      </c>
      <c r="AP1331" s="3" t="b">
        <f t="shared" si="265"/>
        <v>0</v>
      </c>
      <c r="AQ1331" s="3" t="b">
        <f t="shared" si="272"/>
        <v>0</v>
      </c>
      <c r="AR1331">
        <f t="shared" si="266"/>
        <v>4</v>
      </c>
      <c r="AS1331">
        <f t="shared" si="267"/>
        <v>3</v>
      </c>
      <c r="AT1331" s="3" t="b">
        <f t="shared" si="268"/>
        <v>1</v>
      </c>
      <c r="AU1331" s="3">
        <f t="shared" si="269"/>
        <v>0.26785714285714285</v>
      </c>
      <c r="AV1331" s="3">
        <f t="shared" si="270"/>
        <v>0.14285714285714285</v>
      </c>
      <c r="AW1331" s="3">
        <f t="shared" si="277"/>
        <v>0.90689059560851848</v>
      </c>
      <c r="AX1331" s="3">
        <f t="shared" si="276"/>
        <v>0.66820578037643885</v>
      </c>
      <c r="AY1331" s="3" t="b">
        <f t="shared" si="273"/>
        <v>0</v>
      </c>
      <c r="AZ1331" s="6">
        <f t="shared" si="271"/>
        <v>0.60183150979948952</v>
      </c>
      <c r="BA1331" s="3" t="b">
        <f t="shared" si="274"/>
        <v>0</v>
      </c>
      <c r="BB1331" s="3"/>
      <c r="BC1331" t="s">
        <v>158</v>
      </c>
    </row>
    <row r="1332" spans="1:55">
      <c r="A1332">
        <v>111</v>
      </c>
      <c r="B1332">
        <v>1</v>
      </c>
      <c r="C1332" t="s">
        <v>220</v>
      </c>
      <c r="D1332" t="str">
        <f>HYPERLINK("http://www.uniprot.org/uniprot/COPB2_MOUSE", "COPB2_MOUSE")</f>
        <v>COPB2_MOUSE</v>
      </c>
      <c r="F1332">
        <v>6.1</v>
      </c>
      <c r="G1332">
        <v>905</v>
      </c>
      <c r="H1332">
        <v>102450</v>
      </c>
      <c r="I1332" t="s">
        <v>221</v>
      </c>
      <c r="J1332">
        <v>4</v>
      </c>
      <c r="K1332">
        <v>4</v>
      </c>
      <c r="L1332">
        <v>1</v>
      </c>
      <c r="M1332">
        <v>0</v>
      </c>
      <c r="N1332">
        <v>2</v>
      </c>
      <c r="O1332">
        <v>1</v>
      </c>
      <c r="P1332">
        <v>0</v>
      </c>
      <c r="Q1332">
        <v>0</v>
      </c>
      <c r="R1332">
        <v>0</v>
      </c>
      <c r="S1332">
        <v>1</v>
      </c>
      <c r="T1332">
        <v>0</v>
      </c>
      <c r="U1332">
        <v>2</v>
      </c>
      <c r="V1332">
        <v>1</v>
      </c>
      <c r="W1332">
        <v>0</v>
      </c>
      <c r="X1332">
        <v>0</v>
      </c>
      <c r="Y1332">
        <v>0</v>
      </c>
      <c r="Z1332">
        <v>1</v>
      </c>
      <c r="AA1332">
        <v>0</v>
      </c>
      <c r="AB1332">
        <v>2</v>
      </c>
      <c r="AC1332">
        <v>1</v>
      </c>
      <c r="AD1332">
        <v>0</v>
      </c>
      <c r="AE1332">
        <v>0</v>
      </c>
      <c r="AF1332">
        <v>0</v>
      </c>
      <c r="AG1332">
        <v>1</v>
      </c>
      <c r="AH1332" s="3">
        <v>0</v>
      </c>
      <c r="AI1332" s="3">
        <v>0.7142857142857143</v>
      </c>
      <c r="AJ1332" s="3">
        <v>0.42857142857142855</v>
      </c>
      <c r="AK1332" s="3">
        <v>0</v>
      </c>
      <c r="AL1332" s="3">
        <v>0</v>
      </c>
      <c r="AM1332" s="3">
        <v>0</v>
      </c>
      <c r="AN1332" s="3">
        <v>0.2857142857142857</v>
      </c>
      <c r="AO1332" s="3">
        <f t="shared" si="264"/>
        <v>0.2040816326530612</v>
      </c>
      <c r="AP1332" s="3" t="b">
        <f t="shared" si="265"/>
        <v>0</v>
      </c>
      <c r="AQ1332" s="3" t="b">
        <f t="shared" si="272"/>
        <v>1</v>
      </c>
      <c r="AR1332">
        <f t="shared" si="266"/>
        <v>2</v>
      </c>
      <c r="AS1332">
        <f t="shared" si="267"/>
        <v>1</v>
      </c>
      <c r="AT1332" s="3" t="b">
        <f t="shared" si="268"/>
        <v>0</v>
      </c>
      <c r="AU1332" s="3">
        <f t="shared" si="269"/>
        <v>0.2857142857142857</v>
      </c>
      <c r="AV1332" s="3">
        <f t="shared" si="270"/>
        <v>9.5238095238095233E-2</v>
      </c>
      <c r="AW1332" s="3">
        <f t="shared" si="277"/>
        <v>1.5849625007211563</v>
      </c>
      <c r="AX1332" s="3">
        <f t="shared" si="276"/>
        <v>1.0352628102459238</v>
      </c>
      <c r="AY1332" s="3" t="b">
        <f t="shared" si="273"/>
        <v>0</v>
      </c>
      <c r="AZ1332" s="6">
        <f t="shared" si="271"/>
        <v>0.42975118240755927</v>
      </c>
      <c r="BA1332" s="3" t="b">
        <f t="shared" si="274"/>
        <v>0</v>
      </c>
      <c r="BB1332" s="3"/>
      <c r="BC1332" t="s">
        <v>537</v>
      </c>
    </row>
    <row r="1333" spans="1:55">
      <c r="A1333">
        <v>67</v>
      </c>
      <c r="B1333">
        <v>1</v>
      </c>
      <c r="C1333" t="s">
        <v>381</v>
      </c>
      <c r="D1333" t="str">
        <f>HYPERLINK("http://www.uniprot.org/uniprot/MLX_MOUSE", "MLX_MOUSE")</f>
        <v>MLX_MOUSE</v>
      </c>
      <c r="F1333">
        <v>9.4</v>
      </c>
      <c r="G1333">
        <v>298</v>
      </c>
      <c r="H1333">
        <v>33340</v>
      </c>
      <c r="I1333" t="s">
        <v>382</v>
      </c>
      <c r="J1333">
        <v>3</v>
      </c>
      <c r="K1333">
        <v>3</v>
      </c>
      <c r="L1333">
        <v>1</v>
      </c>
      <c r="M1333">
        <v>0</v>
      </c>
      <c r="N1333">
        <v>0</v>
      </c>
      <c r="O1333">
        <v>1</v>
      </c>
      <c r="P1333">
        <v>0</v>
      </c>
      <c r="Q1333">
        <v>0</v>
      </c>
      <c r="R1333">
        <v>0</v>
      </c>
      <c r="S1333">
        <v>2</v>
      </c>
      <c r="T1333">
        <v>0</v>
      </c>
      <c r="U1333">
        <v>0</v>
      </c>
      <c r="V1333">
        <v>1</v>
      </c>
      <c r="W1333">
        <v>0</v>
      </c>
      <c r="X1333">
        <v>0</v>
      </c>
      <c r="Y1333">
        <v>0</v>
      </c>
      <c r="Z1333">
        <v>2</v>
      </c>
      <c r="AA1333">
        <v>0</v>
      </c>
      <c r="AB1333">
        <v>0</v>
      </c>
      <c r="AC1333">
        <v>1</v>
      </c>
      <c r="AD1333">
        <v>0</v>
      </c>
      <c r="AE1333">
        <v>0</v>
      </c>
      <c r="AF1333">
        <v>0</v>
      </c>
      <c r="AG1333">
        <v>2</v>
      </c>
      <c r="AH1333" s="3">
        <v>0</v>
      </c>
      <c r="AI1333" s="3">
        <v>0</v>
      </c>
      <c r="AJ1333" s="3">
        <v>0.42857142857142855</v>
      </c>
      <c r="AK1333" s="3">
        <v>0</v>
      </c>
      <c r="AL1333" s="3">
        <v>0</v>
      </c>
      <c r="AM1333" s="3">
        <v>0</v>
      </c>
      <c r="AN1333" s="3">
        <v>0.8571428571428571</v>
      </c>
      <c r="AO1333" s="3">
        <f t="shared" si="264"/>
        <v>0.18367346938775508</v>
      </c>
      <c r="AP1333" s="3" t="b">
        <f t="shared" si="265"/>
        <v>0</v>
      </c>
      <c r="AQ1333" s="3" t="b">
        <f t="shared" si="272"/>
        <v>1</v>
      </c>
      <c r="AR1333">
        <f t="shared" si="266"/>
        <v>1</v>
      </c>
      <c r="AS1333">
        <f t="shared" si="267"/>
        <v>1</v>
      </c>
      <c r="AT1333" s="3" t="b">
        <f t="shared" si="268"/>
        <v>0</v>
      </c>
      <c r="AU1333" s="3">
        <f t="shared" si="269"/>
        <v>0.10714285714285714</v>
      </c>
      <c r="AV1333" s="3">
        <f t="shared" si="270"/>
        <v>0.2857142857142857</v>
      </c>
      <c r="AW1333" s="3">
        <f t="shared" si="277"/>
        <v>-1.4150374992788437</v>
      </c>
      <c r="AX1333" s="3">
        <f t="shared" si="276"/>
        <v>-0.82619671876282474</v>
      </c>
      <c r="AY1333" s="3" t="b">
        <f t="shared" si="273"/>
        <v>0</v>
      </c>
      <c r="AZ1333" s="6">
        <f t="shared" si="271"/>
        <v>0.53846597191721979</v>
      </c>
      <c r="BA1333" s="3" t="b">
        <f t="shared" si="274"/>
        <v>0</v>
      </c>
      <c r="BB1333" s="3"/>
      <c r="BC1333" t="s">
        <v>537</v>
      </c>
    </row>
    <row r="1334" spans="1:55">
      <c r="A1334">
        <v>147</v>
      </c>
      <c r="B1334">
        <v>1</v>
      </c>
      <c r="C1334" t="s">
        <v>200</v>
      </c>
      <c r="D1334" t="str">
        <f>HYPERLINK("http://www.uniprot.org/uniprot/CO3_MOUSE", "CO3_MOUSE")</f>
        <v>CO3_MOUSE</v>
      </c>
      <c r="F1334">
        <v>2.4</v>
      </c>
      <c r="G1334">
        <v>1663</v>
      </c>
      <c r="H1334">
        <v>186484</v>
      </c>
      <c r="I1334" t="s">
        <v>201</v>
      </c>
      <c r="J1334">
        <v>3</v>
      </c>
      <c r="K1334">
        <v>3</v>
      </c>
      <c r="L1334">
        <v>1</v>
      </c>
      <c r="M1334">
        <v>0</v>
      </c>
      <c r="N1334">
        <v>0</v>
      </c>
      <c r="O1334">
        <v>2</v>
      </c>
      <c r="P1334">
        <v>0</v>
      </c>
      <c r="Q1334">
        <v>0</v>
      </c>
      <c r="R1334">
        <v>0</v>
      </c>
      <c r="S1334">
        <v>1</v>
      </c>
      <c r="T1334">
        <v>0</v>
      </c>
      <c r="U1334">
        <v>0</v>
      </c>
      <c r="V1334">
        <v>2</v>
      </c>
      <c r="W1334">
        <v>0</v>
      </c>
      <c r="X1334">
        <v>0</v>
      </c>
      <c r="Y1334">
        <v>0</v>
      </c>
      <c r="Z1334">
        <v>1</v>
      </c>
      <c r="AA1334">
        <v>0</v>
      </c>
      <c r="AB1334">
        <v>0</v>
      </c>
      <c r="AC1334">
        <v>2</v>
      </c>
      <c r="AD1334">
        <v>0</v>
      </c>
      <c r="AE1334">
        <v>0</v>
      </c>
      <c r="AF1334">
        <v>0</v>
      </c>
      <c r="AG1334">
        <v>1</v>
      </c>
      <c r="AH1334" s="3">
        <v>0</v>
      </c>
      <c r="AI1334" s="3">
        <v>0</v>
      </c>
      <c r="AJ1334" s="3">
        <v>1</v>
      </c>
      <c r="AK1334" s="3">
        <v>0</v>
      </c>
      <c r="AL1334" s="3">
        <v>0</v>
      </c>
      <c r="AM1334" s="3">
        <v>0</v>
      </c>
      <c r="AN1334" s="3">
        <v>0.2857142857142857</v>
      </c>
      <c r="AO1334" s="3">
        <f t="shared" si="264"/>
        <v>0.18367346938775508</v>
      </c>
      <c r="AP1334" s="3" t="b">
        <f t="shared" si="265"/>
        <v>0</v>
      </c>
      <c r="AQ1334" s="3" t="b">
        <f t="shared" si="272"/>
        <v>1</v>
      </c>
      <c r="AR1334">
        <f t="shared" si="266"/>
        <v>1</v>
      </c>
      <c r="AS1334">
        <f t="shared" si="267"/>
        <v>1</v>
      </c>
      <c r="AT1334" s="3" t="b">
        <f t="shared" si="268"/>
        <v>0</v>
      </c>
      <c r="AU1334" s="3">
        <f t="shared" si="269"/>
        <v>0.25</v>
      </c>
      <c r="AV1334" s="3">
        <f t="shared" si="270"/>
        <v>9.5238095238095233E-2</v>
      </c>
      <c r="AW1334" s="3">
        <f t="shared" si="277"/>
        <v>1.3923174227787602</v>
      </c>
      <c r="AX1334" s="3">
        <f t="shared" si="276"/>
        <v>0.88987609953807556</v>
      </c>
      <c r="AY1334" s="3" t="b">
        <f t="shared" si="273"/>
        <v>0</v>
      </c>
      <c r="AZ1334" s="6">
        <f t="shared" si="271"/>
        <v>0.63490468485044027</v>
      </c>
      <c r="BA1334" s="3" t="b">
        <f t="shared" si="274"/>
        <v>0</v>
      </c>
      <c r="BB1334" s="3"/>
      <c r="BC1334" t="s">
        <v>537</v>
      </c>
    </row>
    <row r="1335" spans="1:55">
      <c r="A1335">
        <v>349</v>
      </c>
      <c r="B1335">
        <v>1</v>
      </c>
      <c r="C1335" t="s">
        <v>1137</v>
      </c>
      <c r="D1335" t="str">
        <f>HYPERLINK("http://www.uniprot.org/uniprot/RAB5B_MOUSE", "RAB5B_MOUSE")</f>
        <v>RAB5B_MOUSE</v>
      </c>
      <c r="F1335">
        <v>16.7</v>
      </c>
      <c r="G1335">
        <v>215</v>
      </c>
      <c r="H1335">
        <v>23708</v>
      </c>
      <c r="I1335" t="s">
        <v>1138</v>
      </c>
      <c r="J1335">
        <v>14</v>
      </c>
      <c r="K1335">
        <v>1</v>
      </c>
      <c r="L1335">
        <v>7.0999999999999994E-2</v>
      </c>
      <c r="M1335">
        <v>0</v>
      </c>
      <c r="N1335">
        <v>5</v>
      </c>
      <c r="O1335">
        <v>0</v>
      </c>
      <c r="P1335">
        <v>0</v>
      </c>
      <c r="Q1335">
        <v>1</v>
      </c>
      <c r="R1335">
        <v>3</v>
      </c>
      <c r="S1335">
        <v>5</v>
      </c>
      <c r="T1335">
        <v>0</v>
      </c>
      <c r="U1335">
        <v>1</v>
      </c>
      <c r="V1335">
        <v>0</v>
      </c>
      <c r="W1335">
        <v>0</v>
      </c>
      <c r="X1335">
        <v>0</v>
      </c>
      <c r="Y1335">
        <v>0</v>
      </c>
      <c r="Z1335">
        <v>0</v>
      </c>
      <c r="AA1335">
        <v>0</v>
      </c>
      <c r="AB1335">
        <v>2.3330000000000002</v>
      </c>
      <c r="AC1335">
        <v>0</v>
      </c>
      <c r="AD1335">
        <v>0</v>
      </c>
      <c r="AE1335">
        <v>0</v>
      </c>
      <c r="AF1335">
        <v>0</v>
      </c>
      <c r="AG1335">
        <v>0</v>
      </c>
      <c r="AH1335" s="3">
        <v>0</v>
      </c>
      <c r="AI1335" s="3">
        <v>1.1904285714285714</v>
      </c>
      <c r="AJ1335" s="3">
        <v>0</v>
      </c>
      <c r="AK1335" s="3">
        <v>0</v>
      </c>
      <c r="AL1335" s="3">
        <v>0</v>
      </c>
      <c r="AM1335" s="3">
        <v>0</v>
      </c>
      <c r="AN1335" s="3">
        <v>0</v>
      </c>
      <c r="AO1335" s="3">
        <f t="shared" si="264"/>
        <v>0.17006122448979591</v>
      </c>
      <c r="AP1335" s="3" t="b">
        <f t="shared" si="265"/>
        <v>0</v>
      </c>
      <c r="AQ1335" s="3" t="b">
        <f t="shared" si="272"/>
        <v>0</v>
      </c>
      <c r="AR1335">
        <f t="shared" si="266"/>
        <v>1</v>
      </c>
      <c r="AS1335">
        <f t="shared" si="267"/>
        <v>3</v>
      </c>
      <c r="AT1335" s="3" t="b">
        <f t="shared" si="268"/>
        <v>1</v>
      </c>
      <c r="AU1335" s="3">
        <f t="shared" si="269"/>
        <v>0.29760714285714285</v>
      </c>
      <c r="AV1335" s="3">
        <f t="shared" si="270"/>
        <v>0</v>
      </c>
      <c r="AW1335" s="3"/>
      <c r="AX1335" s="3">
        <f t="shared" si="276"/>
        <v>0.17589521073012254</v>
      </c>
      <c r="AY1335" s="3" t="b">
        <f t="shared" si="273"/>
        <v>0</v>
      </c>
      <c r="AZ1335" s="6">
        <f t="shared" si="271"/>
        <v>0.43658806102038195</v>
      </c>
      <c r="BA1335" s="3" t="b">
        <f t="shared" si="274"/>
        <v>0</v>
      </c>
      <c r="BB1335" s="3"/>
      <c r="BC1335" t="s">
        <v>1382</v>
      </c>
    </row>
    <row r="1336" spans="1:55">
      <c r="A1336">
        <v>427</v>
      </c>
      <c r="B1336">
        <v>1</v>
      </c>
      <c r="C1336" t="s">
        <v>966</v>
      </c>
      <c r="D1336" t="str">
        <f>HYPERLINK("http://www.uniprot.org/uniprot/1433F_MOUSE", "1433F_MOUSE")</f>
        <v>1433F_MOUSE</v>
      </c>
      <c r="F1336">
        <v>17.100000000000001</v>
      </c>
      <c r="G1336">
        <v>246</v>
      </c>
      <c r="H1336">
        <v>28213</v>
      </c>
      <c r="I1336" t="s">
        <v>967</v>
      </c>
      <c r="J1336">
        <v>29</v>
      </c>
      <c r="K1336">
        <v>1</v>
      </c>
      <c r="L1336">
        <v>3.4000000000000002E-2</v>
      </c>
      <c r="M1336">
        <v>6</v>
      </c>
      <c r="N1336">
        <v>4</v>
      </c>
      <c r="O1336">
        <v>4</v>
      </c>
      <c r="P1336">
        <v>5</v>
      </c>
      <c r="Q1336">
        <v>2</v>
      </c>
      <c r="R1336">
        <v>5</v>
      </c>
      <c r="S1336">
        <v>3</v>
      </c>
      <c r="T1336">
        <v>0</v>
      </c>
      <c r="U1336">
        <v>0</v>
      </c>
      <c r="V1336">
        <v>1</v>
      </c>
      <c r="W1336">
        <v>0</v>
      </c>
      <c r="X1336">
        <v>0</v>
      </c>
      <c r="Y1336">
        <v>0</v>
      </c>
      <c r="Z1336">
        <v>0</v>
      </c>
      <c r="AA1336">
        <v>0</v>
      </c>
      <c r="AB1336">
        <v>0</v>
      </c>
      <c r="AC1336">
        <v>1.143</v>
      </c>
      <c r="AD1336">
        <v>0</v>
      </c>
      <c r="AE1336">
        <v>0</v>
      </c>
      <c r="AF1336">
        <v>0</v>
      </c>
      <c r="AG1336">
        <v>0</v>
      </c>
      <c r="AH1336" s="3">
        <v>0</v>
      </c>
      <c r="AI1336" s="3">
        <v>0</v>
      </c>
      <c r="AJ1336" s="3">
        <v>0.87757142857142856</v>
      </c>
      <c r="AK1336" s="3">
        <v>0.2857142857142857</v>
      </c>
      <c r="AL1336" s="3">
        <v>0</v>
      </c>
      <c r="AM1336" s="3">
        <v>0</v>
      </c>
      <c r="AN1336" s="3">
        <v>0</v>
      </c>
      <c r="AO1336" s="3">
        <f t="shared" si="264"/>
        <v>0.16618367346938775</v>
      </c>
      <c r="AP1336" s="3" t="b">
        <f t="shared" si="265"/>
        <v>0</v>
      </c>
      <c r="AQ1336" s="3" t="b">
        <f t="shared" si="272"/>
        <v>0</v>
      </c>
      <c r="AR1336">
        <f t="shared" si="266"/>
        <v>4</v>
      </c>
      <c r="AS1336">
        <f t="shared" si="267"/>
        <v>3</v>
      </c>
      <c r="AT1336" s="3" t="b">
        <f t="shared" si="268"/>
        <v>1</v>
      </c>
      <c r="AU1336" s="3">
        <f t="shared" si="269"/>
        <v>0.29082142857142856</v>
      </c>
      <c r="AV1336" s="3">
        <f t="shared" si="270"/>
        <v>0</v>
      </c>
      <c r="AW1336" s="3"/>
      <c r="AX1336" s="3">
        <f t="shared" si="276"/>
        <v>4.9062625561320766E-2</v>
      </c>
      <c r="AY1336" s="3" t="b">
        <f t="shared" si="273"/>
        <v>0</v>
      </c>
      <c r="AZ1336" s="6">
        <f t="shared" si="271"/>
        <v>0.28809979976131361</v>
      </c>
      <c r="BA1336" s="3" t="b">
        <f t="shared" si="274"/>
        <v>0</v>
      </c>
      <c r="BB1336" s="3"/>
      <c r="BC1336" t="s">
        <v>1161</v>
      </c>
    </row>
    <row r="1337" spans="1:55">
      <c r="A1337">
        <v>328</v>
      </c>
      <c r="B1337">
        <v>1</v>
      </c>
      <c r="C1337" t="s">
        <v>1178</v>
      </c>
      <c r="D1337" t="str">
        <f>HYPERLINK("http://www.uniprot.org/uniprot/CP239_MOUSE", "CP239_MOUSE")</f>
        <v>CP239_MOUSE</v>
      </c>
      <c r="F1337">
        <v>9.6</v>
      </c>
      <c r="G1337">
        <v>490</v>
      </c>
      <c r="H1337">
        <v>55904</v>
      </c>
      <c r="I1337" t="s">
        <v>1179</v>
      </c>
      <c r="J1337">
        <v>70</v>
      </c>
      <c r="K1337">
        <v>1</v>
      </c>
      <c r="L1337">
        <v>1.4E-2</v>
      </c>
      <c r="M1337">
        <v>7</v>
      </c>
      <c r="N1337">
        <v>21</v>
      </c>
      <c r="O1337">
        <v>25</v>
      </c>
      <c r="P1337">
        <v>4</v>
      </c>
      <c r="Q1337">
        <v>2</v>
      </c>
      <c r="R1337">
        <v>6</v>
      </c>
      <c r="S1337">
        <v>5</v>
      </c>
      <c r="T1337">
        <v>0</v>
      </c>
      <c r="U1337">
        <v>1</v>
      </c>
      <c r="V1337">
        <v>0</v>
      </c>
      <c r="W1337">
        <v>0</v>
      </c>
      <c r="X1337">
        <v>0</v>
      </c>
      <c r="Y1337">
        <v>0</v>
      </c>
      <c r="Z1337">
        <v>0</v>
      </c>
      <c r="AA1337">
        <v>0</v>
      </c>
      <c r="AB1337">
        <v>2.0419999999999998</v>
      </c>
      <c r="AC1337">
        <v>0</v>
      </c>
      <c r="AD1337">
        <v>0</v>
      </c>
      <c r="AE1337">
        <v>0</v>
      </c>
      <c r="AF1337">
        <v>0</v>
      </c>
      <c r="AG1337">
        <v>0</v>
      </c>
      <c r="AH1337" s="3">
        <v>0</v>
      </c>
      <c r="AI1337" s="3">
        <v>1.1488571428571428</v>
      </c>
      <c r="AJ1337" s="3">
        <v>0</v>
      </c>
      <c r="AK1337" s="3">
        <v>0</v>
      </c>
      <c r="AL1337" s="3">
        <v>0</v>
      </c>
      <c r="AM1337" s="3">
        <v>0</v>
      </c>
      <c r="AN1337" s="3">
        <v>0</v>
      </c>
      <c r="AO1337" s="3">
        <f t="shared" si="264"/>
        <v>0.16412244897959183</v>
      </c>
      <c r="AP1337" s="3" t="b">
        <f t="shared" si="265"/>
        <v>0</v>
      </c>
      <c r="AQ1337" s="3" t="b">
        <f t="shared" si="272"/>
        <v>0</v>
      </c>
      <c r="AR1337">
        <f t="shared" si="266"/>
        <v>4</v>
      </c>
      <c r="AS1337">
        <f t="shared" si="267"/>
        <v>3</v>
      </c>
      <c r="AT1337" s="3" t="b">
        <f t="shared" si="268"/>
        <v>1</v>
      </c>
      <c r="AU1337" s="3">
        <f t="shared" si="269"/>
        <v>0.2872142857142857</v>
      </c>
      <c r="AV1337" s="3">
        <f t="shared" si="270"/>
        <v>0</v>
      </c>
      <c r="AW1337" s="3"/>
      <c r="AX1337" s="3">
        <f t="shared" si="276"/>
        <v>5.3287584328015412E-2</v>
      </c>
      <c r="AY1337" s="3" t="b">
        <f t="shared" si="273"/>
        <v>0</v>
      </c>
      <c r="AZ1337" s="6">
        <f t="shared" si="271"/>
        <v>0.43658806102038195</v>
      </c>
      <c r="BA1337" s="3" t="b">
        <f t="shared" si="274"/>
        <v>0</v>
      </c>
      <c r="BB1337" s="3"/>
      <c r="BC1337" t="s">
        <v>1177</v>
      </c>
    </row>
    <row r="1338" spans="1:55">
      <c r="A1338">
        <v>317</v>
      </c>
      <c r="B1338">
        <v>1</v>
      </c>
      <c r="C1338" t="s">
        <v>513</v>
      </c>
      <c r="D1338" t="str">
        <f>HYPERLINK("http://www.uniprot.org/uniprot/ELN_MOUSE", "ELN_MOUSE")</f>
        <v>ELN_MOUSE</v>
      </c>
      <c r="F1338">
        <v>2.9</v>
      </c>
      <c r="G1338">
        <v>860</v>
      </c>
      <c r="H1338">
        <v>71955</v>
      </c>
      <c r="I1338" t="s">
        <v>514</v>
      </c>
      <c r="J1338">
        <v>2</v>
      </c>
      <c r="K1338">
        <v>2</v>
      </c>
      <c r="L1338">
        <v>1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2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Y1338">
        <v>2</v>
      </c>
      <c r="Z1338">
        <v>0</v>
      </c>
      <c r="AA1338">
        <v>0</v>
      </c>
      <c r="AB1338">
        <v>0</v>
      </c>
      <c r="AC1338">
        <v>0</v>
      </c>
      <c r="AD1338">
        <v>0</v>
      </c>
      <c r="AE1338">
        <v>0</v>
      </c>
      <c r="AF1338">
        <v>2</v>
      </c>
      <c r="AG1338">
        <v>0</v>
      </c>
      <c r="AH1338" s="3">
        <v>0</v>
      </c>
      <c r="AI1338" s="3">
        <v>0</v>
      </c>
      <c r="AJ1338" s="3">
        <v>0</v>
      </c>
      <c r="AK1338" s="3">
        <v>0</v>
      </c>
      <c r="AL1338" s="3">
        <v>0</v>
      </c>
      <c r="AM1338" s="3">
        <v>1.1428571428571428</v>
      </c>
      <c r="AN1338" s="3">
        <v>0</v>
      </c>
      <c r="AO1338" s="3">
        <f t="shared" si="264"/>
        <v>0.16326530612244897</v>
      </c>
      <c r="AP1338" s="3" t="b">
        <f t="shared" si="265"/>
        <v>0</v>
      </c>
      <c r="AQ1338" s="3" t="b">
        <f t="shared" si="272"/>
        <v>1</v>
      </c>
      <c r="AR1338">
        <f t="shared" si="266"/>
        <v>0</v>
      </c>
      <c r="AS1338">
        <f t="shared" si="267"/>
        <v>1</v>
      </c>
      <c r="AT1338" s="3" t="b">
        <f t="shared" si="268"/>
        <v>0</v>
      </c>
      <c r="AU1338" s="3">
        <f t="shared" si="269"/>
        <v>0</v>
      </c>
      <c r="AV1338" s="3">
        <f t="shared" si="270"/>
        <v>0.38095238095238093</v>
      </c>
      <c r="AW1338" s="3"/>
      <c r="AX1338" s="3">
        <f t="shared" si="276"/>
        <v>5.3287584328015412E-2</v>
      </c>
      <c r="AY1338" s="3" t="b">
        <f t="shared" si="273"/>
        <v>0</v>
      </c>
      <c r="AZ1338" s="6">
        <f t="shared" si="271"/>
        <v>0.28559094064520113</v>
      </c>
      <c r="BA1338" s="3" t="b">
        <f t="shared" si="274"/>
        <v>0</v>
      </c>
      <c r="BB1338" s="3"/>
      <c r="BC1338" t="s">
        <v>537</v>
      </c>
    </row>
    <row r="1339" spans="1:55">
      <c r="A1339">
        <v>416</v>
      </c>
      <c r="B1339">
        <v>1</v>
      </c>
      <c r="C1339" t="s">
        <v>942</v>
      </c>
      <c r="D1339" t="str">
        <f>HYPERLINK("http://www.uniprot.org/uniprot/RALA_MOUSE", "RALA_MOUSE")</f>
        <v>RALA_MOUSE</v>
      </c>
      <c r="F1339">
        <v>8.3000000000000007</v>
      </c>
      <c r="G1339">
        <v>206</v>
      </c>
      <c r="H1339">
        <v>23554</v>
      </c>
      <c r="I1339" t="s">
        <v>943</v>
      </c>
      <c r="J1339">
        <v>3</v>
      </c>
      <c r="K1339">
        <v>3</v>
      </c>
      <c r="L1339">
        <v>1</v>
      </c>
      <c r="M1339">
        <v>0</v>
      </c>
      <c r="N1339">
        <v>1</v>
      </c>
      <c r="O1339">
        <v>0</v>
      </c>
      <c r="P1339">
        <v>0</v>
      </c>
      <c r="Q1339">
        <v>0</v>
      </c>
      <c r="R1339">
        <v>0</v>
      </c>
      <c r="S1339">
        <v>2</v>
      </c>
      <c r="T1339">
        <v>0</v>
      </c>
      <c r="U1339">
        <v>1</v>
      </c>
      <c r="V1339">
        <v>0</v>
      </c>
      <c r="W1339">
        <v>0</v>
      </c>
      <c r="X1339">
        <v>0</v>
      </c>
      <c r="Y1339">
        <v>0</v>
      </c>
      <c r="Z1339">
        <v>2</v>
      </c>
      <c r="AA1339">
        <v>0</v>
      </c>
      <c r="AB1339">
        <v>1</v>
      </c>
      <c r="AC1339">
        <v>0</v>
      </c>
      <c r="AD1339">
        <v>0</v>
      </c>
      <c r="AE1339">
        <v>0</v>
      </c>
      <c r="AF1339">
        <v>0</v>
      </c>
      <c r="AG1339">
        <v>2</v>
      </c>
      <c r="AH1339" s="3">
        <v>0</v>
      </c>
      <c r="AI1339" s="3">
        <v>0.2857142857142857</v>
      </c>
      <c r="AJ1339" s="3">
        <v>0</v>
      </c>
      <c r="AK1339" s="3">
        <v>0</v>
      </c>
      <c r="AL1339" s="3">
        <v>0</v>
      </c>
      <c r="AM1339" s="3">
        <v>0</v>
      </c>
      <c r="AN1339" s="3">
        <v>0.8571428571428571</v>
      </c>
      <c r="AO1339" s="3">
        <f t="shared" si="264"/>
        <v>0.16326530612244897</v>
      </c>
      <c r="AP1339" s="3" t="b">
        <f t="shared" si="265"/>
        <v>0</v>
      </c>
      <c r="AQ1339" s="3" t="b">
        <f t="shared" si="272"/>
        <v>1</v>
      </c>
      <c r="AR1339">
        <f t="shared" si="266"/>
        <v>1</v>
      </c>
      <c r="AS1339">
        <f t="shared" si="267"/>
        <v>1</v>
      </c>
      <c r="AT1339" s="3" t="b">
        <f t="shared" si="268"/>
        <v>0</v>
      </c>
      <c r="AU1339" s="3">
        <f t="shared" si="269"/>
        <v>7.1428571428571425E-2</v>
      </c>
      <c r="AV1339" s="3">
        <f t="shared" si="270"/>
        <v>0.2857142857142857</v>
      </c>
      <c r="AW1339" s="3">
        <f>LOG(AU1339/AV1339,2)</f>
        <v>-2</v>
      </c>
      <c r="AX1339" s="3">
        <f t="shared" si="276"/>
        <v>-1.1123810093028572</v>
      </c>
      <c r="AY1339" s="3" t="b">
        <f t="shared" si="273"/>
        <v>0</v>
      </c>
      <c r="AZ1339" s="6">
        <f t="shared" si="271"/>
        <v>0.43658806102038195</v>
      </c>
      <c r="BA1339" s="3" t="b">
        <f t="shared" si="274"/>
        <v>0</v>
      </c>
      <c r="BB1339" s="3"/>
      <c r="BC1339" t="s">
        <v>537</v>
      </c>
    </row>
    <row r="1340" spans="1:55">
      <c r="A1340">
        <v>437</v>
      </c>
      <c r="B1340">
        <v>1</v>
      </c>
      <c r="C1340" t="s">
        <v>900</v>
      </c>
      <c r="D1340" t="str">
        <f>HYPERLINK("http://www.uniprot.org/uniprot/TERF1_MOUSE", "TERF1_MOUSE")</f>
        <v>TERF1_MOUSE</v>
      </c>
      <c r="F1340">
        <v>5.5</v>
      </c>
      <c r="G1340">
        <v>421</v>
      </c>
      <c r="H1340">
        <v>48225</v>
      </c>
      <c r="I1340" t="s">
        <v>901</v>
      </c>
      <c r="J1340">
        <v>2</v>
      </c>
      <c r="K1340">
        <v>2</v>
      </c>
      <c r="L1340">
        <v>1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2</v>
      </c>
      <c r="T1340">
        <v>0</v>
      </c>
      <c r="U1340">
        <v>0</v>
      </c>
      <c r="V1340">
        <v>0</v>
      </c>
      <c r="W1340">
        <v>0</v>
      </c>
      <c r="X1340">
        <v>0</v>
      </c>
      <c r="Y1340">
        <v>0</v>
      </c>
      <c r="Z1340">
        <v>2</v>
      </c>
      <c r="AA1340">
        <v>0</v>
      </c>
      <c r="AB1340">
        <v>0</v>
      </c>
      <c r="AC1340">
        <v>0</v>
      </c>
      <c r="AD1340">
        <v>0</v>
      </c>
      <c r="AE1340">
        <v>0</v>
      </c>
      <c r="AF1340">
        <v>0</v>
      </c>
      <c r="AG1340">
        <v>2</v>
      </c>
      <c r="AH1340" s="3">
        <v>0</v>
      </c>
      <c r="AI1340" s="3">
        <v>0</v>
      </c>
      <c r="AJ1340" s="3">
        <v>0</v>
      </c>
      <c r="AK1340" s="3">
        <v>0.2857142857142857</v>
      </c>
      <c r="AL1340" s="3">
        <v>0</v>
      </c>
      <c r="AM1340" s="3">
        <v>0</v>
      </c>
      <c r="AN1340" s="3">
        <v>0.8571428571428571</v>
      </c>
      <c r="AO1340" s="3">
        <f t="shared" si="264"/>
        <v>0.16326530612244897</v>
      </c>
      <c r="AP1340" s="3" t="b">
        <f t="shared" si="265"/>
        <v>0</v>
      </c>
      <c r="AQ1340" s="3" t="b">
        <f t="shared" si="272"/>
        <v>1</v>
      </c>
      <c r="AR1340">
        <f t="shared" si="266"/>
        <v>0</v>
      </c>
      <c r="AS1340">
        <f t="shared" si="267"/>
        <v>1</v>
      </c>
      <c r="AT1340" s="3" t="b">
        <f t="shared" si="268"/>
        <v>0</v>
      </c>
      <c r="AU1340" s="3">
        <f t="shared" si="269"/>
        <v>7.1428571428571425E-2</v>
      </c>
      <c r="AV1340" s="3">
        <f t="shared" si="270"/>
        <v>0.2857142857142857</v>
      </c>
      <c r="AW1340" s="3">
        <f>LOG(AU1340/AV1340,2)</f>
        <v>-2</v>
      </c>
      <c r="AX1340" s="3">
        <f t="shared" si="276"/>
        <v>-1.438122064470142</v>
      </c>
      <c r="AY1340" s="3" t="b">
        <f t="shared" si="273"/>
        <v>0</v>
      </c>
      <c r="AZ1340" s="6">
        <f t="shared" si="271"/>
        <v>0.43658806102038195</v>
      </c>
      <c r="BA1340" s="3" t="b">
        <f t="shared" si="274"/>
        <v>0</v>
      </c>
      <c r="BB1340" s="3"/>
      <c r="BC1340" t="s">
        <v>537</v>
      </c>
    </row>
    <row r="1341" spans="1:55">
      <c r="A1341">
        <v>320</v>
      </c>
      <c r="B1341">
        <v>1</v>
      </c>
      <c r="C1341" t="s">
        <v>519</v>
      </c>
      <c r="D1341" t="str">
        <f>HYPERLINK("http://www.uniprot.org/uniprot/RAB8A_MOUSE", "RAB8A_MOUSE")</f>
        <v>RAB8A_MOUSE</v>
      </c>
      <c r="F1341">
        <v>16.399999999999999</v>
      </c>
      <c r="G1341">
        <v>207</v>
      </c>
      <c r="H1341">
        <v>23669</v>
      </c>
      <c r="I1341" t="s">
        <v>520</v>
      </c>
      <c r="J1341">
        <v>37</v>
      </c>
      <c r="K1341">
        <v>1</v>
      </c>
      <c r="L1341">
        <v>2.7E-2</v>
      </c>
      <c r="M1341">
        <v>4</v>
      </c>
      <c r="N1341">
        <v>8</v>
      </c>
      <c r="O1341">
        <v>6</v>
      </c>
      <c r="P1341">
        <v>2</v>
      </c>
      <c r="Q1341">
        <v>2</v>
      </c>
      <c r="R1341">
        <v>10</v>
      </c>
      <c r="S1341">
        <v>5</v>
      </c>
      <c r="T1341">
        <v>0</v>
      </c>
      <c r="U1341">
        <v>0</v>
      </c>
      <c r="V1341">
        <v>0</v>
      </c>
      <c r="W1341">
        <v>0</v>
      </c>
      <c r="X1341">
        <v>0</v>
      </c>
      <c r="Y1341">
        <v>1</v>
      </c>
      <c r="Z1341">
        <v>0</v>
      </c>
      <c r="AA1341">
        <v>0</v>
      </c>
      <c r="AB1341">
        <v>0</v>
      </c>
      <c r="AC1341">
        <v>0</v>
      </c>
      <c r="AD1341">
        <v>0</v>
      </c>
      <c r="AE1341">
        <v>0</v>
      </c>
      <c r="AF1341">
        <v>1.9</v>
      </c>
      <c r="AG1341">
        <v>0</v>
      </c>
      <c r="AH1341" s="3">
        <v>0</v>
      </c>
      <c r="AI1341" s="3">
        <v>0</v>
      </c>
      <c r="AJ1341" s="3">
        <v>0</v>
      </c>
      <c r="AK1341" s="3">
        <v>0</v>
      </c>
      <c r="AL1341" s="3">
        <v>0</v>
      </c>
      <c r="AM1341" s="3">
        <v>1.1285714285714286</v>
      </c>
      <c r="AN1341" s="3">
        <v>0</v>
      </c>
      <c r="AO1341" s="3">
        <f t="shared" si="264"/>
        <v>0.16122448979591836</v>
      </c>
      <c r="AP1341" s="3" t="b">
        <f t="shared" si="265"/>
        <v>0</v>
      </c>
      <c r="AQ1341" s="3" t="b">
        <f t="shared" si="272"/>
        <v>0</v>
      </c>
      <c r="AR1341">
        <f t="shared" si="266"/>
        <v>4</v>
      </c>
      <c r="AS1341">
        <f t="shared" si="267"/>
        <v>3</v>
      </c>
      <c r="AT1341" s="3" t="b">
        <f t="shared" si="268"/>
        <v>1</v>
      </c>
      <c r="AU1341" s="3">
        <f t="shared" si="269"/>
        <v>0</v>
      </c>
      <c r="AV1341" s="3">
        <f t="shared" si="270"/>
        <v>0.37619047619047619</v>
      </c>
      <c r="AW1341" s="3"/>
      <c r="AX1341" s="3">
        <f t="shared" si="276"/>
        <v>-2.2752951093578638E-2</v>
      </c>
      <c r="AY1341" s="3" t="b">
        <f t="shared" si="273"/>
        <v>0</v>
      </c>
      <c r="AZ1341" s="6">
        <f t="shared" si="271"/>
        <v>0.28559094064520113</v>
      </c>
      <c r="BA1341" s="3" t="b">
        <f t="shared" si="274"/>
        <v>0</v>
      </c>
      <c r="BB1341" s="3"/>
      <c r="BC1341" t="s">
        <v>521</v>
      </c>
    </row>
    <row r="1342" spans="1:55">
      <c r="A1342">
        <v>52</v>
      </c>
      <c r="B1342">
        <v>1</v>
      </c>
      <c r="C1342" t="s">
        <v>426</v>
      </c>
      <c r="D1342" t="str">
        <f>HYPERLINK("http://www.uniprot.org/uniprot/ARI4B_MOUSE", "ARI4B_MOUSE")</f>
        <v>ARI4B_MOUSE</v>
      </c>
      <c r="F1342">
        <v>3.6</v>
      </c>
      <c r="G1342">
        <v>1314</v>
      </c>
      <c r="H1342">
        <v>147644</v>
      </c>
      <c r="I1342" t="s">
        <v>350</v>
      </c>
      <c r="J1342">
        <v>3</v>
      </c>
      <c r="K1342">
        <v>3</v>
      </c>
      <c r="L1342">
        <v>1</v>
      </c>
      <c r="M1342">
        <v>0</v>
      </c>
      <c r="N1342">
        <v>2</v>
      </c>
      <c r="O1342">
        <v>0</v>
      </c>
      <c r="P1342">
        <v>0</v>
      </c>
      <c r="Q1342">
        <v>0</v>
      </c>
      <c r="R1342">
        <v>0</v>
      </c>
      <c r="S1342">
        <v>1</v>
      </c>
      <c r="T1342">
        <v>0</v>
      </c>
      <c r="U1342">
        <v>2</v>
      </c>
      <c r="V1342">
        <v>0</v>
      </c>
      <c r="W1342">
        <v>0</v>
      </c>
      <c r="X1342">
        <v>0</v>
      </c>
      <c r="Y1342">
        <v>0</v>
      </c>
      <c r="Z1342">
        <v>1</v>
      </c>
      <c r="AA1342">
        <v>0</v>
      </c>
      <c r="AB1342">
        <v>2</v>
      </c>
      <c r="AC1342">
        <v>0</v>
      </c>
      <c r="AD1342">
        <v>0</v>
      </c>
      <c r="AE1342">
        <v>0</v>
      </c>
      <c r="AF1342">
        <v>0</v>
      </c>
      <c r="AG1342">
        <v>1</v>
      </c>
      <c r="AH1342" s="3">
        <v>0</v>
      </c>
      <c r="AI1342" s="3">
        <v>0.7142857142857143</v>
      </c>
      <c r="AJ1342" s="3">
        <v>0</v>
      </c>
      <c r="AK1342" s="3">
        <v>0</v>
      </c>
      <c r="AL1342" s="3">
        <v>0</v>
      </c>
      <c r="AM1342" s="3">
        <v>0</v>
      </c>
      <c r="AN1342" s="3">
        <v>0.2857142857142857</v>
      </c>
      <c r="AO1342" s="3">
        <f t="shared" si="264"/>
        <v>0.14285714285714285</v>
      </c>
      <c r="AP1342" s="3" t="b">
        <f t="shared" si="265"/>
        <v>0</v>
      </c>
      <c r="AQ1342" s="3" t="b">
        <f t="shared" si="272"/>
        <v>1</v>
      </c>
      <c r="AR1342">
        <f t="shared" si="266"/>
        <v>1</v>
      </c>
      <c r="AS1342">
        <f t="shared" si="267"/>
        <v>1</v>
      </c>
      <c r="AT1342" s="3" t="b">
        <f t="shared" si="268"/>
        <v>0</v>
      </c>
      <c r="AU1342" s="3">
        <f t="shared" si="269"/>
        <v>0.17857142857142858</v>
      </c>
      <c r="AV1342" s="3">
        <f t="shared" si="270"/>
        <v>9.5238095238095233E-2</v>
      </c>
      <c r="AW1342" s="3">
        <f>LOG(AU1342/AV1342,2)</f>
        <v>0.9068905956085187</v>
      </c>
      <c r="AX1342" s="3">
        <f t="shared" si="276"/>
        <v>0.60913735459565255</v>
      </c>
      <c r="AY1342" s="3" t="b">
        <f t="shared" si="273"/>
        <v>0</v>
      </c>
      <c r="AZ1342" s="6">
        <f t="shared" si="271"/>
        <v>0.7272134247733788</v>
      </c>
      <c r="BA1342" s="3" t="b">
        <f t="shared" si="274"/>
        <v>0</v>
      </c>
      <c r="BB1342" s="3"/>
      <c r="BC1342" t="s">
        <v>537</v>
      </c>
    </row>
    <row r="1343" spans="1:55">
      <c r="A1343">
        <v>532</v>
      </c>
      <c r="B1343">
        <v>1</v>
      </c>
      <c r="C1343" t="s">
        <v>752</v>
      </c>
      <c r="D1343" t="str">
        <f>HYPERLINK("http://www.uniprot.org/uniprot/K22O_MOUSE", "K22O_MOUSE")</f>
        <v>K22O_MOUSE</v>
      </c>
      <c r="F1343">
        <v>6.2</v>
      </c>
      <c r="G1343">
        <v>594</v>
      </c>
      <c r="H1343">
        <v>62846</v>
      </c>
      <c r="I1343" t="s">
        <v>753</v>
      </c>
      <c r="J1343">
        <v>79</v>
      </c>
      <c r="K1343">
        <v>0</v>
      </c>
      <c r="L1343">
        <v>0</v>
      </c>
      <c r="M1343">
        <v>7</v>
      </c>
      <c r="N1343">
        <v>10</v>
      </c>
      <c r="O1343">
        <v>14</v>
      </c>
      <c r="P1343">
        <v>12</v>
      </c>
      <c r="Q1343">
        <v>14</v>
      </c>
      <c r="R1343">
        <v>12</v>
      </c>
      <c r="S1343">
        <v>10</v>
      </c>
      <c r="T1343">
        <v>0</v>
      </c>
      <c r="U1343">
        <v>0</v>
      </c>
      <c r="V1343">
        <v>0</v>
      </c>
      <c r="W1343">
        <v>0</v>
      </c>
      <c r="X1343">
        <v>0</v>
      </c>
      <c r="Y1343">
        <v>0</v>
      </c>
      <c r="Z1343">
        <v>0</v>
      </c>
      <c r="AA1343">
        <v>0</v>
      </c>
      <c r="AB1343">
        <v>0</v>
      </c>
      <c r="AC1343">
        <v>0</v>
      </c>
      <c r="AD1343">
        <v>0</v>
      </c>
      <c r="AE1343">
        <v>0</v>
      </c>
      <c r="AF1343">
        <v>0</v>
      </c>
      <c r="AG1343">
        <v>0</v>
      </c>
      <c r="AH1343" s="3">
        <v>0.2857142857142857</v>
      </c>
      <c r="AI1343" s="3">
        <v>0</v>
      </c>
      <c r="AJ1343" s="3">
        <v>0</v>
      </c>
      <c r="AK1343" s="3">
        <v>0.42857142857142855</v>
      </c>
      <c r="AL1343" s="3">
        <v>0.2857142857142857</v>
      </c>
      <c r="AM1343" s="3">
        <v>0</v>
      </c>
      <c r="AN1343" s="3">
        <v>0</v>
      </c>
      <c r="AO1343" s="3">
        <f t="shared" si="264"/>
        <v>0.14285714285714285</v>
      </c>
      <c r="AP1343" s="3" t="b">
        <f t="shared" si="265"/>
        <v>0</v>
      </c>
      <c r="AQ1343" s="3" t="b">
        <f t="shared" si="272"/>
        <v>0</v>
      </c>
      <c r="AR1343">
        <f t="shared" si="266"/>
        <v>4</v>
      </c>
      <c r="AS1343">
        <f t="shared" si="267"/>
        <v>3</v>
      </c>
      <c r="AT1343" s="3" t="b">
        <f t="shared" si="268"/>
        <v>1</v>
      </c>
      <c r="AU1343" s="3">
        <f t="shared" si="269"/>
        <v>0.17857142857142855</v>
      </c>
      <c r="AV1343" s="3">
        <f t="shared" si="270"/>
        <v>9.5238095238095233E-2</v>
      </c>
      <c r="AW1343" s="3">
        <f>LOG(AU1343/AV1343,2)</f>
        <v>0.90689059560851837</v>
      </c>
      <c r="AX1343" s="3">
        <f t="shared" si="276"/>
        <v>0.79776045310636856</v>
      </c>
      <c r="AY1343" s="3" t="b">
        <f t="shared" si="273"/>
        <v>0</v>
      </c>
      <c r="AZ1343" s="6">
        <f t="shared" si="271"/>
        <v>0.60183150979948952</v>
      </c>
      <c r="BA1343" s="3" t="b">
        <f t="shared" si="274"/>
        <v>0</v>
      </c>
      <c r="BB1343" s="3"/>
      <c r="BC1343" t="s">
        <v>479</v>
      </c>
    </row>
    <row r="1344" spans="1:55">
      <c r="A1344">
        <v>260</v>
      </c>
      <c r="B1344">
        <v>1</v>
      </c>
      <c r="C1344" t="s">
        <v>1395</v>
      </c>
      <c r="D1344" t="str">
        <f>HYPERLINK("http://www.uniprot.org/uniprot/FOXA3_MOUSE", "FOXA3_MOUSE")</f>
        <v>FOXA3_MOUSE</v>
      </c>
      <c r="F1344">
        <v>10.199999999999999</v>
      </c>
      <c r="G1344">
        <v>353</v>
      </c>
      <c r="H1344">
        <v>37602</v>
      </c>
      <c r="I1344" t="s">
        <v>1304</v>
      </c>
      <c r="J1344">
        <v>5</v>
      </c>
      <c r="K1344">
        <v>1</v>
      </c>
      <c r="L1344">
        <v>0.2</v>
      </c>
      <c r="M1344">
        <v>0</v>
      </c>
      <c r="N1344">
        <v>0</v>
      </c>
      <c r="O1344">
        <v>2</v>
      </c>
      <c r="P1344">
        <v>0</v>
      </c>
      <c r="Q1344">
        <v>0</v>
      </c>
      <c r="R1344">
        <v>0</v>
      </c>
      <c r="S1344">
        <v>3</v>
      </c>
      <c r="T1344">
        <v>0</v>
      </c>
      <c r="U1344">
        <v>0</v>
      </c>
      <c r="V1344">
        <v>1</v>
      </c>
      <c r="W1344">
        <v>0</v>
      </c>
      <c r="X1344">
        <v>0</v>
      </c>
      <c r="Y1344">
        <v>0</v>
      </c>
      <c r="Z1344">
        <v>0</v>
      </c>
      <c r="AA1344">
        <v>0</v>
      </c>
      <c r="AB1344">
        <v>0</v>
      </c>
      <c r="AC1344">
        <v>1.167</v>
      </c>
      <c r="AD1344">
        <v>0</v>
      </c>
      <c r="AE1344">
        <v>0</v>
      </c>
      <c r="AF1344">
        <v>0</v>
      </c>
      <c r="AG1344">
        <v>0</v>
      </c>
      <c r="AH1344" s="3">
        <v>0</v>
      </c>
      <c r="AI1344" s="3">
        <v>0</v>
      </c>
      <c r="AJ1344" s="3">
        <v>0.88100000000000001</v>
      </c>
      <c r="AK1344" s="3">
        <v>0</v>
      </c>
      <c r="AL1344" s="3">
        <v>0</v>
      </c>
      <c r="AM1344" s="3">
        <v>0</v>
      </c>
      <c r="AN1344" s="3">
        <v>0</v>
      </c>
      <c r="AO1344" s="3">
        <f t="shared" si="264"/>
        <v>0.12585714285714286</v>
      </c>
      <c r="AP1344" s="3" t="b">
        <f t="shared" si="265"/>
        <v>0</v>
      </c>
      <c r="AQ1344" s="3" t="b">
        <f t="shared" si="272"/>
        <v>0</v>
      </c>
      <c r="AR1344">
        <f t="shared" si="266"/>
        <v>1</v>
      </c>
      <c r="AS1344">
        <f t="shared" si="267"/>
        <v>1</v>
      </c>
      <c r="AT1344" s="3" t="b">
        <f t="shared" si="268"/>
        <v>0</v>
      </c>
      <c r="AU1344" s="3">
        <f t="shared" si="269"/>
        <v>0.22025</v>
      </c>
      <c r="AV1344" s="3">
        <f t="shared" si="270"/>
        <v>0</v>
      </c>
      <c r="AW1344" s="3"/>
      <c r="AX1344" s="3">
        <f t="shared" si="276"/>
        <v>9.3817454630642491E-2</v>
      </c>
      <c r="AY1344" s="3" t="b">
        <f t="shared" si="273"/>
        <v>0</v>
      </c>
      <c r="AZ1344" s="6">
        <f t="shared" si="271"/>
        <v>0.43658806102038195</v>
      </c>
      <c r="BA1344" s="3" t="b">
        <f t="shared" si="274"/>
        <v>0</v>
      </c>
      <c r="BB1344" s="3"/>
      <c r="BC1344" t="s">
        <v>1392</v>
      </c>
    </row>
    <row r="1345" spans="1:55">
      <c r="A1345">
        <v>121</v>
      </c>
      <c r="B1345">
        <v>1</v>
      </c>
      <c r="C1345" t="s">
        <v>331</v>
      </c>
      <c r="D1345" t="str">
        <f>HYPERLINK("http://www.uniprot.org/uniprot/NMT1_MOUSE", "NMT1_MOUSE")</f>
        <v>NMT1_MOUSE</v>
      </c>
      <c r="F1345">
        <v>7.1</v>
      </c>
      <c r="G1345">
        <v>496</v>
      </c>
      <c r="H1345">
        <v>56889</v>
      </c>
      <c r="I1345" t="s">
        <v>332</v>
      </c>
      <c r="J1345">
        <v>2</v>
      </c>
      <c r="K1345">
        <v>2</v>
      </c>
      <c r="L1345">
        <v>1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v>2</v>
      </c>
      <c r="T1345">
        <v>0</v>
      </c>
      <c r="U1345">
        <v>0</v>
      </c>
      <c r="V1345">
        <v>0</v>
      </c>
      <c r="W1345">
        <v>0</v>
      </c>
      <c r="X1345">
        <v>0</v>
      </c>
      <c r="Y1345">
        <v>0</v>
      </c>
      <c r="Z1345">
        <v>2</v>
      </c>
      <c r="AA1345">
        <v>0</v>
      </c>
      <c r="AB1345">
        <v>0</v>
      </c>
      <c r="AC1345">
        <v>0</v>
      </c>
      <c r="AD1345">
        <v>0</v>
      </c>
      <c r="AE1345">
        <v>0</v>
      </c>
      <c r="AF1345">
        <v>0</v>
      </c>
      <c r="AG1345">
        <v>2</v>
      </c>
      <c r="AH1345" s="3">
        <v>0</v>
      </c>
      <c r="AI1345" s="3">
        <v>0</v>
      </c>
      <c r="AJ1345" s="3">
        <v>0</v>
      </c>
      <c r="AK1345" s="3">
        <v>0</v>
      </c>
      <c r="AL1345" s="3">
        <v>0</v>
      </c>
      <c r="AM1345" s="3">
        <v>0</v>
      </c>
      <c r="AN1345" s="3">
        <v>0.8571428571428571</v>
      </c>
      <c r="AO1345" s="3">
        <f t="shared" si="264"/>
        <v>0.12244897959183673</v>
      </c>
      <c r="AP1345" s="3" t="b">
        <f t="shared" si="265"/>
        <v>0</v>
      </c>
      <c r="AQ1345" s="3" t="b">
        <f t="shared" si="272"/>
        <v>1</v>
      </c>
      <c r="AR1345">
        <f t="shared" si="266"/>
        <v>0</v>
      </c>
      <c r="AS1345">
        <f t="shared" si="267"/>
        <v>1</v>
      </c>
      <c r="AT1345" s="3" t="b">
        <f t="shared" si="268"/>
        <v>0</v>
      </c>
      <c r="AU1345" s="3">
        <f t="shared" si="269"/>
        <v>0</v>
      </c>
      <c r="AV1345" s="3">
        <f t="shared" si="270"/>
        <v>0.2857142857142857</v>
      </c>
      <c r="AW1345" s="3"/>
      <c r="AX1345" s="3">
        <f t="shared" si="276"/>
        <v>0.32566086757748419</v>
      </c>
      <c r="AY1345" s="3" t="b">
        <f t="shared" si="273"/>
        <v>0</v>
      </c>
      <c r="AZ1345" s="6">
        <f t="shared" si="271"/>
        <v>0.28559094064520113</v>
      </c>
      <c r="BA1345" s="3" t="b">
        <f t="shared" si="274"/>
        <v>0</v>
      </c>
      <c r="BB1345" s="3"/>
      <c r="BC1345" t="s">
        <v>537</v>
      </c>
    </row>
    <row r="1346" spans="1:55">
      <c r="A1346">
        <v>129</v>
      </c>
      <c r="B1346">
        <v>1</v>
      </c>
      <c r="C1346" t="s">
        <v>258</v>
      </c>
      <c r="D1346" t="str">
        <f>HYPERLINK("http://www.uniprot.org/uniprot/ZF106_MOUSE", "ZF106_MOUSE")</f>
        <v>ZF106_MOUSE</v>
      </c>
      <c r="F1346">
        <v>2.2000000000000002</v>
      </c>
      <c r="G1346">
        <v>1888</v>
      </c>
      <c r="H1346">
        <v>208975</v>
      </c>
      <c r="I1346" t="s">
        <v>259</v>
      </c>
      <c r="J1346">
        <v>2</v>
      </c>
      <c r="K1346">
        <v>2</v>
      </c>
      <c r="L1346">
        <v>1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2</v>
      </c>
      <c r="T1346">
        <v>0</v>
      </c>
      <c r="U1346">
        <v>0</v>
      </c>
      <c r="V1346">
        <v>0</v>
      </c>
      <c r="W1346">
        <v>0</v>
      </c>
      <c r="X1346">
        <v>0</v>
      </c>
      <c r="Y1346">
        <v>0</v>
      </c>
      <c r="Z1346">
        <v>2</v>
      </c>
      <c r="AA1346">
        <v>0</v>
      </c>
      <c r="AB1346">
        <v>0</v>
      </c>
      <c r="AC1346">
        <v>0</v>
      </c>
      <c r="AD1346">
        <v>0</v>
      </c>
      <c r="AE1346">
        <v>0</v>
      </c>
      <c r="AF1346">
        <v>0</v>
      </c>
      <c r="AG1346">
        <v>2</v>
      </c>
      <c r="AH1346" s="3">
        <v>0</v>
      </c>
      <c r="AI1346" s="3">
        <v>0</v>
      </c>
      <c r="AJ1346" s="3">
        <v>0</v>
      </c>
      <c r="AK1346" s="3">
        <v>0</v>
      </c>
      <c r="AL1346" s="3">
        <v>0</v>
      </c>
      <c r="AM1346" s="3">
        <v>0</v>
      </c>
      <c r="AN1346" s="3">
        <v>0.8571428571428571</v>
      </c>
      <c r="AO1346" s="3">
        <f t="shared" si="264"/>
        <v>0.12244897959183673</v>
      </c>
      <c r="AP1346" s="3" t="b">
        <f t="shared" si="265"/>
        <v>0</v>
      </c>
      <c r="AQ1346" s="3" t="b">
        <f t="shared" si="272"/>
        <v>1</v>
      </c>
      <c r="AR1346">
        <f t="shared" si="266"/>
        <v>0</v>
      </c>
      <c r="AS1346">
        <f t="shared" si="267"/>
        <v>1</v>
      </c>
      <c r="AT1346" s="3" t="b">
        <f t="shared" si="268"/>
        <v>0</v>
      </c>
      <c r="AU1346" s="3">
        <f t="shared" si="269"/>
        <v>0</v>
      </c>
      <c r="AV1346" s="3">
        <f t="shared" si="270"/>
        <v>0.2857142857142857</v>
      </c>
      <c r="AW1346" s="3"/>
      <c r="AX1346" s="3">
        <f t="shared" si="276"/>
        <v>0.32566086757748419</v>
      </c>
      <c r="AY1346" s="3" t="b">
        <f t="shared" si="273"/>
        <v>0</v>
      </c>
      <c r="AZ1346" s="6">
        <f t="shared" si="271"/>
        <v>0.28559094064520113</v>
      </c>
      <c r="BA1346" s="3" t="b">
        <f t="shared" si="274"/>
        <v>0</v>
      </c>
      <c r="BB1346" s="3"/>
      <c r="BC1346" t="s">
        <v>537</v>
      </c>
    </row>
    <row r="1347" spans="1:55">
      <c r="A1347">
        <v>192</v>
      </c>
      <c r="B1347">
        <v>1</v>
      </c>
      <c r="C1347" t="s">
        <v>62</v>
      </c>
      <c r="D1347" t="str">
        <f>HYPERLINK("http://www.uniprot.org/uniprot/IFI4_MOUSE", "IFI4_MOUSE")</f>
        <v>IFI4_MOUSE</v>
      </c>
      <c r="F1347">
        <v>3.4</v>
      </c>
      <c r="G1347">
        <v>640</v>
      </c>
      <c r="H1347">
        <v>71651</v>
      </c>
      <c r="I1347" t="s">
        <v>63</v>
      </c>
      <c r="J1347">
        <v>2</v>
      </c>
      <c r="K1347">
        <v>1</v>
      </c>
      <c r="L1347">
        <v>0.5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S1347">
        <v>2</v>
      </c>
      <c r="T1347">
        <v>0</v>
      </c>
      <c r="U1347">
        <v>0</v>
      </c>
      <c r="V1347">
        <v>0</v>
      </c>
      <c r="W1347">
        <v>0</v>
      </c>
      <c r="X1347">
        <v>0</v>
      </c>
      <c r="Y1347">
        <v>0</v>
      </c>
      <c r="Z1347">
        <v>1</v>
      </c>
      <c r="AA1347">
        <v>0</v>
      </c>
      <c r="AB1347">
        <v>0</v>
      </c>
      <c r="AC1347">
        <v>0</v>
      </c>
      <c r="AD1347">
        <v>0</v>
      </c>
      <c r="AE1347">
        <v>0</v>
      </c>
      <c r="AF1347">
        <v>0</v>
      </c>
      <c r="AG1347">
        <v>1.0669999999999999</v>
      </c>
      <c r="AH1347" s="3">
        <v>0</v>
      </c>
      <c r="AI1347" s="3">
        <v>0</v>
      </c>
      <c r="AJ1347" s="3">
        <v>0</v>
      </c>
      <c r="AK1347" s="3">
        <v>0</v>
      </c>
      <c r="AL1347" s="3">
        <v>0</v>
      </c>
      <c r="AM1347" s="3">
        <v>0</v>
      </c>
      <c r="AN1347" s="3">
        <v>0.72385714285714287</v>
      </c>
      <c r="AO1347" s="3">
        <f t="shared" si="264"/>
        <v>0.10340816326530612</v>
      </c>
      <c r="AP1347" s="3" t="b">
        <f t="shared" si="265"/>
        <v>0</v>
      </c>
      <c r="AQ1347" s="3" t="b">
        <f t="shared" si="272"/>
        <v>1</v>
      </c>
      <c r="AR1347">
        <f t="shared" si="266"/>
        <v>0</v>
      </c>
      <c r="AS1347">
        <f t="shared" si="267"/>
        <v>1</v>
      </c>
      <c r="AT1347" s="3" t="b">
        <f t="shared" si="268"/>
        <v>0</v>
      </c>
      <c r="AU1347" s="3">
        <f t="shared" si="269"/>
        <v>0</v>
      </c>
      <c r="AV1347" s="3">
        <f t="shared" si="270"/>
        <v>0.2412857142857143</v>
      </c>
      <c r="AW1347" s="3"/>
      <c r="AX1347" s="3">
        <f>(AW1347-AVERAGE(AW$1336:AW$1356))/STDEV(AW$1336:AW$1356)</f>
        <v>0.32566086757748419</v>
      </c>
      <c r="AY1347" s="3" t="b">
        <f t="shared" si="273"/>
        <v>0</v>
      </c>
      <c r="AZ1347" s="6">
        <f t="shared" si="271"/>
        <v>0.28559094064520113</v>
      </c>
      <c r="BA1347" s="3" t="b">
        <f t="shared" si="274"/>
        <v>0</v>
      </c>
      <c r="BB1347" s="3"/>
      <c r="BC1347" t="s">
        <v>431</v>
      </c>
    </row>
    <row r="1348" spans="1:55">
      <c r="A1348">
        <v>40</v>
      </c>
      <c r="B1348">
        <v>1</v>
      </c>
      <c r="C1348" t="s">
        <v>471</v>
      </c>
      <c r="D1348" t="str">
        <f>HYPERLINK("http://www.uniprot.org/uniprot/ITB4_MOUSE", "ITB4_MOUSE")</f>
        <v>ITB4_MOUSE</v>
      </c>
      <c r="F1348">
        <v>1.4</v>
      </c>
      <c r="G1348">
        <v>1818</v>
      </c>
      <c r="H1348">
        <v>201651</v>
      </c>
      <c r="I1348" t="s">
        <v>472</v>
      </c>
      <c r="J1348">
        <v>2</v>
      </c>
      <c r="K1348">
        <v>2</v>
      </c>
      <c r="L1348">
        <v>1</v>
      </c>
      <c r="M1348">
        <v>0</v>
      </c>
      <c r="N1348">
        <v>2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2</v>
      </c>
      <c r="V1348">
        <v>0</v>
      </c>
      <c r="W1348">
        <v>0</v>
      </c>
      <c r="X1348">
        <v>0</v>
      </c>
      <c r="Y1348">
        <v>0</v>
      </c>
      <c r="Z1348">
        <v>0</v>
      </c>
      <c r="AA1348">
        <v>0</v>
      </c>
      <c r="AB1348">
        <v>2</v>
      </c>
      <c r="AC1348">
        <v>0</v>
      </c>
      <c r="AD1348">
        <v>0</v>
      </c>
      <c r="AE1348">
        <v>0</v>
      </c>
      <c r="AF1348">
        <v>0</v>
      </c>
      <c r="AG1348">
        <v>0</v>
      </c>
      <c r="AH1348" s="3">
        <v>0</v>
      </c>
      <c r="AI1348" s="3">
        <v>0.7142857142857143</v>
      </c>
      <c r="AJ1348" s="3">
        <v>0</v>
      </c>
      <c r="AK1348" s="3">
        <v>0</v>
      </c>
      <c r="AL1348" s="3">
        <v>0</v>
      </c>
      <c r="AM1348" s="3">
        <v>0</v>
      </c>
      <c r="AN1348" s="3">
        <v>0</v>
      </c>
      <c r="AO1348" s="3">
        <f t="shared" si="264"/>
        <v>0.10204081632653061</v>
      </c>
      <c r="AP1348" s="3" t="b">
        <f t="shared" si="265"/>
        <v>0</v>
      </c>
      <c r="AQ1348" s="3" t="b">
        <f t="shared" si="272"/>
        <v>1</v>
      </c>
      <c r="AR1348">
        <f t="shared" si="266"/>
        <v>1</v>
      </c>
      <c r="AS1348">
        <f t="shared" si="267"/>
        <v>0</v>
      </c>
      <c r="AT1348" s="3" t="b">
        <f t="shared" si="268"/>
        <v>0</v>
      </c>
      <c r="AU1348" s="3">
        <f t="shared" si="269"/>
        <v>0.17857142857142858</v>
      </c>
      <c r="AV1348" s="3">
        <f t="shared" si="270"/>
        <v>0</v>
      </c>
      <c r="AW1348" s="3"/>
      <c r="AX1348" s="3">
        <f t="shared" ref="AX1348:AX1356" si="278">(AW1348-AVERAGE(AW$1336:AW$1356))/STDEV(AW$1336:AW$1356)</f>
        <v>0.32566086757748419</v>
      </c>
      <c r="AY1348" s="3" t="b">
        <f t="shared" si="273"/>
        <v>0</v>
      </c>
      <c r="AZ1348" s="6">
        <f t="shared" si="271"/>
        <v>0.43658806102038195</v>
      </c>
      <c r="BA1348" s="3" t="b">
        <f t="shared" si="274"/>
        <v>0</v>
      </c>
      <c r="BB1348" s="3"/>
      <c r="BC1348" t="s">
        <v>537</v>
      </c>
    </row>
    <row r="1349" spans="1:55">
      <c r="A1349" s="1">
        <v>188</v>
      </c>
      <c r="B1349">
        <v>1</v>
      </c>
      <c r="C1349" t="s">
        <v>127</v>
      </c>
      <c r="D1349" t="str">
        <f>HYPERLINK("http://www.uniprot.org/uniprot/HA17_MOUSE", "HA17_MOUSE")</f>
        <v>HA17_MOUSE</v>
      </c>
      <c r="F1349">
        <v>9.3000000000000007</v>
      </c>
      <c r="G1349">
        <v>334</v>
      </c>
      <c r="H1349">
        <v>37925</v>
      </c>
      <c r="I1349" t="s">
        <v>128</v>
      </c>
      <c r="J1349">
        <v>4</v>
      </c>
      <c r="K1349">
        <v>1</v>
      </c>
      <c r="L1349">
        <v>0.25</v>
      </c>
      <c r="M1349">
        <v>0</v>
      </c>
      <c r="N1349">
        <v>2</v>
      </c>
      <c r="O1349">
        <v>1</v>
      </c>
      <c r="P1349">
        <v>0</v>
      </c>
      <c r="Q1349">
        <v>0</v>
      </c>
      <c r="R1349">
        <v>0</v>
      </c>
      <c r="S1349">
        <v>1</v>
      </c>
      <c r="T1349">
        <v>0</v>
      </c>
      <c r="U1349">
        <v>0</v>
      </c>
      <c r="V1349">
        <v>0</v>
      </c>
      <c r="W1349">
        <v>0</v>
      </c>
      <c r="X1349">
        <v>0</v>
      </c>
      <c r="Y1349">
        <v>0</v>
      </c>
      <c r="Z1349">
        <v>1</v>
      </c>
      <c r="AA1349">
        <v>0</v>
      </c>
      <c r="AB1349">
        <v>0</v>
      </c>
      <c r="AC1349">
        <v>0</v>
      </c>
      <c r="AD1349">
        <v>0</v>
      </c>
      <c r="AE1349">
        <v>0</v>
      </c>
      <c r="AF1349">
        <v>0</v>
      </c>
      <c r="AG1349">
        <v>1</v>
      </c>
      <c r="AH1349" s="3">
        <v>0</v>
      </c>
      <c r="AI1349" s="3">
        <v>0</v>
      </c>
      <c r="AJ1349" s="3">
        <v>0</v>
      </c>
      <c r="AK1349" s="3">
        <v>0</v>
      </c>
      <c r="AL1349" s="3">
        <v>0</v>
      </c>
      <c r="AM1349" s="3">
        <v>0</v>
      </c>
      <c r="AN1349" s="3">
        <v>0.2857142857142857</v>
      </c>
      <c r="AO1349" s="3">
        <f t="shared" ref="AO1349:AO1356" si="279">AVERAGE(AH1349:AN1349)</f>
        <v>4.0816326530612242E-2</v>
      </c>
      <c r="AP1349" s="3" t="b">
        <f t="shared" ref="AP1349:AP1356" si="280">IF(AO1349&gt;=$AO$1,TRUE,FALSE)</f>
        <v>0</v>
      </c>
      <c r="AQ1349" s="3" t="b">
        <f t="shared" si="272"/>
        <v>0</v>
      </c>
      <c r="AR1349">
        <f t="shared" ref="AR1349:AR1356" si="281">COUNTIF(M1349:P1349,"&gt;0")</f>
        <v>2</v>
      </c>
      <c r="AS1349">
        <f t="shared" ref="AS1349:AS1356" si="282">COUNTIF(Q1349:S1349,"&gt;0")</f>
        <v>1</v>
      </c>
      <c r="AT1349" s="3" t="b">
        <f t="shared" ref="AT1349:AT1356" si="283">IF(OR(AR1349&gt;=$AR$1,AS1349&gt;=$AS$1),TRUE,FALSE)</f>
        <v>0</v>
      </c>
      <c r="AU1349" s="3">
        <f t="shared" ref="AU1349:AU1356" si="284">AVERAGE(AH1349:AK1349)</f>
        <v>0</v>
      </c>
      <c r="AV1349" s="3">
        <f t="shared" ref="AV1349:AV1356" si="285">AVERAGE(AL1349:AN1349)</f>
        <v>9.5238095238095233E-2</v>
      </c>
      <c r="AW1349" s="3"/>
      <c r="AX1349" s="3">
        <f t="shared" si="278"/>
        <v>0.32566086757748419</v>
      </c>
      <c r="AY1349" s="3" t="b">
        <f t="shared" si="273"/>
        <v>0</v>
      </c>
      <c r="AZ1349" s="6">
        <f t="shared" si="271"/>
        <v>0.28559094064520113</v>
      </c>
      <c r="BA1349" s="3" t="b">
        <f t="shared" si="274"/>
        <v>0</v>
      </c>
      <c r="BB1349" s="3"/>
      <c r="BC1349" t="s">
        <v>204</v>
      </c>
    </row>
    <row r="1350" spans="1:55">
      <c r="A1350" s="1">
        <v>467</v>
      </c>
      <c r="B1350">
        <v>1</v>
      </c>
      <c r="C1350" t="s">
        <v>959</v>
      </c>
      <c r="D1350" t="str">
        <f>HYPERLINK("http://www.uniprot.org/uniprot/TBB5_MOUSE", "TBB5_MOUSE")</f>
        <v>TBB5_MOUSE</v>
      </c>
      <c r="F1350">
        <v>17.600000000000001</v>
      </c>
      <c r="G1350">
        <v>444</v>
      </c>
      <c r="H1350">
        <v>49672</v>
      </c>
      <c r="I1350" t="s">
        <v>960</v>
      </c>
      <c r="J1350">
        <v>18</v>
      </c>
      <c r="K1350">
        <v>0</v>
      </c>
      <c r="L1350">
        <v>0</v>
      </c>
      <c r="M1350">
        <v>2</v>
      </c>
      <c r="N1350">
        <v>5</v>
      </c>
      <c r="O1350">
        <v>1</v>
      </c>
      <c r="P1350">
        <v>0</v>
      </c>
      <c r="Q1350">
        <v>0</v>
      </c>
      <c r="R1350">
        <v>4</v>
      </c>
      <c r="S1350">
        <v>6</v>
      </c>
      <c r="T1350">
        <v>0</v>
      </c>
      <c r="U1350">
        <v>0</v>
      </c>
      <c r="V1350">
        <v>0</v>
      </c>
      <c r="W1350">
        <v>0</v>
      </c>
      <c r="X1350">
        <v>0</v>
      </c>
      <c r="Y1350">
        <v>0</v>
      </c>
      <c r="Z1350">
        <v>0</v>
      </c>
      <c r="AA1350">
        <v>0</v>
      </c>
      <c r="AB1350">
        <v>0</v>
      </c>
      <c r="AC1350">
        <v>0</v>
      </c>
      <c r="AD1350">
        <v>0</v>
      </c>
      <c r="AE1350">
        <v>0</v>
      </c>
      <c r="AF1350">
        <v>0</v>
      </c>
      <c r="AG1350">
        <v>0</v>
      </c>
      <c r="AH1350" s="3">
        <v>0</v>
      </c>
      <c r="AI1350" s="3">
        <v>0</v>
      </c>
      <c r="AJ1350" s="3">
        <v>0</v>
      </c>
      <c r="AK1350" s="3">
        <v>0.2857142857142857</v>
      </c>
      <c r="AL1350" s="3">
        <v>0</v>
      </c>
      <c r="AM1350" s="3">
        <v>0</v>
      </c>
      <c r="AN1350" s="3">
        <v>0</v>
      </c>
      <c r="AO1350" s="3">
        <f t="shared" si="279"/>
        <v>4.0816326530612242E-2</v>
      </c>
      <c r="AP1350" s="3" t="b">
        <f t="shared" si="280"/>
        <v>0</v>
      </c>
      <c r="AQ1350" s="3" t="b">
        <f t="shared" ref="AQ1350:AQ1356" si="286">IF(L1350&gt;=$AQ$1,TRUE,FALSE)</f>
        <v>0</v>
      </c>
      <c r="AR1350">
        <f t="shared" si="281"/>
        <v>3</v>
      </c>
      <c r="AS1350">
        <f t="shared" si="282"/>
        <v>2</v>
      </c>
      <c r="AT1350" s="3" t="b">
        <f t="shared" si="283"/>
        <v>1</v>
      </c>
      <c r="AU1350" s="3">
        <f t="shared" si="284"/>
        <v>7.1428571428571425E-2</v>
      </c>
      <c r="AV1350" s="3">
        <f t="shared" si="285"/>
        <v>0</v>
      </c>
      <c r="AW1350" s="3"/>
      <c r="AX1350" s="3">
        <f t="shared" si="278"/>
        <v>0.32566086757748419</v>
      </c>
      <c r="AY1350" s="3" t="b">
        <f t="shared" ref="AY1350:AY1356" si="287">IF(OR(AX1350&lt;=$AX$1,AX1350&gt;=$AX$2),TRUE,FALSE)</f>
        <v>0</v>
      </c>
      <c r="AZ1350" s="6">
        <f t="shared" si="271"/>
        <v>0.43658806102038195</v>
      </c>
      <c r="BA1350" s="3" t="b">
        <f t="shared" ref="BA1350:BA1356" si="288">IF(AZ1350&lt;=$AZ$1,TRUE,FALSE)</f>
        <v>0</v>
      </c>
      <c r="BB1350" s="3"/>
      <c r="BC1350" t="s">
        <v>962</v>
      </c>
    </row>
    <row r="1351" spans="1:55">
      <c r="A1351" s="1">
        <v>424</v>
      </c>
      <c r="B1351">
        <v>1</v>
      </c>
      <c r="C1351" t="s">
        <v>1045</v>
      </c>
      <c r="D1351" t="str">
        <f>HYPERLINK("http://www.uniprot.org/uniprot/TBA1A_MOUSE", "TBA1A_MOUSE")</f>
        <v>TBA1A_MOUSE</v>
      </c>
      <c r="F1351">
        <v>20.6</v>
      </c>
      <c r="G1351">
        <v>451</v>
      </c>
      <c r="H1351">
        <v>50137</v>
      </c>
      <c r="I1351" t="s">
        <v>1046</v>
      </c>
      <c r="J1351">
        <v>38</v>
      </c>
      <c r="K1351">
        <v>0</v>
      </c>
      <c r="L1351">
        <v>0</v>
      </c>
      <c r="M1351">
        <v>0</v>
      </c>
      <c r="N1351">
        <v>11</v>
      </c>
      <c r="O1351">
        <v>2</v>
      </c>
      <c r="P1351">
        <v>3</v>
      </c>
      <c r="Q1351">
        <v>0</v>
      </c>
      <c r="R1351">
        <v>12</v>
      </c>
      <c r="S1351">
        <v>10</v>
      </c>
      <c r="T1351">
        <v>0</v>
      </c>
      <c r="U1351">
        <v>0</v>
      </c>
      <c r="V1351">
        <v>0</v>
      </c>
      <c r="W1351">
        <v>0</v>
      </c>
      <c r="X1351">
        <v>0</v>
      </c>
      <c r="Y1351">
        <v>0</v>
      </c>
      <c r="Z1351">
        <v>0</v>
      </c>
      <c r="AA1351">
        <v>0</v>
      </c>
      <c r="AB1351">
        <v>0</v>
      </c>
      <c r="AC1351">
        <v>0</v>
      </c>
      <c r="AD1351">
        <v>0</v>
      </c>
      <c r="AE1351">
        <v>0</v>
      </c>
      <c r="AF1351">
        <v>0</v>
      </c>
      <c r="AG1351">
        <v>0</v>
      </c>
      <c r="AH1351" s="3">
        <v>0</v>
      </c>
      <c r="AI1351" s="3">
        <v>0</v>
      </c>
      <c r="AJ1351" s="3">
        <v>0</v>
      </c>
      <c r="AK1351" s="3">
        <v>0.14285714285714285</v>
      </c>
      <c r="AL1351" s="3">
        <v>0</v>
      </c>
      <c r="AM1351" s="3">
        <v>0</v>
      </c>
      <c r="AN1351" s="3">
        <v>0</v>
      </c>
      <c r="AO1351" s="3">
        <f t="shared" si="279"/>
        <v>2.0408163265306121E-2</v>
      </c>
      <c r="AP1351" s="3" t="b">
        <f t="shared" si="280"/>
        <v>0</v>
      </c>
      <c r="AQ1351" s="3" t="b">
        <f t="shared" si="286"/>
        <v>0</v>
      </c>
      <c r="AR1351">
        <f t="shared" si="281"/>
        <v>3</v>
      </c>
      <c r="AS1351">
        <f t="shared" si="282"/>
        <v>2</v>
      </c>
      <c r="AT1351" s="3" t="b">
        <f t="shared" si="283"/>
        <v>1</v>
      </c>
      <c r="AU1351" s="3">
        <f t="shared" si="284"/>
        <v>3.5714285714285712E-2</v>
      </c>
      <c r="AV1351" s="3">
        <f t="shared" si="285"/>
        <v>0</v>
      </c>
      <c r="AW1351" s="3"/>
      <c r="AX1351" s="3">
        <f t="shared" si="278"/>
        <v>0.32566086757748419</v>
      </c>
      <c r="AY1351" s="3" t="b">
        <f t="shared" si="287"/>
        <v>0</v>
      </c>
      <c r="AZ1351" s="6">
        <f t="shared" si="271"/>
        <v>0.43658806102038195</v>
      </c>
      <c r="BA1351" s="3" t="b">
        <f t="shared" si="288"/>
        <v>0</v>
      </c>
      <c r="BB1351" s="3"/>
      <c r="BC1351" t="s">
        <v>130</v>
      </c>
    </row>
    <row r="1352" spans="1:55">
      <c r="A1352">
        <v>425</v>
      </c>
      <c r="B1352">
        <v>1</v>
      </c>
      <c r="C1352" t="s">
        <v>1047</v>
      </c>
      <c r="D1352" t="str">
        <f>HYPERLINK("http://www.uniprot.org/uniprot/TBB2C_MOUSE", "TBB2C_MOUSE")</f>
        <v>TBB2C_MOUSE</v>
      </c>
      <c r="F1352">
        <v>17.5</v>
      </c>
      <c r="G1352">
        <v>445</v>
      </c>
      <c r="H1352">
        <v>49832</v>
      </c>
      <c r="I1352" t="s">
        <v>961</v>
      </c>
      <c r="J1352">
        <v>19</v>
      </c>
      <c r="K1352">
        <v>0</v>
      </c>
      <c r="L1352">
        <v>0</v>
      </c>
      <c r="M1352">
        <v>2</v>
      </c>
      <c r="N1352">
        <v>4</v>
      </c>
      <c r="O1352">
        <v>0</v>
      </c>
      <c r="P1352">
        <v>0</v>
      </c>
      <c r="Q1352">
        <v>0</v>
      </c>
      <c r="R1352">
        <v>5</v>
      </c>
      <c r="S1352">
        <v>8</v>
      </c>
      <c r="T1352">
        <v>0</v>
      </c>
      <c r="U1352">
        <v>0</v>
      </c>
      <c r="V1352">
        <v>0</v>
      </c>
      <c r="W1352">
        <v>0</v>
      </c>
      <c r="X1352">
        <v>0</v>
      </c>
      <c r="Y1352">
        <v>0</v>
      </c>
      <c r="Z1352">
        <v>0</v>
      </c>
      <c r="AA1352">
        <v>0</v>
      </c>
      <c r="AB1352">
        <v>0</v>
      </c>
      <c r="AC1352">
        <v>0</v>
      </c>
      <c r="AD1352">
        <v>0</v>
      </c>
      <c r="AE1352">
        <v>0</v>
      </c>
      <c r="AF1352">
        <v>0</v>
      </c>
      <c r="AG1352">
        <v>0</v>
      </c>
      <c r="AH1352" s="3">
        <v>0</v>
      </c>
      <c r="AI1352" s="3">
        <v>0</v>
      </c>
      <c r="AJ1352" s="3">
        <v>0</v>
      </c>
      <c r="AK1352" s="3">
        <v>0.14285714285714285</v>
      </c>
      <c r="AL1352" s="3">
        <v>0</v>
      </c>
      <c r="AM1352" s="3">
        <v>0</v>
      </c>
      <c r="AN1352" s="3">
        <v>0</v>
      </c>
      <c r="AO1352" s="3">
        <f t="shared" si="279"/>
        <v>2.0408163265306121E-2</v>
      </c>
      <c r="AP1352" s="3" t="b">
        <f t="shared" si="280"/>
        <v>0</v>
      </c>
      <c r="AQ1352" s="3" t="b">
        <f t="shared" si="286"/>
        <v>0</v>
      </c>
      <c r="AR1352">
        <f t="shared" si="281"/>
        <v>2</v>
      </c>
      <c r="AS1352">
        <f t="shared" si="282"/>
        <v>2</v>
      </c>
      <c r="AT1352" s="3" t="b">
        <f t="shared" si="283"/>
        <v>1</v>
      </c>
      <c r="AU1352" s="3">
        <f t="shared" si="284"/>
        <v>3.5714285714285712E-2</v>
      </c>
      <c r="AV1352" s="3">
        <f t="shared" si="285"/>
        <v>0</v>
      </c>
      <c r="AW1352" s="3"/>
      <c r="AX1352" s="3">
        <f t="shared" si="278"/>
        <v>0.32566086757748419</v>
      </c>
      <c r="AY1352" s="3" t="b">
        <f t="shared" si="287"/>
        <v>0</v>
      </c>
      <c r="AZ1352" s="6">
        <f t="shared" si="271"/>
        <v>0.43658806102038195</v>
      </c>
      <c r="BA1352" s="3" t="b">
        <f t="shared" si="288"/>
        <v>0</v>
      </c>
      <c r="BB1352" s="3"/>
      <c r="BC1352" t="s">
        <v>962</v>
      </c>
    </row>
    <row r="1353" spans="1:55">
      <c r="A1353">
        <v>153</v>
      </c>
      <c r="B1353">
        <v>1</v>
      </c>
      <c r="C1353" t="s">
        <v>215</v>
      </c>
      <c r="D1353" t="str">
        <f>HYPERLINK("http://www.uniprot.org/uniprot/TBA1B_MOUSE", "TBA1B_MOUSE")</f>
        <v>TBA1B_MOUSE</v>
      </c>
      <c r="F1353">
        <v>20.6</v>
      </c>
      <c r="G1353">
        <v>451</v>
      </c>
      <c r="H1353">
        <v>50153</v>
      </c>
      <c r="I1353" t="s">
        <v>129</v>
      </c>
      <c r="J1353">
        <v>45</v>
      </c>
      <c r="K1353">
        <v>0</v>
      </c>
      <c r="L1353">
        <v>0</v>
      </c>
      <c r="M1353">
        <v>0</v>
      </c>
      <c r="N1353">
        <v>11</v>
      </c>
      <c r="O1353">
        <v>6</v>
      </c>
      <c r="P1353">
        <v>3</v>
      </c>
      <c r="Q1353">
        <v>0</v>
      </c>
      <c r="R1353">
        <v>12</v>
      </c>
      <c r="S1353">
        <v>13</v>
      </c>
      <c r="T1353">
        <v>0</v>
      </c>
      <c r="U1353">
        <v>0</v>
      </c>
      <c r="V1353">
        <v>0</v>
      </c>
      <c r="W1353">
        <v>0</v>
      </c>
      <c r="X1353">
        <v>0</v>
      </c>
      <c r="Y1353">
        <v>0</v>
      </c>
      <c r="Z1353">
        <v>0</v>
      </c>
      <c r="AA1353">
        <v>0</v>
      </c>
      <c r="AB1353">
        <v>0</v>
      </c>
      <c r="AC1353">
        <v>0</v>
      </c>
      <c r="AD1353">
        <v>0</v>
      </c>
      <c r="AE1353">
        <v>0</v>
      </c>
      <c r="AF1353">
        <v>0</v>
      </c>
      <c r="AG1353">
        <v>0</v>
      </c>
      <c r="AH1353" s="3">
        <v>0</v>
      </c>
      <c r="AI1353" s="3">
        <v>0</v>
      </c>
      <c r="AJ1353" s="3">
        <v>0</v>
      </c>
      <c r="AK1353" s="3">
        <v>0</v>
      </c>
      <c r="AL1353" s="3">
        <v>0</v>
      </c>
      <c r="AM1353" s="3">
        <v>0</v>
      </c>
      <c r="AN1353" s="3">
        <v>0</v>
      </c>
      <c r="AO1353" s="3">
        <f t="shared" si="279"/>
        <v>0</v>
      </c>
      <c r="AP1353" s="3" t="b">
        <f t="shared" si="280"/>
        <v>0</v>
      </c>
      <c r="AQ1353" s="3" t="b">
        <f t="shared" si="286"/>
        <v>0</v>
      </c>
      <c r="AR1353">
        <f t="shared" si="281"/>
        <v>3</v>
      </c>
      <c r="AS1353">
        <f t="shared" si="282"/>
        <v>2</v>
      </c>
      <c r="AT1353" s="3" t="b">
        <f t="shared" si="283"/>
        <v>1</v>
      </c>
      <c r="AU1353" s="3">
        <f t="shared" si="284"/>
        <v>0</v>
      </c>
      <c r="AV1353" s="3">
        <f t="shared" si="285"/>
        <v>0</v>
      </c>
      <c r="AW1353" s="3"/>
      <c r="AX1353" s="3">
        <f t="shared" si="278"/>
        <v>0.32566086757748419</v>
      </c>
      <c r="AY1353" s="3" t="b">
        <f t="shared" si="287"/>
        <v>0</v>
      </c>
      <c r="AZ1353" s="6">
        <v>1</v>
      </c>
      <c r="BA1353" s="3" t="b">
        <f t="shared" si="288"/>
        <v>0</v>
      </c>
      <c r="BB1353" s="3"/>
      <c r="BC1353" t="s">
        <v>130</v>
      </c>
    </row>
    <row r="1354" spans="1:55">
      <c r="A1354">
        <v>178</v>
      </c>
      <c r="B1354">
        <v>1</v>
      </c>
      <c r="C1354" t="s">
        <v>189</v>
      </c>
      <c r="D1354" t="str">
        <f>HYPERLINK("http://www.uniprot.org/uniprot/MUP2_MOUSE", "MUP2_MOUSE")</f>
        <v>MUP2_MOUSE</v>
      </c>
      <c r="F1354">
        <v>46.1</v>
      </c>
      <c r="G1354">
        <v>180</v>
      </c>
      <c r="H1354">
        <v>20665</v>
      </c>
      <c r="I1354" t="s">
        <v>190</v>
      </c>
      <c r="J1354">
        <v>95</v>
      </c>
      <c r="K1354">
        <v>0</v>
      </c>
      <c r="L1354">
        <v>0</v>
      </c>
      <c r="M1354">
        <v>1</v>
      </c>
      <c r="N1354">
        <v>6</v>
      </c>
      <c r="O1354">
        <v>36</v>
      </c>
      <c r="P1354">
        <v>0</v>
      </c>
      <c r="Q1354">
        <v>19</v>
      </c>
      <c r="R1354">
        <v>17</v>
      </c>
      <c r="S1354">
        <v>16</v>
      </c>
      <c r="T1354">
        <v>0</v>
      </c>
      <c r="U1354">
        <v>0</v>
      </c>
      <c r="V1354">
        <v>0</v>
      </c>
      <c r="W1354">
        <v>0</v>
      </c>
      <c r="X1354">
        <v>0</v>
      </c>
      <c r="Y1354">
        <v>0</v>
      </c>
      <c r="Z1354">
        <v>0</v>
      </c>
      <c r="AA1354">
        <v>0</v>
      </c>
      <c r="AB1354">
        <v>0</v>
      </c>
      <c r="AC1354">
        <v>0</v>
      </c>
      <c r="AD1354">
        <v>0</v>
      </c>
      <c r="AE1354">
        <v>0</v>
      </c>
      <c r="AF1354">
        <v>0</v>
      </c>
      <c r="AG1354">
        <v>0</v>
      </c>
      <c r="AH1354" s="3">
        <v>0</v>
      </c>
      <c r="AI1354" s="3">
        <v>0</v>
      </c>
      <c r="AJ1354" s="3">
        <v>0</v>
      </c>
      <c r="AK1354" s="3">
        <v>0</v>
      </c>
      <c r="AL1354" s="3">
        <v>0</v>
      </c>
      <c r="AM1354" s="3">
        <v>0</v>
      </c>
      <c r="AN1354" s="3">
        <v>0</v>
      </c>
      <c r="AO1354" s="3">
        <f t="shared" si="279"/>
        <v>0</v>
      </c>
      <c r="AP1354" s="3" t="b">
        <f t="shared" si="280"/>
        <v>0</v>
      </c>
      <c r="AQ1354" s="3" t="b">
        <f t="shared" si="286"/>
        <v>0</v>
      </c>
      <c r="AR1354">
        <f t="shared" si="281"/>
        <v>3</v>
      </c>
      <c r="AS1354">
        <f t="shared" si="282"/>
        <v>3</v>
      </c>
      <c r="AT1354" s="3" t="b">
        <f t="shared" si="283"/>
        <v>1</v>
      </c>
      <c r="AU1354" s="3">
        <f t="shared" si="284"/>
        <v>0</v>
      </c>
      <c r="AV1354" s="3">
        <f t="shared" si="285"/>
        <v>0</v>
      </c>
      <c r="AW1354" s="3"/>
      <c r="AX1354" s="3">
        <f t="shared" si="278"/>
        <v>0.32566086757748419</v>
      </c>
      <c r="AY1354" s="3" t="b">
        <f t="shared" si="287"/>
        <v>0</v>
      </c>
      <c r="AZ1354" s="6">
        <v>1</v>
      </c>
      <c r="BA1354" s="3" t="b">
        <f t="shared" si="288"/>
        <v>0</v>
      </c>
      <c r="BB1354" s="3"/>
      <c r="BC1354" t="s">
        <v>191</v>
      </c>
    </row>
    <row r="1355" spans="1:55">
      <c r="A1355">
        <v>197</v>
      </c>
      <c r="B1355">
        <v>1</v>
      </c>
      <c r="C1355" t="s">
        <v>152</v>
      </c>
      <c r="D1355" t="str">
        <f>HYPERLINK("http://www.uniprot.org/uniprot/HS71L_MOUSE", "HS71L_MOUSE")</f>
        <v>HS71L_MOUSE</v>
      </c>
      <c r="F1355">
        <v>19.7</v>
      </c>
      <c r="G1355">
        <v>641</v>
      </c>
      <c r="H1355">
        <v>70638</v>
      </c>
      <c r="I1355" t="s">
        <v>153</v>
      </c>
      <c r="J1355">
        <v>620</v>
      </c>
      <c r="K1355">
        <v>0</v>
      </c>
      <c r="L1355">
        <v>0</v>
      </c>
      <c r="M1355">
        <v>105</v>
      </c>
      <c r="N1355">
        <v>58</v>
      </c>
      <c r="O1355">
        <v>63</v>
      </c>
      <c r="P1355">
        <v>127</v>
      </c>
      <c r="Q1355">
        <v>126</v>
      </c>
      <c r="R1355">
        <v>63</v>
      </c>
      <c r="S1355">
        <v>78</v>
      </c>
      <c r="T1355">
        <v>0</v>
      </c>
      <c r="U1355">
        <v>0</v>
      </c>
      <c r="V1355">
        <v>0</v>
      </c>
      <c r="W1355">
        <v>0</v>
      </c>
      <c r="X1355">
        <v>0</v>
      </c>
      <c r="Y1355">
        <v>0</v>
      </c>
      <c r="Z1355">
        <v>0</v>
      </c>
      <c r="AA1355">
        <v>0</v>
      </c>
      <c r="AB1355">
        <v>0</v>
      </c>
      <c r="AC1355">
        <v>0</v>
      </c>
      <c r="AD1355">
        <v>0</v>
      </c>
      <c r="AE1355">
        <v>0</v>
      </c>
      <c r="AF1355">
        <v>0</v>
      </c>
      <c r="AG1355">
        <v>0</v>
      </c>
      <c r="AH1355" s="3">
        <v>0</v>
      </c>
      <c r="AI1355" s="3">
        <v>0</v>
      </c>
      <c r="AJ1355" s="3">
        <v>0</v>
      </c>
      <c r="AK1355" s="3">
        <v>0</v>
      </c>
      <c r="AL1355" s="3">
        <v>0</v>
      </c>
      <c r="AM1355" s="3">
        <v>0</v>
      </c>
      <c r="AN1355" s="3">
        <v>0</v>
      </c>
      <c r="AO1355" s="3">
        <f t="shared" si="279"/>
        <v>0</v>
      </c>
      <c r="AP1355" s="3" t="b">
        <f t="shared" si="280"/>
        <v>0</v>
      </c>
      <c r="AQ1355" s="3" t="b">
        <f t="shared" si="286"/>
        <v>0</v>
      </c>
      <c r="AR1355">
        <f t="shared" si="281"/>
        <v>4</v>
      </c>
      <c r="AS1355">
        <f t="shared" si="282"/>
        <v>3</v>
      </c>
      <c r="AT1355" s="3" t="b">
        <f t="shared" si="283"/>
        <v>1</v>
      </c>
      <c r="AU1355" s="3">
        <f t="shared" si="284"/>
        <v>0</v>
      </c>
      <c r="AV1355" s="3">
        <f t="shared" si="285"/>
        <v>0</v>
      </c>
      <c r="AW1355" s="3"/>
      <c r="AX1355" s="3">
        <f t="shared" si="278"/>
        <v>0.32566086757748419</v>
      </c>
      <c r="AY1355" s="3" t="b">
        <f t="shared" si="287"/>
        <v>0</v>
      </c>
      <c r="AZ1355" s="6">
        <v>1</v>
      </c>
      <c r="BA1355" s="3" t="b">
        <f t="shared" si="288"/>
        <v>0</v>
      </c>
      <c r="BB1355" s="3"/>
      <c r="BC1355" t="s">
        <v>154</v>
      </c>
    </row>
    <row r="1356" spans="1:55">
      <c r="A1356">
        <v>274</v>
      </c>
      <c r="B1356">
        <v>1</v>
      </c>
      <c r="C1356" t="s">
        <v>1333</v>
      </c>
      <c r="D1356" t="str">
        <f>HYPERLINK("http://www.uniprot.org/uniprot/H13_MOUSE", "H13_MOUSE")</f>
        <v>H13_MOUSE</v>
      </c>
      <c r="F1356">
        <v>38</v>
      </c>
      <c r="G1356">
        <v>221</v>
      </c>
      <c r="H1356">
        <v>22101</v>
      </c>
      <c r="I1356" t="s">
        <v>1334</v>
      </c>
      <c r="J1356">
        <v>2964</v>
      </c>
      <c r="K1356">
        <v>0</v>
      </c>
      <c r="L1356">
        <v>0</v>
      </c>
      <c r="M1356">
        <v>666</v>
      </c>
      <c r="N1356">
        <v>332</v>
      </c>
      <c r="O1356">
        <v>213</v>
      </c>
      <c r="P1356">
        <v>637</v>
      </c>
      <c r="Q1356">
        <v>611</v>
      </c>
      <c r="R1356">
        <v>285</v>
      </c>
      <c r="S1356">
        <v>220</v>
      </c>
      <c r="T1356">
        <v>0</v>
      </c>
      <c r="U1356">
        <v>0</v>
      </c>
      <c r="V1356">
        <v>0</v>
      </c>
      <c r="W1356">
        <v>0</v>
      </c>
      <c r="X1356">
        <v>0</v>
      </c>
      <c r="Y1356">
        <v>0</v>
      </c>
      <c r="Z1356">
        <v>0</v>
      </c>
      <c r="AA1356">
        <v>0</v>
      </c>
      <c r="AB1356">
        <v>0</v>
      </c>
      <c r="AC1356">
        <v>0</v>
      </c>
      <c r="AD1356">
        <v>0</v>
      </c>
      <c r="AE1356">
        <v>0</v>
      </c>
      <c r="AF1356">
        <v>0</v>
      </c>
      <c r="AG1356">
        <v>0</v>
      </c>
      <c r="AH1356" s="3">
        <v>0</v>
      </c>
      <c r="AI1356" s="3">
        <v>0</v>
      </c>
      <c r="AJ1356" s="3">
        <v>0</v>
      </c>
      <c r="AK1356" s="3">
        <v>0</v>
      </c>
      <c r="AL1356" s="3">
        <v>0</v>
      </c>
      <c r="AM1356" s="3">
        <v>0</v>
      </c>
      <c r="AN1356" s="3">
        <v>0</v>
      </c>
      <c r="AO1356" s="3">
        <f t="shared" si="279"/>
        <v>0</v>
      </c>
      <c r="AP1356" s="3" t="b">
        <f t="shared" si="280"/>
        <v>0</v>
      </c>
      <c r="AQ1356" s="3" t="b">
        <f t="shared" si="286"/>
        <v>0</v>
      </c>
      <c r="AR1356">
        <f t="shared" si="281"/>
        <v>4</v>
      </c>
      <c r="AS1356">
        <f t="shared" si="282"/>
        <v>3</v>
      </c>
      <c r="AT1356" s="3" t="b">
        <f t="shared" si="283"/>
        <v>1</v>
      </c>
      <c r="AU1356" s="3">
        <f t="shared" si="284"/>
        <v>0</v>
      </c>
      <c r="AV1356" s="3">
        <f t="shared" si="285"/>
        <v>0</v>
      </c>
      <c r="AW1356" s="3"/>
      <c r="AX1356" s="3">
        <f t="shared" si="278"/>
        <v>0.32566086757748419</v>
      </c>
      <c r="AY1356" s="3" t="b">
        <f t="shared" si="287"/>
        <v>0</v>
      </c>
      <c r="AZ1356" s="6">
        <v>1</v>
      </c>
      <c r="BA1356" s="3" t="b">
        <f t="shared" si="288"/>
        <v>0</v>
      </c>
      <c r="BB1356" s="3"/>
      <c r="BC1356" t="s">
        <v>147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main_copy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Jason Burkhead</cp:lastModifiedBy>
  <dcterms:created xsi:type="dcterms:W3CDTF">2010-07-29T21:17:49Z</dcterms:created>
  <dcterms:modified xsi:type="dcterms:W3CDTF">2011-12-19T07:39:49Z</dcterms:modified>
</cp:coreProperties>
</file>