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RSC\Data\Shares\MembDev\Member Services\NETWORKS\Information Logs\Annual Reports\2023 Reports\Interest Groups\"/>
    </mc:Choice>
  </mc:AlternateContent>
  <xr:revisionPtr revIDLastSave="0" documentId="8_{FF2CCE7C-8A78-4145-A79C-9C0D57588845}" xr6:coauthVersionLast="47" xr6:coauthVersionMax="47" xr10:uidLastSave="{00000000-0000-0000-0000-000000000000}"/>
  <bookViews>
    <workbookView xWindow="-19310" yWindow="-110" windowWidth="19420" windowHeight="10420" tabRatio="815" activeTab="3" xr2:uid="{00000000-000D-0000-FFFF-FFFF00000000}"/>
  </bookViews>
  <sheets>
    <sheet name="Cover page" sheetId="13" r:id="rId1"/>
    <sheet name="2022 Overview" sheetId="14" state="hidden" r:id="rId2"/>
    <sheet name="Checklist" sheetId="1" r:id="rId3"/>
    <sheet name="Committee" sheetId="2" r:id="rId4"/>
    <sheet name="Committee data" sheetId="18" state="hidden" r:id="rId5"/>
    <sheet name="2023 Events" sheetId="3" r:id="rId6"/>
    <sheet name="Event data" sheetId="4" state="hidden" r:id="rId7"/>
    <sheet name="Community support" sheetId="5" r:id="rId8"/>
    <sheet name="Funding data" sheetId="11" state="hidden" r:id="rId9"/>
    <sheet name="Member recognition" sheetId="6" r:id="rId10"/>
    <sheet name="Recognition data" sheetId="10" state="hidden" r:id="rId11"/>
    <sheet name="Future events" sheetId="8" r:id="rId12"/>
    <sheet name="Future Event data" sheetId="17" state="hidden" r:id="rId13"/>
    <sheet name="Lists" sheetId="7" state="hidden" r:id="rId14"/>
    <sheet name="Question grid" sheetId="9" state="hidden" r:id="rId15"/>
  </sheets>
  <externalReferences>
    <externalReference r:id="rId16"/>
  </externalReferences>
  <definedNames>
    <definedName name="AudienceType" localSheetId="4">Lists!$K$40:$K$56</definedName>
    <definedName name="AudienceType">Lists!$K$36:$K$52</definedName>
    <definedName name="Chair" localSheetId="4">Committee!$E$7</definedName>
    <definedName name="Chair">Committee!$E$7</definedName>
    <definedName name="CheckComm">Checklist!$C$10</definedName>
    <definedName name="CheckEvents">Checklist!$C$21</definedName>
    <definedName name="CheckFuture">Checklist!$C$69</definedName>
    <definedName name="CheckHighlight">Checklist!$C$75</definedName>
    <definedName name="CheckRecognition">Checklist!$C$62</definedName>
    <definedName name="CheckSupport">Checklist!$C$54</definedName>
    <definedName name="CommInfo">Checklist!$C$10</definedName>
    <definedName name="Covid19" localSheetId="4">Lists!$G$14:$G$20</definedName>
    <definedName name="Covid19">Lists!$G$14:$G$16</definedName>
    <definedName name="Covid19_2021" localSheetId="4">Lists!$G$22:$G$26</definedName>
    <definedName name="Covid19_2021">Lists!$G$18:$G$22</definedName>
    <definedName name="Dunno" localSheetId="4">Lists!$C$5:$C$7</definedName>
    <definedName name="Dunno">Lists!$C$5:$C$7</definedName>
    <definedName name="Event1" localSheetId="4">'[1]2021 Events'!$E$11</definedName>
    <definedName name="Event1">'2023 Events'!$E$11</definedName>
    <definedName name="Event10" localSheetId="4">'[1]2021 Events'!$E$615</definedName>
    <definedName name="Event10">'2023 Events'!$E$776</definedName>
    <definedName name="Event11" localSheetId="4">'[1]2021 Events'!$E$682</definedName>
    <definedName name="Event11">'2023 Events'!$E$861</definedName>
    <definedName name="Event12" localSheetId="4">'[1]2021 Events'!$E$749</definedName>
    <definedName name="Event12">'2023 Events'!$E$946</definedName>
    <definedName name="Event13" localSheetId="4">'[1]2021 Events'!$E$816</definedName>
    <definedName name="Event13">'2023 Events'!$E$1031</definedName>
    <definedName name="Event14" localSheetId="4">'[1]2021 Events'!$E$883</definedName>
    <definedName name="Event14">'2023 Events'!$E$1116</definedName>
    <definedName name="Event15" localSheetId="4">'[1]2021 Events'!$E$950</definedName>
    <definedName name="Event15">'2023 Events'!$E$1201</definedName>
    <definedName name="Event16" localSheetId="4">'[1]2021 Events'!$E$1017</definedName>
    <definedName name="Event16">'2023 Events'!$E$1286</definedName>
    <definedName name="Event17" localSheetId="4">'[1]2021 Events'!$E$1084</definedName>
    <definedName name="Event17">'2023 Events'!$E$1371</definedName>
    <definedName name="Event18" localSheetId="4">'[1]2021 Events'!$E$1151</definedName>
    <definedName name="Event18">'2023 Events'!$E$1456</definedName>
    <definedName name="Event19" localSheetId="4">'[1]2021 Events'!$E$1218</definedName>
    <definedName name="Event19">'2023 Events'!$E$1541</definedName>
    <definedName name="Event2" localSheetId="4">'[1]2021 Events'!$E$78</definedName>
    <definedName name="Event2">'2023 Events'!$E$96</definedName>
    <definedName name="Event20" localSheetId="4">'[1]2021 Events'!$E$1285</definedName>
    <definedName name="Event20">'2023 Events'!$E$1626</definedName>
    <definedName name="Event21" localSheetId="4">'[1]2021 Events'!$E$1352</definedName>
    <definedName name="Event21">'2023 Events'!$E$1711</definedName>
    <definedName name="Event22" localSheetId="4">'[1]2021 Events'!$E$1419</definedName>
    <definedName name="Event22">'2023 Events'!$E$1796</definedName>
    <definedName name="Event23" localSheetId="4">'[1]2021 Events'!$E$1486</definedName>
    <definedName name="Event23">'2023 Events'!$E$1881</definedName>
    <definedName name="Event24" localSheetId="4">'[1]2021 Events'!$E$1553</definedName>
    <definedName name="Event24">'2023 Events'!$E$1966</definedName>
    <definedName name="Event25" localSheetId="4">'[1]2021 Events'!$E$1620</definedName>
    <definedName name="Event25">'2023 Events'!$E$2051</definedName>
    <definedName name="Event3" localSheetId="4">'[1]2021 Events'!$E$146</definedName>
    <definedName name="Event3">'2023 Events'!$E$181</definedName>
    <definedName name="Event4" localSheetId="4">'[1]2021 Events'!$E$213</definedName>
    <definedName name="Event4">'2023 Events'!$E$266</definedName>
    <definedName name="Event5" localSheetId="4">'[1]2021 Events'!$E$280</definedName>
    <definedName name="Event5">'2023 Events'!$E$351</definedName>
    <definedName name="Event6" localSheetId="4">'[1]2021 Events'!$E$347</definedName>
    <definedName name="Event6">'2023 Events'!$E$436</definedName>
    <definedName name="Event7" localSheetId="4">'[1]2021 Events'!$E$414</definedName>
    <definedName name="Event7">'2023 Events'!$E$521</definedName>
    <definedName name="Event8" localSheetId="4">'[1]2021 Events'!$E$481</definedName>
    <definedName name="Event8">'2023 Events'!$E$606</definedName>
    <definedName name="Event9" localSheetId="4">'[1]2021 Events'!$E$548</definedName>
    <definedName name="Event9">'2023 Events'!$E$691</definedName>
    <definedName name="EventType" localSheetId="4">Lists!$I$28:$I$38</definedName>
    <definedName name="EventType">Lists!$I$24:$I$34</definedName>
    <definedName name="Format">Lists!$G$14:$G$16</definedName>
    <definedName name="GrantType" localSheetId="4">Lists!$O$79:$O$83</definedName>
    <definedName name="GrantType">Lists!$O$75:$O$82</definedName>
    <definedName name="Highlight">Checklist!$D$78</definedName>
    <definedName name="NetworkType" localSheetId="4">Lists!$E$9:$E$12</definedName>
    <definedName name="NetworkType">Lists!$E$9:$E$12</definedName>
    <definedName name="OtherAudience" localSheetId="4">Lists!$K$58:$K$72</definedName>
    <definedName name="OtherAudience">Lists!$K$54:$K$68</definedName>
    <definedName name="Recognition" localSheetId="4">Lists!$Q$86:$Q$96</definedName>
    <definedName name="Recognition">Lists!$Q$85:$Q$96</definedName>
    <definedName name="Risk_assessment">Lists!$M$70:$M$73</definedName>
    <definedName name="RiskAss" localSheetId="4">Lists!$M$74:$M$77</definedName>
    <definedName name="RiskAss">Lists!$M$70:$M$73</definedName>
    <definedName name="Secretary" localSheetId="4">Committee!$E$9</definedName>
    <definedName name="Secretary">Committee!$E$9</definedName>
    <definedName name="SubCommAlt">Lists!$S$113:$S$115</definedName>
    <definedName name="Subjects">Lists!$S$99:$S$109</definedName>
    <definedName name="Treasurer" localSheetId="4">Committee!$E$11</definedName>
    <definedName name="Treasurer">Committee!$E$11</definedName>
    <definedName name="YesNo" localSheetId="4">Lists!$A$2:$A$3</definedName>
    <definedName name="YesNo">Lists!$A$2:$A$3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1" i="4" l="1"/>
  <c r="AD42" i="4"/>
  <c r="AD43" i="4"/>
  <c r="AD44" i="4"/>
  <c r="AD45" i="4"/>
  <c r="AD46" i="4"/>
  <c r="AD47" i="4"/>
  <c r="AD48" i="4"/>
  <c r="AD49" i="4"/>
  <c r="AD50" i="4"/>
  <c r="AD51" i="4"/>
  <c r="AD52" i="4"/>
  <c r="AD53" i="4"/>
  <c r="AD54" i="4"/>
  <c r="AD55" i="4"/>
  <c r="AD56" i="4"/>
  <c r="AD57" i="4"/>
  <c r="AD58" i="4"/>
  <c r="AD59" i="4"/>
  <c r="AD60" i="4"/>
  <c r="AD61" i="4"/>
  <c r="AD62" i="4"/>
  <c r="AD63" i="4"/>
  <c r="AD64" i="4"/>
  <c r="AD65" i="4"/>
  <c r="AD66" i="4"/>
  <c r="AD67" i="4"/>
  <c r="AD68" i="4"/>
  <c r="AD69" i="4"/>
  <c r="AD70" i="4"/>
  <c r="AD71" i="4"/>
  <c r="AD72" i="4"/>
  <c r="AD73" i="4"/>
  <c r="AD74" i="4"/>
  <c r="AD75" i="4"/>
  <c r="AD76" i="4"/>
  <c r="AD77" i="4"/>
  <c r="AD78" i="4"/>
  <c r="AD79" i="4"/>
  <c r="AD80" i="4"/>
  <c r="AD81" i="4"/>
  <c r="AD82" i="4"/>
  <c r="AD83" i="4"/>
  <c r="AD84" i="4"/>
  <c r="AD85" i="4"/>
  <c r="AD86" i="4"/>
  <c r="AD87" i="4"/>
  <c r="AD88" i="4"/>
  <c r="AD89" i="4"/>
  <c r="AD90" i="4"/>
  <c r="AD91" i="4"/>
  <c r="AD92" i="4"/>
  <c r="AD93" i="4"/>
  <c r="AD94" i="4"/>
  <c r="AD95" i="4"/>
  <c r="AD96" i="4"/>
  <c r="AD97" i="4"/>
  <c r="AD98" i="4"/>
  <c r="AD99" i="4"/>
  <c r="AD100" i="4"/>
  <c r="AD101" i="4"/>
  <c r="AD102" i="4"/>
  <c r="AD103" i="4"/>
  <c r="AD104" i="4"/>
  <c r="AD105" i="4"/>
  <c r="AD106" i="4"/>
  <c r="AD107" i="4"/>
  <c r="AD108" i="4"/>
  <c r="AD109" i="4"/>
  <c r="AD110" i="4"/>
  <c r="AD111" i="4"/>
  <c r="AD112" i="4"/>
  <c r="AD113" i="4"/>
  <c r="AD114" i="4"/>
  <c r="AD115" i="4"/>
  <c r="AD116" i="4"/>
  <c r="AD117" i="4"/>
  <c r="AD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73" i="4"/>
  <c r="AC74" i="4"/>
  <c r="AC75" i="4"/>
  <c r="AC76" i="4"/>
  <c r="AC77" i="4"/>
  <c r="AC78" i="4"/>
  <c r="AC79" i="4"/>
  <c r="AC80" i="4"/>
  <c r="AC81" i="4"/>
  <c r="AC82" i="4"/>
  <c r="AC83" i="4"/>
  <c r="AC84" i="4"/>
  <c r="AC85" i="4"/>
  <c r="AC86" i="4"/>
  <c r="AC87" i="4"/>
  <c r="AC88" i="4"/>
  <c r="AC89" i="4"/>
  <c r="AC90" i="4"/>
  <c r="AC91" i="4"/>
  <c r="AC92" i="4"/>
  <c r="AC93" i="4"/>
  <c r="AC94" i="4"/>
  <c r="AC95" i="4"/>
  <c r="AC96" i="4"/>
  <c r="AC97" i="4"/>
  <c r="AC98" i="4"/>
  <c r="AC99" i="4"/>
  <c r="AC100" i="4"/>
  <c r="AC101" i="4"/>
  <c r="AC102" i="4"/>
  <c r="AC103" i="4"/>
  <c r="AC104" i="4"/>
  <c r="AC105" i="4"/>
  <c r="AC106" i="4"/>
  <c r="AC107" i="4"/>
  <c r="AC108" i="4"/>
  <c r="AC109" i="4"/>
  <c r="AC110" i="4"/>
  <c r="AC111" i="4"/>
  <c r="AC112" i="4"/>
  <c r="AC113" i="4"/>
  <c r="AC114" i="4"/>
  <c r="AC115" i="4"/>
  <c r="AC116" i="4"/>
  <c r="AC117" i="4"/>
  <c r="AC40" i="4"/>
  <c r="AB41" i="4"/>
  <c r="AB42" i="4"/>
  <c r="AB43" i="4"/>
  <c r="AB44" i="4"/>
  <c r="AB45" i="4"/>
  <c r="AB46" i="4"/>
  <c r="AB47" i="4"/>
  <c r="AB48" i="4"/>
  <c r="AB49" i="4"/>
  <c r="AB50" i="4"/>
  <c r="AB51" i="4"/>
  <c r="AB52" i="4"/>
  <c r="AB53" i="4"/>
  <c r="AB54" i="4"/>
  <c r="AB55" i="4"/>
  <c r="AB56" i="4"/>
  <c r="AB57" i="4"/>
  <c r="AB58" i="4"/>
  <c r="AB59" i="4"/>
  <c r="AB60" i="4"/>
  <c r="AB61" i="4"/>
  <c r="AB62" i="4"/>
  <c r="AB63" i="4"/>
  <c r="AB64" i="4"/>
  <c r="AB65" i="4"/>
  <c r="AB66" i="4"/>
  <c r="AB67" i="4"/>
  <c r="AB68" i="4"/>
  <c r="AB69" i="4"/>
  <c r="AB70" i="4"/>
  <c r="AB71" i="4"/>
  <c r="AB72" i="4"/>
  <c r="AB73" i="4"/>
  <c r="AB74" i="4"/>
  <c r="AB75" i="4"/>
  <c r="AB76" i="4"/>
  <c r="AB77" i="4"/>
  <c r="AB78" i="4"/>
  <c r="AB79" i="4"/>
  <c r="AB80" i="4"/>
  <c r="AB81" i="4"/>
  <c r="AB82" i="4"/>
  <c r="AB83" i="4"/>
  <c r="AB84" i="4"/>
  <c r="AB85" i="4"/>
  <c r="AB86" i="4"/>
  <c r="AB87" i="4"/>
  <c r="AB88" i="4"/>
  <c r="AB89" i="4"/>
  <c r="AB90" i="4"/>
  <c r="AB91" i="4"/>
  <c r="AB92" i="4"/>
  <c r="AB93" i="4"/>
  <c r="AB94" i="4"/>
  <c r="AB95" i="4"/>
  <c r="AB96" i="4"/>
  <c r="AB97" i="4"/>
  <c r="AB98" i="4"/>
  <c r="AB99" i="4"/>
  <c r="AB100" i="4"/>
  <c r="AB101" i="4"/>
  <c r="AB102" i="4"/>
  <c r="AB103" i="4"/>
  <c r="AB104" i="4"/>
  <c r="AB105" i="4"/>
  <c r="AB106" i="4"/>
  <c r="AB107" i="4"/>
  <c r="AB108" i="4"/>
  <c r="AB109" i="4"/>
  <c r="AB110" i="4"/>
  <c r="AB111" i="4"/>
  <c r="AB112" i="4"/>
  <c r="AB113" i="4"/>
  <c r="AB114" i="4"/>
  <c r="AB115" i="4"/>
  <c r="AB116" i="4"/>
  <c r="AB117" i="4"/>
  <c r="AB40" i="4"/>
  <c r="AA117" i="4"/>
  <c r="AA41" i="4"/>
  <c r="AA42" i="4"/>
  <c r="AA43" i="4"/>
  <c r="AA44" i="4"/>
  <c r="AA45" i="4"/>
  <c r="AA46" i="4"/>
  <c r="AA47" i="4"/>
  <c r="AA48" i="4"/>
  <c r="AA49" i="4"/>
  <c r="AA50" i="4"/>
  <c r="AA51" i="4"/>
  <c r="AA52" i="4"/>
  <c r="AA53" i="4"/>
  <c r="AA54" i="4"/>
  <c r="AA55" i="4"/>
  <c r="AA56" i="4"/>
  <c r="AA57" i="4"/>
  <c r="AA58" i="4"/>
  <c r="AA59" i="4"/>
  <c r="AA60" i="4"/>
  <c r="AA61" i="4"/>
  <c r="AA62" i="4"/>
  <c r="AA63" i="4"/>
  <c r="AA64" i="4"/>
  <c r="AA65" i="4"/>
  <c r="AA66" i="4"/>
  <c r="AA67" i="4"/>
  <c r="AA68" i="4"/>
  <c r="AA69" i="4"/>
  <c r="AA70" i="4"/>
  <c r="AA71" i="4"/>
  <c r="AA72" i="4"/>
  <c r="AA73" i="4"/>
  <c r="AA74" i="4"/>
  <c r="AA75" i="4"/>
  <c r="AA76" i="4"/>
  <c r="AA77" i="4"/>
  <c r="AA78" i="4"/>
  <c r="AA79" i="4"/>
  <c r="AA80" i="4"/>
  <c r="AA81" i="4"/>
  <c r="AA82" i="4"/>
  <c r="AA83" i="4"/>
  <c r="AA84" i="4"/>
  <c r="AA85" i="4"/>
  <c r="AA86" i="4"/>
  <c r="AA87" i="4"/>
  <c r="AA88" i="4"/>
  <c r="AA89" i="4"/>
  <c r="AA90" i="4"/>
  <c r="AA91" i="4"/>
  <c r="AA92" i="4"/>
  <c r="AA93" i="4"/>
  <c r="AA94" i="4"/>
  <c r="AA95" i="4"/>
  <c r="AA96" i="4"/>
  <c r="AA97" i="4"/>
  <c r="AA98" i="4"/>
  <c r="AA99" i="4"/>
  <c r="AA100" i="4"/>
  <c r="AA101" i="4"/>
  <c r="AA102" i="4"/>
  <c r="AA103" i="4"/>
  <c r="AA104" i="4"/>
  <c r="AA105" i="4"/>
  <c r="AA106" i="4"/>
  <c r="AA107" i="4"/>
  <c r="AA108" i="4"/>
  <c r="AA109" i="4"/>
  <c r="AA110" i="4"/>
  <c r="AA111" i="4"/>
  <c r="AA112" i="4"/>
  <c r="AA113" i="4"/>
  <c r="AA114" i="4"/>
  <c r="AA115" i="4"/>
  <c r="AA116" i="4"/>
  <c r="I2125" i="3"/>
  <c r="C2123" i="3"/>
  <c r="I2123" i="3" s="1"/>
  <c r="I2122" i="3"/>
  <c r="I2120" i="3"/>
  <c r="I2119" i="3"/>
  <c r="I2118" i="3"/>
  <c r="I2117" i="3"/>
  <c r="I2112" i="3"/>
  <c r="C2110" i="3"/>
  <c r="I2110" i="3" s="1"/>
  <c r="I2109" i="3"/>
  <c r="C2107" i="3"/>
  <c r="I2107" i="3" s="1"/>
  <c r="I2106" i="3"/>
  <c r="C2102" i="3"/>
  <c r="I2102" i="3" s="1"/>
  <c r="I2101" i="3"/>
  <c r="C2099" i="3"/>
  <c r="I2099" i="3" s="1"/>
  <c r="I2098" i="3"/>
  <c r="C2096" i="3"/>
  <c r="I2096" i="3" s="1"/>
  <c r="I2095" i="3"/>
  <c r="I2093" i="3"/>
  <c r="I2092" i="3"/>
  <c r="I2088" i="3"/>
  <c r="I2073" i="3"/>
  <c r="I2070" i="3"/>
  <c r="I2069" i="3"/>
  <c r="C2069" i="3"/>
  <c r="I2067" i="3"/>
  <c r="I2066" i="3"/>
  <c r="I2064" i="3"/>
  <c r="I2063" i="3"/>
  <c r="I2061" i="3"/>
  <c r="C2061" i="3"/>
  <c r="I2060" i="3"/>
  <c r="C2060" i="3"/>
  <c r="C2058" i="3"/>
  <c r="I2058" i="3" s="1"/>
  <c r="I2057" i="3"/>
  <c r="I2055" i="3"/>
  <c r="I2054" i="3"/>
  <c r="I2053" i="3"/>
  <c r="I2052" i="3"/>
  <c r="I2051" i="3"/>
  <c r="I2040" i="3"/>
  <c r="C2038" i="3"/>
  <c r="I2038" i="3" s="1"/>
  <c r="I2037" i="3"/>
  <c r="I2035" i="3"/>
  <c r="I2034" i="3"/>
  <c r="I2033" i="3"/>
  <c r="I2032" i="3"/>
  <c r="I2027" i="3"/>
  <c r="C2025" i="3"/>
  <c r="I2025" i="3" s="1"/>
  <c r="I2024" i="3"/>
  <c r="C2022" i="3"/>
  <c r="I2022" i="3" s="1"/>
  <c r="I2021" i="3"/>
  <c r="C2017" i="3"/>
  <c r="I2017" i="3" s="1"/>
  <c r="I2016" i="3"/>
  <c r="C2014" i="3"/>
  <c r="I2014" i="3" s="1"/>
  <c r="I2013" i="3"/>
  <c r="C2011" i="3"/>
  <c r="I2011" i="3" s="1"/>
  <c r="I2010" i="3"/>
  <c r="I2008" i="3"/>
  <c r="I2007" i="3"/>
  <c r="I2003" i="3"/>
  <c r="I1988" i="3"/>
  <c r="I1985" i="3"/>
  <c r="I1984" i="3"/>
  <c r="C1984" i="3"/>
  <c r="I1982" i="3"/>
  <c r="I1981" i="3"/>
  <c r="I1979" i="3"/>
  <c r="I1978" i="3"/>
  <c r="I1976" i="3"/>
  <c r="C1976" i="3"/>
  <c r="I1975" i="3"/>
  <c r="C1975" i="3"/>
  <c r="I1973" i="3"/>
  <c r="C1973" i="3"/>
  <c r="I1972" i="3"/>
  <c r="I1970" i="3"/>
  <c r="I1969" i="3"/>
  <c r="I1968" i="3"/>
  <c r="I1967" i="3"/>
  <c r="I1966" i="3"/>
  <c r="I1955" i="3"/>
  <c r="C1953" i="3"/>
  <c r="I1953" i="3" s="1"/>
  <c r="I1952" i="3"/>
  <c r="I1950" i="3"/>
  <c r="I1949" i="3"/>
  <c r="I1948" i="3"/>
  <c r="I1947" i="3"/>
  <c r="I1942" i="3"/>
  <c r="C1940" i="3"/>
  <c r="I1940" i="3" s="1"/>
  <c r="I1939" i="3"/>
  <c r="C1937" i="3"/>
  <c r="I1937" i="3" s="1"/>
  <c r="I1936" i="3"/>
  <c r="C1932" i="3"/>
  <c r="I1932" i="3" s="1"/>
  <c r="I1931" i="3"/>
  <c r="C1929" i="3"/>
  <c r="I1929" i="3" s="1"/>
  <c r="I1928" i="3"/>
  <c r="I1926" i="3"/>
  <c r="C1926" i="3"/>
  <c r="I1925" i="3"/>
  <c r="I1923" i="3"/>
  <c r="I1922" i="3"/>
  <c r="I1918" i="3"/>
  <c r="I1903" i="3"/>
  <c r="I1900" i="3"/>
  <c r="I1899" i="3"/>
  <c r="C1899" i="3"/>
  <c r="I1897" i="3"/>
  <c r="I1896" i="3"/>
  <c r="I1894" i="3"/>
  <c r="I1893" i="3"/>
  <c r="I1891" i="3"/>
  <c r="C1891" i="3"/>
  <c r="I1890" i="3"/>
  <c r="C1890" i="3"/>
  <c r="I1888" i="3"/>
  <c r="C1888" i="3"/>
  <c r="I1887" i="3"/>
  <c r="I1885" i="3"/>
  <c r="I1884" i="3"/>
  <c r="I1883" i="3"/>
  <c r="I1882" i="3"/>
  <c r="I1881" i="3"/>
  <c r="I1870" i="3"/>
  <c r="I1868" i="3"/>
  <c r="C1868" i="3"/>
  <c r="I1867" i="3"/>
  <c r="I1865" i="3"/>
  <c r="I1864" i="3"/>
  <c r="I1863" i="3"/>
  <c r="I1862" i="3"/>
  <c r="I1857" i="3"/>
  <c r="I1855" i="3"/>
  <c r="C1855" i="3"/>
  <c r="I1854" i="3"/>
  <c r="C1852" i="3"/>
  <c r="I1852" i="3" s="1"/>
  <c r="I1851" i="3"/>
  <c r="I1847" i="3"/>
  <c r="C1847" i="3"/>
  <c r="I1846" i="3"/>
  <c r="C1844" i="3"/>
  <c r="I1844" i="3" s="1"/>
  <c r="I1843" i="3"/>
  <c r="C1841" i="3"/>
  <c r="I1841" i="3" s="1"/>
  <c r="I1840" i="3"/>
  <c r="I1838" i="3"/>
  <c r="I1837" i="3"/>
  <c r="I1833" i="3"/>
  <c r="I1818" i="3"/>
  <c r="I1815" i="3"/>
  <c r="I1814" i="3"/>
  <c r="C1814" i="3"/>
  <c r="I1812" i="3"/>
  <c r="I1811" i="3"/>
  <c r="I1809" i="3"/>
  <c r="I1808" i="3"/>
  <c r="I1806" i="3"/>
  <c r="C1806" i="3"/>
  <c r="I1805" i="3"/>
  <c r="C1805" i="3"/>
  <c r="C1803" i="3"/>
  <c r="I1803" i="3" s="1"/>
  <c r="I1802" i="3"/>
  <c r="I1800" i="3"/>
  <c r="I1799" i="3"/>
  <c r="I1798" i="3"/>
  <c r="I1797" i="3"/>
  <c r="I1796" i="3"/>
  <c r="I1785" i="3"/>
  <c r="C1783" i="3"/>
  <c r="I1783" i="3" s="1"/>
  <c r="I1782" i="3"/>
  <c r="I1780" i="3"/>
  <c r="I1779" i="3"/>
  <c r="I1778" i="3"/>
  <c r="I1777" i="3"/>
  <c r="I1772" i="3"/>
  <c r="C1770" i="3"/>
  <c r="I1770" i="3" s="1"/>
  <c r="I1769" i="3"/>
  <c r="C1767" i="3"/>
  <c r="I1767" i="3" s="1"/>
  <c r="I1766" i="3"/>
  <c r="I1762" i="3"/>
  <c r="C1762" i="3"/>
  <c r="I1761" i="3"/>
  <c r="C1759" i="3"/>
  <c r="I1759" i="3" s="1"/>
  <c r="I1758" i="3"/>
  <c r="I1756" i="3"/>
  <c r="C1756" i="3"/>
  <c r="I1755" i="3"/>
  <c r="I1753" i="3"/>
  <c r="I1752" i="3"/>
  <c r="I1748" i="3"/>
  <c r="I1733" i="3"/>
  <c r="I1730" i="3"/>
  <c r="I1729" i="3"/>
  <c r="C1729" i="3"/>
  <c r="I1727" i="3"/>
  <c r="I1726" i="3"/>
  <c r="I1724" i="3"/>
  <c r="I1723" i="3"/>
  <c r="I1721" i="3"/>
  <c r="C1721" i="3"/>
  <c r="I1720" i="3"/>
  <c r="C1720" i="3"/>
  <c r="I1718" i="3"/>
  <c r="C1718" i="3"/>
  <c r="I1717" i="3"/>
  <c r="I1715" i="3"/>
  <c r="I1714" i="3"/>
  <c r="I1713" i="3"/>
  <c r="I1712" i="3"/>
  <c r="I1711" i="3"/>
  <c r="I1700" i="3"/>
  <c r="C1698" i="3"/>
  <c r="I1698" i="3" s="1"/>
  <c r="I1697" i="3"/>
  <c r="I1695" i="3"/>
  <c r="I1694" i="3"/>
  <c r="I1693" i="3"/>
  <c r="I1692" i="3"/>
  <c r="I1687" i="3"/>
  <c r="C1685" i="3"/>
  <c r="I1685" i="3" s="1"/>
  <c r="I1684" i="3"/>
  <c r="C1682" i="3"/>
  <c r="I1682" i="3" s="1"/>
  <c r="I1681" i="3"/>
  <c r="I1677" i="3"/>
  <c r="C1677" i="3"/>
  <c r="I1676" i="3"/>
  <c r="C1674" i="3"/>
  <c r="I1674" i="3" s="1"/>
  <c r="I1673" i="3"/>
  <c r="C1671" i="3"/>
  <c r="I1671" i="3" s="1"/>
  <c r="I1670" i="3"/>
  <c r="I1668" i="3"/>
  <c r="I1667" i="3"/>
  <c r="I1663" i="3"/>
  <c r="I1648" i="3"/>
  <c r="I1645" i="3"/>
  <c r="I1644" i="3"/>
  <c r="C1644" i="3"/>
  <c r="I1642" i="3"/>
  <c r="I1641" i="3"/>
  <c r="I1639" i="3"/>
  <c r="I1638" i="3"/>
  <c r="I1636" i="3"/>
  <c r="C1636" i="3"/>
  <c r="I1635" i="3"/>
  <c r="C1635" i="3"/>
  <c r="C1633" i="3"/>
  <c r="I1633" i="3" s="1"/>
  <c r="I1632" i="3"/>
  <c r="I1630" i="3"/>
  <c r="I1629" i="3"/>
  <c r="I1628" i="3"/>
  <c r="I1627" i="3"/>
  <c r="I1626" i="3"/>
  <c r="I1615" i="3"/>
  <c r="I1613" i="3"/>
  <c r="C1613" i="3"/>
  <c r="I1612" i="3"/>
  <c r="I1610" i="3"/>
  <c r="I1609" i="3"/>
  <c r="I1608" i="3"/>
  <c r="I1607" i="3"/>
  <c r="I1602" i="3"/>
  <c r="I1600" i="3"/>
  <c r="C1600" i="3"/>
  <c r="I1599" i="3"/>
  <c r="C1597" i="3"/>
  <c r="I1597" i="3" s="1"/>
  <c r="I1596" i="3"/>
  <c r="C1592" i="3"/>
  <c r="I1592" i="3" s="1"/>
  <c r="I1591" i="3"/>
  <c r="C1589" i="3"/>
  <c r="I1589" i="3" s="1"/>
  <c r="I1588" i="3"/>
  <c r="C1586" i="3"/>
  <c r="I1586" i="3" s="1"/>
  <c r="I1585" i="3"/>
  <c r="I1583" i="3"/>
  <c r="I1582" i="3"/>
  <c r="I1578" i="3"/>
  <c r="I1563" i="3"/>
  <c r="I1560" i="3"/>
  <c r="I1559" i="3"/>
  <c r="C1559" i="3"/>
  <c r="I1557" i="3"/>
  <c r="I1556" i="3"/>
  <c r="I1554" i="3"/>
  <c r="I1553" i="3"/>
  <c r="I1551" i="3"/>
  <c r="C1551" i="3"/>
  <c r="I1550" i="3"/>
  <c r="C1550" i="3"/>
  <c r="C1548" i="3"/>
  <c r="I1548" i="3" s="1"/>
  <c r="I1547" i="3"/>
  <c r="I1545" i="3"/>
  <c r="I1544" i="3"/>
  <c r="I1543" i="3"/>
  <c r="I1542" i="3"/>
  <c r="I1541" i="3"/>
  <c r="I1530" i="3"/>
  <c r="C1528" i="3"/>
  <c r="I1528" i="3" s="1"/>
  <c r="I1527" i="3"/>
  <c r="I1525" i="3"/>
  <c r="I1524" i="3"/>
  <c r="I1523" i="3"/>
  <c r="I1522" i="3"/>
  <c r="I1517" i="3"/>
  <c r="C1515" i="3"/>
  <c r="I1515" i="3" s="1"/>
  <c r="I1514" i="3"/>
  <c r="C1512" i="3"/>
  <c r="I1512" i="3" s="1"/>
  <c r="I1511" i="3"/>
  <c r="C1507" i="3"/>
  <c r="I1507" i="3" s="1"/>
  <c r="I1506" i="3"/>
  <c r="C1504" i="3"/>
  <c r="I1504" i="3" s="1"/>
  <c r="I1503" i="3"/>
  <c r="I1501" i="3"/>
  <c r="C1501" i="3"/>
  <c r="I1500" i="3"/>
  <c r="I1498" i="3"/>
  <c r="I1497" i="3"/>
  <c r="I1493" i="3"/>
  <c r="I1478" i="3"/>
  <c r="I1475" i="3"/>
  <c r="I1474" i="3"/>
  <c r="C1474" i="3"/>
  <c r="I1472" i="3"/>
  <c r="I1471" i="3"/>
  <c r="I1469" i="3"/>
  <c r="I1468" i="3"/>
  <c r="I1466" i="3"/>
  <c r="C1466" i="3"/>
  <c r="I1465" i="3"/>
  <c r="C1465" i="3"/>
  <c r="C1463" i="3"/>
  <c r="I1463" i="3" s="1"/>
  <c r="I1462" i="3"/>
  <c r="I1460" i="3"/>
  <c r="I1459" i="3"/>
  <c r="I1458" i="3"/>
  <c r="I1457" i="3"/>
  <c r="I1456" i="3"/>
  <c r="I1445" i="3"/>
  <c r="C1443" i="3"/>
  <c r="I1443" i="3" s="1"/>
  <c r="I1442" i="3"/>
  <c r="I1440" i="3"/>
  <c r="I1439" i="3"/>
  <c r="I1438" i="3"/>
  <c r="I1437" i="3"/>
  <c r="I1432" i="3"/>
  <c r="C1430" i="3"/>
  <c r="I1430" i="3" s="1"/>
  <c r="I1429" i="3"/>
  <c r="C1427" i="3"/>
  <c r="I1427" i="3" s="1"/>
  <c r="I1426" i="3"/>
  <c r="I1422" i="3"/>
  <c r="C1422" i="3"/>
  <c r="I1421" i="3"/>
  <c r="C1419" i="3"/>
  <c r="I1419" i="3" s="1"/>
  <c r="I1418" i="3"/>
  <c r="C1416" i="3"/>
  <c r="I1416" i="3" s="1"/>
  <c r="I1415" i="3"/>
  <c r="I1413" i="3"/>
  <c r="I1412" i="3"/>
  <c r="I1408" i="3"/>
  <c r="I1393" i="3"/>
  <c r="I1390" i="3"/>
  <c r="I1389" i="3"/>
  <c r="C1389" i="3"/>
  <c r="I1387" i="3"/>
  <c r="I1386" i="3"/>
  <c r="I1384" i="3"/>
  <c r="I1383" i="3"/>
  <c r="I1381" i="3"/>
  <c r="C1381" i="3"/>
  <c r="I1380" i="3"/>
  <c r="C1380" i="3"/>
  <c r="I1378" i="3"/>
  <c r="C1378" i="3"/>
  <c r="I1377" i="3"/>
  <c r="I1375" i="3"/>
  <c r="I1374" i="3"/>
  <c r="I1373" i="3"/>
  <c r="I1372" i="3"/>
  <c r="I1371" i="3"/>
  <c r="I1360" i="3"/>
  <c r="C1358" i="3"/>
  <c r="I1358" i="3" s="1"/>
  <c r="I1357" i="3"/>
  <c r="I1355" i="3"/>
  <c r="I1354" i="3"/>
  <c r="I1353" i="3"/>
  <c r="I1352" i="3"/>
  <c r="I1347" i="3"/>
  <c r="C1345" i="3"/>
  <c r="I1345" i="3" s="1"/>
  <c r="I1344" i="3"/>
  <c r="C1342" i="3"/>
  <c r="I1342" i="3" s="1"/>
  <c r="I1341" i="3"/>
  <c r="I1337" i="3"/>
  <c r="C1337" i="3"/>
  <c r="I1336" i="3"/>
  <c r="C1334" i="3"/>
  <c r="I1334" i="3" s="1"/>
  <c r="I1333" i="3"/>
  <c r="C1331" i="3"/>
  <c r="I1331" i="3" s="1"/>
  <c r="I1330" i="3"/>
  <c r="I1328" i="3"/>
  <c r="I1327" i="3"/>
  <c r="I1323" i="3"/>
  <c r="I1308" i="3"/>
  <c r="I1305" i="3"/>
  <c r="I1304" i="3"/>
  <c r="C1304" i="3"/>
  <c r="I1302" i="3"/>
  <c r="I1301" i="3"/>
  <c r="I1299" i="3"/>
  <c r="I1298" i="3"/>
  <c r="I1296" i="3"/>
  <c r="C1296" i="3"/>
  <c r="I1295" i="3"/>
  <c r="C1295" i="3"/>
  <c r="I1293" i="3"/>
  <c r="C1293" i="3"/>
  <c r="I1292" i="3"/>
  <c r="I1290" i="3"/>
  <c r="I1289" i="3"/>
  <c r="I1288" i="3"/>
  <c r="I1287" i="3"/>
  <c r="I1286" i="3"/>
  <c r="I1275" i="3"/>
  <c r="C1273" i="3"/>
  <c r="I1273" i="3" s="1"/>
  <c r="I1272" i="3"/>
  <c r="I1270" i="3"/>
  <c r="I1269" i="3"/>
  <c r="I1268" i="3"/>
  <c r="I1267" i="3"/>
  <c r="I1262" i="3"/>
  <c r="C1260" i="3"/>
  <c r="I1260" i="3" s="1"/>
  <c r="I1259" i="3"/>
  <c r="C1257" i="3"/>
  <c r="I1257" i="3" s="1"/>
  <c r="I1256" i="3"/>
  <c r="C1252" i="3"/>
  <c r="I1252" i="3" s="1"/>
  <c r="I1251" i="3"/>
  <c r="C1249" i="3"/>
  <c r="I1249" i="3" s="1"/>
  <c r="I1248" i="3"/>
  <c r="C1246" i="3"/>
  <c r="I1246" i="3" s="1"/>
  <c r="I1245" i="3"/>
  <c r="I1243" i="3"/>
  <c r="I1242" i="3"/>
  <c r="I1238" i="3"/>
  <c r="I1223" i="3"/>
  <c r="I1220" i="3"/>
  <c r="I1219" i="3"/>
  <c r="C1219" i="3"/>
  <c r="I1217" i="3"/>
  <c r="I1216" i="3"/>
  <c r="I1214" i="3"/>
  <c r="I1213" i="3"/>
  <c r="I1211" i="3"/>
  <c r="C1211" i="3"/>
  <c r="I1210" i="3"/>
  <c r="C1210" i="3"/>
  <c r="I1208" i="3"/>
  <c r="C1208" i="3"/>
  <c r="I1207" i="3"/>
  <c r="I1205" i="3"/>
  <c r="I1204" i="3"/>
  <c r="I1203" i="3"/>
  <c r="I1202" i="3"/>
  <c r="I1201" i="3"/>
  <c r="I1190" i="3"/>
  <c r="I1188" i="3"/>
  <c r="C1188" i="3"/>
  <c r="I1187" i="3"/>
  <c r="I1185" i="3"/>
  <c r="I1184" i="3"/>
  <c r="I1183" i="3"/>
  <c r="I1182" i="3"/>
  <c r="I1177" i="3"/>
  <c r="I1175" i="3"/>
  <c r="C1175" i="3"/>
  <c r="I1174" i="3"/>
  <c r="C1172" i="3"/>
  <c r="I1172" i="3" s="1"/>
  <c r="I1171" i="3"/>
  <c r="I1167" i="3"/>
  <c r="C1167" i="3"/>
  <c r="I1166" i="3"/>
  <c r="C1164" i="3"/>
  <c r="I1164" i="3" s="1"/>
  <c r="I1163" i="3"/>
  <c r="C1161" i="3"/>
  <c r="I1161" i="3" s="1"/>
  <c r="I1160" i="3"/>
  <c r="I1158" i="3"/>
  <c r="I1157" i="3"/>
  <c r="I1153" i="3"/>
  <c r="I1138" i="3"/>
  <c r="I1135" i="3"/>
  <c r="I1134" i="3"/>
  <c r="C1134" i="3"/>
  <c r="I1132" i="3"/>
  <c r="I1131" i="3"/>
  <c r="I1129" i="3"/>
  <c r="I1128" i="3"/>
  <c r="I1126" i="3"/>
  <c r="C1126" i="3"/>
  <c r="I1125" i="3"/>
  <c r="C1125" i="3"/>
  <c r="I1123" i="3"/>
  <c r="C1123" i="3"/>
  <c r="I1122" i="3"/>
  <c r="I1120" i="3"/>
  <c r="I1119" i="3"/>
  <c r="I1118" i="3"/>
  <c r="I1117" i="3"/>
  <c r="I1116" i="3"/>
  <c r="I1105" i="3"/>
  <c r="C1103" i="3"/>
  <c r="I1103" i="3" s="1"/>
  <c r="I1102" i="3"/>
  <c r="I1100" i="3"/>
  <c r="I1099" i="3"/>
  <c r="I1098" i="3"/>
  <c r="I1097" i="3"/>
  <c r="I1092" i="3"/>
  <c r="C1090" i="3"/>
  <c r="I1090" i="3" s="1"/>
  <c r="I1089" i="3"/>
  <c r="I1087" i="3"/>
  <c r="C1087" i="3"/>
  <c r="I1086" i="3"/>
  <c r="I1082" i="3"/>
  <c r="C1082" i="3"/>
  <c r="I1081" i="3"/>
  <c r="C1079" i="3"/>
  <c r="I1079" i="3" s="1"/>
  <c r="I1078" i="3"/>
  <c r="C1076" i="3"/>
  <c r="I1076" i="3" s="1"/>
  <c r="I1075" i="3"/>
  <c r="I1073" i="3"/>
  <c r="I1072" i="3"/>
  <c r="I1068" i="3"/>
  <c r="I1053" i="3"/>
  <c r="I1050" i="3"/>
  <c r="I1049" i="3"/>
  <c r="C1049" i="3"/>
  <c r="I1047" i="3"/>
  <c r="I1046" i="3"/>
  <c r="I1044" i="3"/>
  <c r="I1043" i="3"/>
  <c r="I1041" i="3"/>
  <c r="C1041" i="3"/>
  <c r="I1040" i="3"/>
  <c r="C1040" i="3"/>
  <c r="C1038" i="3"/>
  <c r="I1038" i="3" s="1"/>
  <c r="I1037" i="3"/>
  <c r="I1035" i="3"/>
  <c r="I1034" i="3"/>
  <c r="I1033" i="3"/>
  <c r="I1032" i="3"/>
  <c r="I1031" i="3"/>
  <c r="I1020" i="3"/>
  <c r="C1018" i="3"/>
  <c r="I1018" i="3" s="1"/>
  <c r="I1017" i="3"/>
  <c r="I1015" i="3"/>
  <c r="I1014" i="3"/>
  <c r="I1013" i="3"/>
  <c r="I1012" i="3"/>
  <c r="I1007" i="3"/>
  <c r="C1005" i="3"/>
  <c r="I1005" i="3" s="1"/>
  <c r="I1004" i="3"/>
  <c r="C1002" i="3"/>
  <c r="I1002" i="3" s="1"/>
  <c r="I1001" i="3"/>
  <c r="I997" i="3"/>
  <c r="C997" i="3"/>
  <c r="I996" i="3"/>
  <c r="C994" i="3"/>
  <c r="I994" i="3" s="1"/>
  <c r="I993" i="3"/>
  <c r="C991" i="3"/>
  <c r="I991" i="3" s="1"/>
  <c r="I990" i="3"/>
  <c r="I988" i="3"/>
  <c r="I987" i="3"/>
  <c r="I983" i="3"/>
  <c r="I968" i="3"/>
  <c r="I965" i="3"/>
  <c r="I964" i="3"/>
  <c r="C964" i="3"/>
  <c r="I962" i="3"/>
  <c r="I961" i="3"/>
  <c r="I959" i="3"/>
  <c r="I958" i="3"/>
  <c r="I956" i="3"/>
  <c r="C956" i="3"/>
  <c r="I955" i="3"/>
  <c r="C955" i="3"/>
  <c r="I953" i="3"/>
  <c r="C953" i="3"/>
  <c r="I952" i="3"/>
  <c r="I950" i="3"/>
  <c r="I949" i="3"/>
  <c r="I948" i="3"/>
  <c r="I947" i="3"/>
  <c r="I946" i="3"/>
  <c r="I935" i="3"/>
  <c r="C933" i="3"/>
  <c r="I933" i="3" s="1"/>
  <c r="I932" i="3"/>
  <c r="I930" i="3"/>
  <c r="I929" i="3"/>
  <c r="I928" i="3"/>
  <c r="I927" i="3"/>
  <c r="I922" i="3"/>
  <c r="C920" i="3"/>
  <c r="I920" i="3" s="1"/>
  <c r="I919" i="3"/>
  <c r="C917" i="3"/>
  <c r="I917" i="3" s="1"/>
  <c r="I916" i="3"/>
  <c r="C912" i="3"/>
  <c r="I912" i="3" s="1"/>
  <c r="I911" i="3"/>
  <c r="C909" i="3"/>
  <c r="I909" i="3" s="1"/>
  <c r="I908" i="3"/>
  <c r="C906" i="3"/>
  <c r="I906" i="3" s="1"/>
  <c r="I905" i="3"/>
  <c r="I903" i="3"/>
  <c r="I902" i="3"/>
  <c r="I898" i="3"/>
  <c r="I883" i="3"/>
  <c r="I880" i="3"/>
  <c r="I879" i="3"/>
  <c r="C879" i="3"/>
  <c r="I877" i="3"/>
  <c r="I876" i="3"/>
  <c r="I874" i="3"/>
  <c r="I873" i="3"/>
  <c r="I871" i="3"/>
  <c r="C871" i="3"/>
  <c r="I870" i="3"/>
  <c r="C870" i="3"/>
  <c r="I868" i="3"/>
  <c r="C868" i="3"/>
  <c r="I867" i="3"/>
  <c r="I865" i="3"/>
  <c r="I864" i="3"/>
  <c r="I863" i="3"/>
  <c r="I862" i="3"/>
  <c r="I861" i="3"/>
  <c r="I850" i="3"/>
  <c r="C848" i="3"/>
  <c r="I848" i="3" s="1"/>
  <c r="I847" i="3"/>
  <c r="I845" i="3"/>
  <c r="I844" i="3"/>
  <c r="I843" i="3"/>
  <c r="I842" i="3"/>
  <c r="I837" i="3"/>
  <c r="C835" i="3"/>
  <c r="I835" i="3" s="1"/>
  <c r="I834" i="3"/>
  <c r="C832" i="3"/>
  <c r="I832" i="3" s="1"/>
  <c r="I831" i="3"/>
  <c r="I827" i="3"/>
  <c r="C827" i="3"/>
  <c r="I826" i="3"/>
  <c r="C824" i="3"/>
  <c r="I824" i="3" s="1"/>
  <c r="I823" i="3"/>
  <c r="C821" i="3"/>
  <c r="I821" i="3" s="1"/>
  <c r="I820" i="3"/>
  <c r="I818" i="3"/>
  <c r="I817" i="3"/>
  <c r="I813" i="3"/>
  <c r="I798" i="3"/>
  <c r="I795" i="3"/>
  <c r="I794" i="3"/>
  <c r="C794" i="3"/>
  <c r="I792" i="3"/>
  <c r="I791" i="3"/>
  <c r="I789" i="3"/>
  <c r="I788" i="3"/>
  <c r="I786" i="3"/>
  <c r="C786" i="3"/>
  <c r="I785" i="3"/>
  <c r="C785" i="3"/>
  <c r="C783" i="3"/>
  <c r="I783" i="3" s="1"/>
  <c r="I782" i="3"/>
  <c r="I780" i="3"/>
  <c r="I779" i="3"/>
  <c r="I778" i="3"/>
  <c r="I777" i="3"/>
  <c r="I776" i="3"/>
  <c r="I765" i="3"/>
  <c r="C763" i="3"/>
  <c r="I763" i="3" s="1"/>
  <c r="I762" i="3"/>
  <c r="I760" i="3"/>
  <c r="I759" i="3"/>
  <c r="I758" i="3"/>
  <c r="I757" i="3"/>
  <c r="I752" i="3"/>
  <c r="C750" i="3"/>
  <c r="I750" i="3" s="1"/>
  <c r="I749" i="3"/>
  <c r="I747" i="3"/>
  <c r="C747" i="3"/>
  <c r="I746" i="3"/>
  <c r="I742" i="3"/>
  <c r="C742" i="3"/>
  <c r="I741" i="3"/>
  <c r="C739" i="3"/>
  <c r="I739" i="3" s="1"/>
  <c r="I738" i="3"/>
  <c r="C736" i="3"/>
  <c r="I736" i="3" s="1"/>
  <c r="I735" i="3"/>
  <c r="I733" i="3"/>
  <c r="I732" i="3"/>
  <c r="I728" i="3"/>
  <c r="I713" i="3"/>
  <c r="I710" i="3"/>
  <c r="I709" i="3"/>
  <c r="C709" i="3"/>
  <c r="I707" i="3"/>
  <c r="I706" i="3"/>
  <c r="I704" i="3"/>
  <c r="I703" i="3"/>
  <c r="I701" i="3"/>
  <c r="C701" i="3"/>
  <c r="I700" i="3"/>
  <c r="C700" i="3"/>
  <c r="C698" i="3"/>
  <c r="I698" i="3" s="1"/>
  <c r="I697" i="3"/>
  <c r="I695" i="3"/>
  <c r="I694" i="3"/>
  <c r="I693" i="3"/>
  <c r="I692" i="3"/>
  <c r="I691" i="3"/>
  <c r="I680" i="3"/>
  <c r="C678" i="3"/>
  <c r="I678" i="3" s="1"/>
  <c r="I677" i="3"/>
  <c r="I675" i="3"/>
  <c r="I674" i="3"/>
  <c r="I673" i="3"/>
  <c r="I672" i="3"/>
  <c r="I667" i="3"/>
  <c r="C665" i="3"/>
  <c r="I665" i="3" s="1"/>
  <c r="I664" i="3"/>
  <c r="C662" i="3"/>
  <c r="I662" i="3" s="1"/>
  <c r="I661" i="3"/>
  <c r="I657" i="3"/>
  <c r="C657" i="3"/>
  <c r="I656" i="3"/>
  <c r="C654" i="3"/>
  <c r="I654" i="3" s="1"/>
  <c r="I653" i="3"/>
  <c r="C651" i="3"/>
  <c r="I651" i="3" s="1"/>
  <c r="I650" i="3"/>
  <c r="I648" i="3"/>
  <c r="I647" i="3"/>
  <c r="I643" i="3"/>
  <c r="I628" i="3"/>
  <c r="I625" i="3"/>
  <c r="I624" i="3"/>
  <c r="C624" i="3"/>
  <c r="I622" i="3"/>
  <c r="I621" i="3"/>
  <c r="I619" i="3"/>
  <c r="I618" i="3"/>
  <c r="I616" i="3"/>
  <c r="C616" i="3"/>
  <c r="I615" i="3"/>
  <c r="C615" i="3"/>
  <c r="C613" i="3"/>
  <c r="I613" i="3" s="1"/>
  <c r="I612" i="3"/>
  <c r="I610" i="3"/>
  <c r="I609" i="3"/>
  <c r="I608" i="3"/>
  <c r="I607" i="3"/>
  <c r="I606" i="3"/>
  <c r="I595" i="3"/>
  <c r="C593" i="3"/>
  <c r="I593" i="3" s="1"/>
  <c r="I592" i="3"/>
  <c r="I590" i="3"/>
  <c r="I589" i="3"/>
  <c r="I588" i="3"/>
  <c r="I587" i="3"/>
  <c r="I582" i="3"/>
  <c r="C580" i="3"/>
  <c r="I580" i="3" s="1"/>
  <c r="I579" i="3"/>
  <c r="C577" i="3"/>
  <c r="I577" i="3" s="1"/>
  <c r="I576" i="3"/>
  <c r="I572" i="3"/>
  <c r="C572" i="3"/>
  <c r="I571" i="3"/>
  <c r="C569" i="3"/>
  <c r="I569" i="3" s="1"/>
  <c r="I568" i="3"/>
  <c r="C566" i="3"/>
  <c r="I566" i="3" s="1"/>
  <c r="I565" i="3"/>
  <c r="I563" i="3"/>
  <c r="I562" i="3"/>
  <c r="I558" i="3"/>
  <c r="I543" i="3"/>
  <c r="I540" i="3"/>
  <c r="I539" i="3"/>
  <c r="C539" i="3"/>
  <c r="I537" i="3"/>
  <c r="I536" i="3"/>
  <c r="I534" i="3"/>
  <c r="I533" i="3"/>
  <c r="I531" i="3"/>
  <c r="C531" i="3"/>
  <c r="I530" i="3"/>
  <c r="C530" i="3"/>
  <c r="C528" i="3"/>
  <c r="I528" i="3" s="1"/>
  <c r="I527" i="3"/>
  <c r="I525" i="3"/>
  <c r="I524" i="3"/>
  <c r="I523" i="3"/>
  <c r="I522" i="3"/>
  <c r="I521" i="3"/>
  <c r="I510" i="3"/>
  <c r="C508" i="3"/>
  <c r="I508" i="3" s="1"/>
  <c r="I507" i="3"/>
  <c r="I505" i="3"/>
  <c r="I504" i="3"/>
  <c r="I503" i="3"/>
  <c r="I502" i="3"/>
  <c r="I497" i="3"/>
  <c r="C495" i="3"/>
  <c r="I495" i="3" s="1"/>
  <c r="I494" i="3"/>
  <c r="C492" i="3"/>
  <c r="I492" i="3" s="1"/>
  <c r="I491" i="3"/>
  <c r="I487" i="3"/>
  <c r="C487" i="3"/>
  <c r="I486" i="3"/>
  <c r="C484" i="3"/>
  <c r="I484" i="3" s="1"/>
  <c r="I483" i="3"/>
  <c r="C481" i="3"/>
  <c r="I481" i="3" s="1"/>
  <c r="I480" i="3"/>
  <c r="I478" i="3"/>
  <c r="I477" i="3"/>
  <c r="I473" i="3"/>
  <c r="I458" i="3"/>
  <c r="I455" i="3"/>
  <c r="I454" i="3"/>
  <c r="C454" i="3"/>
  <c r="I452" i="3"/>
  <c r="I451" i="3"/>
  <c r="I449" i="3"/>
  <c r="I448" i="3"/>
  <c r="I446" i="3"/>
  <c r="C446" i="3"/>
  <c r="I445" i="3"/>
  <c r="C445" i="3"/>
  <c r="I443" i="3"/>
  <c r="C443" i="3"/>
  <c r="I442" i="3"/>
  <c r="I440" i="3"/>
  <c r="I439" i="3"/>
  <c r="I438" i="3"/>
  <c r="I437" i="3"/>
  <c r="I436" i="3"/>
  <c r="I425" i="3"/>
  <c r="C423" i="3"/>
  <c r="I423" i="3" s="1"/>
  <c r="I422" i="3"/>
  <c r="I420" i="3"/>
  <c r="I419" i="3"/>
  <c r="I418" i="3"/>
  <c r="I417" i="3"/>
  <c r="I412" i="3"/>
  <c r="C410" i="3"/>
  <c r="I410" i="3" s="1"/>
  <c r="I409" i="3"/>
  <c r="C407" i="3"/>
  <c r="I407" i="3" s="1"/>
  <c r="I406" i="3"/>
  <c r="C402" i="3"/>
  <c r="I402" i="3" s="1"/>
  <c r="I401" i="3"/>
  <c r="I399" i="3"/>
  <c r="C399" i="3"/>
  <c r="I398" i="3"/>
  <c r="C396" i="3"/>
  <c r="I396" i="3" s="1"/>
  <c r="I395" i="3"/>
  <c r="I393" i="3"/>
  <c r="I392" i="3"/>
  <c r="I388" i="3"/>
  <c r="I373" i="3"/>
  <c r="I370" i="3"/>
  <c r="I369" i="3"/>
  <c r="C369" i="3"/>
  <c r="I367" i="3"/>
  <c r="I366" i="3"/>
  <c r="I364" i="3"/>
  <c r="I363" i="3"/>
  <c r="I361" i="3"/>
  <c r="C361" i="3"/>
  <c r="I360" i="3"/>
  <c r="C360" i="3"/>
  <c r="C358" i="3"/>
  <c r="I358" i="3" s="1"/>
  <c r="I357" i="3"/>
  <c r="I355" i="3"/>
  <c r="I354" i="3"/>
  <c r="I353" i="3"/>
  <c r="I352" i="3"/>
  <c r="I351" i="3"/>
  <c r="I340" i="3"/>
  <c r="C338" i="3"/>
  <c r="I338" i="3" s="1"/>
  <c r="I337" i="3"/>
  <c r="I335" i="3"/>
  <c r="I334" i="3"/>
  <c r="I333" i="3"/>
  <c r="I332" i="3"/>
  <c r="I327" i="3"/>
  <c r="C325" i="3"/>
  <c r="I325" i="3" s="1"/>
  <c r="I324" i="3"/>
  <c r="C322" i="3"/>
  <c r="I322" i="3" s="1"/>
  <c r="I321" i="3"/>
  <c r="I317" i="3"/>
  <c r="C317" i="3"/>
  <c r="I316" i="3"/>
  <c r="C314" i="3"/>
  <c r="I314" i="3" s="1"/>
  <c r="I313" i="3"/>
  <c r="C311" i="3"/>
  <c r="I311" i="3" s="1"/>
  <c r="I310" i="3"/>
  <c r="I308" i="3"/>
  <c r="I307" i="3"/>
  <c r="I303" i="3"/>
  <c r="I288" i="3"/>
  <c r="I285" i="3"/>
  <c r="I284" i="3"/>
  <c r="C284" i="3"/>
  <c r="I282" i="3"/>
  <c r="I281" i="3"/>
  <c r="I279" i="3"/>
  <c r="I278" i="3"/>
  <c r="I276" i="3"/>
  <c r="C276" i="3"/>
  <c r="I275" i="3"/>
  <c r="C275" i="3"/>
  <c r="I273" i="3"/>
  <c r="C273" i="3"/>
  <c r="I272" i="3"/>
  <c r="I270" i="3"/>
  <c r="I269" i="3"/>
  <c r="I268" i="3"/>
  <c r="I267" i="3"/>
  <c r="I266" i="3"/>
  <c r="I255" i="3"/>
  <c r="C253" i="3"/>
  <c r="I253" i="3" s="1"/>
  <c r="I252" i="3"/>
  <c r="I250" i="3"/>
  <c r="I249" i="3"/>
  <c r="I248" i="3"/>
  <c r="I247" i="3"/>
  <c r="I242" i="3"/>
  <c r="C240" i="3"/>
  <c r="I240" i="3" s="1"/>
  <c r="I239" i="3"/>
  <c r="C237" i="3"/>
  <c r="I237" i="3" s="1"/>
  <c r="I236" i="3"/>
  <c r="C232" i="3"/>
  <c r="I232" i="3" s="1"/>
  <c r="I231" i="3"/>
  <c r="C229" i="3"/>
  <c r="I229" i="3" s="1"/>
  <c r="I228" i="3"/>
  <c r="C226" i="3"/>
  <c r="I226" i="3" s="1"/>
  <c r="I225" i="3"/>
  <c r="I223" i="3"/>
  <c r="I222" i="3"/>
  <c r="I218" i="3"/>
  <c r="I203" i="3"/>
  <c r="I200" i="3"/>
  <c r="I199" i="3"/>
  <c r="C199" i="3"/>
  <c r="I197" i="3"/>
  <c r="I196" i="3"/>
  <c r="I194" i="3"/>
  <c r="I193" i="3"/>
  <c r="I191" i="3"/>
  <c r="C191" i="3"/>
  <c r="I190" i="3"/>
  <c r="C190" i="3"/>
  <c r="C188" i="3"/>
  <c r="I188" i="3" s="1"/>
  <c r="I187" i="3"/>
  <c r="I185" i="3"/>
  <c r="I184" i="3"/>
  <c r="I183" i="3"/>
  <c r="I182" i="3"/>
  <c r="I181" i="3"/>
  <c r="I170" i="3"/>
  <c r="C168" i="3"/>
  <c r="I168" i="3" s="1"/>
  <c r="I167" i="3"/>
  <c r="I165" i="3"/>
  <c r="I164" i="3"/>
  <c r="I163" i="3"/>
  <c r="I162" i="3"/>
  <c r="I157" i="3"/>
  <c r="C155" i="3"/>
  <c r="I155" i="3" s="1"/>
  <c r="I154" i="3"/>
  <c r="C152" i="3"/>
  <c r="I152" i="3" s="1"/>
  <c r="I151" i="3"/>
  <c r="C147" i="3"/>
  <c r="I147" i="3" s="1"/>
  <c r="I146" i="3"/>
  <c r="C144" i="3"/>
  <c r="I144" i="3" s="1"/>
  <c r="I143" i="3"/>
  <c r="C141" i="3"/>
  <c r="I141" i="3" s="1"/>
  <c r="I140" i="3"/>
  <c r="I138" i="3"/>
  <c r="I137" i="3"/>
  <c r="I133" i="3"/>
  <c r="I118" i="3"/>
  <c r="I115" i="3"/>
  <c r="I114" i="3"/>
  <c r="C114" i="3"/>
  <c r="I112" i="3"/>
  <c r="I111" i="3"/>
  <c r="I109" i="3"/>
  <c r="I108" i="3"/>
  <c r="I106" i="3"/>
  <c r="C106" i="3"/>
  <c r="I105" i="3"/>
  <c r="C105" i="3"/>
  <c r="C103" i="3"/>
  <c r="I103" i="3" s="1"/>
  <c r="I102" i="3"/>
  <c r="I100" i="3"/>
  <c r="I99" i="3"/>
  <c r="I98" i="3"/>
  <c r="I97" i="3"/>
  <c r="I96" i="3"/>
  <c r="G88" i="4"/>
  <c r="H88" i="4"/>
  <c r="I88" i="4"/>
  <c r="J88" i="4"/>
  <c r="K88" i="4"/>
  <c r="L88" i="4"/>
  <c r="M88" i="4"/>
  <c r="N88" i="4"/>
  <c r="O88" i="4"/>
  <c r="P88" i="4"/>
  <c r="Q88" i="4"/>
  <c r="R88" i="4"/>
  <c r="S88" i="4"/>
  <c r="T88" i="4"/>
  <c r="U88" i="4"/>
  <c r="V88" i="4"/>
  <c r="W88" i="4"/>
  <c r="X88" i="4"/>
  <c r="Y88" i="4"/>
  <c r="Z88" i="4"/>
  <c r="T24" i="11"/>
  <c r="S24" i="11"/>
  <c r="R24" i="11"/>
  <c r="Q24" i="11"/>
  <c r="P24" i="11"/>
  <c r="O24" i="11"/>
  <c r="N24" i="11"/>
  <c r="M24" i="11"/>
  <c r="L24" i="11"/>
  <c r="K24" i="11"/>
  <c r="J24" i="11"/>
  <c r="I24" i="11"/>
  <c r="H24" i="11"/>
  <c r="G24" i="11"/>
  <c r="F24" i="11"/>
  <c r="E24" i="11"/>
  <c r="D24" i="11"/>
  <c r="T23" i="11"/>
  <c r="S23" i="11"/>
  <c r="R23" i="11"/>
  <c r="Q23" i="11"/>
  <c r="P23" i="11"/>
  <c r="O23" i="11"/>
  <c r="N23" i="11"/>
  <c r="M23" i="11"/>
  <c r="L23" i="11"/>
  <c r="K23" i="11"/>
  <c r="J23" i="11"/>
  <c r="I23" i="11"/>
  <c r="H23" i="11"/>
  <c r="G23" i="11"/>
  <c r="F23" i="11"/>
  <c r="D23" i="11"/>
  <c r="T22" i="11"/>
  <c r="S22" i="11"/>
  <c r="R22" i="11"/>
  <c r="Q22" i="11"/>
  <c r="P22" i="11"/>
  <c r="O22" i="11"/>
  <c r="N22" i="11"/>
  <c r="M22" i="11"/>
  <c r="L22" i="11"/>
  <c r="K22" i="11"/>
  <c r="J22" i="11"/>
  <c r="I22" i="11"/>
  <c r="H22" i="11"/>
  <c r="G22" i="11"/>
  <c r="F22" i="11"/>
  <c r="E22" i="11"/>
  <c r="D22" i="11"/>
  <c r="T21" i="11"/>
  <c r="S21" i="11"/>
  <c r="R21" i="11"/>
  <c r="Q21" i="11"/>
  <c r="P21" i="11"/>
  <c r="O21" i="11"/>
  <c r="N21" i="11"/>
  <c r="M21" i="11"/>
  <c r="L21" i="11"/>
  <c r="K21" i="11"/>
  <c r="J21" i="11"/>
  <c r="I21" i="11"/>
  <c r="H21" i="11"/>
  <c r="G21" i="11"/>
  <c r="F21" i="11"/>
  <c r="E21" i="11"/>
  <c r="D21" i="11"/>
  <c r="T20" i="11"/>
  <c r="S20" i="11"/>
  <c r="R20" i="11"/>
  <c r="Q20" i="11"/>
  <c r="P20" i="11"/>
  <c r="O20" i="11"/>
  <c r="N20" i="11"/>
  <c r="M20" i="11"/>
  <c r="L20" i="11"/>
  <c r="K20" i="11"/>
  <c r="J20" i="11"/>
  <c r="I20" i="11"/>
  <c r="H20" i="11"/>
  <c r="G20" i="11"/>
  <c r="F20" i="11"/>
  <c r="E20" i="11"/>
  <c r="D20" i="11"/>
  <c r="T19" i="11"/>
  <c r="S19" i="11"/>
  <c r="R19" i="11"/>
  <c r="Q19" i="11"/>
  <c r="P19" i="11"/>
  <c r="O19" i="11"/>
  <c r="N19" i="11"/>
  <c r="M19" i="11"/>
  <c r="L19" i="11"/>
  <c r="K19" i="11"/>
  <c r="J19" i="11"/>
  <c r="I19" i="11"/>
  <c r="H19" i="11"/>
  <c r="G19" i="11"/>
  <c r="F19" i="11"/>
  <c r="E19" i="11"/>
  <c r="D19" i="11"/>
  <c r="Q40" i="11"/>
  <c r="R40" i="11"/>
  <c r="S40" i="11"/>
  <c r="T40" i="11"/>
  <c r="U40" i="11"/>
  <c r="V40" i="11"/>
  <c r="Q41" i="11"/>
  <c r="R41" i="11"/>
  <c r="S41" i="11"/>
  <c r="T41" i="11"/>
  <c r="U41" i="11"/>
  <c r="V41" i="11"/>
  <c r="Q42" i="11"/>
  <c r="R42" i="11"/>
  <c r="S42" i="11"/>
  <c r="T42" i="11"/>
  <c r="U42" i="11"/>
  <c r="V42" i="11"/>
  <c r="Q43" i="11"/>
  <c r="R43" i="11"/>
  <c r="S43" i="11"/>
  <c r="T43" i="11"/>
  <c r="U43" i="11"/>
  <c r="V43" i="11"/>
  <c r="Q44" i="11"/>
  <c r="R44" i="11"/>
  <c r="S44" i="11"/>
  <c r="T44" i="11"/>
  <c r="U44" i="11"/>
  <c r="V44" i="11"/>
  <c r="Q45" i="11"/>
  <c r="R45" i="11"/>
  <c r="S45" i="11"/>
  <c r="T45" i="11"/>
  <c r="U45" i="11"/>
  <c r="V45" i="11"/>
  <c r="Q46" i="11"/>
  <c r="R46" i="11"/>
  <c r="S46" i="11"/>
  <c r="T46" i="11"/>
  <c r="U46" i="11"/>
  <c r="V46" i="11"/>
  <c r="Q47" i="11"/>
  <c r="R47" i="11"/>
  <c r="S47" i="11"/>
  <c r="T47" i="11"/>
  <c r="U47" i="11"/>
  <c r="V47" i="11"/>
  <c r="Q48" i="11"/>
  <c r="R48" i="11"/>
  <c r="S48" i="11"/>
  <c r="T48" i="11"/>
  <c r="U48" i="11"/>
  <c r="V48" i="11"/>
  <c r="Q49" i="11"/>
  <c r="R49" i="11"/>
  <c r="S49" i="11"/>
  <c r="T49" i="11"/>
  <c r="U49" i="11"/>
  <c r="V49" i="11"/>
  <c r="Q50" i="11"/>
  <c r="R50" i="11"/>
  <c r="S50" i="11"/>
  <c r="T50" i="11"/>
  <c r="U50" i="11"/>
  <c r="V50" i="11"/>
  <c r="Q51" i="11"/>
  <c r="R51" i="11"/>
  <c r="S51" i="11"/>
  <c r="T51" i="11"/>
  <c r="U51" i="11"/>
  <c r="V51" i="11"/>
  <c r="Q52" i="11"/>
  <c r="R52" i="11"/>
  <c r="S52" i="11"/>
  <c r="T52" i="11"/>
  <c r="U52" i="11"/>
  <c r="V52" i="11"/>
  <c r="Q53" i="11"/>
  <c r="R53" i="11"/>
  <c r="S53" i="11"/>
  <c r="T53" i="11"/>
  <c r="U53" i="11"/>
  <c r="V53" i="11"/>
  <c r="Q54" i="11"/>
  <c r="R54" i="11"/>
  <c r="S54" i="11"/>
  <c r="T54" i="11"/>
  <c r="U54" i="11"/>
  <c r="V54" i="11"/>
  <c r="Q55" i="11"/>
  <c r="R55" i="11"/>
  <c r="S55" i="11"/>
  <c r="T55" i="11"/>
  <c r="U55" i="11"/>
  <c r="V55" i="11"/>
  <c r="Q56" i="11"/>
  <c r="R56" i="11"/>
  <c r="S56" i="11"/>
  <c r="T56" i="11"/>
  <c r="U56" i="11"/>
  <c r="V56" i="11"/>
  <c r="Q57" i="11"/>
  <c r="R57" i="11"/>
  <c r="S57" i="11"/>
  <c r="T57" i="11"/>
  <c r="U57" i="11"/>
  <c r="V57" i="11"/>
  <c r="V39" i="11"/>
  <c r="U39" i="11"/>
  <c r="T39" i="11"/>
  <c r="S39" i="11"/>
  <c r="V37" i="11"/>
  <c r="U37" i="11"/>
  <c r="T37" i="11"/>
  <c r="S37" i="11"/>
  <c r="R37" i="11"/>
  <c r="I85" i="3"/>
  <c r="I82" i="3"/>
  <c r="I80" i="3"/>
  <c r="I79" i="3"/>
  <c r="I78" i="3"/>
  <c r="I77" i="3"/>
  <c r="I72" i="3"/>
  <c r="I69" i="3"/>
  <c r="I66" i="3"/>
  <c r="I17" i="3"/>
  <c r="I14" i="3"/>
  <c r="I13" i="3"/>
  <c r="I12" i="3"/>
  <c r="I11" i="3"/>
  <c r="G5" i="4"/>
  <c r="H5" i="4"/>
  <c r="I5" i="4"/>
  <c r="J5" i="4"/>
  <c r="K5" i="4"/>
  <c r="L5" i="4"/>
  <c r="M5" i="4"/>
  <c r="N5" i="4"/>
  <c r="O5" i="4"/>
  <c r="P5" i="4"/>
  <c r="G6" i="4"/>
  <c r="H6" i="4"/>
  <c r="I6" i="4"/>
  <c r="J6" i="4"/>
  <c r="K6" i="4"/>
  <c r="L6" i="4"/>
  <c r="M6" i="4"/>
  <c r="N6" i="4"/>
  <c r="O6" i="4"/>
  <c r="P6" i="4"/>
  <c r="G7" i="4"/>
  <c r="H7" i="4"/>
  <c r="I7" i="4"/>
  <c r="J7" i="4"/>
  <c r="K7" i="4"/>
  <c r="L7" i="4"/>
  <c r="M7" i="4"/>
  <c r="N7" i="4"/>
  <c r="O7" i="4"/>
  <c r="P7" i="4"/>
  <c r="G8" i="4"/>
  <c r="H8" i="4"/>
  <c r="I8" i="4"/>
  <c r="J8" i="4"/>
  <c r="K8" i="4"/>
  <c r="L8" i="4"/>
  <c r="M8" i="4"/>
  <c r="N8" i="4"/>
  <c r="O8" i="4"/>
  <c r="P8" i="4"/>
  <c r="C59" i="3"/>
  <c r="I59" i="3" s="1"/>
  <c r="F88" i="4"/>
  <c r="D59" i="17"/>
  <c r="E59" i="17"/>
  <c r="F59" i="17"/>
  <c r="G59" i="17"/>
  <c r="H59" i="17"/>
  <c r="I59" i="17"/>
  <c r="J59" i="17"/>
  <c r="K59" i="17"/>
  <c r="L59" i="17"/>
  <c r="M59" i="17"/>
  <c r="N59" i="17"/>
  <c r="O59" i="17"/>
  <c r="P59" i="17"/>
  <c r="Q59" i="17"/>
  <c r="R59" i="17"/>
  <c r="S59" i="17"/>
  <c r="T59" i="17"/>
  <c r="U59" i="17"/>
  <c r="V59" i="17"/>
  <c r="W59" i="17"/>
  <c r="X59" i="17"/>
  <c r="Y59" i="17"/>
  <c r="Z59" i="17"/>
  <c r="AA59" i="17"/>
  <c r="AB59" i="17"/>
  <c r="AC59" i="17"/>
  <c r="AD59" i="17"/>
  <c r="AE59" i="17"/>
  <c r="AF59" i="17"/>
  <c r="AG59" i="17"/>
  <c r="D60" i="17"/>
  <c r="E60" i="17"/>
  <c r="F60" i="17"/>
  <c r="G60" i="17"/>
  <c r="H60" i="17"/>
  <c r="I60" i="17"/>
  <c r="J60" i="17"/>
  <c r="K60" i="17"/>
  <c r="L60" i="17"/>
  <c r="M60" i="17"/>
  <c r="N60" i="17"/>
  <c r="O60" i="17"/>
  <c r="P60" i="17"/>
  <c r="Q60" i="17"/>
  <c r="R60" i="17"/>
  <c r="S60" i="17"/>
  <c r="T60" i="17"/>
  <c r="U60" i="17"/>
  <c r="V60" i="17"/>
  <c r="W60" i="17"/>
  <c r="X60" i="17"/>
  <c r="Y60" i="17"/>
  <c r="Z60" i="17"/>
  <c r="AA60" i="17"/>
  <c r="AB60" i="17"/>
  <c r="AC60" i="17"/>
  <c r="AD60" i="17"/>
  <c r="AE60" i="17"/>
  <c r="AF60" i="17"/>
  <c r="AG60" i="17"/>
  <c r="D44" i="17"/>
  <c r="E44" i="17"/>
  <c r="F44" i="17"/>
  <c r="G44" i="17"/>
  <c r="H44" i="17"/>
  <c r="I44" i="17"/>
  <c r="J44" i="17"/>
  <c r="K44" i="17"/>
  <c r="L44" i="17"/>
  <c r="M44" i="17"/>
  <c r="N44" i="17"/>
  <c r="O44" i="17"/>
  <c r="P44" i="17"/>
  <c r="Q44" i="17"/>
  <c r="R44" i="17"/>
  <c r="S44" i="17"/>
  <c r="T44" i="17"/>
  <c r="U44" i="17"/>
  <c r="V44" i="17"/>
  <c r="W44" i="17"/>
  <c r="X44" i="17"/>
  <c r="Y44" i="17"/>
  <c r="Z44" i="17"/>
  <c r="AA44" i="17"/>
  <c r="AB44" i="17"/>
  <c r="AC44" i="17"/>
  <c r="AD44" i="17"/>
  <c r="AE44" i="17"/>
  <c r="AF44" i="17"/>
  <c r="AG44" i="17"/>
  <c r="D45" i="17"/>
  <c r="E45" i="17"/>
  <c r="F45" i="17"/>
  <c r="G45" i="17"/>
  <c r="H45" i="17"/>
  <c r="I45" i="17"/>
  <c r="J45" i="17"/>
  <c r="K45" i="17"/>
  <c r="L45" i="17"/>
  <c r="M45" i="17"/>
  <c r="N45" i="17"/>
  <c r="O45" i="17"/>
  <c r="P45" i="17"/>
  <c r="Q45" i="17"/>
  <c r="R45" i="17"/>
  <c r="S45" i="17"/>
  <c r="T45" i="17"/>
  <c r="U45" i="17"/>
  <c r="V45" i="17"/>
  <c r="W45" i="17"/>
  <c r="X45" i="17"/>
  <c r="Y45" i="17"/>
  <c r="Z45" i="17"/>
  <c r="AA45" i="17"/>
  <c r="AB45" i="17"/>
  <c r="AC45" i="17"/>
  <c r="AD45" i="17"/>
  <c r="AE45" i="17"/>
  <c r="AF45" i="17"/>
  <c r="AG45" i="17"/>
  <c r="D46" i="17"/>
  <c r="E46" i="17"/>
  <c r="F46" i="17"/>
  <c r="G46" i="17"/>
  <c r="H46" i="17"/>
  <c r="I46" i="17"/>
  <c r="J46" i="17"/>
  <c r="K46" i="17"/>
  <c r="L46" i="17"/>
  <c r="M46" i="17"/>
  <c r="N46" i="17"/>
  <c r="O46" i="17"/>
  <c r="P46" i="17"/>
  <c r="Q46" i="17"/>
  <c r="R46" i="17"/>
  <c r="S46" i="17"/>
  <c r="T46" i="17"/>
  <c r="U46" i="17"/>
  <c r="V46" i="17"/>
  <c r="W46" i="17"/>
  <c r="X46" i="17"/>
  <c r="Y46" i="17"/>
  <c r="Z46" i="17"/>
  <c r="AA46" i="17"/>
  <c r="AB46" i="17"/>
  <c r="AC46" i="17"/>
  <c r="AD46" i="17"/>
  <c r="AE46" i="17"/>
  <c r="AF46" i="17"/>
  <c r="AG46" i="17"/>
  <c r="D47" i="17"/>
  <c r="E47" i="17"/>
  <c r="F47" i="17"/>
  <c r="G47" i="17"/>
  <c r="H47" i="17"/>
  <c r="I47" i="17"/>
  <c r="J47" i="17"/>
  <c r="K47" i="17"/>
  <c r="L47" i="17"/>
  <c r="M47" i="17"/>
  <c r="N47" i="17"/>
  <c r="O47" i="17"/>
  <c r="P47" i="17"/>
  <c r="Q47" i="17"/>
  <c r="R47" i="17"/>
  <c r="S47" i="17"/>
  <c r="T47" i="17"/>
  <c r="U47" i="17"/>
  <c r="V47" i="17"/>
  <c r="W47" i="17"/>
  <c r="X47" i="17"/>
  <c r="Y47" i="17"/>
  <c r="Z47" i="17"/>
  <c r="AA47" i="17"/>
  <c r="AB47" i="17"/>
  <c r="AC47" i="17"/>
  <c r="AD47" i="17"/>
  <c r="AE47" i="17"/>
  <c r="AF47" i="17"/>
  <c r="AG47" i="17"/>
  <c r="D48" i="17"/>
  <c r="E48" i="17"/>
  <c r="F48" i="17"/>
  <c r="G48" i="17"/>
  <c r="H48" i="17"/>
  <c r="I48" i="17"/>
  <c r="J48" i="17"/>
  <c r="K48" i="17"/>
  <c r="L48" i="17"/>
  <c r="M48" i="17"/>
  <c r="N48" i="17"/>
  <c r="O48" i="17"/>
  <c r="P48" i="17"/>
  <c r="Q48" i="17"/>
  <c r="R48" i="17"/>
  <c r="S48" i="17"/>
  <c r="T48" i="17"/>
  <c r="U48" i="17"/>
  <c r="V48" i="17"/>
  <c r="W48" i="17"/>
  <c r="X48" i="17"/>
  <c r="Y48" i="17"/>
  <c r="Z48" i="17"/>
  <c r="AA48" i="17"/>
  <c r="AB48" i="17"/>
  <c r="AC48" i="17"/>
  <c r="AD48" i="17"/>
  <c r="AE48" i="17"/>
  <c r="AF48" i="17"/>
  <c r="AG48" i="17"/>
  <c r="D49" i="17"/>
  <c r="E49" i="17"/>
  <c r="F49" i="17"/>
  <c r="G49" i="17"/>
  <c r="H49" i="17"/>
  <c r="I49" i="17"/>
  <c r="J49" i="17"/>
  <c r="K49" i="17"/>
  <c r="L49" i="17"/>
  <c r="M49" i="17"/>
  <c r="N49" i="17"/>
  <c r="O49" i="17"/>
  <c r="P49" i="17"/>
  <c r="Q49" i="17"/>
  <c r="R49" i="17"/>
  <c r="S49" i="17"/>
  <c r="T49" i="17"/>
  <c r="U49" i="17"/>
  <c r="V49" i="17"/>
  <c r="W49" i="17"/>
  <c r="X49" i="17"/>
  <c r="Y49" i="17"/>
  <c r="Z49" i="17"/>
  <c r="AA49" i="17"/>
  <c r="AB49" i="17"/>
  <c r="AC49" i="17"/>
  <c r="AD49" i="17"/>
  <c r="AE49" i="17"/>
  <c r="AF49" i="17"/>
  <c r="AG49" i="17"/>
  <c r="D50" i="17"/>
  <c r="E50" i="17"/>
  <c r="F50" i="17"/>
  <c r="G50" i="17"/>
  <c r="H50" i="17"/>
  <c r="I50" i="17"/>
  <c r="J50" i="17"/>
  <c r="K50" i="17"/>
  <c r="L50" i="17"/>
  <c r="M50" i="17"/>
  <c r="N50" i="17"/>
  <c r="O50" i="17"/>
  <c r="P50" i="17"/>
  <c r="Q50" i="17"/>
  <c r="R50" i="17"/>
  <c r="S50" i="17"/>
  <c r="T50" i="17"/>
  <c r="U50" i="17"/>
  <c r="V50" i="17"/>
  <c r="W50" i="17"/>
  <c r="X50" i="17"/>
  <c r="Y50" i="17"/>
  <c r="Z50" i="17"/>
  <c r="AA50" i="17"/>
  <c r="AB50" i="17"/>
  <c r="AC50" i="17"/>
  <c r="AD50" i="17"/>
  <c r="AE50" i="17"/>
  <c r="AF50" i="17"/>
  <c r="AG50" i="17"/>
  <c r="D51" i="17"/>
  <c r="E51" i="17"/>
  <c r="F51" i="17"/>
  <c r="G51" i="17"/>
  <c r="H51" i="17"/>
  <c r="I51" i="17"/>
  <c r="J51" i="17"/>
  <c r="K51" i="17"/>
  <c r="L51" i="17"/>
  <c r="M51" i="17"/>
  <c r="N51" i="17"/>
  <c r="O51" i="17"/>
  <c r="P51" i="17"/>
  <c r="Q51" i="17"/>
  <c r="R51" i="17"/>
  <c r="S51" i="17"/>
  <c r="T51" i="17"/>
  <c r="U51" i="17"/>
  <c r="V51" i="17"/>
  <c r="W51" i="17"/>
  <c r="X51" i="17"/>
  <c r="Y51" i="17"/>
  <c r="Z51" i="17"/>
  <c r="AA51" i="17"/>
  <c r="AB51" i="17"/>
  <c r="AC51" i="17"/>
  <c r="AD51" i="17"/>
  <c r="AE51" i="17"/>
  <c r="AF51" i="17"/>
  <c r="AG51" i="17"/>
  <c r="D52" i="17"/>
  <c r="E52" i="17"/>
  <c r="F52" i="17"/>
  <c r="G52" i="17"/>
  <c r="H52" i="17"/>
  <c r="I52" i="17"/>
  <c r="J52" i="17"/>
  <c r="K52" i="17"/>
  <c r="L52" i="17"/>
  <c r="M52" i="17"/>
  <c r="N52" i="17"/>
  <c r="O52" i="17"/>
  <c r="P52" i="17"/>
  <c r="Q52" i="17"/>
  <c r="R52" i="17"/>
  <c r="S52" i="17"/>
  <c r="T52" i="17"/>
  <c r="U52" i="17"/>
  <c r="V52" i="17"/>
  <c r="W52" i="17"/>
  <c r="X52" i="17"/>
  <c r="Y52" i="17"/>
  <c r="Z52" i="17"/>
  <c r="AA52" i="17"/>
  <c r="AB52" i="17"/>
  <c r="AC52" i="17"/>
  <c r="AD52" i="17"/>
  <c r="AE52" i="17"/>
  <c r="AF52" i="17"/>
  <c r="AG52" i="17"/>
  <c r="D53" i="17"/>
  <c r="E53" i="17"/>
  <c r="F53" i="17"/>
  <c r="G53" i="17"/>
  <c r="H53" i="17"/>
  <c r="I53" i="17"/>
  <c r="J53" i="17"/>
  <c r="K53" i="17"/>
  <c r="L53" i="17"/>
  <c r="M53" i="17"/>
  <c r="N53" i="17"/>
  <c r="O53" i="17"/>
  <c r="P53" i="17"/>
  <c r="Q53" i="17"/>
  <c r="R53" i="17"/>
  <c r="S53" i="17"/>
  <c r="T53" i="17"/>
  <c r="U53" i="17"/>
  <c r="V53" i="17"/>
  <c r="W53" i="17"/>
  <c r="X53" i="17"/>
  <c r="Y53" i="17"/>
  <c r="Z53" i="17"/>
  <c r="AA53" i="17"/>
  <c r="AB53" i="17"/>
  <c r="AC53" i="17"/>
  <c r="AD53" i="17"/>
  <c r="AE53" i="17"/>
  <c r="AF53" i="17"/>
  <c r="AG53" i="17"/>
  <c r="D54" i="17"/>
  <c r="E54" i="17"/>
  <c r="F54" i="17"/>
  <c r="G54" i="17"/>
  <c r="H54" i="17"/>
  <c r="I54" i="17"/>
  <c r="J54" i="17"/>
  <c r="K54" i="17"/>
  <c r="L54" i="17"/>
  <c r="M54" i="17"/>
  <c r="N54" i="17"/>
  <c r="O54" i="17"/>
  <c r="P54" i="17"/>
  <c r="Q54" i="17"/>
  <c r="R54" i="17"/>
  <c r="S54" i="17"/>
  <c r="T54" i="17"/>
  <c r="U54" i="17"/>
  <c r="V54" i="17"/>
  <c r="W54" i="17"/>
  <c r="X54" i="17"/>
  <c r="Y54" i="17"/>
  <c r="Z54" i="17"/>
  <c r="AA54" i="17"/>
  <c r="AB54" i="17"/>
  <c r="AC54" i="17"/>
  <c r="AD54" i="17"/>
  <c r="AE54" i="17"/>
  <c r="AF54" i="17"/>
  <c r="AG54" i="17"/>
  <c r="D55" i="17"/>
  <c r="E55" i="17"/>
  <c r="F55" i="17"/>
  <c r="G55" i="17"/>
  <c r="H55" i="17"/>
  <c r="I55" i="17"/>
  <c r="J55" i="17"/>
  <c r="K55" i="17"/>
  <c r="L55" i="17"/>
  <c r="M55" i="17"/>
  <c r="N55" i="17"/>
  <c r="O55" i="17"/>
  <c r="P55" i="17"/>
  <c r="Q55" i="17"/>
  <c r="R55" i="17"/>
  <c r="S55" i="17"/>
  <c r="T55" i="17"/>
  <c r="U55" i="17"/>
  <c r="V55" i="17"/>
  <c r="W55" i="17"/>
  <c r="X55" i="17"/>
  <c r="Y55" i="17"/>
  <c r="Z55" i="17"/>
  <c r="AA55" i="17"/>
  <c r="AB55" i="17"/>
  <c r="AC55" i="17"/>
  <c r="AD55" i="17"/>
  <c r="AE55" i="17"/>
  <c r="AF55" i="17"/>
  <c r="AG55" i="17"/>
  <c r="D56" i="17"/>
  <c r="E56" i="17"/>
  <c r="F56" i="17"/>
  <c r="G56" i="17"/>
  <c r="H56" i="17"/>
  <c r="I56" i="17"/>
  <c r="J56" i="17"/>
  <c r="K56" i="17"/>
  <c r="L56" i="17"/>
  <c r="M56" i="17"/>
  <c r="N56" i="17"/>
  <c r="O56" i="17"/>
  <c r="P56" i="17"/>
  <c r="Q56" i="17"/>
  <c r="R56" i="17"/>
  <c r="S56" i="17"/>
  <c r="T56" i="17"/>
  <c r="U56" i="17"/>
  <c r="V56" i="17"/>
  <c r="W56" i="17"/>
  <c r="X56" i="17"/>
  <c r="Y56" i="17"/>
  <c r="Z56" i="17"/>
  <c r="AA56" i="17"/>
  <c r="AB56" i="17"/>
  <c r="AC56" i="17"/>
  <c r="AD56" i="17"/>
  <c r="AE56" i="17"/>
  <c r="AF56" i="17"/>
  <c r="AG56" i="17"/>
  <c r="D57" i="17"/>
  <c r="E57" i="17"/>
  <c r="F57" i="17"/>
  <c r="G57" i="17"/>
  <c r="H57" i="17"/>
  <c r="I57" i="17"/>
  <c r="J57" i="17"/>
  <c r="K57" i="17"/>
  <c r="L57" i="17"/>
  <c r="M57" i="17"/>
  <c r="N57" i="17"/>
  <c r="O57" i="17"/>
  <c r="P57" i="17"/>
  <c r="Q57" i="17"/>
  <c r="R57" i="17"/>
  <c r="S57" i="17"/>
  <c r="T57" i="17"/>
  <c r="U57" i="17"/>
  <c r="V57" i="17"/>
  <c r="W57" i="17"/>
  <c r="X57" i="17"/>
  <c r="Y57" i="17"/>
  <c r="Z57" i="17"/>
  <c r="AA57" i="17"/>
  <c r="AB57" i="17"/>
  <c r="AC57" i="17"/>
  <c r="AD57" i="17"/>
  <c r="AE57" i="17"/>
  <c r="AF57" i="17"/>
  <c r="AG57" i="17"/>
  <c r="D58" i="17"/>
  <c r="E58" i="17"/>
  <c r="F58" i="17"/>
  <c r="G58" i="17"/>
  <c r="H58" i="17"/>
  <c r="I58" i="17"/>
  <c r="J58" i="17"/>
  <c r="K58" i="17"/>
  <c r="L58" i="17"/>
  <c r="M58" i="17"/>
  <c r="N58" i="17"/>
  <c r="O58" i="17"/>
  <c r="P58" i="17"/>
  <c r="Q58" i="17"/>
  <c r="R58" i="17"/>
  <c r="S58" i="17"/>
  <c r="T58" i="17"/>
  <c r="U58" i="17"/>
  <c r="V58" i="17"/>
  <c r="W58" i="17"/>
  <c r="X58" i="17"/>
  <c r="Y58" i="17"/>
  <c r="Z58" i="17"/>
  <c r="AA58" i="17"/>
  <c r="AB58" i="17"/>
  <c r="AC58" i="17"/>
  <c r="AD58" i="17"/>
  <c r="AE58" i="17"/>
  <c r="AF58" i="17"/>
  <c r="AG58" i="17"/>
  <c r="AG43" i="17"/>
  <c r="AF43" i="17"/>
  <c r="AE43" i="17"/>
  <c r="AD43" i="17"/>
  <c r="AC43" i="17"/>
  <c r="AB43" i="17"/>
  <c r="AA43" i="17"/>
  <c r="Z43" i="17"/>
  <c r="Y43" i="17"/>
  <c r="X43" i="17"/>
  <c r="W43" i="17"/>
  <c r="V43" i="17"/>
  <c r="U43" i="17"/>
  <c r="T43" i="17"/>
  <c r="S43" i="17"/>
  <c r="R43" i="17"/>
  <c r="Q43" i="17"/>
  <c r="P43" i="17"/>
  <c r="O43" i="17"/>
  <c r="N43" i="17"/>
  <c r="M43" i="17"/>
  <c r="L43" i="17"/>
  <c r="K43" i="17"/>
  <c r="J43" i="17"/>
  <c r="I43" i="17"/>
  <c r="H43" i="17"/>
  <c r="G43" i="17"/>
  <c r="F43" i="17"/>
  <c r="E43" i="17"/>
  <c r="D43" i="17"/>
  <c r="AG42" i="17"/>
  <c r="AF42" i="17"/>
  <c r="AE42" i="17"/>
  <c r="AD42" i="17"/>
  <c r="AC42" i="17"/>
  <c r="AB42" i="17"/>
  <c r="AA42" i="17"/>
  <c r="Z42" i="17"/>
  <c r="Y42" i="17"/>
  <c r="X42" i="17"/>
  <c r="W42" i="17"/>
  <c r="V42" i="17"/>
  <c r="U42" i="17"/>
  <c r="T42" i="17"/>
  <c r="S42" i="17"/>
  <c r="R42" i="17"/>
  <c r="Q42" i="17"/>
  <c r="P42" i="17"/>
  <c r="O42" i="17"/>
  <c r="N42" i="17"/>
  <c r="M42" i="17"/>
  <c r="L42" i="17"/>
  <c r="K42" i="17"/>
  <c r="J42" i="17"/>
  <c r="I42" i="17"/>
  <c r="H42" i="17"/>
  <c r="G42" i="17"/>
  <c r="F42" i="17"/>
  <c r="E42" i="17"/>
  <c r="D42" i="17"/>
  <c r="AG41" i="17"/>
  <c r="AF41" i="17"/>
  <c r="AE41" i="17"/>
  <c r="AD41" i="17"/>
  <c r="AC41" i="17"/>
  <c r="AB41" i="17"/>
  <c r="AA41" i="17"/>
  <c r="Z41" i="17"/>
  <c r="Y41" i="17"/>
  <c r="X41" i="17"/>
  <c r="W41" i="17"/>
  <c r="V41" i="17"/>
  <c r="U41" i="17"/>
  <c r="T41" i="17"/>
  <c r="S41" i="17"/>
  <c r="R41" i="17"/>
  <c r="Q41" i="17"/>
  <c r="P41" i="17"/>
  <c r="O41" i="17"/>
  <c r="N41" i="17"/>
  <c r="M41" i="17"/>
  <c r="L41" i="17"/>
  <c r="K41" i="17"/>
  <c r="J41" i="17"/>
  <c r="I41" i="17"/>
  <c r="H41" i="17"/>
  <c r="G41" i="17"/>
  <c r="F41" i="17"/>
  <c r="E41" i="17"/>
  <c r="D41" i="17"/>
  <c r="AG40" i="17"/>
  <c r="AF40" i="17"/>
  <c r="AE40" i="17"/>
  <c r="AD40" i="17"/>
  <c r="AC40" i="17"/>
  <c r="AB40" i="17"/>
  <c r="AA40" i="17"/>
  <c r="Z40" i="17"/>
  <c r="Y40" i="17"/>
  <c r="X40" i="17"/>
  <c r="W40" i="17"/>
  <c r="V40" i="17"/>
  <c r="U40" i="17"/>
  <c r="T40" i="17"/>
  <c r="S40" i="17"/>
  <c r="R40" i="17"/>
  <c r="Q40" i="17"/>
  <c r="P40" i="17"/>
  <c r="O40" i="17"/>
  <c r="N40" i="17"/>
  <c r="M40" i="17"/>
  <c r="L40" i="17"/>
  <c r="K40" i="17"/>
  <c r="J40" i="17"/>
  <c r="I40" i="17"/>
  <c r="H40" i="17"/>
  <c r="G40" i="17"/>
  <c r="F40" i="17"/>
  <c r="E40" i="17"/>
  <c r="D40" i="17"/>
  <c r="AG39" i="17"/>
  <c r="AF39" i="17"/>
  <c r="AE39" i="17"/>
  <c r="AD39" i="17"/>
  <c r="AC39" i="17"/>
  <c r="AB39" i="17"/>
  <c r="AA39" i="17"/>
  <c r="Z39" i="17"/>
  <c r="Y39" i="17"/>
  <c r="X39" i="17"/>
  <c r="W39" i="17"/>
  <c r="V39" i="17"/>
  <c r="U39" i="17"/>
  <c r="T39" i="17"/>
  <c r="S39" i="17"/>
  <c r="R39" i="17"/>
  <c r="Q39" i="17"/>
  <c r="P39" i="17"/>
  <c r="O39" i="17"/>
  <c r="N39" i="17"/>
  <c r="M39" i="17"/>
  <c r="L39" i="17"/>
  <c r="K39" i="17"/>
  <c r="J39" i="17"/>
  <c r="I39" i="17"/>
  <c r="H39" i="17"/>
  <c r="G39" i="17"/>
  <c r="F39" i="17"/>
  <c r="E39" i="17"/>
  <c r="D39" i="17"/>
  <c r="D42" i="10"/>
  <c r="E42" i="10"/>
  <c r="F42" i="10"/>
  <c r="G42" i="10"/>
  <c r="H42" i="10"/>
  <c r="I42" i="10"/>
  <c r="J42" i="10"/>
  <c r="K42" i="10"/>
  <c r="L42" i="10"/>
  <c r="M42" i="10"/>
  <c r="N42" i="10"/>
  <c r="O42" i="10"/>
  <c r="P42" i="10"/>
  <c r="Q42" i="10"/>
  <c r="R42" i="10"/>
  <c r="S42" i="10"/>
  <c r="T42" i="10"/>
  <c r="U42" i="10"/>
  <c r="V42" i="10"/>
  <c r="W42" i="10"/>
  <c r="D43" i="10"/>
  <c r="E43" i="10"/>
  <c r="F43" i="10"/>
  <c r="G43" i="10"/>
  <c r="H43" i="10"/>
  <c r="I43" i="10"/>
  <c r="J43" i="10"/>
  <c r="K43" i="10"/>
  <c r="L43" i="10"/>
  <c r="M43" i="10"/>
  <c r="N43" i="10"/>
  <c r="O43" i="10"/>
  <c r="P43" i="10"/>
  <c r="Q43" i="10"/>
  <c r="R43" i="10"/>
  <c r="S43" i="10"/>
  <c r="T43" i="10"/>
  <c r="U43" i="10"/>
  <c r="V43" i="10"/>
  <c r="W43" i="10"/>
  <c r="D44" i="10"/>
  <c r="E44" i="10"/>
  <c r="F44" i="10"/>
  <c r="G44" i="10"/>
  <c r="H44" i="10"/>
  <c r="I44" i="10"/>
  <c r="J44" i="10"/>
  <c r="K44" i="10"/>
  <c r="L44" i="10"/>
  <c r="M44" i="10"/>
  <c r="N44" i="10"/>
  <c r="O44" i="10"/>
  <c r="P44" i="10"/>
  <c r="Q44" i="10"/>
  <c r="R44" i="10"/>
  <c r="S44" i="10"/>
  <c r="T44" i="10"/>
  <c r="U44" i="10"/>
  <c r="V44" i="10"/>
  <c r="W44" i="10"/>
  <c r="D45" i="10"/>
  <c r="E45" i="10"/>
  <c r="F45" i="10"/>
  <c r="G45" i="10"/>
  <c r="H45" i="10"/>
  <c r="I45" i="10"/>
  <c r="J45" i="10"/>
  <c r="K45" i="10"/>
  <c r="L45" i="10"/>
  <c r="M45" i="10"/>
  <c r="N45" i="10"/>
  <c r="O45" i="10"/>
  <c r="P45" i="10"/>
  <c r="Q45" i="10"/>
  <c r="R45" i="10"/>
  <c r="S45" i="10"/>
  <c r="T45" i="10"/>
  <c r="U45" i="10"/>
  <c r="V45" i="10"/>
  <c r="W45" i="10"/>
  <c r="D46" i="10"/>
  <c r="E46" i="10"/>
  <c r="F46" i="10"/>
  <c r="G46" i="10"/>
  <c r="H46" i="10"/>
  <c r="I46" i="10"/>
  <c r="J46" i="10"/>
  <c r="K46" i="10"/>
  <c r="L46" i="10"/>
  <c r="M46" i="10"/>
  <c r="N46" i="10"/>
  <c r="O46" i="10"/>
  <c r="P46" i="10"/>
  <c r="Q46" i="10"/>
  <c r="R46" i="10"/>
  <c r="S46" i="10"/>
  <c r="T46" i="10"/>
  <c r="U46" i="10"/>
  <c r="V46" i="10"/>
  <c r="W46" i="10"/>
  <c r="D47" i="10"/>
  <c r="E47" i="10"/>
  <c r="F47" i="10"/>
  <c r="G47" i="10"/>
  <c r="H47" i="10"/>
  <c r="I47" i="10"/>
  <c r="J47" i="10"/>
  <c r="K47" i="10"/>
  <c r="L47" i="10"/>
  <c r="M47" i="10"/>
  <c r="N47" i="10"/>
  <c r="O47" i="10"/>
  <c r="P47" i="10"/>
  <c r="Q47" i="10"/>
  <c r="R47" i="10"/>
  <c r="S47" i="10"/>
  <c r="T47" i="10"/>
  <c r="U47" i="10"/>
  <c r="V47" i="10"/>
  <c r="W47" i="10"/>
  <c r="D48" i="10"/>
  <c r="E48" i="10"/>
  <c r="F48" i="10"/>
  <c r="G48" i="10"/>
  <c r="H48" i="10"/>
  <c r="I48" i="10"/>
  <c r="J48" i="10"/>
  <c r="K48" i="10"/>
  <c r="L48" i="10"/>
  <c r="M48" i="10"/>
  <c r="N48" i="10"/>
  <c r="O48" i="10"/>
  <c r="P48" i="10"/>
  <c r="Q48" i="10"/>
  <c r="R48" i="10"/>
  <c r="S48" i="10"/>
  <c r="T48" i="10"/>
  <c r="U48" i="10"/>
  <c r="V48" i="10"/>
  <c r="W48" i="10"/>
  <c r="D40" i="10"/>
  <c r="E40" i="10"/>
  <c r="F40" i="10"/>
  <c r="G40" i="10"/>
  <c r="H40" i="10"/>
  <c r="I40" i="10"/>
  <c r="J40" i="10"/>
  <c r="K40" i="10"/>
  <c r="L40" i="10"/>
  <c r="M40" i="10"/>
  <c r="N40" i="10"/>
  <c r="O40" i="10"/>
  <c r="P40" i="10"/>
  <c r="Q40" i="10"/>
  <c r="R40" i="10"/>
  <c r="S40" i="10"/>
  <c r="T40" i="10"/>
  <c r="U40" i="10"/>
  <c r="V40" i="10"/>
  <c r="W40" i="10"/>
  <c r="W49" i="10"/>
  <c r="V49" i="10"/>
  <c r="U49" i="10"/>
  <c r="T49" i="10"/>
  <c r="S49" i="10"/>
  <c r="R49" i="10"/>
  <c r="Q49" i="10"/>
  <c r="P49" i="10"/>
  <c r="O49" i="10"/>
  <c r="N49" i="10"/>
  <c r="M49" i="10"/>
  <c r="L49" i="10"/>
  <c r="K49" i="10"/>
  <c r="J49" i="10"/>
  <c r="I49" i="10"/>
  <c r="H49" i="10"/>
  <c r="G49" i="10"/>
  <c r="F49" i="10"/>
  <c r="E49" i="10"/>
  <c r="D49" i="10"/>
  <c r="W41" i="10"/>
  <c r="V41" i="10"/>
  <c r="U41" i="10"/>
  <c r="T41" i="10"/>
  <c r="S41" i="10"/>
  <c r="R41" i="10"/>
  <c r="Q41" i="10"/>
  <c r="P41" i="10"/>
  <c r="O41" i="10"/>
  <c r="N41" i="10"/>
  <c r="M41" i="10"/>
  <c r="L41" i="10"/>
  <c r="K41" i="10"/>
  <c r="J41" i="10"/>
  <c r="I41" i="10"/>
  <c r="H41" i="10"/>
  <c r="G41" i="10"/>
  <c r="F41" i="10"/>
  <c r="E41" i="10"/>
  <c r="D41" i="10"/>
  <c r="W39" i="10"/>
  <c r="V39" i="10"/>
  <c r="U39" i="10"/>
  <c r="T39" i="10"/>
  <c r="S39" i="10"/>
  <c r="R39" i="10"/>
  <c r="Q39" i="10"/>
  <c r="P39" i="10"/>
  <c r="O39" i="10"/>
  <c r="N39" i="10"/>
  <c r="M39" i="10"/>
  <c r="L39" i="10"/>
  <c r="K39" i="10"/>
  <c r="J39" i="10"/>
  <c r="I39" i="10"/>
  <c r="H39" i="10"/>
  <c r="G39" i="10"/>
  <c r="F39" i="10"/>
  <c r="E39" i="10"/>
  <c r="D39" i="10"/>
  <c r="W38" i="10"/>
  <c r="V38" i="10"/>
  <c r="U38" i="10"/>
  <c r="T38" i="10"/>
  <c r="S38" i="10"/>
  <c r="Q38" i="10"/>
  <c r="P38" i="10"/>
  <c r="O38" i="10"/>
  <c r="N38" i="10"/>
  <c r="M38" i="10"/>
  <c r="L38" i="10"/>
  <c r="K38" i="10"/>
  <c r="J38" i="10"/>
  <c r="I38" i="10"/>
  <c r="H38" i="10"/>
  <c r="G38" i="10"/>
  <c r="W37" i="10"/>
  <c r="V37" i="10"/>
  <c r="U37" i="10"/>
  <c r="T37" i="10"/>
  <c r="S37" i="10"/>
  <c r="R37" i="10"/>
  <c r="Q37" i="10"/>
  <c r="P37" i="10"/>
  <c r="O37" i="10"/>
  <c r="N37" i="10"/>
  <c r="M37" i="10"/>
  <c r="L37" i="10"/>
  <c r="K37" i="10"/>
  <c r="J37" i="10"/>
  <c r="I37" i="10"/>
  <c r="H37" i="10"/>
  <c r="G37" i="10"/>
  <c r="F37" i="10"/>
  <c r="E37" i="10"/>
  <c r="D37" i="10"/>
  <c r="W36" i="10"/>
  <c r="V36" i="10"/>
  <c r="U36" i="10"/>
  <c r="T36" i="10"/>
  <c r="S36" i="10"/>
  <c r="R36" i="10"/>
  <c r="Q36" i="10"/>
  <c r="P36" i="10"/>
  <c r="O36" i="10"/>
  <c r="N36" i="10"/>
  <c r="M36" i="10"/>
  <c r="L36" i="10"/>
  <c r="K36" i="10"/>
  <c r="J36" i="10"/>
  <c r="I36" i="10"/>
  <c r="H36" i="10"/>
  <c r="G36" i="10"/>
  <c r="F36" i="10"/>
  <c r="E36" i="10"/>
  <c r="D36" i="10"/>
  <c r="D5" i="11"/>
  <c r="F5" i="11"/>
  <c r="H5" i="11"/>
  <c r="J5" i="11"/>
  <c r="K5" i="11"/>
  <c r="N5" i="11"/>
  <c r="O5" i="11"/>
  <c r="P5" i="11"/>
  <c r="Q5" i="11"/>
  <c r="R5" i="11"/>
  <c r="T5" i="11"/>
  <c r="D6" i="11"/>
  <c r="F6" i="11"/>
  <c r="H6" i="11"/>
  <c r="J6" i="11"/>
  <c r="K6" i="11"/>
  <c r="N6" i="11"/>
  <c r="O6" i="11"/>
  <c r="Q6" i="11"/>
  <c r="R6" i="11"/>
  <c r="T6" i="11"/>
  <c r="D7" i="11"/>
  <c r="F7" i="11"/>
  <c r="H7" i="11"/>
  <c r="J7" i="11"/>
  <c r="K7" i="11"/>
  <c r="N7" i="11"/>
  <c r="O7" i="11"/>
  <c r="Q7" i="11"/>
  <c r="R7" i="11"/>
  <c r="T7" i="11"/>
  <c r="D8" i="11"/>
  <c r="F8" i="11"/>
  <c r="H8" i="11"/>
  <c r="J8" i="11"/>
  <c r="K8" i="11"/>
  <c r="N8" i="11"/>
  <c r="O8" i="11"/>
  <c r="Q8" i="11"/>
  <c r="R8" i="11"/>
  <c r="T8" i="11"/>
  <c r="D9" i="11"/>
  <c r="F9" i="11"/>
  <c r="H9" i="11"/>
  <c r="J9" i="11"/>
  <c r="K9" i="11"/>
  <c r="N9" i="11"/>
  <c r="O9" i="11"/>
  <c r="Q9" i="11"/>
  <c r="R9" i="11"/>
  <c r="T9" i="11"/>
  <c r="D10" i="11"/>
  <c r="F10" i="11"/>
  <c r="H10" i="11"/>
  <c r="J10" i="11"/>
  <c r="K10" i="11"/>
  <c r="N10" i="11"/>
  <c r="O10" i="11"/>
  <c r="Q10" i="11"/>
  <c r="R10" i="11"/>
  <c r="T10" i="11"/>
  <c r="D11" i="11"/>
  <c r="F11" i="11"/>
  <c r="H11" i="11"/>
  <c r="J11" i="11"/>
  <c r="K11" i="11"/>
  <c r="N11" i="11"/>
  <c r="O11" i="11"/>
  <c r="Q11" i="11"/>
  <c r="R11" i="11"/>
  <c r="T11" i="11"/>
  <c r="D12" i="11"/>
  <c r="F12" i="11"/>
  <c r="H12" i="11"/>
  <c r="J12" i="11"/>
  <c r="K12" i="11"/>
  <c r="N12" i="11"/>
  <c r="O12" i="11"/>
  <c r="Q12" i="11"/>
  <c r="R12" i="11"/>
  <c r="T12" i="11"/>
  <c r="D13" i="11"/>
  <c r="F13" i="11"/>
  <c r="H13" i="11"/>
  <c r="J13" i="11"/>
  <c r="K13" i="11"/>
  <c r="N13" i="11"/>
  <c r="O13" i="11"/>
  <c r="Q13" i="11"/>
  <c r="R13" i="11"/>
  <c r="T13" i="11"/>
  <c r="D14" i="11"/>
  <c r="F14" i="11"/>
  <c r="H14" i="11"/>
  <c r="J14" i="11"/>
  <c r="K14" i="11"/>
  <c r="N14" i="11"/>
  <c r="O14" i="11"/>
  <c r="Q14" i="11"/>
  <c r="R14" i="11"/>
  <c r="T14" i="11"/>
  <c r="D15" i="11"/>
  <c r="F15" i="11"/>
  <c r="H15" i="11"/>
  <c r="J15" i="11"/>
  <c r="K15" i="11"/>
  <c r="N15" i="11"/>
  <c r="O15" i="11"/>
  <c r="Q15" i="11"/>
  <c r="R15" i="11"/>
  <c r="T15" i="11"/>
  <c r="D16" i="11"/>
  <c r="F16" i="11"/>
  <c r="H16" i="11"/>
  <c r="J16" i="11"/>
  <c r="K16" i="11"/>
  <c r="N16" i="11"/>
  <c r="O16" i="11"/>
  <c r="Q16" i="11"/>
  <c r="R16" i="11"/>
  <c r="T16" i="11"/>
  <c r="D17" i="11"/>
  <c r="F17" i="11"/>
  <c r="H17" i="11"/>
  <c r="J17" i="11"/>
  <c r="K17" i="11"/>
  <c r="N17" i="11"/>
  <c r="O17" i="11"/>
  <c r="Q17" i="11"/>
  <c r="R17" i="11"/>
  <c r="T17" i="11"/>
  <c r="D18" i="11"/>
  <c r="F18" i="11"/>
  <c r="H18" i="11"/>
  <c r="J18" i="11"/>
  <c r="K18" i="11"/>
  <c r="N18" i="11"/>
  <c r="O18" i="11"/>
  <c r="Q18" i="11"/>
  <c r="R18" i="11"/>
  <c r="T18" i="11"/>
  <c r="C57" i="11"/>
  <c r="D57" i="11"/>
  <c r="E57" i="11"/>
  <c r="F57" i="11"/>
  <c r="G57" i="11"/>
  <c r="H57" i="11"/>
  <c r="I57" i="11"/>
  <c r="J57" i="11"/>
  <c r="K57" i="11"/>
  <c r="L57" i="11"/>
  <c r="M57" i="11"/>
  <c r="N57" i="11"/>
  <c r="O57" i="11"/>
  <c r="P57" i="11"/>
  <c r="C55" i="11"/>
  <c r="D55" i="11"/>
  <c r="E55" i="11"/>
  <c r="F55" i="11"/>
  <c r="G55" i="11"/>
  <c r="H55" i="11"/>
  <c r="I55" i="11"/>
  <c r="J55" i="11"/>
  <c r="K55" i="11"/>
  <c r="L55" i="11"/>
  <c r="M55" i="11"/>
  <c r="N55" i="11"/>
  <c r="O55" i="11"/>
  <c r="P55" i="11"/>
  <c r="C56" i="11"/>
  <c r="D56" i="11"/>
  <c r="E56" i="11"/>
  <c r="F56" i="11"/>
  <c r="G56" i="11"/>
  <c r="H56" i="11"/>
  <c r="I56" i="11"/>
  <c r="J56" i="11"/>
  <c r="K56" i="11"/>
  <c r="L56" i="11"/>
  <c r="M56" i="11"/>
  <c r="N56" i="11"/>
  <c r="O56" i="11"/>
  <c r="P56" i="11"/>
  <c r="C54" i="11"/>
  <c r="D54" i="11"/>
  <c r="E54" i="11"/>
  <c r="F54" i="11"/>
  <c r="G54" i="11"/>
  <c r="H54" i="11"/>
  <c r="I54" i="11"/>
  <c r="J54" i="11"/>
  <c r="K54" i="11"/>
  <c r="L54" i="11"/>
  <c r="M54" i="11"/>
  <c r="N54" i="11"/>
  <c r="O54" i="11"/>
  <c r="P54" i="11"/>
  <c r="C39" i="11"/>
  <c r="D39" i="11"/>
  <c r="E39" i="11"/>
  <c r="F39" i="11"/>
  <c r="G39" i="11"/>
  <c r="H39" i="11"/>
  <c r="I39" i="11"/>
  <c r="J39" i="11"/>
  <c r="K39" i="11"/>
  <c r="L39" i="11"/>
  <c r="M39" i="11"/>
  <c r="N39" i="11"/>
  <c r="O39" i="11"/>
  <c r="P39" i="11"/>
  <c r="Q39" i="11"/>
  <c r="R39" i="11"/>
  <c r="C40" i="11"/>
  <c r="D40" i="11"/>
  <c r="E40" i="11"/>
  <c r="F40" i="11"/>
  <c r="G40" i="11"/>
  <c r="H40" i="11"/>
  <c r="I40" i="11"/>
  <c r="J40" i="11"/>
  <c r="K40" i="11"/>
  <c r="L40" i="11"/>
  <c r="M40" i="11"/>
  <c r="N40" i="11"/>
  <c r="O40" i="11"/>
  <c r="P40" i="11"/>
  <c r="C41" i="11"/>
  <c r="D41" i="11"/>
  <c r="E41" i="11"/>
  <c r="F41" i="11"/>
  <c r="G41" i="11"/>
  <c r="H41" i="11"/>
  <c r="I41" i="11"/>
  <c r="J41" i="11"/>
  <c r="K41" i="11"/>
  <c r="L41" i="11"/>
  <c r="M41" i="11"/>
  <c r="N41" i="11"/>
  <c r="O41" i="11"/>
  <c r="P41" i="11"/>
  <c r="C42" i="11"/>
  <c r="D42" i="11"/>
  <c r="E42" i="11"/>
  <c r="F42" i="11"/>
  <c r="G42" i="11"/>
  <c r="H42" i="11"/>
  <c r="I42" i="11"/>
  <c r="J42" i="11"/>
  <c r="K42" i="11"/>
  <c r="L42" i="11"/>
  <c r="M42" i="11"/>
  <c r="N42" i="11"/>
  <c r="O42" i="11"/>
  <c r="P42" i="11"/>
  <c r="C43" i="11"/>
  <c r="D43" i="11"/>
  <c r="E43" i="11"/>
  <c r="F43" i="11"/>
  <c r="G43" i="11"/>
  <c r="H43" i="11"/>
  <c r="I43" i="11"/>
  <c r="J43" i="11"/>
  <c r="K43" i="11"/>
  <c r="L43" i="11"/>
  <c r="M43" i="11"/>
  <c r="N43" i="11"/>
  <c r="O43" i="11"/>
  <c r="P43" i="11"/>
  <c r="C44" i="11"/>
  <c r="D44" i="11"/>
  <c r="E44" i="11"/>
  <c r="F44" i="11"/>
  <c r="G44" i="11"/>
  <c r="H44" i="11"/>
  <c r="I44" i="11"/>
  <c r="J44" i="11"/>
  <c r="K44" i="11"/>
  <c r="L44" i="11"/>
  <c r="M44" i="11"/>
  <c r="N44" i="11"/>
  <c r="O44" i="11"/>
  <c r="P44" i="11"/>
  <c r="C45" i="11"/>
  <c r="D45" i="11"/>
  <c r="E45" i="11"/>
  <c r="F45" i="11"/>
  <c r="G45" i="11"/>
  <c r="H45" i="11"/>
  <c r="I45" i="11"/>
  <c r="J45" i="11"/>
  <c r="K45" i="11"/>
  <c r="L45" i="11"/>
  <c r="M45" i="11"/>
  <c r="N45" i="11"/>
  <c r="O45" i="11"/>
  <c r="P45" i="11"/>
  <c r="C46" i="11"/>
  <c r="D46" i="11"/>
  <c r="E46" i="11"/>
  <c r="F46" i="11"/>
  <c r="G46" i="11"/>
  <c r="H46" i="11"/>
  <c r="I46" i="11"/>
  <c r="J46" i="11"/>
  <c r="K46" i="11"/>
  <c r="L46" i="11"/>
  <c r="M46" i="11"/>
  <c r="N46" i="11"/>
  <c r="O46" i="11"/>
  <c r="P46" i="11"/>
  <c r="C47" i="11"/>
  <c r="D47" i="11"/>
  <c r="E47" i="11"/>
  <c r="F47" i="11"/>
  <c r="G47" i="11"/>
  <c r="H47" i="11"/>
  <c r="I47" i="11"/>
  <c r="J47" i="11"/>
  <c r="K47" i="11"/>
  <c r="L47" i="11"/>
  <c r="M47" i="11"/>
  <c r="N47" i="11"/>
  <c r="O47" i="11"/>
  <c r="P47" i="11"/>
  <c r="C48" i="11"/>
  <c r="D48" i="11"/>
  <c r="E48" i="11"/>
  <c r="F48" i="11"/>
  <c r="G48" i="11"/>
  <c r="H48" i="11"/>
  <c r="I48" i="11"/>
  <c r="J48" i="11"/>
  <c r="K48" i="11"/>
  <c r="L48" i="11"/>
  <c r="M48" i="11"/>
  <c r="N48" i="11"/>
  <c r="O48" i="11"/>
  <c r="P48" i="11"/>
  <c r="C49" i="11"/>
  <c r="D49" i="11"/>
  <c r="E49" i="11"/>
  <c r="F49" i="11"/>
  <c r="G49" i="11"/>
  <c r="H49" i="11"/>
  <c r="I49" i="11"/>
  <c r="J49" i="11"/>
  <c r="K49" i="11"/>
  <c r="L49" i="11"/>
  <c r="M49" i="11"/>
  <c r="N49" i="11"/>
  <c r="O49" i="11"/>
  <c r="P49" i="11"/>
  <c r="C50" i="11"/>
  <c r="D50" i="11"/>
  <c r="E50" i="11"/>
  <c r="F50" i="11"/>
  <c r="G50" i="11"/>
  <c r="H50" i="11"/>
  <c r="I50" i="11"/>
  <c r="J50" i="11"/>
  <c r="K50" i="11"/>
  <c r="L50" i="11"/>
  <c r="M50" i="11"/>
  <c r="N50" i="11"/>
  <c r="O50" i="11"/>
  <c r="P50" i="11"/>
  <c r="C51" i="11"/>
  <c r="D51" i="11"/>
  <c r="E51" i="11"/>
  <c r="F51" i="11"/>
  <c r="G51" i="11"/>
  <c r="H51" i="11"/>
  <c r="I51" i="11"/>
  <c r="J51" i="11"/>
  <c r="K51" i="11"/>
  <c r="L51" i="11"/>
  <c r="M51" i="11"/>
  <c r="N51" i="11"/>
  <c r="O51" i="11"/>
  <c r="P51" i="11"/>
  <c r="C52" i="11"/>
  <c r="D52" i="11"/>
  <c r="E52" i="11"/>
  <c r="F52" i="11"/>
  <c r="G52" i="11"/>
  <c r="H52" i="11"/>
  <c r="I52" i="11"/>
  <c r="J52" i="11"/>
  <c r="K52" i="11"/>
  <c r="L52" i="11"/>
  <c r="M52" i="11"/>
  <c r="N52" i="11"/>
  <c r="O52" i="11"/>
  <c r="P52" i="11"/>
  <c r="C53" i="11"/>
  <c r="D53" i="11"/>
  <c r="E53" i="11"/>
  <c r="F53" i="11"/>
  <c r="G53" i="11"/>
  <c r="H53" i="11"/>
  <c r="I53" i="11"/>
  <c r="J53" i="11"/>
  <c r="K53" i="11"/>
  <c r="L53" i="11"/>
  <c r="M53" i="11"/>
  <c r="N53" i="11"/>
  <c r="O53" i="11"/>
  <c r="P53" i="11"/>
  <c r="C37" i="11"/>
  <c r="Q37" i="11"/>
  <c r="P37" i="11"/>
  <c r="O37" i="11"/>
  <c r="N37" i="11"/>
  <c r="M37" i="11"/>
  <c r="L37" i="11"/>
  <c r="K37" i="11"/>
  <c r="J37" i="11"/>
  <c r="I37" i="11"/>
  <c r="H37" i="11"/>
  <c r="G37" i="11"/>
  <c r="F37" i="11"/>
  <c r="E37" i="11"/>
  <c r="D37" i="11"/>
  <c r="AP5" i="4"/>
  <c r="CE5" i="4"/>
  <c r="CD5" i="4"/>
  <c r="CC5" i="4"/>
  <c r="CB5" i="4"/>
  <c r="CA5" i="4"/>
  <c r="BZ5" i="4"/>
  <c r="BY5" i="4"/>
  <c r="BX5" i="4"/>
  <c r="BW5" i="4"/>
  <c r="BV5" i="4"/>
  <c r="BU5" i="4"/>
  <c r="BT5" i="4"/>
  <c r="BS5" i="4"/>
  <c r="BR5" i="4"/>
  <c r="BQ5" i="4"/>
  <c r="BP5" i="4"/>
  <c r="BO5" i="4"/>
  <c r="BN5" i="4"/>
  <c r="BM5" i="4"/>
  <c r="BL5" i="4"/>
  <c r="BK5" i="4"/>
  <c r="BJ5" i="4"/>
  <c r="BI5" i="4"/>
  <c r="BH5" i="4"/>
  <c r="BG5" i="4"/>
  <c r="BF5" i="4"/>
  <c r="BE5" i="4"/>
  <c r="BD5" i="4"/>
  <c r="BC5" i="4"/>
  <c r="BB5" i="4"/>
  <c r="BA5" i="4"/>
  <c r="AZ5" i="4"/>
  <c r="AY5" i="4"/>
  <c r="AX5" i="4"/>
  <c r="AW5" i="4"/>
  <c r="AV5" i="4"/>
  <c r="AU5" i="4"/>
  <c r="AT5" i="4"/>
  <c r="AS5" i="4"/>
  <c r="AR5" i="4"/>
  <c r="AQ5" i="4"/>
  <c r="AO5" i="4"/>
  <c r="AN5" i="4"/>
  <c r="AM5" i="4"/>
  <c r="AL5" i="4"/>
  <c r="AK5" i="4"/>
  <c r="AJ5" i="4"/>
  <c r="AI5" i="4"/>
  <c r="AH5" i="4"/>
  <c r="AG5" i="4"/>
  <c r="AF5" i="4"/>
  <c r="AE5" i="4"/>
  <c r="AD5" i="4"/>
  <c r="AC5" i="4"/>
  <c r="AB5" i="4"/>
  <c r="AA5" i="4"/>
  <c r="Z5" i="4"/>
  <c r="Y5" i="4"/>
  <c r="X5" i="4"/>
  <c r="W5" i="4"/>
  <c r="V5" i="4"/>
  <c r="U5" i="4"/>
  <c r="T5" i="4"/>
  <c r="S5" i="4"/>
  <c r="R5" i="4"/>
  <c r="Q5" i="4"/>
  <c r="AL29" i="4"/>
  <c r="AK29" i="4"/>
  <c r="AL28" i="4"/>
  <c r="AK28" i="4"/>
  <c r="AL27" i="4"/>
  <c r="AK27" i="4"/>
  <c r="AL26" i="4"/>
  <c r="AK26" i="4"/>
  <c r="AL25" i="4"/>
  <c r="AK25" i="4"/>
  <c r="AL24" i="4"/>
  <c r="AK24" i="4"/>
  <c r="AL23" i="4"/>
  <c r="AK23" i="4"/>
  <c r="AL22" i="4"/>
  <c r="AK22" i="4"/>
  <c r="AL21" i="4"/>
  <c r="AK21" i="4"/>
  <c r="AL20" i="4"/>
  <c r="AK20" i="4"/>
  <c r="AL19" i="4"/>
  <c r="AK19" i="4"/>
  <c r="AL18" i="4"/>
  <c r="AK18" i="4"/>
  <c r="AL17" i="4"/>
  <c r="AK17" i="4"/>
  <c r="AL16" i="4"/>
  <c r="AK16" i="4"/>
  <c r="AL15" i="4"/>
  <c r="AK15" i="4"/>
  <c r="AL14" i="4"/>
  <c r="AK14" i="4"/>
  <c r="AL13" i="4"/>
  <c r="AK13" i="4"/>
  <c r="AL12" i="4"/>
  <c r="AK12" i="4"/>
  <c r="AL11" i="4"/>
  <c r="AK11" i="4"/>
  <c r="AL10" i="4"/>
  <c r="AK10" i="4"/>
  <c r="AL9" i="4"/>
  <c r="AK9" i="4"/>
  <c r="AL8" i="4"/>
  <c r="AK8" i="4"/>
  <c r="AL7" i="4"/>
  <c r="AK7" i="4"/>
  <c r="AL6" i="4"/>
  <c r="AK6" i="4"/>
  <c r="Z101" i="4"/>
  <c r="Z102" i="4"/>
  <c r="Z103" i="4"/>
  <c r="Z104" i="4"/>
  <c r="Z105" i="4"/>
  <c r="Z106" i="4"/>
  <c r="Z107" i="4"/>
  <c r="Z108" i="4"/>
  <c r="Z109" i="4"/>
  <c r="Z110" i="4"/>
  <c r="Z111" i="4"/>
  <c r="Z112" i="4"/>
  <c r="Z113" i="4"/>
  <c r="Z114" i="4"/>
  <c r="Z115" i="4"/>
  <c r="Z116" i="4"/>
  <c r="Z117" i="4"/>
  <c r="Z41" i="4"/>
  <c r="Z42" i="4"/>
  <c r="Z43" i="4"/>
  <c r="Z44" i="4"/>
  <c r="Z45" i="4"/>
  <c r="Z46" i="4"/>
  <c r="Z47" i="4"/>
  <c r="Z48" i="4"/>
  <c r="Z49" i="4"/>
  <c r="Z50" i="4"/>
  <c r="Z51" i="4"/>
  <c r="Z52" i="4"/>
  <c r="Z53" i="4"/>
  <c r="Z54" i="4"/>
  <c r="Z55" i="4"/>
  <c r="Z56" i="4"/>
  <c r="Z57" i="4"/>
  <c r="Z58" i="4"/>
  <c r="Z59" i="4"/>
  <c r="Z60" i="4"/>
  <c r="Z61" i="4"/>
  <c r="Z62" i="4"/>
  <c r="Z63" i="4"/>
  <c r="Z64" i="4"/>
  <c r="Z65" i="4"/>
  <c r="Z66" i="4"/>
  <c r="Z67" i="4"/>
  <c r="Z68" i="4"/>
  <c r="Z69" i="4"/>
  <c r="Z70" i="4"/>
  <c r="Z71" i="4"/>
  <c r="Z72" i="4"/>
  <c r="Z73" i="4"/>
  <c r="Z74" i="4"/>
  <c r="Z75" i="4"/>
  <c r="Z76" i="4"/>
  <c r="Z77" i="4"/>
  <c r="Z78" i="4"/>
  <c r="Z79" i="4"/>
  <c r="Z80" i="4"/>
  <c r="Z81" i="4"/>
  <c r="Z82" i="4"/>
  <c r="Z83" i="4"/>
  <c r="Z84" i="4"/>
  <c r="Z85" i="4"/>
  <c r="Z86" i="4"/>
  <c r="Z87" i="4"/>
  <c r="Z89" i="4"/>
  <c r="Z90" i="4"/>
  <c r="Z91" i="4"/>
  <c r="Z92" i="4"/>
  <c r="Z93" i="4"/>
  <c r="Z94" i="4"/>
  <c r="Z95" i="4"/>
  <c r="Z96" i="4"/>
  <c r="Z97" i="4"/>
  <c r="Z98" i="4"/>
  <c r="Z99" i="4"/>
  <c r="Z100" i="4"/>
  <c r="AA40" i="4"/>
  <c r="AM37" i="4"/>
  <c r="AM38" i="4" s="1"/>
  <c r="AJ39" i="4" s="1"/>
  <c r="AJ40" i="4" s="1"/>
  <c r="Y101" i="4"/>
  <c r="Y102" i="4"/>
  <c r="Y103" i="4"/>
  <c r="Y104" i="4"/>
  <c r="Y105" i="4"/>
  <c r="Y106" i="4"/>
  <c r="Y107" i="4"/>
  <c r="Y108" i="4"/>
  <c r="Y109" i="4"/>
  <c r="Y110" i="4"/>
  <c r="Y111" i="4"/>
  <c r="Y112" i="4"/>
  <c r="Y113" i="4"/>
  <c r="Y114" i="4"/>
  <c r="Y115" i="4"/>
  <c r="Y116" i="4"/>
  <c r="Y117" i="4"/>
  <c r="X101" i="4"/>
  <c r="X102" i="4"/>
  <c r="X103" i="4"/>
  <c r="X104" i="4"/>
  <c r="X105" i="4"/>
  <c r="X106" i="4"/>
  <c r="X107" i="4"/>
  <c r="X108" i="4"/>
  <c r="X109" i="4"/>
  <c r="X110" i="4"/>
  <c r="X111" i="4"/>
  <c r="X112" i="4"/>
  <c r="X113" i="4"/>
  <c r="X114" i="4"/>
  <c r="X115" i="4"/>
  <c r="X116" i="4"/>
  <c r="X117" i="4"/>
  <c r="W101" i="4"/>
  <c r="W102" i="4"/>
  <c r="W103" i="4"/>
  <c r="W104" i="4"/>
  <c r="W105" i="4"/>
  <c r="W106" i="4"/>
  <c r="W107" i="4"/>
  <c r="W108" i="4"/>
  <c r="W109" i="4"/>
  <c r="W110" i="4"/>
  <c r="W111" i="4"/>
  <c r="W112" i="4"/>
  <c r="W113" i="4"/>
  <c r="W114" i="4"/>
  <c r="W115" i="4"/>
  <c r="W116" i="4"/>
  <c r="W117" i="4"/>
  <c r="V101" i="4"/>
  <c r="V102" i="4"/>
  <c r="V103" i="4"/>
  <c r="V104" i="4"/>
  <c r="V105" i="4"/>
  <c r="V106" i="4"/>
  <c r="V107" i="4"/>
  <c r="V108" i="4"/>
  <c r="V109" i="4"/>
  <c r="V110" i="4"/>
  <c r="V111" i="4"/>
  <c r="V112" i="4"/>
  <c r="V113" i="4"/>
  <c r="V114" i="4"/>
  <c r="V115" i="4"/>
  <c r="V116" i="4"/>
  <c r="V117" i="4"/>
  <c r="U101" i="4"/>
  <c r="U102" i="4"/>
  <c r="U103" i="4"/>
  <c r="U104" i="4"/>
  <c r="U105" i="4"/>
  <c r="U106" i="4"/>
  <c r="U107" i="4"/>
  <c r="U108" i="4"/>
  <c r="U109" i="4"/>
  <c r="U110" i="4"/>
  <c r="U111" i="4"/>
  <c r="U112" i="4"/>
  <c r="U113" i="4"/>
  <c r="U114" i="4"/>
  <c r="U115" i="4"/>
  <c r="U116" i="4"/>
  <c r="U117" i="4"/>
  <c r="T101" i="4"/>
  <c r="T102" i="4"/>
  <c r="T103" i="4"/>
  <c r="T104" i="4"/>
  <c r="T105" i="4"/>
  <c r="T106" i="4"/>
  <c r="T107" i="4"/>
  <c r="T108" i="4"/>
  <c r="T109" i="4"/>
  <c r="T110" i="4"/>
  <c r="T111" i="4"/>
  <c r="T112" i="4"/>
  <c r="T113" i="4"/>
  <c r="T114" i="4"/>
  <c r="T115" i="4"/>
  <c r="T116" i="4"/>
  <c r="T117" i="4"/>
  <c r="S101" i="4"/>
  <c r="S102" i="4"/>
  <c r="S103" i="4"/>
  <c r="S104" i="4"/>
  <c r="S105" i="4"/>
  <c r="S106" i="4"/>
  <c r="S107" i="4"/>
  <c r="S108" i="4"/>
  <c r="S109" i="4"/>
  <c r="S110" i="4"/>
  <c r="S111" i="4"/>
  <c r="S112" i="4"/>
  <c r="S113" i="4"/>
  <c r="S114" i="4"/>
  <c r="S115" i="4"/>
  <c r="S116" i="4"/>
  <c r="S117" i="4"/>
  <c r="R101" i="4"/>
  <c r="R102" i="4"/>
  <c r="R103" i="4"/>
  <c r="R104" i="4"/>
  <c r="R105" i="4"/>
  <c r="R106" i="4"/>
  <c r="R107" i="4"/>
  <c r="R108" i="4"/>
  <c r="R109" i="4"/>
  <c r="R110" i="4"/>
  <c r="R111" i="4"/>
  <c r="R112" i="4"/>
  <c r="R113" i="4"/>
  <c r="R114" i="4"/>
  <c r="R115" i="4"/>
  <c r="R116" i="4"/>
  <c r="R117" i="4"/>
  <c r="Q101" i="4"/>
  <c r="Q102" i="4"/>
  <c r="Q103" i="4"/>
  <c r="Q104" i="4"/>
  <c r="Q105" i="4"/>
  <c r="Q106" i="4"/>
  <c r="Q107" i="4"/>
  <c r="Q108" i="4"/>
  <c r="Q109" i="4"/>
  <c r="Q110" i="4"/>
  <c r="Q111" i="4"/>
  <c r="Q112" i="4"/>
  <c r="Q113" i="4"/>
  <c r="Q114" i="4"/>
  <c r="Q115" i="4"/>
  <c r="Q116" i="4"/>
  <c r="Q117" i="4"/>
  <c r="P101" i="4"/>
  <c r="P102" i="4"/>
  <c r="P103" i="4"/>
  <c r="P104" i="4"/>
  <c r="P105" i="4"/>
  <c r="P106" i="4"/>
  <c r="P107" i="4"/>
  <c r="P108" i="4"/>
  <c r="P109" i="4"/>
  <c r="P110" i="4"/>
  <c r="P111" i="4"/>
  <c r="P112" i="4"/>
  <c r="P113" i="4"/>
  <c r="P114" i="4"/>
  <c r="P115" i="4"/>
  <c r="P116" i="4"/>
  <c r="P117" i="4"/>
  <c r="O101" i="4"/>
  <c r="O102" i="4"/>
  <c r="O103" i="4"/>
  <c r="O104" i="4"/>
  <c r="O105" i="4"/>
  <c r="O106" i="4"/>
  <c r="O107" i="4"/>
  <c r="O108" i="4"/>
  <c r="O109" i="4"/>
  <c r="O110" i="4"/>
  <c r="O111" i="4"/>
  <c r="O112" i="4"/>
  <c r="O113" i="4"/>
  <c r="O114" i="4"/>
  <c r="O115" i="4"/>
  <c r="O116" i="4"/>
  <c r="O117" i="4"/>
  <c r="N101" i="4"/>
  <c r="N102" i="4"/>
  <c r="N103" i="4"/>
  <c r="N104" i="4"/>
  <c r="N105" i="4"/>
  <c r="N106" i="4"/>
  <c r="N107" i="4"/>
  <c r="N108" i="4"/>
  <c r="N109" i="4"/>
  <c r="N110" i="4"/>
  <c r="N111" i="4"/>
  <c r="N112" i="4"/>
  <c r="N113" i="4"/>
  <c r="N114" i="4"/>
  <c r="N115" i="4"/>
  <c r="N116" i="4"/>
  <c r="N117" i="4"/>
  <c r="M101" i="4"/>
  <c r="M102" i="4"/>
  <c r="M103" i="4"/>
  <c r="M104" i="4"/>
  <c r="M105" i="4"/>
  <c r="M106" i="4"/>
  <c r="M107" i="4"/>
  <c r="M108" i="4"/>
  <c r="M109" i="4"/>
  <c r="M110" i="4"/>
  <c r="M111" i="4"/>
  <c r="M112" i="4"/>
  <c r="M113" i="4"/>
  <c r="M114" i="4"/>
  <c r="M115" i="4"/>
  <c r="M116" i="4"/>
  <c r="M117" i="4"/>
  <c r="L101" i="4"/>
  <c r="L102" i="4"/>
  <c r="L103" i="4"/>
  <c r="L104" i="4"/>
  <c r="L105" i="4"/>
  <c r="L106" i="4"/>
  <c r="L107" i="4"/>
  <c r="L108" i="4"/>
  <c r="L109" i="4"/>
  <c r="L110" i="4"/>
  <c r="L111" i="4"/>
  <c r="L112" i="4"/>
  <c r="L113" i="4"/>
  <c r="L114" i="4"/>
  <c r="L115" i="4"/>
  <c r="L116" i="4"/>
  <c r="L117" i="4"/>
  <c r="K101" i="4"/>
  <c r="K102" i="4"/>
  <c r="K103" i="4"/>
  <c r="K104" i="4"/>
  <c r="K105" i="4"/>
  <c r="K106" i="4"/>
  <c r="K107" i="4"/>
  <c r="K108" i="4"/>
  <c r="K109" i="4"/>
  <c r="K110" i="4"/>
  <c r="K111" i="4"/>
  <c r="K112" i="4"/>
  <c r="K113" i="4"/>
  <c r="K114" i="4"/>
  <c r="K115" i="4"/>
  <c r="K116" i="4"/>
  <c r="K117" i="4"/>
  <c r="J101" i="4"/>
  <c r="J102" i="4"/>
  <c r="J103" i="4"/>
  <c r="J104" i="4"/>
  <c r="J105" i="4"/>
  <c r="J106" i="4"/>
  <c r="J107" i="4"/>
  <c r="J108" i="4"/>
  <c r="J109" i="4"/>
  <c r="J110" i="4"/>
  <c r="J111" i="4"/>
  <c r="J112" i="4"/>
  <c r="J113" i="4"/>
  <c r="J114" i="4"/>
  <c r="J115" i="4"/>
  <c r="J116" i="4"/>
  <c r="J117" i="4"/>
  <c r="I101" i="4"/>
  <c r="I102" i="4"/>
  <c r="I103" i="4"/>
  <c r="I104" i="4"/>
  <c r="I105" i="4"/>
  <c r="I106" i="4"/>
  <c r="I107" i="4"/>
  <c r="I108" i="4"/>
  <c r="I109" i="4"/>
  <c r="I110" i="4"/>
  <c r="I111" i="4"/>
  <c r="I112" i="4"/>
  <c r="I113" i="4"/>
  <c r="I114" i="4"/>
  <c r="I115" i="4"/>
  <c r="I116" i="4"/>
  <c r="I117" i="4"/>
  <c r="H101" i="4"/>
  <c r="H102" i="4"/>
  <c r="H103" i="4"/>
  <c r="H104" i="4"/>
  <c r="H105" i="4"/>
  <c r="H106" i="4"/>
  <c r="H107" i="4"/>
  <c r="H108" i="4"/>
  <c r="H109" i="4"/>
  <c r="H110" i="4"/>
  <c r="H111" i="4"/>
  <c r="H112" i="4"/>
  <c r="H113" i="4"/>
  <c r="H114" i="4"/>
  <c r="H115" i="4"/>
  <c r="H116" i="4"/>
  <c r="H117" i="4"/>
  <c r="Y41" i="4"/>
  <c r="Y42" i="4"/>
  <c r="Y43" i="4"/>
  <c r="Y44" i="4"/>
  <c r="Y45" i="4"/>
  <c r="Y46" i="4"/>
  <c r="Y47" i="4"/>
  <c r="Y48" i="4"/>
  <c r="Y49" i="4"/>
  <c r="Y50" i="4"/>
  <c r="Y51" i="4"/>
  <c r="Y52" i="4"/>
  <c r="Y53" i="4"/>
  <c r="Y54" i="4"/>
  <c r="Y55" i="4"/>
  <c r="Y56" i="4"/>
  <c r="Y57" i="4"/>
  <c r="Y58" i="4"/>
  <c r="Y59" i="4"/>
  <c r="Y60" i="4"/>
  <c r="Y61" i="4"/>
  <c r="Y62" i="4"/>
  <c r="Y63" i="4"/>
  <c r="Y64" i="4"/>
  <c r="Y65" i="4"/>
  <c r="Y66" i="4"/>
  <c r="Y67" i="4"/>
  <c r="Y68" i="4"/>
  <c r="Y69" i="4"/>
  <c r="Y70" i="4"/>
  <c r="Y71" i="4"/>
  <c r="Y72" i="4"/>
  <c r="Y73" i="4"/>
  <c r="Y74" i="4"/>
  <c r="Y75" i="4"/>
  <c r="Y76" i="4"/>
  <c r="Y77" i="4"/>
  <c r="Y78" i="4"/>
  <c r="Y79" i="4"/>
  <c r="Y80" i="4"/>
  <c r="Y81" i="4"/>
  <c r="Y82" i="4"/>
  <c r="Y83" i="4"/>
  <c r="Y84" i="4"/>
  <c r="Y85" i="4"/>
  <c r="Y86" i="4"/>
  <c r="Y87" i="4"/>
  <c r="Y89" i="4"/>
  <c r="Y90" i="4"/>
  <c r="Y91" i="4"/>
  <c r="Y92" i="4"/>
  <c r="Y93" i="4"/>
  <c r="Y94" i="4"/>
  <c r="Y95" i="4"/>
  <c r="Y96" i="4"/>
  <c r="Y97" i="4"/>
  <c r="Y98" i="4"/>
  <c r="Y99" i="4"/>
  <c r="Y100" i="4"/>
  <c r="X41" i="4"/>
  <c r="X42" i="4"/>
  <c r="X43" i="4"/>
  <c r="X44" i="4"/>
  <c r="X45" i="4"/>
  <c r="X46" i="4"/>
  <c r="X47" i="4"/>
  <c r="X48" i="4"/>
  <c r="X49" i="4"/>
  <c r="X50" i="4"/>
  <c r="X51" i="4"/>
  <c r="X52" i="4"/>
  <c r="X53" i="4"/>
  <c r="X54" i="4"/>
  <c r="X55" i="4"/>
  <c r="X56" i="4"/>
  <c r="X57" i="4"/>
  <c r="X58" i="4"/>
  <c r="X59" i="4"/>
  <c r="X60" i="4"/>
  <c r="X61" i="4"/>
  <c r="X62" i="4"/>
  <c r="X63" i="4"/>
  <c r="X64" i="4"/>
  <c r="X65" i="4"/>
  <c r="X66" i="4"/>
  <c r="X67" i="4"/>
  <c r="X68" i="4"/>
  <c r="X69" i="4"/>
  <c r="X70" i="4"/>
  <c r="X71" i="4"/>
  <c r="X72" i="4"/>
  <c r="X73" i="4"/>
  <c r="X74" i="4"/>
  <c r="X75" i="4"/>
  <c r="X76" i="4"/>
  <c r="X77" i="4"/>
  <c r="X78" i="4"/>
  <c r="X79" i="4"/>
  <c r="X80" i="4"/>
  <c r="X81" i="4"/>
  <c r="X82" i="4"/>
  <c r="X83" i="4"/>
  <c r="X84" i="4"/>
  <c r="X85" i="4"/>
  <c r="X86" i="4"/>
  <c r="X87" i="4"/>
  <c r="X89" i="4"/>
  <c r="X90" i="4"/>
  <c r="X91" i="4"/>
  <c r="X92" i="4"/>
  <c r="X93" i="4"/>
  <c r="X94" i="4"/>
  <c r="X95" i="4"/>
  <c r="X96" i="4"/>
  <c r="X97" i="4"/>
  <c r="X98" i="4"/>
  <c r="X99" i="4"/>
  <c r="X10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W76" i="4"/>
  <c r="W77" i="4"/>
  <c r="W78" i="4"/>
  <c r="W79" i="4"/>
  <c r="W80" i="4"/>
  <c r="W81" i="4"/>
  <c r="W82" i="4"/>
  <c r="W83" i="4"/>
  <c r="W84" i="4"/>
  <c r="W85" i="4"/>
  <c r="W86" i="4"/>
  <c r="W87" i="4"/>
  <c r="W89" i="4"/>
  <c r="W90" i="4"/>
  <c r="W91" i="4"/>
  <c r="W92" i="4"/>
  <c r="W93" i="4"/>
  <c r="W94" i="4"/>
  <c r="W95" i="4"/>
  <c r="W96" i="4"/>
  <c r="W97" i="4"/>
  <c r="W98" i="4"/>
  <c r="W99" i="4"/>
  <c r="W100" i="4"/>
  <c r="V41" i="4"/>
  <c r="V42" i="4"/>
  <c r="V43" i="4"/>
  <c r="V44" i="4"/>
  <c r="V45" i="4"/>
  <c r="V46" i="4"/>
  <c r="V47" i="4"/>
  <c r="V48" i="4"/>
  <c r="V49" i="4"/>
  <c r="V50" i="4"/>
  <c r="V51" i="4"/>
  <c r="V52" i="4"/>
  <c r="V53" i="4"/>
  <c r="V54" i="4"/>
  <c r="V55" i="4"/>
  <c r="V56" i="4"/>
  <c r="V57" i="4"/>
  <c r="V58" i="4"/>
  <c r="V59" i="4"/>
  <c r="V60" i="4"/>
  <c r="V61" i="4"/>
  <c r="V62" i="4"/>
  <c r="V63" i="4"/>
  <c r="V64" i="4"/>
  <c r="V65" i="4"/>
  <c r="V66" i="4"/>
  <c r="V67" i="4"/>
  <c r="V68" i="4"/>
  <c r="V69" i="4"/>
  <c r="V70" i="4"/>
  <c r="V71" i="4"/>
  <c r="V72" i="4"/>
  <c r="V73" i="4"/>
  <c r="V74" i="4"/>
  <c r="V75" i="4"/>
  <c r="V76" i="4"/>
  <c r="V77" i="4"/>
  <c r="V78" i="4"/>
  <c r="V79" i="4"/>
  <c r="V80" i="4"/>
  <c r="V81" i="4"/>
  <c r="V82" i="4"/>
  <c r="V83" i="4"/>
  <c r="V84" i="4"/>
  <c r="V85" i="4"/>
  <c r="V86" i="4"/>
  <c r="V87" i="4"/>
  <c r="V89" i="4"/>
  <c r="V90" i="4"/>
  <c r="V91" i="4"/>
  <c r="V92" i="4"/>
  <c r="V93" i="4"/>
  <c r="V94" i="4"/>
  <c r="V95" i="4"/>
  <c r="V96" i="4"/>
  <c r="V97" i="4"/>
  <c r="V98" i="4"/>
  <c r="V99" i="4"/>
  <c r="V10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9" i="4"/>
  <c r="U90" i="4"/>
  <c r="U91" i="4"/>
  <c r="U92" i="4"/>
  <c r="U93" i="4"/>
  <c r="U94" i="4"/>
  <c r="U95" i="4"/>
  <c r="U96" i="4"/>
  <c r="U97" i="4"/>
  <c r="U98" i="4"/>
  <c r="U99" i="4"/>
  <c r="U10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9" i="4"/>
  <c r="T90" i="4"/>
  <c r="T91" i="4"/>
  <c r="T92" i="4"/>
  <c r="T93" i="4"/>
  <c r="T94" i="4"/>
  <c r="T95" i="4"/>
  <c r="T96" i="4"/>
  <c r="T97" i="4"/>
  <c r="T98" i="4"/>
  <c r="T99" i="4"/>
  <c r="T100" i="4"/>
  <c r="S41" i="4"/>
  <c r="S42" i="4"/>
  <c r="S43" i="4"/>
  <c r="S44" i="4"/>
  <c r="S45" i="4"/>
  <c r="S46" i="4"/>
  <c r="S47" i="4"/>
  <c r="S48" i="4"/>
  <c r="S49" i="4"/>
  <c r="S50" i="4"/>
  <c r="S51" i="4"/>
  <c r="S52" i="4"/>
  <c r="S53" i="4"/>
  <c r="S54" i="4"/>
  <c r="S55" i="4"/>
  <c r="S56" i="4"/>
  <c r="S57" i="4"/>
  <c r="S58" i="4"/>
  <c r="S59" i="4"/>
  <c r="S60" i="4"/>
  <c r="S61" i="4"/>
  <c r="S62" i="4"/>
  <c r="S63" i="4"/>
  <c r="S64" i="4"/>
  <c r="S65" i="4"/>
  <c r="S66" i="4"/>
  <c r="S67" i="4"/>
  <c r="S68" i="4"/>
  <c r="S69" i="4"/>
  <c r="S70" i="4"/>
  <c r="S71" i="4"/>
  <c r="S72" i="4"/>
  <c r="S73" i="4"/>
  <c r="S74" i="4"/>
  <c r="S75" i="4"/>
  <c r="S76" i="4"/>
  <c r="S77" i="4"/>
  <c r="S78" i="4"/>
  <c r="S79" i="4"/>
  <c r="S80" i="4"/>
  <c r="S81" i="4"/>
  <c r="S82" i="4"/>
  <c r="S83" i="4"/>
  <c r="S84" i="4"/>
  <c r="S85" i="4"/>
  <c r="S86" i="4"/>
  <c r="S87" i="4"/>
  <c r="S89" i="4"/>
  <c r="S90" i="4"/>
  <c r="S91" i="4"/>
  <c r="S92" i="4"/>
  <c r="S93" i="4"/>
  <c r="S94" i="4"/>
  <c r="S95" i="4"/>
  <c r="S96" i="4"/>
  <c r="S97" i="4"/>
  <c r="S98" i="4"/>
  <c r="S99" i="4"/>
  <c r="S100" i="4"/>
  <c r="R41" i="4"/>
  <c r="R42" i="4"/>
  <c r="R43" i="4"/>
  <c r="R44" i="4"/>
  <c r="R45" i="4"/>
  <c r="R46" i="4"/>
  <c r="R47" i="4"/>
  <c r="R48" i="4"/>
  <c r="R49" i="4"/>
  <c r="R50" i="4"/>
  <c r="R51" i="4"/>
  <c r="R52" i="4"/>
  <c r="R53" i="4"/>
  <c r="R54" i="4"/>
  <c r="R55" i="4"/>
  <c r="R56" i="4"/>
  <c r="R57" i="4"/>
  <c r="R58" i="4"/>
  <c r="R59" i="4"/>
  <c r="R60" i="4"/>
  <c r="R61" i="4"/>
  <c r="R62" i="4"/>
  <c r="R63" i="4"/>
  <c r="R64" i="4"/>
  <c r="R65" i="4"/>
  <c r="R66" i="4"/>
  <c r="R67" i="4"/>
  <c r="R68" i="4"/>
  <c r="R69" i="4"/>
  <c r="R70" i="4"/>
  <c r="R71" i="4"/>
  <c r="R72" i="4"/>
  <c r="R73" i="4"/>
  <c r="R74" i="4"/>
  <c r="R75" i="4"/>
  <c r="R76" i="4"/>
  <c r="R77" i="4"/>
  <c r="R78" i="4"/>
  <c r="R79" i="4"/>
  <c r="R80" i="4"/>
  <c r="R81" i="4"/>
  <c r="R82" i="4"/>
  <c r="R83" i="4"/>
  <c r="R84" i="4"/>
  <c r="R85" i="4"/>
  <c r="R86" i="4"/>
  <c r="R87" i="4"/>
  <c r="R89" i="4"/>
  <c r="R90" i="4"/>
  <c r="R91" i="4"/>
  <c r="R92" i="4"/>
  <c r="R93" i="4"/>
  <c r="R94" i="4"/>
  <c r="R95" i="4"/>
  <c r="R96" i="4"/>
  <c r="R97" i="4"/>
  <c r="R98" i="4"/>
  <c r="R99" i="4"/>
  <c r="R100"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Q69" i="4"/>
  <c r="Q70" i="4"/>
  <c r="Q71" i="4"/>
  <c r="Q72" i="4"/>
  <c r="Q73" i="4"/>
  <c r="Q74" i="4"/>
  <c r="Q75" i="4"/>
  <c r="Q76" i="4"/>
  <c r="Q77" i="4"/>
  <c r="Q78" i="4"/>
  <c r="Q79" i="4"/>
  <c r="Q80" i="4"/>
  <c r="Q81" i="4"/>
  <c r="Q82" i="4"/>
  <c r="Q83" i="4"/>
  <c r="Q84" i="4"/>
  <c r="Q85" i="4"/>
  <c r="Q86" i="4"/>
  <c r="Q87" i="4"/>
  <c r="Q89" i="4"/>
  <c r="Q90" i="4"/>
  <c r="Q91" i="4"/>
  <c r="Q92" i="4"/>
  <c r="Q93" i="4"/>
  <c r="Q94" i="4"/>
  <c r="Q95" i="4"/>
  <c r="Q96" i="4"/>
  <c r="Q97" i="4"/>
  <c r="Q98" i="4"/>
  <c r="Q99" i="4"/>
  <c r="Q100" i="4"/>
  <c r="P41" i="4"/>
  <c r="P42" i="4"/>
  <c r="P43" i="4"/>
  <c r="P44" i="4"/>
  <c r="P45" i="4"/>
  <c r="P46" i="4"/>
  <c r="P47" i="4"/>
  <c r="P48" i="4"/>
  <c r="P49" i="4"/>
  <c r="P50" i="4"/>
  <c r="P51" i="4"/>
  <c r="P52" i="4"/>
  <c r="P53" i="4"/>
  <c r="P54" i="4"/>
  <c r="P55" i="4"/>
  <c r="P56" i="4"/>
  <c r="P57" i="4"/>
  <c r="P58" i="4"/>
  <c r="P59" i="4"/>
  <c r="P60" i="4"/>
  <c r="P61" i="4"/>
  <c r="P62" i="4"/>
  <c r="P63" i="4"/>
  <c r="P64" i="4"/>
  <c r="P65" i="4"/>
  <c r="P66" i="4"/>
  <c r="P67" i="4"/>
  <c r="P68" i="4"/>
  <c r="P69" i="4"/>
  <c r="P70" i="4"/>
  <c r="P71" i="4"/>
  <c r="P72" i="4"/>
  <c r="P73" i="4"/>
  <c r="P74" i="4"/>
  <c r="P75" i="4"/>
  <c r="P76" i="4"/>
  <c r="P77" i="4"/>
  <c r="P78" i="4"/>
  <c r="P79" i="4"/>
  <c r="P80" i="4"/>
  <c r="P81" i="4"/>
  <c r="P82" i="4"/>
  <c r="P83" i="4"/>
  <c r="P84" i="4"/>
  <c r="P85" i="4"/>
  <c r="P86" i="4"/>
  <c r="P87" i="4"/>
  <c r="P89" i="4"/>
  <c r="P90" i="4"/>
  <c r="P91" i="4"/>
  <c r="P92" i="4"/>
  <c r="P93" i="4"/>
  <c r="P94" i="4"/>
  <c r="P95" i="4"/>
  <c r="P96" i="4"/>
  <c r="P97" i="4"/>
  <c r="P98" i="4"/>
  <c r="P99" i="4"/>
  <c r="P10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73" i="4"/>
  <c r="O74" i="4"/>
  <c r="O75" i="4"/>
  <c r="O76" i="4"/>
  <c r="O77" i="4"/>
  <c r="O78" i="4"/>
  <c r="O79" i="4"/>
  <c r="O80" i="4"/>
  <c r="O81" i="4"/>
  <c r="O82" i="4"/>
  <c r="O83" i="4"/>
  <c r="O84" i="4"/>
  <c r="O85" i="4"/>
  <c r="O86" i="4"/>
  <c r="O87" i="4"/>
  <c r="O89" i="4"/>
  <c r="O90" i="4"/>
  <c r="O91" i="4"/>
  <c r="O92" i="4"/>
  <c r="O93" i="4"/>
  <c r="O94" i="4"/>
  <c r="O95" i="4"/>
  <c r="O96" i="4"/>
  <c r="O97" i="4"/>
  <c r="O98" i="4"/>
  <c r="O99" i="4"/>
  <c r="O100" i="4"/>
  <c r="N41" i="4"/>
  <c r="N42" i="4"/>
  <c r="N43" i="4"/>
  <c r="N44" i="4"/>
  <c r="N45" i="4"/>
  <c r="N46" i="4"/>
  <c r="N47" i="4"/>
  <c r="N48" i="4"/>
  <c r="N49" i="4"/>
  <c r="N50" i="4"/>
  <c r="N51" i="4"/>
  <c r="N52" i="4"/>
  <c r="N53" i="4"/>
  <c r="N54" i="4"/>
  <c r="N55" i="4"/>
  <c r="N56" i="4"/>
  <c r="N57" i="4"/>
  <c r="N58" i="4"/>
  <c r="N59" i="4"/>
  <c r="N60" i="4"/>
  <c r="N61" i="4"/>
  <c r="N62" i="4"/>
  <c r="N63" i="4"/>
  <c r="N64" i="4"/>
  <c r="N65" i="4"/>
  <c r="N66" i="4"/>
  <c r="N67" i="4"/>
  <c r="N68" i="4"/>
  <c r="N69" i="4"/>
  <c r="N70" i="4"/>
  <c r="N71" i="4"/>
  <c r="N72" i="4"/>
  <c r="N73" i="4"/>
  <c r="N74" i="4"/>
  <c r="N75" i="4"/>
  <c r="N76" i="4"/>
  <c r="N77" i="4"/>
  <c r="N78" i="4"/>
  <c r="N79" i="4"/>
  <c r="N80" i="4"/>
  <c r="N81" i="4"/>
  <c r="N82" i="4"/>
  <c r="N83" i="4"/>
  <c r="N84" i="4"/>
  <c r="N85" i="4"/>
  <c r="N86" i="4"/>
  <c r="N87" i="4"/>
  <c r="N89" i="4"/>
  <c r="N90" i="4"/>
  <c r="N91" i="4"/>
  <c r="N92" i="4"/>
  <c r="N93" i="4"/>
  <c r="N94" i="4"/>
  <c r="N95" i="4"/>
  <c r="N96" i="4"/>
  <c r="N97" i="4"/>
  <c r="N98" i="4"/>
  <c r="N99" i="4"/>
  <c r="N10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9" i="4"/>
  <c r="M90" i="4"/>
  <c r="M91" i="4"/>
  <c r="M92" i="4"/>
  <c r="M93" i="4"/>
  <c r="M94" i="4"/>
  <c r="M95" i="4"/>
  <c r="M96" i="4"/>
  <c r="M97" i="4"/>
  <c r="M98" i="4"/>
  <c r="M99" i="4"/>
  <c r="M10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L76" i="4"/>
  <c r="L77" i="4"/>
  <c r="L78" i="4"/>
  <c r="L79" i="4"/>
  <c r="L80" i="4"/>
  <c r="L81" i="4"/>
  <c r="L82" i="4"/>
  <c r="L83" i="4"/>
  <c r="L84" i="4"/>
  <c r="L85" i="4"/>
  <c r="L86" i="4"/>
  <c r="L87" i="4"/>
  <c r="L89" i="4"/>
  <c r="L90" i="4"/>
  <c r="L91" i="4"/>
  <c r="L92" i="4"/>
  <c r="L93" i="4"/>
  <c r="L94" i="4"/>
  <c r="L95" i="4"/>
  <c r="L96" i="4"/>
  <c r="L97" i="4"/>
  <c r="L98" i="4"/>
  <c r="L99" i="4"/>
  <c r="L10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9" i="4"/>
  <c r="K90" i="4"/>
  <c r="K91" i="4"/>
  <c r="K92" i="4"/>
  <c r="K93" i="4"/>
  <c r="K94" i="4"/>
  <c r="K95" i="4"/>
  <c r="K96" i="4"/>
  <c r="K97" i="4"/>
  <c r="K98" i="4"/>
  <c r="K99" i="4"/>
  <c r="K10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9" i="4"/>
  <c r="J90" i="4"/>
  <c r="J91" i="4"/>
  <c r="J92" i="4"/>
  <c r="J93" i="4"/>
  <c r="J94" i="4"/>
  <c r="J95" i="4"/>
  <c r="J96" i="4"/>
  <c r="J97" i="4"/>
  <c r="J98" i="4"/>
  <c r="J99" i="4"/>
  <c r="J10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9" i="4"/>
  <c r="I90" i="4"/>
  <c r="I91" i="4"/>
  <c r="I92" i="4"/>
  <c r="I93" i="4"/>
  <c r="I94" i="4"/>
  <c r="I95" i="4"/>
  <c r="I96" i="4"/>
  <c r="I97" i="4"/>
  <c r="I98" i="4"/>
  <c r="I99" i="4"/>
  <c r="I10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9" i="4"/>
  <c r="H90" i="4"/>
  <c r="H91" i="4"/>
  <c r="H92" i="4"/>
  <c r="H93" i="4"/>
  <c r="H94" i="4"/>
  <c r="H95" i="4"/>
  <c r="H96" i="4"/>
  <c r="H97" i="4"/>
  <c r="H98" i="4"/>
  <c r="H99" i="4"/>
  <c r="H100" i="4"/>
  <c r="G101" i="4"/>
  <c r="G102" i="4"/>
  <c r="G103" i="4"/>
  <c r="G104" i="4"/>
  <c r="G105" i="4"/>
  <c r="G106" i="4"/>
  <c r="G107" i="4"/>
  <c r="G108" i="4"/>
  <c r="G109" i="4"/>
  <c r="G110" i="4"/>
  <c r="G111" i="4"/>
  <c r="E112" i="4" s="1"/>
  <c r="G112" i="4"/>
  <c r="G113" i="4"/>
  <c r="G114" i="4"/>
  <c r="G115" i="4"/>
  <c r="G116" i="4"/>
  <c r="G117" i="4"/>
  <c r="G41" i="4"/>
  <c r="G42" i="4"/>
  <c r="G43" i="4"/>
  <c r="G44" i="4"/>
  <c r="G45" i="4"/>
  <c r="G46" i="4"/>
  <c r="E58" i="4" s="1"/>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9" i="4"/>
  <c r="G90" i="4"/>
  <c r="G91" i="4"/>
  <c r="G92" i="4"/>
  <c r="G93" i="4"/>
  <c r="G94" i="4"/>
  <c r="G95" i="4"/>
  <c r="G96" i="4"/>
  <c r="G97" i="4"/>
  <c r="G98" i="4"/>
  <c r="G99" i="4"/>
  <c r="G100" i="4"/>
  <c r="C83" i="3"/>
  <c r="C70" i="3"/>
  <c r="C67" i="3"/>
  <c r="F110" i="4"/>
  <c r="F111" i="4"/>
  <c r="F112" i="4"/>
  <c r="F113" i="4"/>
  <c r="F114" i="4"/>
  <c r="F115" i="4"/>
  <c r="F116" i="4"/>
  <c r="F117" i="4"/>
  <c r="F101" i="4"/>
  <c r="F102" i="4"/>
  <c r="F103" i="4"/>
  <c r="F104" i="4"/>
  <c r="F105" i="4"/>
  <c r="F106" i="4"/>
  <c r="F107" i="4"/>
  <c r="F108" i="4"/>
  <c r="F109" i="4"/>
  <c r="F87" i="4"/>
  <c r="F89" i="4"/>
  <c r="F90" i="4"/>
  <c r="F91" i="4"/>
  <c r="F92" i="4"/>
  <c r="F93" i="4"/>
  <c r="F94" i="4"/>
  <c r="F95" i="4"/>
  <c r="F96" i="4"/>
  <c r="F97" i="4"/>
  <c r="F98" i="4"/>
  <c r="F99" i="4"/>
  <c r="F10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D4" i="18"/>
  <c r="D5" i="18"/>
  <c r="D6" i="18"/>
  <c r="D7" i="18"/>
  <c r="D8" i="18"/>
  <c r="D9" i="18"/>
  <c r="D10" i="18"/>
  <c r="D11" i="18"/>
  <c r="D12" i="18"/>
  <c r="D13" i="18"/>
  <c r="D14" i="18"/>
  <c r="D15" i="18"/>
  <c r="D16" i="18"/>
  <c r="D17" i="18"/>
  <c r="D18" i="18"/>
  <c r="D19" i="18"/>
  <c r="D20" i="18"/>
  <c r="D21" i="18"/>
  <c r="D22" i="18"/>
  <c r="D23" i="18"/>
  <c r="D24" i="18"/>
  <c r="D25" i="18"/>
  <c r="D26" i="18"/>
  <c r="D27" i="18"/>
  <c r="D28" i="18"/>
  <c r="D29" i="18"/>
  <c r="D30" i="18"/>
  <c r="D31" i="18"/>
  <c r="D32" i="18"/>
  <c r="D3" i="18"/>
  <c r="G81" i="1"/>
  <c r="C18" i="3"/>
  <c r="F303" i="5"/>
  <c r="C318" i="5" s="1"/>
  <c r="C287" i="5"/>
  <c r="F282" i="5"/>
  <c r="C297" i="5" s="1"/>
  <c r="C276" i="5"/>
  <c r="C274" i="5"/>
  <c r="C273" i="5"/>
  <c r="C271" i="5"/>
  <c r="C270" i="5"/>
  <c r="C269" i="5"/>
  <c r="C267" i="5"/>
  <c r="C266" i="5"/>
  <c r="C264" i="5"/>
  <c r="C262" i="5"/>
  <c r="F261" i="5"/>
  <c r="O38" i="11" s="1"/>
  <c r="C255" i="5"/>
  <c r="C253" i="5"/>
  <c r="C252" i="5"/>
  <c r="C250" i="5"/>
  <c r="C249" i="5"/>
  <c r="C248" i="5"/>
  <c r="C246" i="5"/>
  <c r="C245" i="5"/>
  <c r="C243" i="5"/>
  <c r="C241" i="5"/>
  <c r="F240" i="5"/>
  <c r="E16" i="11" s="1"/>
  <c r="C234" i="5"/>
  <c r="C232" i="5"/>
  <c r="C231" i="5"/>
  <c r="C229" i="5"/>
  <c r="C228" i="5"/>
  <c r="C227" i="5"/>
  <c r="C225" i="5"/>
  <c r="C224" i="5"/>
  <c r="C222" i="5"/>
  <c r="C220" i="5"/>
  <c r="F219" i="5"/>
  <c r="M38" i="11" s="1"/>
  <c r="F198" i="5"/>
  <c r="C203" i="5" s="1"/>
  <c r="C192" i="5"/>
  <c r="C190" i="5"/>
  <c r="C189" i="5"/>
  <c r="C187" i="5"/>
  <c r="C186" i="5"/>
  <c r="C185" i="5"/>
  <c r="C183" i="5"/>
  <c r="C182" i="5"/>
  <c r="C180" i="5"/>
  <c r="C178" i="5"/>
  <c r="F177" i="5"/>
  <c r="E13" i="11" s="1"/>
  <c r="C166" i="5"/>
  <c r="C165" i="5"/>
  <c r="F156" i="5"/>
  <c r="J38" i="11" s="1"/>
  <c r="C150" i="5"/>
  <c r="C148" i="5"/>
  <c r="C147" i="5"/>
  <c r="C145" i="5"/>
  <c r="C144" i="5"/>
  <c r="C143" i="5"/>
  <c r="C141" i="5"/>
  <c r="C140" i="5"/>
  <c r="C138" i="5"/>
  <c r="C136" i="5"/>
  <c r="F135" i="5"/>
  <c r="I38" i="11" s="1"/>
  <c r="C129" i="5"/>
  <c r="C127" i="5"/>
  <c r="C126" i="5"/>
  <c r="C124" i="5"/>
  <c r="C123" i="5"/>
  <c r="C122" i="5"/>
  <c r="C120" i="5"/>
  <c r="C119" i="5"/>
  <c r="C117" i="5"/>
  <c r="C115" i="5"/>
  <c r="F114" i="5"/>
  <c r="H38" i="11" s="1"/>
  <c r="C108" i="5"/>
  <c r="C106" i="5"/>
  <c r="C105" i="5"/>
  <c r="C103" i="5"/>
  <c r="C102" i="5"/>
  <c r="C101" i="5"/>
  <c r="C99" i="5"/>
  <c r="C98" i="5"/>
  <c r="C96" i="5"/>
  <c r="C94" i="5"/>
  <c r="F93" i="5"/>
  <c r="G38" i="11" s="1"/>
  <c r="F72" i="5"/>
  <c r="E8" i="11" s="1"/>
  <c r="C57" i="5"/>
  <c r="F51" i="5"/>
  <c r="E38" i="11" s="1"/>
  <c r="F30" i="5"/>
  <c r="E6" i="11" s="1"/>
  <c r="I33" i="3"/>
  <c r="C20" i="3"/>
  <c r="M3" i="2"/>
  <c r="E51" i="1"/>
  <c r="E50" i="1"/>
  <c r="E49" i="1"/>
  <c r="E48" i="1"/>
  <c r="E47" i="1"/>
  <c r="E46" i="1"/>
  <c r="E45" i="1"/>
  <c r="E44" i="1"/>
  <c r="E43" i="1"/>
  <c r="E42" i="1"/>
  <c r="E41" i="1"/>
  <c r="E40" i="1"/>
  <c r="E38" i="1"/>
  <c r="E37" i="1"/>
  <c r="E36" i="1"/>
  <c r="E35" i="1"/>
  <c r="E34" i="1"/>
  <c r="E33" i="1"/>
  <c r="E32" i="1"/>
  <c r="E31" i="1"/>
  <c r="I55" i="3"/>
  <c r="I52" i="3"/>
  <c r="I61" i="3"/>
  <c r="I58" i="3"/>
  <c r="I53" i="3"/>
  <c r="I48" i="3"/>
  <c r="I29" i="3"/>
  <c r="I27" i="3"/>
  <c r="I26" i="3"/>
  <c r="I24" i="3"/>
  <c r="I23" i="3"/>
  <c r="I21" i="3"/>
  <c r="I20" i="3"/>
  <c r="I15" i="3"/>
  <c r="AJ29" i="4"/>
  <c r="AI29" i="4"/>
  <c r="AH29" i="4"/>
  <c r="AG29" i="4"/>
  <c r="AF29" i="4"/>
  <c r="AE29" i="4"/>
  <c r="AD29" i="4"/>
  <c r="AC29" i="4"/>
  <c r="AJ28" i="4"/>
  <c r="AI28" i="4"/>
  <c r="AH28" i="4"/>
  <c r="AG28" i="4"/>
  <c r="AF28" i="4"/>
  <c r="AE28" i="4"/>
  <c r="AD28" i="4"/>
  <c r="AC28" i="4"/>
  <c r="AJ27" i="4"/>
  <c r="AI27" i="4"/>
  <c r="AH27" i="4"/>
  <c r="AG27" i="4"/>
  <c r="AF27" i="4"/>
  <c r="AE27" i="4"/>
  <c r="AD27" i="4"/>
  <c r="AC27" i="4"/>
  <c r="AJ26" i="4"/>
  <c r="AI26" i="4"/>
  <c r="AH26" i="4"/>
  <c r="AG26" i="4"/>
  <c r="AF26" i="4"/>
  <c r="AE26" i="4"/>
  <c r="AD26" i="4"/>
  <c r="AC26" i="4"/>
  <c r="AJ25" i="4"/>
  <c r="AI25" i="4"/>
  <c r="AH25" i="4"/>
  <c r="AG25" i="4"/>
  <c r="AF25" i="4"/>
  <c r="AE25" i="4"/>
  <c r="AD25" i="4"/>
  <c r="AC25" i="4"/>
  <c r="AJ24" i="4"/>
  <c r="AI24" i="4"/>
  <c r="AH24" i="4"/>
  <c r="AG24" i="4"/>
  <c r="AF24" i="4"/>
  <c r="AE24" i="4"/>
  <c r="AD24" i="4"/>
  <c r="AC24" i="4"/>
  <c r="AJ23" i="4"/>
  <c r="AI23" i="4"/>
  <c r="AH23" i="4"/>
  <c r="AG23" i="4"/>
  <c r="AF23" i="4"/>
  <c r="AE23" i="4"/>
  <c r="AD23" i="4"/>
  <c r="AC23" i="4"/>
  <c r="AJ22" i="4"/>
  <c r="AI22" i="4"/>
  <c r="AH22" i="4"/>
  <c r="AG22" i="4"/>
  <c r="AF22" i="4"/>
  <c r="AE22" i="4"/>
  <c r="AD22" i="4"/>
  <c r="AC22" i="4"/>
  <c r="AJ21" i="4"/>
  <c r="AI21" i="4"/>
  <c r="AH21" i="4"/>
  <c r="AG21" i="4"/>
  <c r="AF21" i="4"/>
  <c r="AE21" i="4"/>
  <c r="AD21" i="4"/>
  <c r="AC21" i="4"/>
  <c r="AJ20" i="4"/>
  <c r="AI20" i="4"/>
  <c r="AH20" i="4"/>
  <c r="AG20" i="4"/>
  <c r="AF20" i="4"/>
  <c r="AE20" i="4"/>
  <c r="AD20" i="4"/>
  <c r="AC20" i="4"/>
  <c r="AJ19" i="4"/>
  <c r="AI19" i="4"/>
  <c r="AH19" i="4"/>
  <c r="AG19" i="4"/>
  <c r="AF19" i="4"/>
  <c r="AE19" i="4"/>
  <c r="AD19" i="4"/>
  <c r="AC19" i="4"/>
  <c r="AJ18" i="4"/>
  <c r="AI18" i="4"/>
  <c r="AH18" i="4"/>
  <c r="AG18" i="4"/>
  <c r="AF18" i="4"/>
  <c r="AE18" i="4"/>
  <c r="AD18" i="4"/>
  <c r="AC18" i="4"/>
  <c r="AJ17" i="4"/>
  <c r="AI17" i="4"/>
  <c r="AH17" i="4"/>
  <c r="AG17" i="4"/>
  <c r="AF17" i="4"/>
  <c r="AE17" i="4"/>
  <c r="AD17" i="4"/>
  <c r="AC17" i="4"/>
  <c r="AJ16" i="4"/>
  <c r="AI16" i="4"/>
  <c r="AH16" i="4"/>
  <c r="AG16" i="4"/>
  <c r="AF16" i="4"/>
  <c r="AE16" i="4"/>
  <c r="AD16" i="4"/>
  <c r="AC16" i="4"/>
  <c r="AJ15" i="4"/>
  <c r="AI15" i="4"/>
  <c r="AH15" i="4"/>
  <c r="AG15" i="4"/>
  <c r="AF15" i="4"/>
  <c r="AE15" i="4"/>
  <c r="AD15" i="4"/>
  <c r="AC15" i="4"/>
  <c r="AJ14" i="4"/>
  <c r="AI14" i="4"/>
  <c r="AH14" i="4"/>
  <c r="AG14" i="4"/>
  <c r="AF14" i="4"/>
  <c r="AE14" i="4"/>
  <c r="AD14" i="4"/>
  <c r="AC14" i="4"/>
  <c r="AJ13" i="4"/>
  <c r="AI13" i="4"/>
  <c r="AH13" i="4"/>
  <c r="AG13" i="4"/>
  <c r="AF13" i="4"/>
  <c r="AE13" i="4"/>
  <c r="AD13" i="4"/>
  <c r="AC13" i="4"/>
  <c r="AJ12" i="4"/>
  <c r="AI12" i="4"/>
  <c r="AH12" i="4"/>
  <c r="AG12" i="4"/>
  <c r="AF12" i="4"/>
  <c r="AE12" i="4"/>
  <c r="AD12" i="4"/>
  <c r="AC12" i="4"/>
  <c r="AJ11" i="4"/>
  <c r="AI11" i="4"/>
  <c r="AH11" i="4"/>
  <c r="AG11" i="4"/>
  <c r="AF11" i="4"/>
  <c r="AE11" i="4"/>
  <c r="AD11" i="4"/>
  <c r="AC11" i="4"/>
  <c r="AJ10" i="4"/>
  <c r="AI10" i="4"/>
  <c r="AH10" i="4"/>
  <c r="AG10" i="4"/>
  <c r="AF10" i="4"/>
  <c r="AE10" i="4"/>
  <c r="AD10" i="4"/>
  <c r="AC10" i="4"/>
  <c r="AJ9" i="4"/>
  <c r="AI9" i="4"/>
  <c r="AH9" i="4"/>
  <c r="AG9" i="4"/>
  <c r="AF9" i="4"/>
  <c r="AE9" i="4"/>
  <c r="AD9" i="4"/>
  <c r="AC9" i="4"/>
  <c r="AJ8" i="4"/>
  <c r="AI8" i="4"/>
  <c r="AH8" i="4"/>
  <c r="AG8" i="4"/>
  <c r="AF8" i="4"/>
  <c r="AE8" i="4"/>
  <c r="AD8" i="4"/>
  <c r="AC8" i="4"/>
  <c r="AJ7" i="4"/>
  <c r="AI7" i="4"/>
  <c r="AH7" i="4"/>
  <c r="AG7" i="4"/>
  <c r="AF7" i="4"/>
  <c r="AE7" i="4"/>
  <c r="AD7" i="4"/>
  <c r="AC7" i="4"/>
  <c r="AJ6" i="4"/>
  <c r="AI6" i="4"/>
  <c r="AH6" i="4"/>
  <c r="AG6" i="4"/>
  <c r="AF6" i="4"/>
  <c r="AE6" i="4"/>
  <c r="AD6" i="4"/>
  <c r="AC6" i="4"/>
  <c r="I30" i="3"/>
  <c r="C84" i="5" l="1"/>
  <c r="C87" i="5"/>
  <c r="C77" i="5"/>
  <c r="C85" i="5"/>
  <c r="C78" i="5"/>
  <c r="C80" i="5"/>
  <c r="C81" i="5"/>
  <c r="C73" i="5"/>
  <c r="C75" i="5"/>
  <c r="C82" i="5"/>
  <c r="C56" i="5"/>
  <c r="C60" i="5"/>
  <c r="C59" i="5"/>
  <c r="C61" i="5"/>
  <c r="C52" i="5"/>
  <c r="C64" i="5"/>
  <c r="C63" i="5"/>
  <c r="C54" i="5"/>
  <c r="C66" i="5"/>
  <c r="C168" i="5"/>
  <c r="C157" i="5"/>
  <c r="C169" i="5"/>
  <c r="C159" i="5"/>
  <c r="C171" i="5"/>
  <c r="C161" i="5"/>
  <c r="C162" i="5"/>
  <c r="C164" i="5"/>
  <c r="C43" i="5"/>
  <c r="C33" i="5"/>
  <c r="C35" i="5"/>
  <c r="C36" i="5"/>
  <c r="C38" i="5"/>
  <c r="C42" i="5"/>
  <c r="C31" i="5"/>
  <c r="C45" i="5"/>
  <c r="C39" i="5"/>
  <c r="C40" i="5"/>
  <c r="K38" i="11"/>
  <c r="E10" i="11"/>
  <c r="E15" i="11"/>
  <c r="E7" i="11"/>
  <c r="D38" i="11"/>
  <c r="L38" i="11"/>
  <c r="E12" i="11"/>
  <c r="E17" i="11"/>
  <c r="E9" i="11"/>
  <c r="F38" i="11"/>
  <c r="N38" i="11"/>
  <c r="E14" i="11"/>
  <c r="E11" i="11"/>
  <c r="Q38" i="11"/>
  <c r="P38" i="11"/>
  <c r="E18" i="11"/>
  <c r="C288" i="5"/>
  <c r="C308" i="5"/>
  <c r="C309" i="5"/>
  <c r="C311" i="5"/>
  <c r="C290" i="5"/>
  <c r="C291" i="5"/>
  <c r="C292" i="5"/>
  <c r="C294" i="5"/>
  <c r="C283" i="5"/>
  <c r="C295" i="5"/>
  <c r="C285" i="5"/>
  <c r="E47" i="4"/>
  <c r="E49" i="4"/>
  <c r="E50" i="4"/>
  <c r="C312" i="5"/>
  <c r="C313" i="5"/>
  <c r="C315" i="5"/>
  <c r="C304" i="5"/>
  <c r="C316" i="5"/>
  <c r="C306" i="5"/>
  <c r="C204" i="5"/>
  <c r="C207" i="5"/>
  <c r="C206" i="5"/>
  <c r="C208" i="5"/>
  <c r="C210" i="5"/>
  <c r="C199" i="5"/>
  <c r="C211" i="5"/>
  <c r="C201" i="5"/>
  <c r="C213" i="5"/>
  <c r="I18" i="3"/>
  <c r="AQ6" i="4" l="1"/>
  <c r="AR6" i="4"/>
  <c r="AS6" i="4"/>
  <c r="AT6" i="4"/>
  <c r="AU6" i="4"/>
  <c r="AV6" i="4"/>
  <c r="AW6" i="4"/>
  <c r="AX6" i="4"/>
  <c r="AY6" i="4"/>
  <c r="AZ6" i="4"/>
  <c r="BA6" i="4"/>
  <c r="BB6" i="4"/>
  <c r="BC6" i="4"/>
  <c r="BD6" i="4"/>
  <c r="BE6" i="4"/>
  <c r="AQ7" i="4"/>
  <c r="AR7" i="4"/>
  <c r="AS7" i="4"/>
  <c r="AT7" i="4"/>
  <c r="AU7" i="4"/>
  <c r="AV7" i="4"/>
  <c r="AW7" i="4"/>
  <c r="AX7" i="4"/>
  <c r="AY7" i="4"/>
  <c r="AZ7" i="4"/>
  <c r="BA7" i="4"/>
  <c r="BB7" i="4"/>
  <c r="BC7" i="4"/>
  <c r="BD7" i="4"/>
  <c r="BE7" i="4"/>
  <c r="AQ8" i="4"/>
  <c r="AR8" i="4"/>
  <c r="AS8" i="4"/>
  <c r="AT8" i="4"/>
  <c r="AU8" i="4"/>
  <c r="AV8" i="4"/>
  <c r="AW8" i="4"/>
  <c r="AX8" i="4"/>
  <c r="AY8" i="4"/>
  <c r="AZ8" i="4"/>
  <c r="BA8" i="4"/>
  <c r="BB8" i="4"/>
  <c r="BC8" i="4"/>
  <c r="BD8" i="4"/>
  <c r="BE8" i="4"/>
  <c r="AQ9" i="4"/>
  <c r="AR9" i="4"/>
  <c r="AS9" i="4"/>
  <c r="AT9" i="4"/>
  <c r="AU9" i="4"/>
  <c r="AV9" i="4"/>
  <c r="AW9" i="4"/>
  <c r="AX9" i="4"/>
  <c r="AY9" i="4"/>
  <c r="AZ9" i="4"/>
  <c r="BA9" i="4"/>
  <c r="BB9" i="4"/>
  <c r="BC9" i="4"/>
  <c r="BD9" i="4"/>
  <c r="BE9" i="4"/>
  <c r="AQ10" i="4"/>
  <c r="AR10" i="4"/>
  <c r="AS10" i="4"/>
  <c r="AT10" i="4"/>
  <c r="AU10" i="4"/>
  <c r="AV10" i="4"/>
  <c r="AW10" i="4"/>
  <c r="AX10" i="4"/>
  <c r="AY10" i="4"/>
  <c r="AZ10" i="4"/>
  <c r="BA10" i="4"/>
  <c r="BB10" i="4"/>
  <c r="BC10" i="4"/>
  <c r="BD10" i="4"/>
  <c r="BE10" i="4"/>
  <c r="AQ11" i="4"/>
  <c r="AR11" i="4"/>
  <c r="AS11" i="4"/>
  <c r="AT11" i="4"/>
  <c r="AU11" i="4"/>
  <c r="AV11" i="4"/>
  <c r="AW11" i="4"/>
  <c r="AX11" i="4"/>
  <c r="AY11" i="4"/>
  <c r="AZ11" i="4"/>
  <c r="BA11" i="4"/>
  <c r="BB11" i="4"/>
  <c r="BC11" i="4"/>
  <c r="BD11" i="4"/>
  <c r="BE11" i="4"/>
  <c r="AQ12" i="4"/>
  <c r="AR12" i="4"/>
  <c r="AS12" i="4"/>
  <c r="AT12" i="4"/>
  <c r="AU12" i="4"/>
  <c r="AV12" i="4"/>
  <c r="AW12" i="4"/>
  <c r="AX12" i="4"/>
  <c r="AY12" i="4"/>
  <c r="AZ12" i="4"/>
  <c r="BA12" i="4"/>
  <c r="BB12" i="4"/>
  <c r="BC12" i="4"/>
  <c r="BD12" i="4"/>
  <c r="BE12" i="4"/>
  <c r="AQ13" i="4"/>
  <c r="AR13" i="4"/>
  <c r="AS13" i="4"/>
  <c r="AT13" i="4"/>
  <c r="AU13" i="4"/>
  <c r="AV13" i="4"/>
  <c r="AW13" i="4"/>
  <c r="AX13" i="4"/>
  <c r="AY13" i="4"/>
  <c r="AZ13" i="4"/>
  <c r="BA13" i="4"/>
  <c r="BB13" i="4"/>
  <c r="BC13" i="4"/>
  <c r="BD13" i="4"/>
  <c r="BE13" i="4"/>
  <c r="AQ14" i="4"/>
  <c r="AR14" i="4"/>
  <c r="AS14" i="4"/>
  <c r="AT14" i="4"/>
  <c r="AU14" i="4"/>
  <c r="AV14" i="4"/>
  <c r="AW14" i="4"/>
  <c r="AX14" i="4"/>
  <c r="AY14" i="4"/>
  <c r="AZ14" i="4"/>
  <c r="BA14" i="4"/>
  <c r="BB14" i="4"/>
  <c r="BC14" i="4"/>
  <c r="BD14" i="4"/>
  <c r="BE14" i="4"/>
  <c r="Z29" i="4"/>
  <c r="Z28" i="4"/>
  <c r="Z27" i="4"/>
  <c r="Z26" i="4"/>
  <c r="Z25" i="4"/>
  <c r="Z24" i="4"/>
  <c r="Z23" i="4"/>
  <c r="Z22" i="4"/>
  <c r="Z21" i="4"/>
  <c r="Z20" i="4"/>
  <c r="Z19" i="4"/>
  <c r="Z18" i="4"/>
  <c r="Z17" i="4"/>
  <c r="Z16" i="4"/>
  <c r="Z15" i="4"/>
  <c r="Z14" i="4"/>
  <c r="Z13" i="4"/>
  <c r="Z12" i="4"/>
  <c r="Z11" i="4"/>
  <c r="Z10" i="4"/>
  <c r="Z9" i="4"/>
  <c r="Z8" i="4"/>
  <c r="Z7" i="4"/>
  <c r="Z6" i="4"/>
  <c r="Z40" i="4"/>
  <c r="AB29" i="4"/>
  <c r="AB28" i="4"/>
  <c r="AB27" i="4"/>
  <c r="AB26" i="4"/>
  <c r="AB25" i="4"/>
  <c r="AB24" i="4"/>
  <c r="AB23" i="4"/>
  <c r="AB22" i="4"/>
  <c r="AB21" i="4"/>
  <c r="AB20" i="4"/>
  <c r="AB19" i="4"/>
  <c r="AB18" i="4"/>
  <c r="AB17" i="4"/>
  <c r="AB16" i="4"/>
  <c r="AB15" i="4"/>
  <c r="AB14" i="4"/>
  <c r="AB13" i="4"/>
  <c r="AB12" i="4"/>
  <c r="AB11" i="4"/>
  <c r="AB10" i="4"/>
  <c r="AB9" i="4"/>
  <c r="AB8" i="4"/>
  <c r="AB7" i="4"/>
  <c r="AB6" i="4"/>
  <c r="AQ15" i="4"/>
  <c r="AQ16" i="4"/>
  <c r="AQ17" i="4"/>
  <c r="AQ18" i="4"/>
  <c r="AQ19" i="4"/>
  <c r="AQ20" i="4"/>
  <c r="AQ21" i="4"/>
  <c r="AQ22" i="4"/>
  <c r="AQ23" i="4"/>
  <c r="AQ24" i="4"/>
  <c r="AQ25" i="4"/>
  <c r="AQ26" i="4"/>
  <c r="AQ27" i="4"/>
  <c r="AQ28" i="4"/>
  <c r="AQ29" i="4"/>
  <c r="K8" i="18" l="1"/>
  <c r="K9" i="18"/>
  <c r="K10" i="18"/>
  <c r="K11" i="18"/>
  <c r="K12" i="18"/>
  <c r="K13" i="18"/>
  <c r="K14" i="18"/>
  <c r="K15" i="18"/>
  <c r="K16" i="18"/>
  <c r="K17" i="18"/>
  <c r="K18" i="18"/>
  <c r="K19" i="18"/>
  <c r="K20" i="18"/>
  <c r="K21" i="18"/>
  <c r="K22" i="18"/>
  <c r="K23" i="18"/>
  <c r="K24" i="18"/>
  <c r="K25" i="18"/>
  <c r="K26" i="18"/>
  <c r="K27" i="18"/>
  <c r="K28" i="18"/>
  <c r="K29" i="18"/>
  <c r="K30" i="18"/>
  <c r="K31" i="18"/>
  <c r="K32" i="18"/>
  <c r="K7" i="18"/>
  <c r="K6" i="18"/>
  <c r="K5" i="18"/>
  <c r="K4" i="18"/>
  <c r="K3"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6" i="18"/>
  <c r="J5" i="18"/>
  <c r="J4" i="18"/>
  <c r="J3"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6" i="18"/>
  <c r="F4" i="18"/>
  <c r="F5" i="18"/>
  <c r="F6" i="18"/>
  <c r="F7" i="18"/>
  <c r="F8" i="18"/>
  <c r="F9" i="18"/>
  <c r="F10" i="18"/>
  <c r="F11" i="18"/>
  <c r="F12" i="18"/>
  <c r="F13" i="18"/>
  <c r="F14" i="18"/>
  <c r="F15" i="18"/>
  <c r="F16" i="18"/>
  <c r="F17" i="18"/>
  <c r="F18" i="18"/>
  <c r="F19" i="18"/>
  <c r="F20" i="18"/>
  <c r="F21" i="18"/>
  <c r="F22" i="18"/>
  <c r="F23" i="18"/>
  <c r="F24" i="18"/>
  <c r="F25" i="18"/>
  <c r="F26" i="18"/>
  <c r="F27" i="18"/>
  <c r="F28" i="18"/>
  <c r="F29" i="18"/>
  <c r="F30" i="18"/>
  <c r="F31" i="18"/>
  <c r="F32" i="18"/>
  <c r="F3" i="18"/>
  <c r="C4" i="18"/>
  <c r="E4" i="18"/>
  <c r="C5" i="18"/>
  <c r="E5" i="18"/>
  <c r="C6" i="18"/>
  <c r="E6" i="18"/>
  <c r="C7" i="18"/>
  <c r="E7" i="18"/>
  <c r="C8" i="18"/>
  <c r="E8" i="18"/>
  <c r="C9" i="18"/>
  <c r="E9" i="18"/>
  <c r="C10" i="18"/>
  <c r="E10" i="18"/>
  <c r="C11" i="18"/>
  <c r="E11" i="18"/>
  <c r="C12" i="18"/>
  <c r="E12" i="18"/>
  <c r="C13" i="18"/>
  <c r="E13" i="18"/>
  <c r="C14" i="18"/>
  <c r="E14" i="18"/>
  <c r="C15" i="18"/>
  <c r="E15" i="18"/>
  <c r="C16" i="18"/>
  <c r="E16" i="18"/>
  <c r="C17" i="18"/>
  <c r="E17" i="18"/>
  <c r="C18" i="18"/>
  <c r="E18" i="18"/>
  <c r="C19" i="18"/>
  <c r="E19" i="18"/>
  <c r="C20" i="18"/>
  <c r="E20" i="18"/>
  <c r="C21" i="18"/>
  <c r="E21" i="18"/>
  <c r="C22" i="18"/>
  <c r="E22" i="18"/>
  <c r="C23" i="18"/>
  <c r="E23" i="18"/>
  <c r="C24" i="18"/>
  <c r="E24" i="18"/>
  <c r="C25" i="18"/>
  <c r="E25" i="18"/>
  <c r="C26" i="18"/>
  <c r="E26" i="18"/>
  <c r="C27" i="18"/>
  <c r="E27" i="18"/>
  <c r="C28" i="18"/>
  <c r="E28" i="18"/>
  <c r="C29" i="18"/>
  <c r="E29" i="18"/>
  <c r="C30" i="18"/>
  <c r="E30" i="18"/>
  <c r="C31" i="18"/>
  <c r="E31" i="18"/>
  <c r="C32" i="18"/>
  <c r="E32" i="18"/>
  <c r="E3" i="18"/>
  <c r="C3" i="18"/>
  <c r="B4" i="18"/>
  <c r="B5" i="18"/>
  <c r="B6" i="18"/>
  <c r="B7" i="18"/>
  <c r="B8" i="18"/>
  <c r="B9" i="18"/>
  <c r="B10" i="18"/>
  <c r="B11" i="18"/>
  <c r="B12" i="18"/>
  <c r="B13" i="18"/>
  <c r="B14" i="18"/>
  <c r="B15" i="18"/>
  <c r="B16" i="18"/>
  <c r="B17" i="18"/>
  <c r="B18" i="18"/>
  <c r="B19" i="18"/>
  <c r="B20" i="18"/>
  <c r="B21" i="18"/>
  <c r="B22" i="18"/>
  <c r="B23" i="18"/>
  <c r="B24" i="18"/>
  <c r="B25" i="18"/>
  <c r="B26" i="18"/>
  <c r="B27" i="18"/>
  <c r="B28" i="18"/>
  <c r="B29" i="18"/>
  <c r="B30" i="18"/>
  <c r="B31" i="18"/>
  <c r="B32" i="18"/>
  <c r="B3" i="18"/>
  <c r="A4"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 i="18"/>
  <c r="I5" i="18"/>
  <c r="I4" i="18"/>
  <c r="I3" i="18"/>
  <c r="D19" i="1" l="1"/>
  <c r="E55" i="14" l="1"/>
  <c r="E54" i="14"/>
  <c r="E53" i="14"/>
  <c r="E52" i="14"/>
  <c r="E51" i="14"/>
  <c r="E50" i="14"/>
  <c r="E49" i="14"/>
  <c r="E48" i="14"/>
  <c r="E47" i="14"/>
  <c r="E46" i="14"/>
  <c r="E45" i="14"/>
  <c r="E44" i="14"/>
  <c r="E43" i="14"/>
  <c r="E42" i="14"/>
  <c r="E41" i="14"/>
  <c r="E40" i="14"/>
  <c r="E39" i="14"/>
  <c r="E38" i="14"/>
  <c r="E37" i="14"/>
  <c r="E36" i="14"/>
  <c r="E35" i="14"/>
  <c r="E34" i="14"/>
  <c r="E33" i="14"/>
  <c r="E32" i="14"/>
  <c r="E31" i="14"/>
  <c r="G78" i="1" l="1"/>
  <c r="D61" i="14" l="1"/>
  <c r="A5" i="4"/>
  <c r="E26" i="10" l="1"/>
  <c r="D26" i="10"/>
  <c r="E25" i="10"/>
  <c r="D25" i="10"/>
  <c r="E24" i="10"/>
  <c r="D24" i="10"/>
  <c r="E23" i="10"/>
  <c r="D23" i="10"/>
  <c r="E22" i="10"/>
  <c r="D22" i="10"/>
  <c r="E21" i="10"/>
  <c r="D21" i="10"/>
  <c r="E20" i="10"/>
  <c r="D20" i="10"/>
  <c r="E19" i="10"/>
  <c r="D19" i="10"/>
  <c r="E18" i="10"/>
  <c r="D18" i="10"/>
  <c r="E17" i="10"/>
  <c r="D17" i="10"/>
  <c r="E16" i="10"/>
  <c r="D16" i="10"/>
  <c r="E15" i="10"/>
  <c r="D15" i="10"/>
  <c r="E14" i="10"/>
  <c r="D14" i="10"/>
  <c r="E13" i="10"/>
  <c r="D13" i="10"/>
  <c r="E12" i="10"/>
  <c r="D12" i="10"/>
  <c r="E11" i="10"/>
  <c r="D11" i="10"/>
  <c r="E10" i="10"/>
  <c r="D10" i="10"/>
  <c r="E9" i="10"/>
  <c r="D9" i="10"/>
  <c r="E8" i="10"/>
  <c r="D8" i="10"/>
  <c r="E7" i="10"/>
  <c r="D7" i="10"/>
  <c r="E6" i="10"/>
  <c r="D6" i="10"/>
  <c r="E278" i="6"/>
  <c r="E259" i="6"/>
  <c r="C270" i="6" s="1"/>
  <c r="E240" i="6"/>
  <c r="C251" i="6" s="1"/>
  <c r="E221" i="6"/>
  <c r="C232" i="6" s="1"/>
  <c r="E202" i="6"/>
  <c r="C213" i="6" s="1"/>
  <c r="E183" i="6"/>
  <c r="C194" i="6" s="1"/>
  <c r="E164" i="6"/>
  <c r="C175" i="6" s="1"/>
  <c r="E145" i="6"/>
  <c r="C156" i="6" s="1"/>
  <c r="E126" i="6"/>
  <c r="C137" i="6" s="1"/>
  <c r="E107" i="6"/>
  <c r="C118" i="6" s="1"/>
  <c r="E88" i="6"/>
  <c r="C99" i="6" s="1"/>
  <c r="E69" i="6"/>
  <c r="C80" i="6" s="1"/>
  <c r="E50" i="6"/>
  <c r="E31" i="6"/>
  <c r="C61" i="6" l="1"/>
  <c r="F38" i="10"/>
  <c r="C42" i="6"/>
  <c r="E38" i="10"/>
  <c r="C289" i="6"/>
  <c r="R38" i="10"/>
  <c r="C286" i="6"/>
  <c r="C279" i="6"/>
  <c r="C281" i="6"/>
  <c r="C287" i="6"/>
  <c r="C284" i="6"/>
  <c r="C277" i="6"/>
  <c r="C283" i="6"/>
  <c r="C267" i="6"/>
  <c r="C260" i="6"/>
  <c r="C262" i="6"/>
  <c r="C268" i="6"/>
  <c r="C265" i="6"/>
  <c r="C258" i="6"/>
  <c r="C264" i="6"/>
  <c r="C241" i="6"/>
  <c r="C249" i="6"/>
  <c r="C246" i="6"/>
  <c r="C248" i="6"/>
  <c r="C243" i="6"/>
  <c r="C239" i="6"/>
  <c r="C245" i="6"/>
  <c r="C227" i="6"/>
  <c r="C222" i="6"/>
  <c r="C229" i="6"/>
  <c r="C224" i="6"/>
  <c r="C230" i="6"/>
  <c r="C220" i="6"/>
  <c r="C226" i="6"/>
  <c r="C208" i="6"/>
  <c r="C203" i="6"/>
  <c r="C210" i="6"/>
  <c r="C205" i="6"/>
  <c r="C211" i="6"/>
  <c r="C201" i="6"/>
  <c r="C207" i="6"/>
  <c r="C192" i="6"/>
  <c r="C189" i="6"/>
  <c r="C184" i="6"/>
  <c r="C191" i="6"/>
  <c r="C186" i="6"/>
  <c r="C182" i="6"/>
  <c r="C188" i="6"/>
  <c r="C172" i="6"/>
  <c r="C167" i="6"/>
  <c r="C173" i="6"/>
  <c r="C170" i="6"/>
  <c r="C165" i="6"/>
  <c r="C163" i="6"/>
  <c r="C169" i="6"/>
  <c r="C146" i="6"/>
  <c r="C151" i="6"/>
  <c r="C148" i="6"/>
  <c r="C154" i="6"/>
  <c r="C153" i="6"/>
  <c r="C144" i="6"/>
  <c r="C150" i="6"/>
  <c r="C134" i="6"/>
  <c r="C127" i="6"/>
  <c r="C129" i="6"/>
  <c r="C135" i="6"/>
  <c r="C132" i="6"/>
  <c r="C125" i="6"/>
  <c r="C131" i="6"/>
  <c r="C108" i="6"/>
  <c r="C115" i="6"/>
  <c r="C110" i="6"/>
  <c r="C116" i="6"/>
  <c r="C113" i="6"/>
  <c r="C106" i="6"/>
  <c r="C112" i="6"/>
  <c r="C96" i="6"/>
  <c r="C91" i="6"/>
  <c r="C97" i="6"/>
  <c r="C94" i="6"/>
  <c r="C89" i="6"/>
  <c r="C87" i="6"/>
  <c r="C93" i="6"/>
  <c r="C75" i="6"/>
  <c r="C77" i="6"/>
  <c r="C72" i="6"/>
  <c r="C78" i="6"/>
  <c r="C70" i="6"/>
  <c r="C68" i="6"/>
  <c r="C74" i="6"/>
  <c r="C58" i="6"/>
  <c r="C51" i="6"/>
  <c r="C53" i="6"/>
  <c r="C59" i="6"/>
  <c r="C56" i="6"/>
  <c r="C49" i="6"/>
  <c r="C55" i="6"/>
  <c r="C37" i="6"/>
  <c r="C32" i="6"/>
  <c r="C39" i="6"/>
  <c r="C34" i="6"/>
  <c r="C40" i="6"/>
  <c r="C30" i="6"/>
  <c r="C36" i="6"/>
  <c r="A29" i="4" l="1"/>
  <c r="A28" i="4"/>
  <c r="A27" i="4"/>
  <c r="A26" i="4"/>
  <c r="A25" i="4"/>
  <c r="A24" i="4"/>
  <c r="A23" i="4"/>
  <c r="A22" i="4"/>
  <c r="A21" i="4"/>
  <c r="A20" i="4"/>
  <c r="A19" i="4"/>
  <c r="A18" i="4"/>
  <c r="A17" i="4"/>
  <c r="A16" i="4"/>
  <c r="A15" i="4"/>
  <c r="A14" i="4"/>
  <c r="A13" i="4"/>
  <c r="A12" i="4"/>
  <c r="A11" i="4"/>
  <c r="A10" i="4"/>
  <c r="A9" i="4"/>
  <c r="A8" i="4"/>
  <c r="A7" i="4"/>
  <c r="A6" i="4"/>
  <c r="CB29" i="4"/>
  <c r="CA29" i="4"/>
  <c r="BZ29" i="4"/>
  <c r="BY29" i="4"/>
  <c r="BX29" i="4"/>
  <c r="BW29" i="4"/>
  <c r="BV29" i="4"/>
  <c r="BU29" i="4"/>
  <c r="BT29" i="4"/>
  <c r="BS29" i="4"/>
  <c r="BR29" i="4"/>
  <c r="BQ29" i="4"/>
  <c r="BP29" i="4"/>
  <c r="BO29" i="4"/>
  <c r="BN29" i="4"/>
  <c r="BM29" i="4"/>
  <c r="BL29" i="4"/>
  <c r="BK29" i="4"/>
  <c r="BJ29" i="4"/>
  <c r="BI29" i="4"/>
  <c r="BH29" i="4"/>
  <c r="BG29" i="4"/>
  <c r="BF29" i="4"/>
  <c r="BE29" i="4"/>
  <c r="BD29" i="4"/>
  <c r="BC29" i="4"/>
  <c r="BB29" i="4"/>
  <c r="BA29" i="4"/>
  <c r="AZ29" i="4"/>
  <c r="AY29" i="4"/>
  <c r="AX29" i="4"/>
  <c r="AW29" i="4"/>
  <c r="AV29" i="4"/>
  <c r="AU29" i="4"/>
  <c r="AT29" i="4"/>
  <c r="AS29" i="4"/>
  <c r="AR29" i="4"/>
  <c r="Y29" i="4"/>
  <c r="X29" i="4"/>
  <c r="W29" i="4"/>
  <c r="V29" i="4"/>
  <c r="U29" i="4"/>
  <c r="T29" i="4"/>
  <c r="S29" i="4"/>
  <c r="R29" i="4"/>
  <c r="Q29" i="4"/>
  <c r="P29" i="4"/>
  <c r="O29" i="4"/>
  <c r="N29" i="4"/>
  <c r="M29" i="4"/>
  <c r="L29" i="4"/>
  <c r="K29" i="4"/>
  <c r="J29" i="4"/>
  <c r="I29" i="4"/>
  <c r="H29" i="4"/>
  <c r="G29" i="4"/>
  <c r="CB28" i="4"/>
  <c r="CA28" i="4"/>
  <c r="BZ28" i="4"/>
  <c r="BY28" i="4"/>
  <c r="BX28" i="4"/>
  <c r="BW28" i="4"/>
  <c r="BV28" i="4"/>
  <c r="BU28" i="4"/>
  <c r="BT28" i="4"/>
  <c r="BS28" i="4"/>
  <c r="BR28" i="4"/>
  <c r="BQ28" i="4"/>
  <c r="BP28" i="4"/>
  <c r="BO28" i="4"/>
  <c r="BN28" i="4"/>
  <c r="BM28" i="4"/>
  <c r="BL28" i="4"/>
  <c r="BK28" i="4"/>
  <c r="BJ28" i="4"/>
  <c r="BI28" i="4"/>
  <c r="BH28" i="4"/>
  <c r="BG28" i="4"/>
  <c r="BF28" i="4"/>
  <c r="BE28" i="4"/>
  <c r="BD28" i="4"/>
  <c r="BC28" i="4"/>
  <c r="BB28" i="4"/>
  <c r="BA28" i="4"/>
  <c r="AZ28" i="4"/>
  <c r="AY28" i="4"/>
  <c r="AX28" i="4"/>
  <c r="AW28" i="4"/>
  <c r="AV28" i="4"/>
  <c r="AU28" i="4"/>
  <c r="AT28" i="4"/>
  <c r="AS28" i="4"/>
  <c r="AR28" i="4"/>
  <c r="Y28" i="4"/>
  <c r="X28" i="4"/>
  <c r="W28" i="4"/>
  <c r="V28" i="4"/>
  <c r="U28" i="4"/>
  <c r="T28" i="4"/>
  <c r="S28" i="4"/>
  <c r="R28" i="4"/>
  <c r="Q28" i="4"/>
  <c r="P28" i="4"/>
  <c r="O28" i="4"/>
  <c r="N28" i="4"/>
  <c r="M28" i="4"/>
  <c r="L28" i="4"/>
  <c r="K28" i="4"/>
  <c r="J28" i="4"/>
  <c r="I28" i="4"/>
  <c r="H28" i="4"/>
  <c r="G28" i="4"/>
  <c r="CB27" i="4"/>
  <c r="CA27" i="4"/>
  <c r="BZ27" i="4"/>
  <c r="BY27" i="4"/>
  <c r="BX27" i="4"/>
  <c r="BW27" i="4"/>
  <c r="BV27" i="4"/>
  <c r="BU27" i="4"/>
  <c r="BT27" i="4"/>
  <c r="BS27" i="4"/>
  <c r="BR27" i="4"/>
  <c r="BQ27" i="4"/>
  <c r="BP27" i="4"/>
  <c r="BO27" i="4"/>
  <c r="BN27" i="4"/>
  <c r="BM27" i="4"/>
  <c r="BL27" i="4"/>
  <c r="BK27" i="4"/>
  <c r="BJ27" i="4"/>
  <c r="BI27" i="4"/>
  <c r="BH27" i="4"/>
  <c r="BG27" i="4"/>
  <c r="BF27" i="4"/>
  <c r="BE27" i="4"/>
  <c r="BD27" i="4"/>
  <c r="BC27" i="4"/>
  <c r="BB27" i="4"/>
  <c r="BA27" i="4"/>
  <c r="AZ27" i="4"/>
  <c r="AY27" i="4"/>
  <c r="AX27" i="4"/>
  <c r="AW27" i="4"/>
  <c r="AV27" i="4"/>
  <c r="AU27" i="4"/>
  <c r="AT27" i="4"/>
  <c r="AS27" i="4"/>
  <c r="AR27" i="4"/>
  <c r="Y27" i="4"/>
  <c r="X27" i="4"/>
  <c r="W27" i="4"/>
  <c r="V27" i="4"/>
  <c r="U27" i="4"/>
  <c r="T27" i="4"/>
  <c r="S27" i="4"/>
  <c r="R27" i="4"/>
  <c r="Q27" i="4"/>
  <c r="P27" i="4"/>
  <c r="O27" i="4"/>
  <c r="N27" i="4"/>
  <c r="M27" i="4"/>
  <c r="L27" i="4"/>
  <c r="K27" i="4"/>
  <c r="J27" i="4"/>
  <c r="I27" i="4"/>
  <c r="H27" i="4"/>
  <c r="G27" i="4"/>
  <c r="CB26" i="4"/>
  <c r="CA26" i="4"/>
  <c r="BZ26" i="4"/>
  <c r="BY26" i="4"/>
  <c r="BX26" i="4"/>
  <c r="BW26" i="4"/>
  <c r="BV26" i="4"/>
  <c r="BU26" i="4"/>
  <c r="BT26" i="4"/>
  <c r="BS26" i="4"/>
  <c r="BR26" i="4"/>
  <c r="BQ26" i="4"/>
  <c r="BP26" i="4"/>
  <c r="BO26" i="4"/>
  <c r="BN26" i="4"/>
  <c r="BM26" i="4"/>
  <c r="BL26" i="4"/>
  <c r="BK26" i="4"/>
  <c r="BJ26" i="4"/>
  <c r="BI26" i="4"/>
  <c r="BH26" i="4"/>
  <c r="BG26" i="4"/>
  <c r="BF26" i="4"/>
  <c r="BE26" i="4"/>
  <c r="BD26" i="4"/>
  <c r="BC26" i="4"/>
  <c r="BB26" i="4"/>
  <c r="BA26" i="4"/>
  <c r="AZ26" i="4"/>
  <c r="AY26" i="4"/>
  <c r="AX26" i="4"/>
  <c r="AW26" i="4"/>
  <c r="AV26" i="4"/>
  <c r="AU26" i="4"/>
  <c r="AT26" i="4"/>
  <c r="AS26" i="4"/>
  <c r="AR26" i="4"/>
  <c r="Y26" i="4"/>
  <c r="X26" i="4"/>
  <c r="W26" i="4"/>
  <c r="V26" i="4"/>
  <c r="U26" i="4"/>
  <c r="T26" i="4"/>
  <c r="S26" i="4"/>
  <c r="R26" i="4"/>
  <c r="Q26" i="4"/>
  <c r="P26" i="4"/>
  <c r="O26" i="4"/>
  <c r="N26" i="4"/>
  <c r="M26" i="4"/>
  <c r="L26" i="4"/>
  <c r="K26" i="4"/>
  <c r="J26" i="4"/>
  <c r="I26" i="4"/>
  <c r="H26" i="4"/>
  <c r="G26" i="4"/>
  <c r="CB25" i="4"/>
  <c r="CA25" i="4"/>
  <c r="BZ25" i="4"/>
  <c r="BY25" i="4"/>
  <c r="BX25" i="4"/>
  <c r="BW25" i="4"/>
  <c r="BV25" i="4"/>
  <c r="BU25" i="4"/>
  <c r="BT25" i="4"/>
  <c r="BS25" i="4"/>
  <c r="BR25" i="4"/>
  <c r="BQ25" i="4"/>
  <c r="BP25" i="4"/>
  <c r="BO25" i="4"/>
  <c r="BN25" i="4"/>
  <c r="BM25" i="4"/>
  <c r="BL25" i="4"/>
  <c r="BK25" i="4"/>
  <c r="BJ25" i="4"/>
  <c r="BI25" i="4"/>
  <c r="BH25" i="4"/>
  <c r="BG25" i="4"/>
  <c r="BF25" i="4"/>
  <c r="BE25" i="4"/>
  <c r="BD25" i="4"/>
  <c r="BC25" i="4"/>
  <c r="BB25" i="4"/>
  <c r="BA25" i="4"/>
  <c r="AZ25" i="4"/>
  <c r="AY25" i="4"/>
  <c r="AX25" i="4"/>
  <c r="AW25" i="4"/>
  <c r="AV25" i="4"/>
  <c r="AU25" i="4"/>
  <c r="AT25" i="4"/>
  <c r="AS25" i="4"/>
  <c r="AR25" i="4"/>
  <c r="Y25" i="4"/>
  <c r="X25" i="4"/>
  <c r="W25" i="4"/>
  <c r="V25" i="4"/>
  <c r="U25" i="4"/>
  <c r="T25" i="4"/>
  <c r="S25" i="4"/>
  <c r="R25" i="4"/>
  <c r="Q25" i="4"/>
  <c r="P25" i="4"/>
  <c r="O25" i="4"/>
  <c r="N25" i="4"/>
  <c r="M25" i="4"/>
  <c r="L25" i="4"/>
  <c r="K25" i="4"/>
  <c r="J25" i="4"/>
  <c r="I25" i="4"/>
  <c r="H25" i="4"/>
  <c r="G25" i="4"/>
  <c r="CB24" i="4"/>
  <c r="CA24" i="4"/>
  <c r="BZ24" i="4"/>
  <c r="BY24" i="4"/>
  <c r="BX24" i="4"/>
  <c r="BW24" i="4"/>
  <c r="BV24" i="4"/>
  <c r="BU24" i="4"/>
  <c r="BT24" i="4"/>
  <c r="BS24" i="4"/>
  <c r="BR24" i="4"/>
  <c r="BQ24" i="4"/>
  <c r="BP24" i="4"/>
  <c r="BO24" i="4"/>
  <c r="BN24" i="4"/>
  <c r="BM24" i="4"/>
  <c r="BL24" i="4"/>
  <c r="BK24" i="4"/>
  <c r="BJ24" i="4"/>
  <c r="BI24" i="4"/>
  <c r="BH24" i="4"/>
  <c r="BG24" i="4"/>
  <c r="BF24" i="4"/>
  <c r="BE24" i="4"/>
  <c r="BD24" i="4"/>
  <c r="BC24" i="4"/>
  <c r="BB24" i="4"/>
  <c r="BA24" i="4"/>
  <c r="AZ24" i="4"/>
  <c r="AY24" i="4"/>
  <c r="AX24" i="4"/>
  <c r="AW24" i="4"/>
  <c r="AV24" i="4"/>
  <c r="AU24" i="4"/>
  <c r="AT24" i="4"/>
  <c r="AS24" i="4"/>
  <c r="AR24" i="4"/>
  <c r="Y24" i="4"/>
  <c r="X24" i="4"/>
  <c r="W24" i="4"/>
  <c r="V24" i="4"/>
  <c r="U24" i="4"/>
  <c r="T24" i="4"/>
  <c r="S24" i="4"/>
  <c r="R24" i="4"/>
  <c r="Q24" i="4"/>
  <c r="P24" i="4"/>
  <c r="O24" i="4"/>
  <c r="N24" i="4"/>
  <c r="M24" i="4"/>
  <c r="L24" i="4"/>
  <c r="K24" i="4"/>
  <c r="J24" i="4"/>
  <c r="I24" i="4"/>
  <c r="H24" i="4"/>
  <c r="G24" i="4"/>
  <c r="CB23" i="4"/>
  <c r="CA23" i="4"/>
  <c r="BZ23" i="4"/>
  <c r="BY23" i="4"/>
  <c r="BX23" i="4"/>
  <c r="BW23" i="4"/>
  <c r="BV23" i="4"/>
  <c r="BU23" i="4"/>
  <c r="BT23" i="4"/>
  <c r="BS23" i="4"/>
  <c r="BR23" i="4"/>
  <c r="BQ23" i="4"/>
  <c r="BP23" i="4"/>
  <c r="BO23" i="4"/>
  <c r="BN23" i="4"/>
  <c r="BM23" i="4"/>
  <c r="BL23" i="4"/>
  <c r="BK23" i="4"/>
  <c r="BJ23" i="4"/>
  <c r="BI23" i="4"/>
  <c r="BH23" i="4"/>
  <c r="BG23" i="4"/>
  <c r="BF23" i="4"/>
  <c r="BE23" i="4"/>
  <c r="BD23" i="4"/>
  <c r="BC23" i="4"/>
  <c r="BB23" i="4"/>
  <c r="BA23" i="4"/>
  <c r="AZ23" i="4"/>
  <c r="AY23" i="4"/>
  <c r="AX23" i="4"/>
  <c r="AW23" i="4"/>
  <c r="AV23" i="4"/>
  <c r="AU23" i="4"/>
  <c r="AT23" i="4"/>
  <c r="AS23" i="4"/>
  <c r="AR23" i="4"/>
  <c r="Y23" i="4"/>
  <c r="X23" i="4"/>
  <c r="W23" i="4"/>
  <c r="V23" i="4"/>
  <c r="U23" i="4"/>
  <c r="T23" i="4"/>
  <c r="S23" i="4"/>
  <c r="R23" i="4"/>
  <c r="Q23" i="4"/>
  <c r="P23" i="4"/>
  <c r="O23" i="4"/>
  <c r="N23" i="4"/>
  <c r="M23" i="4"/>
  <c r="L23" i="4"/>
  <c r="K23" i="4"/>
  <c r="J23" i="4"/>
  <c r="I23" i="4"/>
  <c r="H23" i="4"/>
  <c r="G23" i="4"/>
  <c r="CB22" i="4"/>
  <c r="CA22" i="4"/>
  <c r="BZ22" i="4"/>
  <c r="BY22" i="4"/>
  <c r="BX22" i="4"/>
  <c r="BW22" i="4"/>
  <c r="BV22" i="4"/>
  <c r="BU22" i="4"/>
  <c r="BT22" i="4"/>
  <c r="BS22" i="4"/>
  <c r="BR22" i="4"/>
  <c r="BQ22" i="4"/>
  <c r="BP22" i="4"/>
  <c r="BO22" i="4"/>
  <c r="BN22" i="4"/>
  <c r="BM22" i="4"/>
  <c r="BL22" i="4"/>
  <c r="BK22" i="4"/>
  <c r="BJ22" i="4"/>
  <c r="BI22" i="4"/>
  <c r="BH22" i="4"/>
  <c r="BG22" i="4"/>
  <c r="BF22" i="4"/>
  <c r="BE22" i="4"/>
  <c r="BD22" i="4"/>
  <c r="BC22" i="4"/>
  <c r="BB22" i="4"/>
  <c r="BA22" i="4"/>
  <c r="AZ22" i="4"/>
  <c r="AY22" i="4"/>
  <c r="AX22" i="4"/>
  <c r="AW22" i="4"/>
  <c r="AV22" i="4"/>
  <c r="AU22" i="4"/>
  <c r="AT22" i="4"/>
  <c r="AS22" i="4"/>
  <c r="AR22" i="4"/>
  <c r="Y22" i="4"/>
  <c r="X22" i="4"/>
  <c r="W22" i="4"/>
  <c r="V22" i="4"/>
  <c r="U22" i="4"/>
  <c r="T22" i="4"/>
  <c r="S22" i="4"/>
  <c r="R22" i="4"/>
  <c r="Q22" i="4"/>
  <c r="P22" i="4"/>
  <c r="O22" i="4"/>
  <c r="N22" i="4"/>
  <c r="M22" i="4"/>
  <c r="L22" i="4"/>
  <c r="K22" i="4"/>
  <c r="J22" i="4"/>
  <c r="I22" i="4"/>
  <c r="H22" i="4"/>
  <c r="G22" i="4"/>
  <c r="CB21" i="4"/>
  <c r="CA21" i="4"/>
  <c r="BZ21" i="4"/>
  <c r="BY21" i="4"/>
  <c r="BX21" i="4"/>
  <c r="BW21" i="4"/>
  <c r="BV21" i="4"/>
  <c r="BU21" i="4"/>
  <c r="BT21" i="4"/>
  <c r="BS21" i="4"/>
  <c r="BR21" i="4"/>
  <c r="BQ21" i="4"/>
  <c r="BP21" i="4"/>
  <c r="BO21" i="4"/>
  <c r="BN21" i="4"/>
  <c r="BM21" i="4"/>
  <c r="BL21" i="4"/>
  <c r="BK21" i="4"/>
  <c r="BJ21" i="4"/>
  <c r="BI21" i="4"/>
  <c r="BH21" i="4"/>
  <c r="BG21" i="4"/>
  <c r="BF21" i="4"/>
  <c r="BE21" i="4"/>
  <c r="BD21" i="4"/>
  <c r="BC21" i="4"/>
  <c r="BB21" i="4"/>
  <c r="BA21" i="4"/>
  <c r="AZ21" i="4"/>
  <c r="AY21" i="4"/>
  <c r="AX21" i="4"/>
  <c r="AW21" i="4"/>
  <c r="AV21" i="4"/>
  <c r="AU21" i="4"/>
  <c r="AT21" i="4"/>
  <c r="AS21" i="4"/>
  <c r="AR21" i="4"/>
  <c r="Y21" i="4"/>
  <c r="X21" i="4"/>
  <c r="W21" i="4"/>
  <c r="V21" i="4"/>
  <c r="U21" i="4"/>
  <c r="T21" i="4"/>
  <c r="S21" i="4"/>
  <c r="R21" i="4"/>
  <c r="Q21" i="4"/>
  <c r="P21" i="4"/>
  <c r="O21" i="4"/>
  <c r="N21" i="4"/>
  <c r="M21" i="4"/>
  <c r="L21" i="4"/>
  <c r="K21" i="4"/>
  <c r="J21" i="4"/>
  <c r="I21" i="4"/>
  <c r="H21" i="4"/>
  <c r="G21" i="4"/>
  <c r="CB20" i="4"/>
  <c r="CA20" i="4"/>
  <c r="BZ20" i="4"/>
  <c r="BY20" i="4"/>
  <c r="BX20" i="4"/>
  <c r="BW20" i="4"/>
  <c r="BV20" i="4"/>
  <c r="BU20" i="4"/>
  <c r="BT20" i="4"/>
  <c r="BS20" i="4"/>
  <c r="BR20" i="4"/>
  <c r="BQ20" i="4"/>
  <c r="BP20" i="4"/>
  <c r="BO20" i="4"/>
  <c r="BN20" i="4"/>
  <c r="BM20" i="4"/>
  <c r="BL20" i="4"/>
  <c r="BK20" i="4"/>
  <c r="BJ20" i="4"/>
  <c r="BI20" i="4"/>
  <c r="BH20" i="4"/>
  <c r="BG20" i="4"/>
  <c r="BF20" i="4"/>
  <c r="BE20" i="4"/>
  <c r="BD20" i="4"/>
  <c r="BC20" i="4"/>
  <c r="BB20" i="4"/>
  <c r="BA20" i="4"/>
  <c r="AZ20" i="4"/>
  <c r="AY20" i="4"/>
  <c r="AX20" i="4"/>
  <c r="AW20" i="4"/>
  <c r="AV20" i="4"/>
  <c r="AU20" i="4"/>
  <c r="AT20" i="4"/>
  <c r="AS20" i="4"/>
  <c r="AR20" i="4"/>
  <c r="Y20" i="4"/>
  <c r="X20" i="4"/>
  <c r="W20" i="4"/>
  <c r="V20" i="4"/>
  <c r="U20" i="4"/>
  <c r="T20" i="4"/>
  <c r="S20" i="4"/>
  <c r="R20" i="4"/>
  <c r="Q20" i="4"/>
  <c r="P20" i="4"/>
  <c r="O20" i="4"/>
  <c r="N20" i="4"/>
  <c r="M20" i="4"/>
  <c r="L20" i="4"/>
  <c r="K20" i="4"/>
  <c r="J20" i="4"/>
  <c r="I20" i="4"/>
  <c r="H20" i="4"/>
  <c r="G20" i="4"/>
  <c r="CB19" i="4"/>
  <c r="CA19" i="4"/>
  <c r="BZ19" i="4"/>
  <c r="BY19" i="4"/>
  <c r="BX19" i="4"/>
  <c r="BW19" i="4"/>
  <c r="BV19" i="4"/>
  <c r="BU19" i="4"/>
  <c r="BT19" i="4"/>
  <c r="BS19" i="4"/>
  <c r="BR19" i="4"/>
  <c r="BQ19" i="4"/>
  <c r="BP19" i="4"/>
  <c r="BO19" i="4"/>
  <c r="BN19" i="4"/>
  <c r="BM19" i="4"/>
  <c r="BL19" i="4"/>
  <c r="BK19" i="4"/>
  <c r="BJ19" i="4"/>
  <c r="BI19" i="4"/>
  <c r="BH19" i="4"/>
  <c r="BG19" i="4"/>
  <c r="BF19" i="4"/>
  <c r="BE19" i="4"/>
  <c r="BD19" i="4"/>
  <c r="BC19" i="4"/>
  <c r="BB19" i="4"/>
  <c r="BA19" i="4"/>
  <c r="AZ19" i="4"/>
  <c r="AY19" i="4"/>
  <c r="AX19" i="4"/>
  <c r="AW19" i="4"/>
  <c r="AV19" i="4"/>
  <c r="AU19" i="4"/>
  <c r="AT19" i="4"/>
  <c r="AS19" i="4"/>
  <c r="AR19" i="4"/>
  <c r="Y19" i="4"/>
  <c r="X19" i="4"/>
  <c r="W19" i="4"/>
  <c r="V19" i="4"/>
  <c r="U19" i="4"/>
  <c r="T19" i="4"/>
  <c r="S19" i="4"/>
  <c r="R19" i="4"/>
  <c r="Q19" i="4"/>
  <c r="P19" i="4"/>
  <c r="O19" i="4"/>
  <c r="N19" i="4"/>
  <c r="M19" i="4"/>
  <c r="L19" i="4"/>
  <c r="K19" i="4"/>
  <c r="J19" i="4"/>
  <c r="I19" i="4"/>
  <c r="H19" i="4"/>
  <c r="G19" i="4"/>
  <c r="CB18" i="4"/>
  <c r="CA18" i="4"/>
  <c r="BZ18" i="4"/>
  <c r="BY18" i="4"/>
  <c r="BX18" i="4"/>
  <c r="BW18" i="4"/>
  <c r="BV18" i="4"/>
  <c r="BU18" i="4"/>
  <c r="BT18" i="4"/>
  <c r="BS18" i="4"/>
  <c r="BR18" i="4"/>
  <c r="BQ18" i="4"/>
  <c r="BP18" i="4"/>
  <c r="BO18" i="4"/>
  <c r="BN18" i="4"/>
  <c r="BM18" i="4"/>
  <c r="BL18" i="4"/>
  <c r="BK18" i="4"/>
  <c r="BJ18" i="4"/>
  <c r="BI18" i="4"/>
  <c r="BH18" i="4"/>
  <c r="BG18" i="4"/>
  <c r="BF18" i="4"/>
  <c r="BE18" i="4"/>
  <c r="BD18" i="4"/>
  <c r="BC18" i="4"/>
  <c r="BB18" i="4"/>
  <c r="BA18" i="4"/>
  <c r="AZ18" i="4"/>
  <c r="AY18" i="4"/>
  <c r="AX18" i="4"/>
  <c r="AW18" i="4"/>
  <c r="AV18" i="4"/>
  <c r="AU18" i="4"/>
  <c r="AT18" i="4"/>
  <c r="AS18" i="4"/>
  <c r="AR18" i="4"/>
  <c r="Y18" i="4"/>
  <c r="X18" i="4"/>
  <c r="W18" i="4"/>
  <c r="V18" i="4"/>
  <c r="U18" i="4"/>
  <c r="T18" i="4"/>
  <c r="S18" i="4"/>
  <c r="R18" i="4"/>
  <c r="Q18" i="4"/>
  <c r="P18" i="4"/>
  <c r="O18" i="4"/>
  <c r="N18" i="4"/>
  <c r="M18" i="4"/>
  <c r="L18" i="4"/>
  <c r="K18" i="4"/>
  <c r="J18" i="4"/>
  <c r="I18" i="4"/>
  <c r="H18" i="4"/>
  <c r="G18" i="4"/>
  <c r="CB17" i="4"/>
  <c r="CA17" i="4"/>
  <c r="BZ17" i="4"/>
  <c r="BY17" i="4"/>
  <c r="BX17" i="4"/>
  <c r="BW17" i="4"/>
  <c r="BV17" i="4"/>
  <c r="BU17" i="4"/>
  <c r="BT17" i="4"/>
  <c r="BS17" i="4"/>
  <c r="BR17" i="4"/>
  <c r="BQ17" i="4"/>
  <c r="BP17" i="4"/>
  <c r="BO17" i="4"/>
  <c r="BN17" i="4"/>
  <c r="BM17" i="4"/>
  <c r="BL17" i="4"/>
  <c r="BK17" i="4"/>
  <c r="BJ17" i="4"/>
  <c r="BI17" i="4"/>
  <c r="BH17" i="4"/>
  <c r="BG17" i="4"/>
  <c r="BF17" i="4"/>
  <c r="BE17" i="4"/>
  <c r="BD17" i="4"/>
  <c r="BC17" i="4"/>
  <c r="BB17" i="4"/>
  <c r="BA17" i="4"/>
  <c r="AZ17" i="4"/>
  <c r="AY17" i="4"/>
  <c r="AX17" i="4"/>
  <c r="AW17" i="4"/>
  <c r="AV17" i="4"/>
  <c r="AU17" i="4"/>
  <c r="AT17" i="4"/>
  <c r="AS17" i="4"/>
  <c r="AR17" i="4"/>
  <c r="Y17" i="4"/>
  <c r="X17" i="4"/>
  <c r="W17" i="4"/>
  <c r="V17" i="4"/>
  <c r="U17" i="4"/>
  <c r="T17" i="4"/>
  <c r="S17" i="4"/>
  <c r="R17" i="4"/>
  <c r="Q17" i="4"/>
  <c r="P17" i="4"/>
  <c r="O17" i="4"/>
  <c r="N17" i="4"/>
  <c r="M17" i="4"/>
  <c r="L17" i="4"/>
  <c r="K17" i="4"/>
  <c r="J17" i="4"/>
  <c r="I17" i="4"/>
  <c r="H17" i="4"/>
  <c r="G17" i="4"/>
  <c r="CB16" i="4"/>
  <c r="CA16" i="4"/>
  <c r="BZ16" i="4"/>
  <c r="BY16" i="4"/>
  <c r="BX16" i="4"/>
  <c r="BW16" i="4"/>
  <c r="BV16" i="4"/>
  <c r="BU16" i="4"/>
  <c r="BT16" i="4"/>
  <c r="BS16" i="4"/>
  <c r="BR16" i="4"/>
  <c r="BQ16" i="4"/>
  <c r="BP16" i="4"/>
  <c r="BO16" i="4"/>
  <c r="BN16" i="4"/>
  <c r="BM16" i="4"/>
  <c r="BL16" i="4"/>
  <c r="BK16" i="4"/>
  <c r="BJ16" i="4"/>
  <c r="BI16" i="4"/>
  <c r="BH16" i="4"/>
  <c r="BG16" i="4"/>
  <c r="BF16" i="4"/>
  <c r="BE16" i="4"/>
  <c r="BD16" i="4"/>
  <c r="BC16" i="4"/>
  <c r="BB16" i="4"/>
  <c r="BA16" i="4"/>
  <c r="AZ16" i="4"/>
  <c r="AY16" i="4"/>
  <c r="AX16" i="4"/>
  <c r="AW16" i="4"/>
  <c r="AV16" i="4"/>
  <c r="AU16" i="4"/>
  <c r="AT16" i="4"/>
  <c r="AS16" i="4"/>
  <c r="AR16" i="4"/>
  <c r="Y16" i="4"/>
  <c r="X16" i="4"/>
  <c r="W16" i="4"/>
  <c r="V16" i="4"/>
  <c r="U16" i="4"/>
  <c r="T16" i="4"/>
  <c r="S16" i="4"/>
  <c r="R16" i="4"/>
  <c r="Q16" i="4"/>
  <c r="P16" i="4"/>
  <c r="O16" i="4"/>
  <c r="N16" i="4"/>
  <c r="M16" i="4"/>
  <c r="L16" i="4"/>
  <c r="K16" i="4"/>
  <c r="J16" i="4"/>
  <c r="I16" i="4"/>
  <c r="H16" i="4"/>
  <c r="G16" i="4"/>
  <c r="CB15" i="4"/>
  <c r="CA15" i="4"/>
  <c r="BZ15" i="4"/>
  <c r="BY15" i="4"/>
  <c r="BX15" i="4"/>
  <c r="BW15" i="4"/>
  <c r="BV15" i="4"/>
  <c r="BU15" i="4"/>
  <c r="BT15" i="4"/>
  <c r="BS15" i="4"/>
  <c r="BR15" i="4"/>
  <c r="BQ15" i="4"/>
  <c r="BP15" i="4"/>
  <c r="BO15" i="4"/>
  <c r="BN15" i="4"/>
  <c r="BM15" i="4"/>
  <c r="BL15" i="4"/>
  <c r="BK15" i="4"/>
  <c r="BJ15" i="4"/>
  <c r="BI15" i="4"/>
  <c r="BH15" i="4"/>
  <c r="BG15" i="4"/>
  <c r="BF15" i="4"/>
  <c r="BE15" i="4"/>
  <c r="BD15" i="4"/>
  <c r="BC15" i="4"/>
  <c r="BB15" i="4"/>
  <c r="BA15" i="4"/>
  <c r="AZ15" i="4"/>
  <c r="AY15" i="4"/>
  <c r="AX15" i="4"/>
  <c r="AW15" i="4"/>
  <c r="AV15" i="4"/>
  <c r="AU15" i="4"/>
  <c r="AT15" i="4"/>
  <c r="AS15" i="4"/>
  <c r="AR15" i="4"/>
  <c r="Y15" i="4"/>
  <c r="X15" i="4"/>
  <c r="W15" i="4"/>
  <c r="V15" i="4"/>
  <c r="U15" i="4"/>
  <c r="T15" i="4"/>
  <c r="S15" i="4"/>
  <c r="R15" i="4"/>
  <c r="Q15" i="4"/>
  <c r="P15" i="4"/>
  <c r="O15" i="4"/>
  <c r="N15" i="4"/>
  <c r="M15" i="4"/>
  <c r="L15" i="4"/>
  <c r="K15" i="4"/>
  <c r="J15" i="4"/>
  <c r="I15" i="4"/>
  <c r="H15" i="4"/>
  <c r="G15" i="4"/>
  <c r="CB14" i="4"/>
  <c r="CA14" i="4"/>
  <c r="BZ14" i="4"/>
  <c r="BY14" i="4"/>
  <c r="BX14" i="4"/>
  <c r="BW14" i="4"/>
  <c r="BV14" i="4"/>
  <c r="BU14" i="4"/>
  <c r="BT14" i="4"/>
  <c r="BS14" i="4"/>
  <c r="BR14" i="4"/>
  <c r="BQ14" i="4"/>
  <c r="BP14" i="4"/>
  <c r="BO14" i="4"/>
  <c r="BN14" i="4"/>
  <c r="BM14" i="4"/>
  <c r="BL14" i="4"/>
  <c r="BK14" i="4"/>
  <c r="BJ14" i="4"/>
  <c r="BI14" i="4"/>
  <c r="BH14" i="4"/>
  <c r="BG14" i="4"/>
  <c r="BF14" i="4"/>
  <c r="Y14" i="4"/>
  <c r="X14" i="4"/>
  <c r="W14" i="4"/>
  <c r="V14" i="4"/>
  <c r="U14" i="4"/>
  <c r="T14" i="4"/>
  <c r="S14" i="4"/>
  <c r="R14" i="4"/>
  <c r="Q14" i="4"/>
  <c r="P14" i="4"/>
  <c r="O14" i="4"/>
  <c r="N14" i="4"/>
  <c r="M14" i="4"/>
  <c r="L14" i="4"/>
  <c r="K14" i="4"/>
  <c r="J14" i="4"/>
  <c r="I14" i="4"/>
  <c r="H14" i="4"/>
  <c r="G14" i="4"/>
  <c r="CB13" i="4"/>
  <c r="CA13" i="4"/>
  <c r="BZ13" i="4"/>
  <c r="BY13" i="4"/>
  <c r="BX13" i="4"/>
  <c r="BW13" i="4"/>
  <c r="BV13" i="4"/>
  <c r="BU13" i="4"/>
  <c r="BT13" i="4"/>
  <c r="BS13" i="4"/>
  <c r="BR13" i="4"/>
  <c r="BQ13" i="4"/>
  <c r="BP13" i="4"/>
  <c r="BO13" i="4"/>
  <c r="BN13" i="4"/>
  <c r="BM13" i="4"/>
  <c r="BL13" i="4"/>
  <c r="BK13" i="4"/>
  <c r="BJ13" i="4"/>
  <c r="BI13" i="4"/>
  <c r="BH13" i="4"/>
  <c r="BG13" i="4"/>
  <c r="BF13" i="4"/>
  <c r="Y13" i="4"/>
  <c r="X13" i="4"/>
  <c r="W13" i="4"/>
  <c r="V13" i="4"/>
  <c r="U13" i="4"/>
  <c r="T13" i="4"/>
  <c r="S13" i="4"/>
  <c r="R13" i="4"/>
  <c r="Q13" i="4"/>
  <c r="P13" i="4"/>
  <c r="O13" i="4"/>
  <c r="N13" i="4"/>
  <c r="M13" i="4"/>
  <c r="L13" i="4"/>
  <c r="K13" i="4"/>
  <c r="J13" i="4"/>
  <c r="I13" i="4"/>
  <c r="H13" i="4"/>
  <c r="G13" i="4"/>
  <c r="CB12" i="4"/>
  <c r="CA12" i="4"/>
  <c r="BZ12" i="4"/>
  <c r="BY12" i="4"/>
  <c r="BX12" i="4"/>
  <c r="BW12" i="4"/>
  <c r="BV12" i="4"/>
  <c r="BU12" i="4"/>
  <c r="BT12" i="4"/>
  <c r="BS12" i="4"/>
  <c r="BR12" i="4"/>
  <c r="BQ12" i="4"/>
  <c r="BP12" i="4"/>
  <c r="BO12" i="4"/>
  <c r="BN12" i="4"/>
  <c r="BM12" i="4"/>
  <c r="BL12" i="4"/>
  <c r="BK12" i="4"/>
  <c r="BJ12" i="4"/>
  <c r="BI12" i="4"/>
  <c r="BH12" i="4"/>
  <c r="BG12" i="4"/>
  <c r="BF12" i="4"/>
  <c r="Y12" i="4"/>
  <c r="X12" i="4"/>
  <c r="W12" i="4"/>
  <c r="V12" i="4"/>
  <c r="U12" i="4"/>
  <c r="T12" i="4"/>
  <c r="S12" i="4"/>
  <c r="R12" i="4"/>
  <c r="Q12" i="4"/>
  <c r="P12" i="4"/>
  <c r="O12" i="4"/>
  <c r="N12" i="4"/>
  <c r="M12" i="4"/>
  <c r="L12" i="4"/>
  <c r="K12" i="4"/>
  <c r="J12" i="4"/>
  <c r="I12" i="4"/>
  <c r="H12" i="4"/>
  <c r="G12" i="4"/>
  <c r="CB11" i="4"/>
  <c r="CA11" i="4"/>
  <c r="BZ11" i="4"/>
  <c r="BY11" i="4"/>
  <c r="BX11" i="4"/>
  <c r="BW11" i="4"/>
  <c r="BV11" i="4"/>
  <c r="BU11" i="4"/>
  <c r="BT11" i="4"/>
  <c r="BS11" i="4"/>
  <c r="BR11" i="4"/>
  <c r="BQ11" i="4"/>
  <c r="BP11" i="4"/>
  <c r="BO11" i="4"/>
  <c r="BN11" i="4"/>
  <c r="BM11" i="4"/>
  <c r="BL11" i="4"/>
  <c r="BK11" i="4"/>
  <c r="BJ11" i="4"/>
  <c r="BI11" i="4"/>
  <c r="BH11" i="4"/>
  <c r="BG11" i="4"/>
  <c r="BF11" i="4"/>
  <c r="Y11" i="4"/>
  <c r="X11" i="4"/>
  <c r="W11" i="4"/>
  <c r="V11" i="4"/>
  <c r="U11" i="4"/>
  <c r="T11" i="4"/>
  <c r="S11" i="4"/>
  <c r="R11" i="4"/>
  <c r="Q11" i="4"/>
  <c r="P11" i="4"/>
  <c r="O11" i="4"/>
  <c r="N11" i="4"/>
  <c r="M11" i="4"/>
  <c r="L11" i="4"/>
  <c r="K11" i="4"/>
  <c r="J11" i="4"/>
  <c r="I11" i="4"/>
  <c r="H11" i="4"/>
  <c r="G11" i="4"/>
  <c r="CB10" i="4"/>
  <c r="CA10" i="4"/>
  <c r="BZ10" i="4"/>
  <c r="BY10" i="4"/>
  <c r="BX10" i="4"/>
  <c r="BW10" i="4"/>
  <c r="BV10" i="4"/>
  <c r="BU10" i="4"/>
  <c r="BT10" i="4"/>
  <c r="BS10" i="4"/>
  <c r="BR10" i="4"/>
  <c r="BQ10" i="4"/>
  <c r="BP10" i="4"/>
  <c r="BO10" i="4"/>
  <c r="BN10" i="4"/>
  <c r="BM10" i="4"/>
  <c r="BL10" i="4"/>
  <c r="BK10" i="4"/>
  <c r="BJ10" i="4"/>
  <c r="BI10" i="4"/>
  <c r="BH10" i="4"/>
  <c r="BG10" i="4"/>
  <c r="BF10" i="4"/>
  <c r="Y10" i="4"/>
  <c r="X10" i="4"/>
  <c r="W10" i="4"/>
  <c r="V10" i="4"/>
  <c r="U10" i="4"/>
  <c r="T10" i="4"/>
  <c r="S10" i="4"/>
  <c r="R10" i="4"/>
  <c r="Q10" i="4"/>
  <c r="P10" i="4"/>
  <c r="O10" i="4"/>
  <c r="N10" i="4"/>
  <c r="M10" i="4"/>
  <c r="L10" i="4"/>
  <c r="K10" i="4"/>
  <c r="J10" i="4"/>
  <c r="I10" i="4"/>
  <c r="H10" i="4"/>
  <c r="G10" i="4"/>
  <c r="CB9" i="4"/>
  <c r="CA9" i="4"/>
  <c r="BZ9" i="4"/>
  <c r="BY9" i="4"/>
  <c r="BX9" i="4"/>
  <c r="BW9" i="4"/>
  <c r="BV9" i="4"/>
  <c r="BU9" i="4"/>
  <c r="BT9" i="4"/>
  <c r="BS9" i="4"/>
  <c r="BR9" i="4"/>
  <c r="BQ9" i="4"/>
  <c r="BP9" i="4"/>
  <c r="BO9" i="4"/>
  <c r="BN9" i="4"/>
  <c r="BM9" i="4"/>
  <c r="BL9" i="4"/>
  <c r="BK9" i="4"/>
  <c r="BJ9" i="4"/>
  <c r="BI9" i="4"/>
  <c r="BH9" i="4"/>
  <c r="BG9" i="4"/>
  <c r="BF9" i="4"/>
  <c r="Y9" i="4"/>
  <c r="X9" i="4"/>
  <c r="W9" i="4"/>
  <c r="V9" i="4"/>
  <c r="U9" i="4"/>
  <c r="T9" i="4"/>
  <c r="S9" i="4"/>
  <c r="R9" i="4"/>
  <c r="Q9" i="4"/>
  <c r="P9" i="4"/>
  <c r="O9" i="4"/>
  <c r="N9" i="4"/>
  <c r="M9" i="4"/>
  <c r="L9" i="4"/>
  <c r="K9" i="4"/>
  <c r="J9" i="4"/>
  <c r="I9" i="4"/>
  <c r="H9" i="4"/>
  <c r="G9" i="4"/>
  <c r="CB8" i="4"/>
  <c r="CA8" i="4"/>
  <c r="BZ8" i="4"/>
  <c r="BY8" i="4"/>
  <c r="BX8" i="4"/>
  <c r="BW8" i="4"/>
  <c r="BV8" i="4"/>
  <c r="BU8" i="4"/>
  <c r="BT8" i="4"/>
  <c r="BS8" i="4"/>
  <c r="BR8" i="4"/>
  <c r="BQ8" i="4"/>
  <c r="BP8" i="4"/>
  <c r="BO8" i="4"/>
  <c r="BN8" i="4"/>
  <c r="BM8" i="4"/>
  <c r="BL8" i="4"/>
  <c r="BK8" i="4"/>
  <c r="BJ8" i="4"/>
  <c r="BI8" i="4"/>
  <c r="BH8" i="4"/>
  <c r="BG8" i="4"/>
  <c r="BF8" i="4"/>
  <c r="Y8" i="4"/>
  <c r="X8" i="4"/>
  <c r="W8" i="4"/>
  <c r="V8" i="4"/>
  <c r="U8" i="4"/>
  <c r="T8" i="4"/>
  <c r="S8" i="4"/>
  <c r="R8" i="4"/>
  <c r="Q8" i="4"/>
  <c r="CB7" i="4"/>
  <c r="CA7" i="4"/>
  <c r="BZ7" i="4"/>
  <c r="BY7" i="4"/>
  <c r="BX7" i="4"/>
  <c r="BW7" i="4"/>
  <c r="BV7" i="4"/>
  <c r="BU7" i="4"/>
  <c r="BT7" i="4"/>
  <c r="BS7" i="4"/>
  <c r="BR7" i="4"/>
  <c r="BQ7" i="4"/>
  <c r="BP7" i="4"/>
  <c r="BO7" i="4"/>
  <c r="BN7" i="4"/>
  <c r="BM7" i="4"/>
  <c r="BL7" i="4"/>
  <c r="BK7" i="4"/>
  <c r="BJ7" i="4"/>
  <c r="BI7" i="4"/>
  <c r="BH7" i="4"/>
  <c r="BG7" i="4"/>
  <c r="BF7" i="4"/>
  <c r="Y7" i="4"/>
  <c r="X7" i="4"/>
  <c r="W7" i="4"/>
  <c r="V7" i="4"/>
  <c r="U7" i="4"/>
  <c r="T7" i="4"/>
  <c r="S7" i="4"/>
  <c r="R7" i="4"/>
  <c r="Q7" i="4"/>
  <c r="CB6" i="4"/>
  <c r="CA6" i="4"/>
  <c r="BZ6" i="4"/>
  <c r="BY6" i="4"/>
  <c r="BX6" i="4"/>
  <c r="BW6" i="4"/>
  <c r="BV6" i="4"/>
  <c r="BU6" i="4"/>
  <c r="BT6" i="4"/>
  <c r="BS6" i="4"/>
  <c r="BR6" i="4"/>
  <c r="BQ6" i="4"/>
  <c r="BP6" i="4"/>
  <c r="BO6" i="4"/>
  <c r="BN6" i="4"/>
  <c r="BM6" i="4"/>
  <c r="BL6" i="4"/>
  <c r="BK6" i="4"/>
  <c r="BJ6" i="4"/>
  <c r="BI6" i="4"/>
  <c r="BH6" i="4"/>
  <c r="BG6" i="4"/>
  <c r="BF6" i="4"/>
  <c r="Y6" i="4"/>
  <c r="X6" i="4"/>
  <c r="W6" i="4"/>
  <c r="V6" i="4"/>
  <c r="U6" i="4"/>
  <c r="T6" i="4"/>
  <c r="S6" i="4"/>
  <c r="R6" i="4"/>
  <c r="Q6" i="4"/>
  <c r="G40" i="4"/>
  <c r="H40" i="4"/>
  <c r="I40" i="4"/>
  <c r="J40" i="4"/>
  <c r="K40" i="4"/>
  <c r="L40" i="4"/>
  <c r="M40" i="4"/>
  <c r="N40" i="4"/>
  <c r="O40" i="4"/>
  <c r="P40" i="4"/>
  <c r="Q40" i="4"/>
  <c r="R40" i="4"/>
  <c r="S40" i="4"/>
  <c r="T40" i="4"/>
  <c r="U40" i="4"/>
  <c r="V40" i="4"/>
  <c r="W40" i="4"/>
  <c r="X40" i="4"/>
  <c r="Y40" i="4"/>
  <c r="F40" i="4"/>
  <c r="I83" i="3"/>
  <c r="I70" i="3"/>
  <c r="I67" i="3"/>
  <c r="C62" i="3"/>
  <c r="I62" i="3" s="1"/>
  <c r="C56" i="3"/>
  <c r="I56" i="3" s="1"/>
  <c r="C29" i="3"/>
  <c r="C21" i="3"/>
  <c r="E12" i="6"/>
  <c r="D38" i="10" s="1"/>
  <c r="A27" i="10"/>
  <c r="B27" i="10"/>
  <c r="A28" i="10"/>
  <c r="B28" i="10"/>
  <c r="A29" i="10"/>
  <c r="B29" i="10"/>
  <c r="A30" i="10"/>
  <c r="B30" i="10"/>
  <c r="D26" i="11"/>
  <c r="A27" i="11"/>
  <c r="B27" i="11"/>
  <c r="A28" i="11"/>
  <c r="B28" i="11"/>
  <c r="A29" i="11"/>
  <c r="B29" i="11"/>
  <c r="F408" i="5"/>
  <c r="F387" i="5"/>
  <c r="E23" i="11" s="1"/>
  <c r="F366" i="5"/>
  <c r="F345" i="5"/>
  <c r="F324" i="5"/>
  <c r="W18" i="17"/>
  <c r="T18" i="17"/>
  <c r="S18" i="17"/>
  <c r="Q18" i="17"/>
  <c r="P18" i="17"/>
  <c r="O18" i="17"/>
  <c r="N18" i="17"/>
  <c r="M18" i="17"/>
  <c r="K18" i="17"/>
  <c r="J18" i="17"/>
  <c r="H18" i="17"/>
  <c r="G18" i="17"/>
  <c r="F18" i="17"/>
  <c r="E18" i="17"/>
  <c r="D18" i="17"/>
  <c r="W34" i="17"/>
  <c r="T34" i="17"/>
  <c r="S34" i="17"/>
  <c r="Q34" i="17"/>
  <c r="P34" i="17"/>
  <c r="O34" i="17"/>
  <c r="N34" i="17"/>
  <c r="M34" i="17"/>
  <c r="K34" i="17"/>
  <c r="J34" i="17"/>
  <c r="H34" i="17"/>
  <c r="G34" i="17"/>
  <c r="F34" i="17"/>
  <c r="E34" i="17"/>
  <c r="D34" i="17"/>
  <c r="W33" i="17"/>
  <c r="T33" i="17"/>
  <c r="S33" i="17"/>
  <c r="Q33" i="17"/>
  <c r="P33" i="17"/>
  <c r="O33" i="17"/>
  <c r="N33" i="17"/>
  <c r="M33" i="17"/>
  <c r="K33" i="17"/>
  <c r="J33" i="17"/>
  <c r="H33" i="17"/>
  <c r="G33" i="17"/>
  <c r="F33" i="17"/>
  <c r="E33" i="17"/>
  <c r="D33" i="17"/>
  <c r="W32" i="17"/>
  <c r="T32" i="17"/>
  <c r="S32" i="17"/>
  <c r="Q32" i="17"/>
  <c r="P32" i="17"/>
  <c r="O32" i="17"/>
  <c r="N32" i="17"/>
  <c r="M32" i="17"/>
  <c r="K32" i="17"/>
  <c r="J32" i="17"/>
  <c r="H32" i="17"/>
  <c r="G32" i="17"/>
  <c r="F32" i="17"/>
  <c r="E32" i="17"/>
  <c r="D32" i="17"/>
  <c r="W31" i="17"/>
  <c r="T31" i="17"/>
  <c r="S31" i="17"/>
  <c r="Q31" i="17"/>
  <c r="P31" i="17"/>
  <c r="O31" i="17"/>
  <c r="N31" i="17"/>
  <c r="M31" i="17"/>
  <c r="K31" i="17"/>
  <c r="J31" i="17"/>
  <c r="H31" i="17"/>
  <c r="G31" i="17"/>
  <c r="F31" i="17"/>
  <c r="E31" i="17"/>
  <c r="D31" i="17"/>
  <c r="W30" i="17"/>
  <c r="T30" i="17"/>
  <c r="S30" i="17"/>
  <c r="Q30" i="17"/>
  <c r="P30" i="17"/>
  <c r="O30" i="17"/>
  <c r="N30" i="17"/>
  <c r="M30" i="17"/>
  <c r="K30" i="17"/>
  <c r="J30" i="17"/>
  <c r="H30" i="17"/>
  <c r="G30" i="17"/>
  <c r="F30" i="17"/>
  <c r="E30" i="17"/>
  <c r="D30" i="17"/>
  <c r="W29" i="17"/>
  <c r="T29" i="17"/>
  <c r="S29" i="17"/>
  <c r="Q29" i="17"/>
  <c r="P29" i="17"/>
  <c r="O29" i="17"/>
  <c r="N29" i="17"/>
  <c r="M29" i="17"/>
  <c r="K29" i="17"/>
  <c r="J29" i="17"/>
  <c r="H29" i="17"/>
  <c r="G29" i="17"/>
  <c r="F29" i="17"/>
  <c r="E29" i="17"/>
  <c r="D29" i="17"/>
  <c r="W28" i="17"/>
  <c r="T28" i="17"/>
  <c r="S28" i="17"/>
  <c r="Q28" i="17"/>
  <c r="P28" i="17"/>
  <c r="O28" i="17"/>
  <c r="N28" i="17"/>
  <c r="M28" i="17"/>
  <c r="K28" i="17"/>
  <c r="J28" i="17"/>
  <c r="H28" i="17"/>
  <c r="G28" i="17"/>
  <c r="F28" i="17"/>
  <c r="E28" i="17"/>
  <c r="D28" i="17"/>
  <c r="W27" i="17"/>
  <c r="T27" i="17"/>
  <c r="S27" i="17"/>
  <c r="Q27" i="17"/>
  <c r="P27" i="17"/>
  <c r="O27" i="17"/>
  <c r="N27" i="17"/>
  <c r="M27" i="17"/>
  <c r="K27" i="17"/>
  <c r="J27" i="17"/>
  <c r="H27" i="17"/>
  <c r="G27" i="17"/>
  <c r="F27" i="17"/>
  <c r="E27" i="17"/>
  <c r="D27" i="17"/>
  <c r="W26" i="17"/>
  <c r="T26" i="17"/>
  <c r="S26" i="17"/>
  <c r="Q26" i="17"/>
  <c r="P26" i="17"/>
  <c r="O26" i="17"/>
  <c r="N26" i="17"/>
  <c r="M26" i="17"/>
  <c r="K26" i="17"/>
  <c r="J26" i="17"/>
  <c r="H26" i="17"/>
  <c r="G26" i="17"/>
  <c r="F26" i="17"/>
  <c r="E26" i="17"/>
  <c r="D26" i="17"/>
  <c r="W25" i="17"/>
  <c r="T25" i="17"/>
  <c r="S25" i="17"/>
  <c r="Q25" i="17"/>
  <c r="P25" i="17"/>
  <c r="O25" i="17"/>
  <c r="N25" i="17"/>
  <c r="M25" i="17"/>
  <c r="K25" i="17"/>
  <c r="J25" i="17"/>
  <c r="H25" i="17"/>
  <c r="G25" i="17"/>
  <c r="F25" i="17"/>
  <c r="E25" i="17"/>
  <c r="D25" i="17"/>
  <c r="W24" i="17"/>
  <c r="T24" i="17"/>
  <c r="S24" i="17"/>
  <c r="Q24" i="17"/>
  <c r="P24" i="17"/>
  <c r="O24" i="17"/>
  <c r="N24" i="17"/>
  <c r="M24" i="17"/>
  <c r="K24" i="17"/>
  <c r="J24" i="17"/>
  <c r="H24" i="17"/>
  <c r="G24" i="17"/>
  <c r="F24" i="17"/>
  <c r="E24" i="17"/>
  <c r="D24" i="17"/>
  <c r="W23" i="17"/>
  <c r="T23" i="17"/>
  <c r="S23" i="17"/>
  <c r="Q23" i="17"/>
  <c r="P23" i="17"/>
  <c r="O23" i="17"/>
  <c r="N23" i="17"/>
  <c r="M23" i="17"/>
  <c r="K23" i="17"/>
  <c r="J23" i="17"/>
  <c r="H23" i="17"/>
  <c r="G23" i="17"/>
  <c r="F23" i="17"/>
  <c r="E23" i="17"/>
  <c r="D23" i="17"/>
  <c r="W22" i="17"/>
  <c r="T22" i="17"/>
  <c r="S22" i="17"/>
  <c r="Q22" i="17"/>
  <c r="P22" i="17"/>
  <c r="O22" i="17"/>
  <c r="N22" i="17"/>
  <c r="M22" i="17"/>
  <c r="K22" i="17"/>
  <c r="J22" i="17"/>
  <c r="H22" i="17"/>
  <c r="G22" i="17"/>
  <c r="F22" i="17"/>
  <c r="E22" i="17"/>
  <c r="D22" i="17"/>
  <c r="W21" i="17"/>
  <c r="T21" i="17"/>
  <c r="S21" i="17"/>
  <c r="Q21" i="17"/>
  <c r="P21" i="17"/>
  <c r="O21" i="17"/>
  <c r="N21" i="17"/>
  <c r="M21" i="17"/>
  <c r="K21" i="17"/>
  <c r="J21" i="17"/>
  <c r="H21" i="17"/>
  <c r="G21" i="17"/>
  <c r="F21" i="17"/>
  <c r="E21" i="17"/>
  <c r="D21" i="17"/>
  <c r="W20" i="17"/>
  <c r="T20" i="17"/>
  <c r="S20" i="17"/>
  <c r="Q20" i="17"/>
  <c r="P20" i="17"/>
  <c r="O20" i="17"/>
  <c r="N20" i="17"/>
  <c r="M20" i="17"/>
  <c r="K20" i="17"/>
  <c r="J20" i="17"/>
  <c r="H20" i="17"/>
  <c r="G20" i="17"/>
  <c r="F20" i="17"/>
  <c r="E20" i="17"/>
  <c r="D20" i="17"/>
  <c r="W19" i="17"/>
  <c r="T19" i="17"/>
  <c r="S19" i="17"/>
  <c r="Q19" i="17"/>
  <c r="P19" i="17"/>
  <c r="O19" i="17"/>
  <c r="N19" i="17"/>
  <c r="M19" i="17"/>
  <c r="K19" i="17"/>
  <c r="J19" i="17"/>
  <c r="H19" i="17"/>
  <c r="G19" i="17"/>
  <c r="F19" i="17"/>
  <c r="E19" i="17"/>
  <c r="D19" i="17"/>
  <c r="W17" i="17"/>
  <c r="T17" i="17"/>
  <c r="S17" i="17"/>
  <c r="Q17" i="17"/>
  <c r="P17" i="17"/>
  <c r="O17" i="17"/>
  <c r="N17" i="17"/>
  <c r="M17" i="17"/>
  <c r="K17" i="17"/>
  <c r="J17" i="17"/>
  <c r="H17" i="17"/>
  <c r="G17" i="17"/>
  <c r="F17" i="17"/>
  <c r="E17" i="17"/>
  <c r="D17" i="17"/>
  <c r="W16" i="17"/>
  <c r="T16" i="17"/>
  <c r="S16" i="17"/>
  <c r="Q16" i="17"/>
  <c r="P16" i="17"/>
  <c r="O16" i="17"/>
  <c r="N16" i="17"/>
  <c r="M16" i="17"/>
  <c r="K16" i="17"/>
  <c r="J16" i="17"/>
  <c r="H16" i="17"/>
  <c r="G16" i="17"/>
  <c r="F16" i="17"/>
  <c r="E16" i="17"/>
  <c r="D16" i="17"/>
  <c r="W15" i="17"/>
  <c r="T15" i="17"/>
  <c r="S15" i="17"/>
  <c r="Q15" i="17"/>
  <c r="P15" i="17"/>
  <c r="O15" i="17"/>
  <c r="N15" i="17"/>
  <c r="M15" i="17"/>
  <c r="K15" i="17"/>
  <c r="J15" i="17"/>
  <c r="H15" i="17"/>
  <c r="G15" i="17"/>
  <c r="F15" i="17"/>
  <c r="E15" i="17"/>
  <c r="D15" i="17"/>
  <c r="W14" i="17"/>
  <c r="T14" i="17"/>
  <c r="S14" i="17"/>
  <c r="Q14" i="17"/>
  <c r="P14" i="17"/>
  <c r="O14" i="17"/>
  <c r="N14" i="17"/>
  <c r="M14" i="17"/>
  <c r="K14" i="17"/>
  <c r="J14" i="17"/>
  <c r="H14" i="17"/>
  <c r="G14" i="17"/>
  <c r="F14" i="17"/>
  <c r="E14" i="17"/>
  <c r="D14" i="17"/>
  <c r="W13" i="17"/>
  <c r="T13" i="17"/>
  <c r="S13" i="17"/>
  <c r="Q13" i="17"/>
  <c r="P13" i="17"/>
  <c r="O13" i="17"/>
  <c r="N13" i="17"/>
  <c r="M13" i="17"/>
  <c r="K13" i="17"/>
  <c r="J13" i="17"/>
  <c r="H13" i="17"/>
  <c r="G13" i="17"/>
  <c r="F13" i="17"/>
  <c r="E13" i="17"/>
  <c r="D13" i="17"/>
  <c r="W12" i="17"/>
  <c r="T12" i="17"/>
  <c r="S12" i="17"/>
  <c r="Q12" i="17"/>
  <c r="P12" i="17"/>
  <c r="O12" i="17"/>
  <c r="N12" i="17"/>
  <c r="M12" i="17"/>
  <c r="K12" i="17"/>
  <c r="J12" i="17"/>
  <c r="H12" i="17"/>
  <c r="G12" i="17"/>
  <c r="F12" i="17"/>
  <c r="E12" i="17"/>
  <c r="D12" i="17"/>
  <c r="W11" i="17"/>
  <c r="T11" i="17"/>
  <c r="S11" i="17"/>
  <c r="Q11" i="17"/>
  <c r="P11" i="17"/>
  <c r="O11" i="17"/>
  <c r="N11" i="17"/>
  <c r="M11" i="17"/>
  <c r="K11" i="17"/>
  <c r="J11" i="17"/>
  <c r="H11" i="17"/>
  <c r="G11" i="17"/>
  <c r="F11" i="17"/>
  <c r="E11" i="17"/>
  <c r="D11" i="17"/>
  <c r="W10" i="17"/>
  <c r="T10" i="17"/>
  <c r="S10" i="17"/>
  <c r="Q10" i="17"/>
  <c r="P10" i="17"/>
  <c r="O10" i="17"/>
  <c r="N10" i="17"/>
  <c r="M10" i="17"/>
  <c r="K10" i="17"/>
  <c r="J10" i="17"/>
  <c r="H10" i="17"/>
  <c r="G10" i="17"/>
  <c r="F10" i="17"/>
  <c r="E10" i="17"/>
  <c r="D10" i="17"/>
  <c r="W9" i="17"/>
  <c r="T9" i="17"/>
  <c r="S9" i="17"/>
  <c r="Q9" i="17"/>
  <c r="P9" i="17"/>
  <c r="O9" i="17"/>
  <c r="N9" i="17"/>
  <c r="M9" i="17"/>
  <c r="K9" i="17"/>
  <c r="J9" i="17"/>
  <c r="H9" i="17"/>
  <c r="G9" i="17"/>
  <c r="F9" i="17"/>
  <c r="E9" i="17"/>
  <c r="D9" i="17"/>
  <c r="W8" i="17"/>
  <c r="T8" i="17"/>
  <c r="S8" i="17"/>
  <c r="Q8" i="17"/>
  <c r="P8" i="17"/>
  <c r="O8" i="17"/>
  <c r="N8" i="17"/>
  <c r="M8" i="17"/>
  <c r="K8" i="17"/>
  <c r="J8" i="17"/>
  <c r="H8" i="17"/>
  <c r="G8" i="17"/>
  <c r="F8" i="17"/>
  <c r="E8" i="17"/>
  <c r="D8" i="17"/>
  <c r="W7" i="17"/>
  <c r="T7" i="17"/>
  <c r="S7" i="17"/>
  <c r="Q7" i="17"/>
  <c r="P7" i="17"/>
  <c r="O7" i="17"/>
  <c r="N7" i="17"/>
  <c r="M7" i="17"/>
  <c r="K7" i="17"/>
  <c r="J7" i="17"/>
  <c r="H7" i="17"/>
  <c r="G7" i="17"/>
  <c r="F7" i="17"/>
  <c r="E7" i="17"/>
  <c r="D7" i="17"/>
  <c r="W6" i="17"/>
  <c r="T6" i="17"/>
  <c r="S6" i="17"/>
  <c r="Q6" i="17"/>
  <c r="P6" i="17"/>
  <c r="O6" i="17"/>
  <c r="N6" i="17"/>
  <c r="M6" i="17"/>
  <c r="K6" i="17"/>
  <c r="J6" i="17"/>
  <c r="H6" i="17"/>
  <c r="G6" i="17"/>
  <c r="F6" i="17"/>
  <c r="E6" i="17"/>
  <c r="D6" i="17"/>
  <c r="W5" i="17"/>
  <c r="T5" i="17"/>
  <c r="S5" i="17"/>
  <c r="Q5" i="17"/>
  <c r="P5" i="17"/>
  <c r="O5" i="17"/>
  <c r="N5" i="17"/>
  <c r="M5" i="17"/>
  <c r="K5" i="17"/>
  <c r="J5" i="17"/>
  <c r="H5" i="17"/>
  <c r="G5" i="17"/>
  <c r="F5" i="17"/>
  <c r="E5" i="17"/>
  <c r="D5" i="17"/>
  <c r="B34" i="17"/>
  <c r="A34" i="17"/>
  <c r="B33" i="17"/>
  <c r="A33" i="17"/>
  <c r="B32" i="17"/>
  <c r="A32" i="17"/>
  <c r="B31" i="17"/>
  <c r="A31" i="17"/>
  <c r="B30" i="17"/>
  <c r="A30" i="17"/>
  <c r="B29" i="17"/>
  <c r="A29" i="17"/>
  <c r="B28" i="17"/>
  <c r="A28" i="17"/>
  <c r="B27" i="17"/>
  <c r="A27" i="17"/>
  <c r="B26" i="17"/>
  <c r="A26" i="17"/>
  <c r="B25" i="17"/>
  <c r="A25" i="17"/>
  <c r="B24" i="17"/>
  <c r="A24" i="17"/>
  <c r="B23" i="17"/>
  <c r="A23" i="17"/>
  <c r="B22" i="17"/>
  <c r="A22" i="17"/>
  <c r="B21" i="17"/>
  <c r="A21" i="17"/>
  <c r="B20" i="17"/>
  <c r="A20" i="17"/>
  <c r="B19" i="17"/>
  <c r="A19" i="17"/>
  <c r="B18" i="17"/>
  <c r="A18" i="17"/>
  <c r="B17" i="17"/>
  <c r="A17" i="17"/>
  <c r="B16" i="17"/>
  <c r="A16" i="17"/>
  <c r="B15" i="17"/>
  <c r="A15" i="17"/>
  <c r="B14" i="17"/>
  <c r="A14" i="17"/>
  <c r="B13" i="17"/>
  <c r="A13" i="17"/>
  <c r="B12" i="17"/>
  <c r="A12" i="17"/>
  <c r="B11" i="17"/>
  <c r="A11" i="17"/>
  <c r="B10" i="17"/>
  <c r="A10" i="17"/>
  <c r="B9" i="17"/>
  <c r="A9" i="17"/>
  <c r="B8" i="17"/>
  <c r="A8" i="17"/>
  <c r="B7" i="17"/>
  <c r="A7" i="17"/>
  <c r="B6" i="17"/>
  <c r="A6" i="17"/>
  <c r="B5" i="17"/>
  <c r="A5" i="17"/>
  <c r="C423" i="5" l="1"/>
  <c r="C411" i="5"/>
  <c r="C421" i="5"/>
  <c r="C409" i="5"/>
  <c r="C420" i="5"/>
  <c r="C418" i="5"/>
  <c r="C417" i="5"/>
  <c r="C416" i="5"/>
  <c r="C414" i="5"/>
  <c r="C413" i="5"/>
  <c r="C402" i="5"/>
  <c r="C390" i="5"/>
  <c r="C400" i="5"/>
  <c r="C388" i="5"/>
  <c r="C399" i="5"/>
  <c r="C397" i="5"/>
  <c r="C396" i="5"/>
  <c r="C393" i="5"/>
  <c r="C395" i="5"/>
  <c r="C392" i="5"/>
  <c r="C381" i="5"/>
  <c r="C369" i="5"/>
  <c r="C379" i="5"/>
  <c r="C367" i="5"/>
  <c r="C378" i="5"/>
  <c r="C376" i="5"/>
  <c r="C375" i="5"/>
  <c r="C374" i="5"/>
  <c r="C372" i="5"/>
  <c r="C371" i="5"/>
  <c r="C360" i="5"/>
  <c r="C348" i="5"/>
  <c r="C358" i="5"/>
  <c r="C346" i="5"/>
  <c r="C357" i="5"/>
  <c r="C355" i="5"/>
  <c r="C354" i="5"/>
  <c r="C353" i="5"/>
  <c r="C351" i="5"/>
  <c r="C350" i="5"/>
  <c r="C339" i="5"/>
  <c r="C327" i="5"/>
  <c r="C337" i="5"/>
  <c r="C325" i="5"/>
  <c r="C336" i="5"/>
  <c r="C334" i="5"/>
  <c r="C333" i="5"/>
  <c r="C332" i="5"/>
  <c r="C330" i="5"/>
  <c r="C329" i="5"/>
  <c r="V38" i="11"/>
  <c r="S38" i="11"/>
  <c r="T38" i="11"/>
  <c r="U38" i="11"/>
  <c r="R38" i="11"/>
  <c r="D66" i="1"/>
  <c r="D67" i="1"/>
  <c r="I1707" i="3"/>
  <c r="I1792" i="3"/>
  <c r="I432" i="3"/>
  <c r="I1027" i="3"/>
  <c r="I347" i="3"/>
  <c r="I1112" i="3"/>
  <c r="I7" i="3"/>
  <c r="I517" i="3"/>
  <c r="I1197" i="3"/>
  <c r="I1877" i="3"/>
  <c r="I602" i="3"/>
  <c r="I687" i="3"/>
  <c r="I1282" i="3"/>
  <c r="I1962" i="3"/>
  <c r="I1367" i="3"/>
  <c r="I2047" i="3"/>
  <c r="I92" i="3"/>
  <c r="I772" i="3"/>
  <c r="I1452" i="3"/>
  <c r="I177" i="3"/>
  <c r="B7" i="4" s="1"/>
  <c r="I857" i="3"/>
  <c r="I1537" i="3"/>
  <c r="I262" i="3"/>
  <c r="I942" i="3"/>
  <c r="I1622" i="3"/>
  <c r="C23" i="6"/>
  <c r="D73" i="1"/>
  <c r="C11" i="6"/>
  <c r="B26" i="10"/>
  <c r="A26" i="10"/>
  <c r="B25" i="10"/>
  <c r="A25" i="10"/>
  <c r="B24" i="10"/>
  <c r="A24" i="10"/>
  <c r="B23" i="10"/>
  <c r="A23" i="10"/>
  <c r="B22" i="10"/>
  <c r="A22" i="10"/>
  <c r="B21" i="10"/>
  <c r="A21" i="10"/>
  <c r="B20" i="10"/>
  <c r="A20" i="10"/>
  <c r="B19" i="10"/>
  <c r="A19" i="10"/>
  <c r="B18" i="10"/>
  <c r="A18" i="10"/>
  <c r="B17" i="10"/>
  <c r="A17" i="10"/>
  <c r="B16" i="10"/>
  <c r="A16" i="10"/>
  <c r="B15" i="10"/>
  <c r="A15" i="10"/>
  <c r="B14" i="10"/>
  <c r="A14" i="10"/>
  <c r="B13" i="10"/>
  <c r="A13" i="10"/>
  <c r="B12" i="10"/>
  <c r="A12" i="10"/>
  <c r="B11" i="10"/>
  <c r="A11" i="10"/>
  <c r="B10" i="10"/>
  <c r="A10" i="10"/>
  <c r="B9" i="10"/>
  <c r="A9" i="10"/>
  <c r="B8" i="10"/>
  <c r="A8" i="10"/>
  <c r="B7" i="10"/>
  <c r="A7" i="10"/>
  <c r="B6" i="10"/>
  <c r="A6" i="10"/>
  <c r="B26" i="11"/>
  <c r="A26" i="11"/>
  <c r="B25" i="11"/>
  <c r="A25" i="11"/>
  <c r="B24" i="11"/>
  <c r="A24" i="11"/>
  <c r="B23" i="11"/>
  <c r="A23" i="11"/>
  <c r="B22" i="11"/>
  <c r="A22" i="11"/>
  <c r="B21" i="11"/>
  <c r="A21" i="11"/>
  <c r="B20" i="11"/>
  <c r="A20" i="11"/>
  <c r="B19" i="11"/>
  <c r="A19" i="11"/>
  <c r="B18" i="11"/>
  <c r="A18" i="11"/>
  <c r="B17" i="11"/>
  <c r="A17" i="11"/>
  <c r="B16" i="11"/>
  <c r="A16" i="11"/>
  <c r="B15" i="11"/>
  <c r="A15" i="11"/>
  <c r="B14" i="11"/>
  <c r="A14" i="11"/>
  <c r="B13" i="11"/>
  <c r="A13" i="11"/>
  <c r="B12" i="11"/>
  <c r="A12" i="11"/>
  <c r="B11" i="11"/>
  <c r="A11" i="11"/>
  <c r="B10" i="11"/>
  <c r="A10" i="11"/>
  <c r="B9" i="11"/>
  <c r="A9" i="11"/>
  <c r="B8" i="11"/>
  <c r="A8" i="11"/>
  <c r="B7" i="11"/>
  <c r="A7" i="11"/>
  <c r="B6" i="11"/>
  <c r="A6" i="11"/>
  <c r="B5" i="11"/>
  <c r="A5" i="11"/>
  <c r="C7" i="4" l="1"/>
  <c r="E30" i="1"/>
  <c r="B6" i="4"/>
  <c r="B25" i="4"/>
  <c r="C25" i="4" s="1"/>
  <c r="B18" i="4"/>
  <c r="C18" i="4" s="1"/>
  <c r="B11" i="4"/>
  <c r="C11" i="4" s="1"/>
  <c r="B8" i="4"/>
  <c r="B21" i="4"/>
  <c r="C21" i="4" s="1"/>
  <c r="B9" i="4"/>
  <c r="C9" i="4" s="1"/>
  <c r="B10" i="4"/>
  <c r="C10" i="4" s="1"/>
  <c r="B12" i="4"/>
  <c r="C12" i="4" s="1"/>
  <c r="B13" i="4"/>
  <c r="C13" i="4" s="1"/>
  <c r="B14" i="4"/>
  <c r="C14" i="4" s="1"/>
  <c r="B15" i="4"/>
  <c r="C15" i="4" s="1"/>
  <c r="B16" i="4"/>
  <c r="B17" i="4"/>
  <c r="C17" i="4" s="1"/>
  <c r="B19" i="4"/>
  <c r="C19" i="4" s="1"/>
  <c r="B20" i="4"/>
  <c r="C20" i="4" s="1"/>
  <c r="B22" i="4"/>
  <c r="C22" i="4" s="1"/>
  <c r="B23" i="4"/>
  <c r="C23" i="4" s="1"/>
  <c r="B24" i="4"/>
  <c r="C24" i="4" s="1"/>
  <c r="B26" i="4"/>
  <c r="C26" i="4" s="1"/>
  <c r="B27" i="4"/>
  <c r="C27" i="4" s="1"/>
  <c r="B28" i="4"/>
  <c r="C28" i="4" s="1"/>
  <c r="B29" i="4"/>
  <c r="E52" i="1" s="1"/>
  <c r="E9" i="14"/>
  <c r="E8" i="14"/>
  <c r="E6" i="14"/>
  <c r="E5" i="14"/>
  <c r="D22" i="14" s="1"/>
  <c r="E19" i="14"/>
  <c r="E18" i="14"/>
  <c r="E17" i="14"/>
  <c r="C6" i="4" l="1"/>
  <c r="E29" i="1"/>
  <c r="C29" i="4"/>
  <c r="C16" i="4"/>
  <c r="E39" i="1"/>
  <c r="C8" i="4"/>
  <c r="D81" i="14"/>
  <c r="B3" i="14"/>
  <c r="C13" i="14"/>
  <c r="D28" i="14"/>
  <c r="D21" i="14"/>
  <c r="D58" i="14"/>
  <c r="G85" i="1"/>
  <c r="O26" i="11" l="1"/>
  <c r="N26" i="11"/>
  <c r="K26" i="11"/>
  <c r="J26" i="11"/>
  <c r="H26" i="11"/>
  <c r="F26" i="11"/>
  <c r="E26" i="11"/>
  <c r="O25" i="11"/>
  <c r="N25" i="11"/>
  <c r="K25" i="11"/>
  <c r="J25" i="11"/>
  <c r="H25" i="11"/>
  <c r="F25" i="11"/>
  <c r="E25" i="11"/>
  <c r="D25" i="11"/>
  <c r="Q26" i="10"/>
  <c r="O26" i="10"/>
  <c r="N26" i="10"/>
  <c r="L26" i="10"/>
  <c r="K26" i="10"/>
  <c r="I26" i="10"/>
  <c r="G26" i="10"/>
  <c r="F26" i="10"/>
  <c r="Q25" i="10"/>
  <c r="O25" i="10"/>
  <c r="N25" i="10"/>
  <c r="L25" i="10"/>
  <c r="K25" i="10"/>
  <c r="I25" i="10"/>
  <c r="G25" i="10"/>
  <c r="F25" i="10"/>
  <c r="Q24" i="10"/>
  <c r="O24" i="10"/>
  <c r="N24" i="10"/>
  <c r="L24" i="10"/>
  <c r="K24" i="10"/>
  <c r="I24" i="10"/>
  <c r="G24" i="10"/>
  <c r="F24" i="10"/>
  <c r="Q23" i="10"/>
  <c r="O23" i="10"/>
  <c r="N23" i="10"/>
  <c r="L23" i="10"/>
  <c r="K23" i="10"/>
  <c r="I23" i="10"/>
  <c r="G23" i="10"/>
  <c r="F23" i="10"/>
  <c r="Q22" i="10"/>
  <c r="O22" i="10"/>
  <c r="N22" i="10"/>
  <c r="L22" i="10"/>
  <c r="K22" i="10"/>
  <c r="I22" i="10"/>
  <c r="G22" i="10"/>
  <c r="F22" i="10"/>
  <c r="Q21" i="10"/>
  <c r="O21" i="10"/>
  <c r="N21" i="10"/>
  <c r="L21" i="10"/>
  <c r="K21" i="10"/>
  <c r="I21" i="10"/>
  <c r="G21" i="10"/>
  <c r="F21" i="10"/>
  <c r="Q20" i="10"/>
  <c r="O20" i="10"/>
  <c r="N20" i="10"/>
  <c r="L20" i="10"/>
  <c r="K20" i="10"/>
  <c r="I20" i="10"/>
  <c r="G20" i="10"/>
  <c r="F20" i="10" l="1"/>
  <c r="Q19" i="10"/>
  <c r="O19" i="10"/>
  <c r="N19" i="10"/>
  <c r="L19" i="10"/>
  <c r="K19" i="10"/>
  <c r="I19" i="10"/>
  <c r="G19" i="10"/>
  <c r="F19" i="10"/>
  <c r="Q18" i="10"/>
  <c r="O18" i="10"/>
  <c r="N18" i="10"/>
  <c r="L18" i="10"/>
  <c r="K18" i="10"/>
  <c r="I18" i="10"/>
  <c r="G18" i="10"/>
  <c r="F18" i="10"/>
  <c r="Q17" i="10"/>
  <c r="O17" i="10"/>
  <c r="N17" i="10"/>
  <c r="L17" i="10"/>
  <c r="K17" i="10"/>
  <c r="I17" i="10"/>
  <c r="G17" i="10"/>
  <c r="F17" i="10"/>
  <c r="Q16" i="10"/>
  <c r="O16" i="10"/>
  <c r="N16" i="10"/>
  <c r="L16" i="10"/>
  <c r="K16" i="10"/>
  <c r="I16" i="10"/>
  <c r="G16" i="10"/>
  <c r="F16" i="10"/>
  <c r="Q15" i="10"/>
  <c r="O15" i="10"/>
  <c r="N15" i="10"/>
  <c r="L15" i="10"/>
  <c r="K15" i="10"/>
  <c r="I15" i="10"/>
  <c r="G15" i="10"/>
  <c r="F15" i="10"/>
  <c r="Q14" i="10"/>
  <c r="O14" i="10"/>
  <c r="N14" i="10"/>
  <c r="L14" i="10"/>
  <c r="K14" i="10"/>
  <c r="I14" i="10"/>
  <c r="G14" i="10"/>
  <c r="F14" i="10"/>
  <c r="Q13" i="10"/>
  <c r="O13" i="10"/>
  <c r="N13" i="10"/>
  <c r="L13" i="10"/>
  <c r="K13" i="10"/>
  <c r="I13" i="10"/>
  <c r="G13" i="10"/>
  <c r="Q12" i="10"/>
  <c r="O12" i="10"/>
  <c r="N12" i="10"/>
  <c r="L12" i="10"/>
  <c r="K12" i="10"/>
  <c r="I12" i="10"/>
  <c r="G12" i="10"/>
  <c r="Q11" i="10"/>
  <c r="O11" i="10"/>
  <c r="N11" i="10"/>
  <c r="L11" i="10"/>
  <c r="K11" i="10"/>
  <c r="I11" i="10"/>
  <c r="G11" i="10"/>
  <c r="Q10" i="10"/>
  <c r="O10" i="10"/>
  <c r="N10" i="10"/>
  <c r="L10" i="10"/>
  <c r="K10" i="10"/>
  <c r="I10" i="10"/>
  <c r="G10" i="10"/>
  <c r="Q9" i="10"/>
  <c r="O9" i="10"/>
  <c r="N9" i="10"/>
  <c r="L9" i="10"/>
  <c r="K9" i="10"/>
  <c r="I9" i="10"/>
  <c r="G9" i="10"/>
  <c r="Q8" i="10"/>
  <c r="O8" i="10"/>
  <c r="N8" i="10"/>
  <c r="L8" i="10"/>
  <c r="K8" i="10"/>
  <c r="I8" i="10"/>
  <c r="G8" i="10"/>
  <c r="Q7" i="10"/>
  <c r="O7" i="10"/>
  <c r="N7" i="10"/>
  <c r="L7" i="10"/>
  <c r="K7" i="10"/>
  <c r="I7" i="10"/>
  <c r="G7" i="10"/>
  <c r="Q6" i="10"/>
  <c r="O6" i="10"/>
  <c r="N6" i="10"/>
  <c r="L6" i="10"/>
  <c r="K6" i="10"/>
  <c r="I6" i="10"/>
  <c r="G6" i="10"/>
  <c r="F11" i="10"/>
  <c r="F9" i="5"/>
  <c r="C3" i="2"/>
  <c r="C38" i="11" l="1"/>
  <c r="E5" i="11"/>
  <c r="C24" i="5"/>
  <c r="C12" i="5"/>
  <c r="C22" i="5"/>
  <c r="C10" i="5"/>
  <c r="C21" i="5"/>
  <c r="C19" i="5"/>
  <c r="C18" i="5"/>
  <c r="C17" i="5"/>
  <c r="C15" i="5"/>
  <c r="C14" i="5"/>
  <c r="D58" i="1"/>
  <c r="D59" i="1"/>
  <c r="D60" i="1"/>
  <c r="D65" i="14"/>
  <c r="D66" i="14"/>
  <c r="F6" i="10"/>
  <c r="F12" i="10"/>
  <c r="F10" i="10"/>
  <c r="F8" i="10"/>
  <c r="F13" i="10"/>
  <c r="F9" i="10"/>
  <c r="F7" i="10"/>
  <c r="D73" i="14" l="1"/>
  <c r="D74" i="14"/>
  <c r="C17" i="6" l="1"/>
  <c r="C13" i="6"/>
  <c r="C21" i="6"/>
  <c r="C15" i="6"/>
  <c r="C20" i="6"/>
  <c r="C18" i="6"/>
  <c r="E14" i="1" l="1"/>
  <c r="D18" i="1"/>
  <c r="E16" i="1" l="1"/>
  <c r="E15" i="1"/>
  <c r="G86" i="1" l="1"/>
  <c r="D6" i="4"/>
  <c r="E6" i="4"/>
  <c r="D7" i="4"/>
  <c r="E7" i="4"/>
  <c r="D8" i="4"/>
  <c r="E8" i="4"/>
  <c r="D9" i="4"/>
  <c r="E9" i="4"/>
  <c r="D10" i="4"/>
  <c r="E10" i="4"/>
  <c r="D11" i="4"/>
  <c r="E11" i="4"/>
  <c r="D12" i="4"/>
  <c r="E12" i="4"/>
  <c r="D13" i="4"/>
  <c r="E13" i="4"/>
  <c r="D14" i="4"/>
  <c r="E14" i="4"/>
  <c r="D15" i="4"/>
  <c r="E15" i="4"/>
  <c r="D16" i="4"/>
  <c r="E16" i="4"/>
  <c r="D17" i="4"/>
  <c r="E17" i="4"/>
  <c r="D18" i="4"/>
  <c r="E18" i="4"/>
  <c r="D19" i="4"/>
  <c r="E19" i="4"/>
  <c r="D20" i="4"/>
  <c r="E20" i="4"/>
  <c r="D21" i="4"/>
  <c r="E21" i="4"/>
  <c r="D22" i="4"/>
  <c r="E22" i="4"/>
  <c r="D23" i="4"/>
  <c r="E23" i="4"/>
  <c r="D24" i="4"/>
  <c r="E24" i="4"/>
  <c r="D25" i="4"/>
  <c r="E25" i="4"/>
  <c r="D26" i="4"/>
  <c r="E26" i="4"/>
  <c r="D27" i="4"/>
  <c r="E27" i="4"/>
  <c r="D28" i="4"/>
  <c r="E28" i="4"/>
  <c r="D29" i="4"/>
  <c r="E29" i="4"/>
  <c r="E5" i="4"/>
  <c r="D5" i="4"/>
  <c r="G7" i="1"/>
  <c r="G8" i="1"/>
  <c r="B5" i="4" l="1"/>
  <c r="D24" i="1" s="1"/>
  <c r="E28" i="1" l="1"/>
  <c r="C5" i="4"/>
  <c r="D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F4" authorId="0" shapeId="0" xr:uid="{00000000-0006-0000-0700-000001000000}">
      <text>
        <r>
          <rPr>
            <b/>
            <sz val="9"/>
            <color indexed="81"/>
            <rFont val="Tahoma"/>
            <family val="2"/>
          </rPr>
          <t>Aurora Walshe:</t>
        </r>
        <r>
          <rPr>
            <sz val="9"/>
            <color indexed="81"/>
            <rFont val="Tahoma"/>
            <family val="2"/>
          </rPr>
          <t xml:space="preserve">
Asked for "Other" and "Sponsorship"</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Aurora Walshe</author>
  </authors>
  <commentList>
    <comment ref="G5" authorId="0" shapeId="0" xr:uid="{00000000-0006-0000-0900-000001000000}">
      <text>
        <r>
          <rPr>
            <b/>
            <sz val="9"/>
            <color indexed="81"/>
            <rFont val="Tahoma"/>
            <family val="2"/>
          </rPr>
          <t>Aurora Walshe:</t>
        </r>
        <r>
          <rPr>
            <sz val="9"/>
            <color indexed="81"/>
            <rFont val="Tahoma"/>
            <family val="2"/>
          </rPr>
          <t xml:space="preserve">
Traditional/ Event/ Other: 
Reason for award
For Member:
How did you present this?</t>
        </r>
      </text>
    </comment>
    <comment ref="L5" authorId="0" shapeId="0" xr:uid="{00000000-0006-0000-0900-000002000000}">
      <text>
        <r>
          <rPr>
            <b/>
            <sz val="9"/>
            <color indexed="81"/>
            <rFont val="Tahoma"/>
            <family val="2"/>
          </rPr>
          <t>Aurora Walshe:</t>
        </r>
        <r>
          <rPr>
            <sz val="9"/>
            <color indexed="81"/>
            <rFont val="Tahoma"/>
            <family val="2"/>
          </rPr>
          <t xml:space="preserve">
NA for Member, Other</t>
        </r>
      </text>
    </comment>
  </commentList>
</comments>
</file>

<file path=xl/sharedStrings.xml><?xml version="1.0" encoding="utf-8"?>
<sst xmlns="http://schemas.openxmlformats.org/spreadsheetml/2006/main" count="3526" uniqueCount="596">
  <si>
    <t>YesNo</t>
  </si>
  <si>
    <t>NetworkType</t>
  </si>
  <si>
    <t>Yes</t>
  </si>
  <si>
    <t>No</t>
  </si>
  <si>
    <t>Interest Group</t>
  </si>
  <si>
    <t>Local Section</t>
  </si>
  <si>
    <t>International Local Section</t>
  </si>
  <si>
    <t>EventType</t>
  </si>
  <si>
    <t>AudienceType</t>
  </si>
  <si>
    <t>Chair</t>
  </si>
  <si>
    <t>Treasurer</t>
  </si>
  <si>
    <t>Secretary</t>
  </si>
  <si>
    <t>Event 1</t>
  </si>
  <si>
    <t>Event name</t>
  </si>
  <si>
    <t>Member network</t>
  </si>
  <si>
    <t>Network type</t>
  </si>
  <si>
    <t>Date</t>
  </si>
  <si>
    <t>Venue/ platform</t>
  </si>
  <si>
    <t>Meeting 1</t>
  </si>
  <si>
    <t>Meeting 2</t>
  </si>
  <si>
    <t>Meeting 3</t>
  </si>
  <si>
    <t>Meeting 4</t>
  </si>
  <si>
    <t>Meeting 5</t>
  </si>
  <si>
    <t>Meeting 7</t>
  </si>
  <si>
    <t>Meeting 8</t>
  </si>
  <si>
    <t>Meeting 9</t>
  </si>
  <si>
    <t>Meeting 10</t>
  </si>
  <si>
    <t>Red</t>
  </si>
  <si>
    <t>Academics</t>
  </si>
  <si>
    <t>Consultants</t>
  </si>
  <si>
    <t>Early Career - Academia</t>
  </si>
  <si>
    <t>Early Career - Industry</t>
  </si>
  <si>
    <t>Early Career - Teaching</t>
  </si>
  <si>
    <t>Industrialists</t>
  </si>
  <si>
    <t>Members of the public</t>
  </si>
  <si>
    <t>Postgraduates</t>
  </si>
  <si>
    <t>Retired members</t>
  </si>
  <si>
    <t>RSC Members</t>
  </si>
  <si>
    <t>School students</t>
  </si>
  <si>
    <t>School teachers</t>
  </si>
  <si>
    <t>Technicians &amp; support staff</t>
  </si>
  <si>
    <t>Undergraduates</t>
  </si>
  <si>
    <t>All</t>
  </si>
  <si>
    <t>Award Lecture</t>
  </si>
  <si>
    <t>Education Event</t>
  </si>
  <si>
    <t>Networking Event</t>
  </si>
  <si>
    <t>Public Lecture</t>
  </si>
  <si>
    <t>Social Event</t>
  </si>
  <si>
    <t>Training/ Workshop</t>
  </si>
  <si>
    <t>Webinar</t>
  </si>
  <si>
    <t>Venue / Platform</t>
  </si>
  <si>
    <t>Physical event moved online</t>
  </si>
  <si>
    <t>Start date</t>
  </si>
  <si>
    <t>End date</t>
  </si>
  <si>
    <t>Event type</t>
  </si>
  <si>
    <t>Audience type</t>
  </si>
  <si>
    <t>Number of attendees (approx.)</t>
  </si>
  <si>
    <t>Health and Safety</t>
  </si>
  <si>
    <t>Blue</t>
  </si>
  <si>
    <t>Risk Assessment</t>
  </si>
  <si>
    <t>Green</t>
  </si>
  <si>
    <t>Competition</t>
  </si>
  <si>
    <t>Event information</t>
  </si>
  <si>
    <t>Which Risk Assessment was completed for this event?</t>
  </si>
  <si>
    <t>Inclusion &amp; Diversity</t>
  </si>
  <si>
    <t>Did you encounter any particular barriers to holding an inclusive event?</t>
  </si>
  <si>
    <t>If red, did you submit a declaration form?</t>
  </si>
  <si>
    <t>If yes, has anyone on your committee completed safeguarding training?</t>
  </si>
  <si>
    <t>If yes, please provide details here</t>
  </si>
  <si>
    <t>the event organisers</t>
  </si>
  <si>
    <t>the session chairs</t>
  </si>
  <si>
    <t>the audience</t>
  </si>
  <si>
    <t>the speakers</t>
  </si>
  <si>
    <t>Secondary event type (optional)</t>
  </si>
  <si>
    <t>Secondary audience type (optional)</t>
  </si>
  <si>
    <t>Please provide any additional information about the diversity of your speakers/ audience and the steps you have taken to be inclusive (e.g. using an accessible venue, hiring a BSL translator for your webinar)</t>
  </si>
  <si>
    <t>Event 2</t>
  </si>
  <si>
    <t>Event 3</t>
  </si>
  <si>
    <t>Event 4</t>
  </si>
  <si>
    <t>Event 5</t>
  </si>
  <si>
    <t>Event</t>
  </si>
  <si>
    <t>Which committee are you completing the report for?</t>
  </si>
  <si>
    <t>2020 Events</t>
  </si>
  <si>
    <t>Event 6</t>
  </si>
  <si>
    <t>Event 7</t>
  </si>
  <si>
    <t>Event 8</t>
  </si>
  <si>
    <t>Event 9</t>
  </si>
  <si>
    <t>Event 10</t>
  </si>
  <si>
    <t>Event 11</t>
  </si>
  <si>
    <t>Event 12</t>
  </si>
  <si>
    <t>Event 13</t>
  </si>
  <si>
    <t>Event 14</t>
  </si>
  <si>
    <t>Event 15</t>
  </si>
  <si>
    <t>Event 16</t>
  </si>
  <si>
    <t>Event 17</t>
  </si>
  <si>
    <t>Event 18</t>
  </si>
  <si>
    <t>Event 19</t>
  </si>
  <si>
    <t>Event 20</t>
  </si>
  <si>
    <t>Event 21</t>
  </si>
  <si>
    <t>Event 22</t>
  </si>
  <si>
    <t>Event 23</t>
  </si>
  <si>
    <t>Event 24</t>
  </si>
  <si>
    <t>Event 25</t>
  </si>
  <si>
    <t>Committee information</t>
  </si>
  <si>
    <t>Member Recognition</t>
  </si>
  <si>
    <t>Member Network</t>
  </si>
  <si>
    <t>Network information</t>
  </si>
  <si>
    <t>Submitted by:</t>
  </si>
  <si>
    <t>Date submitted:</t>
  </si>
  <si>
    <t>Funding</t>
  </si>
  <si>
    <t>Event organiser</t>
  </si>
  <si>
    <t>Meeting 11</t>
  </si>
  <si>
    <t>Meeting 12</t>
  </si>
  <si>
    <t>Did you have any contracts associated with this event?</t>
  </si>
  <si>
    <t>Did your committee offer any grants or financial support for this event?</t>
  </si>
  <si>
    <t>If yes, please provide details.</t>
  </si>
  <si>
    <t>If yes, was the contract reviewed by the RSC Legal team?</t>
  </si>
  <si>
    <t>Did you collaborate or seek sponsorship for this event?</t>
  </si>
  <si>
    <t>Looking back</t>
  </si>
  <si>
    <t>Other</t>
  </si>
  <si>
    <t>New online event as a result of Covid-19</t>
  </si>
  <si>
    <t>No. expected attendees (approx.)</t>
  </si>
  <si>
    <t>Please provide any additional information about the steps you plan to take to host an inclusive event</t>
  </si>
  <si>
    <t>Will there be any contracts associated with this event?</t>
  </si>
  <si>
    <r>
      <t>What is the expected budget for this event?</t>
    </r>
    <r>
      <rPr>
        <b/>
        <sz val="10"/>
        <color theme="1"/>
        <rFont val="Arial"/>
        <family val="2"/>
      </rPr>
      <t/>
    </r>
  </si>
  <si>
    <t>Impact of Covid-19</t>
  </si>
  <si>
    <t>Event details</t>
  </si>
  <si>
    <t>All contracts must be reviewed by the RSC Legal team and signed by a member of staff. Please contact the Networks team for more information.</t>
  </si>
  <si>
    <t>All events with budgets over £15,000 require approval from Member Communities Board. Please contact the Networks team for more information.</t>
  </si>
  <si>
    <t>What was the approx. budget for this event?</t>
  </si>
  <si>
    <t>Finance &amp; Legal</t>
  </si>
  <si>
    <t>Download the member network contract review process here</t>
  </si>
  <si>
    <t>What was this funding to support?</t>
  </si>
  <si>
    <t>School Grant</t>
  </si>
  <si>
    <t>Travel Grant</t>
  </si>
  <si>
    <t>Educational Grant</t>
  </si>
  <si>
    <t>Sponsorship</t>
  </si>
  <si>
    <t>Grant</t>
  </si>
  <si>
    <t>If other, please specify</t>
  </si>
  <si>
    <t>Please provide us with some information about the award:</t>
  </si>
  <si>
    <t>What type of activity were you supporting?</t>
  </si>
  <si>
    <t>Who was this award aimed at?</t>
  </si>
  <si>
    <t>How was this received?</t>
  </si>
  <si>
    <t>What type of recognition did your committee offer?</t>
  </si>
  <si>
    <t>Recognition</t>
  </si>
  <si>
    <t>Thank you (with a card, in an email or on social media)</t>
  </si>
  <si>
    <t>Certificate</t>
  </si>
  <si>
    <t>Medal</t>
  </si>
  <si>
    <t>Poster Prize</t>
  </si>
  <si>
    <t>Award</t>
  </si>
  <si>
    <t>School competition</t>
  </si>
  <si>
    <t>Academic prize</t>
  </si>
  <si>
    <t>Oral presentation prize</t>
  </si>
  <si>
    <t>Lectureship</t>
  </si>
  <si>
    <t>Question number</t>
  </si>
  <si>
    <t>Will you do this again?</t>
  </si>
  <si>
    <t>Member</t>
  </si>
  <si>
    <t>Traditional</t>
  </si>
  <si>
    <t>Comments</t>
  </si>
  <si>
    <t>text</t>
  </si>
  <si>
    <t>yesno</t>
  </si>
  <si>
    <t>audience</t>
  </si>
  <si>
    <t>Award type</t>
  </si>
  <si>
    <t>Category</t>
  </si>
  <si>
    <t>Who was this aimed at?</t>
  </si>
  <si>
    <t>Answer type</t>
  </si>
  <si>
    <t>Question grid</t>
  </si>
  <si>
    <t>Data collection</t>
  </si>
  <si>
    <t>Q</t>
  </si>
  <si>
    <t>number</t>
  </si>
  <si>
    <t>How many times did you do this?</t>
  </si>
  <si>
    <t>NA</t>
  </si>
  <si>
    <t>row no.</t>
  </si>
  <si>
    <t>Recognition type</t>
  </si>
  <si>
    <t>Recognition category</t>
  </si>
  <si>
    <t>Audience</t>
  </si>
  <si>
    <t>No. awarded</t>
  </si>
  <si>
    <t>No. applicants (if applicable)</t>
  </si>
  <si>
    <t>Other (please specify below)</t>
  </si>
  <si>
    <t>Please supply any additional information or comments here</t>
  </si>
  <si>
    <t>Future Events</t>
  </si>
  <si>
    <t>Please type your name to confirm that the information is correct</t>
  </si>
  <si>
    <t>Please provide any relevant additional health &amp; safety information for your event</t>
  </si>
  <si>
    <t>n</t>
  </si>
  <si>
    <t>na</t>
  </si>
  <si>
    <t>Early career members</t>
  </si>
  <si>
    <t>Grant type</t>
  </si>
  <si>
    <t>What type of financial support did your committee offer?</t>
  </si>
  <si>
    <t>Question</t>
  </si>
  <si>
    <t>How much funding did you provide?</t>
  </si>
  <si>
    <t>Who was this funding for?</t>
  </si>
  <si>
    <t>No. applicants</t>
  </si>
  <si>
    <t>No. grants awarded</t>
  </si>
  <si>
    <t>If this was a competitive process, please can you provide the following information:</t>
  </si>
  <si>
    <t>What was the value of the grant?</t>
  </si>
  <si>
    <t>Who was this grant for?</t>
  </si>
  <si>
    <t>Please specify what type of support you offered</t>
  </si>
  <si>
    <t xml:space="preserve"> </t>
  </si>
  <si>
    <t>Back to top</t>
  </si>
  <si>
    <t>list</t>
  </si>
  <si>
    <t>Value of funding</t>
  </si>
  <si>
    <t>If competitive, please provide following:</t>
  </si>
  <si>
    <t>g</t>
  </si>
  <si>
    <t>u</t>
  </si>
  <si>
    <t>ab</t>
  </si>
  <si>
    <t>ai</t>
  </si>
  <si>
    <t>ap</t>
  </si>
  <si>
    <t>aw</t>
  </si>
  <si>
    <t>bd</t>
  </si>
  <si>
    <t>bk</t>
  </si>
  <si>
    <t>br</t>
  </si>
  <si>
    <t>by</t>
  </si>
  <si>
    <t>cf</t>
  </si>
  <si>
    <t>cm</t>
  </si>
  <si>
    <t>ct</t>
  </si>
  <si>
    <t>da</t>
  </si>
  <si>
    <t>dh</t>
  </si>
  <si>
    <t>do</t>
  </si>
  <si>
    <t>dv</t>
  </si>
  <si>
    <t>ec</t>
  </si>
  <si>
    <t>ej</t>
  </si>
  <si>
    <t>eq</t>
  </si>
  <si>
    <t>ex</t>
  </si>
  <si>
    <t>fe</t>
  </si>
  <si>
    <t>fl</t>
  </si>
  <si>
    <t>fs</t>
  </si>
  <si>
    <t>Number</t>
  </si>
  <si>
    <t>audience type</t>
  </si>
  <si>
    <t>grant</t>
  </si>
  <si>
    <t>category</t>
  </si>
  <si>
    <t>Add information about how your committee recognised your members on the Member Recognition page</t>
  </si>
  <si>
    <t>Add information about any upcoming events your committee is planning on the Future Events page</t>
  </si>
  <si>
    <t>Please use this page to provide information about any examples of how you recognised or celebrated your members - anything from formal prizes and awards to informal thank yous</t>
  </si>
  <si>
    <t>Read the outcomes of our recent review of the RSC Prizes and Awards at rsc.li/re-thinking-recognition</t>
  </si>
  <si>
    <t>Don't know</t>
  </si>
  <si>
    <t>Dunno</t>
  </si>
  <si>
    <t>Read about our risk assessment procedure and
safeguarding policy here</t>
  </si>
  <si>
    <t>Did your audience include children?</t>
  </si>
  <si>
    <t>Committee members</t>
  </si>
  <si>
    <t>events</t>
  </si>
  <si>
    <t>other</t>
  </si>
  <si>
    <t>Long service award (e.g. commemorative plate)</t>
  </si>
  <si>
    <t>What was this awarded for?</t>
  </si>
  <si>
    <t>What did this recognise?</t>
  </si>
  <si>
    <t>How many did you award?</t>
  </si>
  <si>
    <t>How did you present this award?</t>
  </si>
  <si>
    <t>Please use this checklist to ensure that each section has been completed.</t>
  </si>
  <si>
    <r>
      <rPr>
        <b/>
        <sz val="10"/>
        <color rgb="FF004976"/>
        <rFont val="Arial"/>
        <family val="2"/>
      </rPr>
      <t>What do we do with the information?</t>
    </r>
    <r>
      <rPr>
        <sz val="10"/>
        <color theme="1"/>
        <rFont val="Arial"/>
        <family val="2"/>
      </rPr>
      <t xml:space="preserve">
We use the information you provide to identify common challenges so that we can </t>
    </r>
    <r>
      <rPr>
        <b/>
        <sz val="10"/>
        <color theme="1"/>
        <rFont val="Arial"/>
        <family val="2"/>
      </rPr>
      <t>develop bespoke training and resources</t>
    </r>
    <r>
      <rPr>
        <sz val="10"/>
        <color theme="1"/>
        <rFont val="Arial"/>
        <family val="2"/>
      </rPr>
      <t xml:space="preserve"> for you and your committee.</t>
    </r>
  </si>
  <si>
    <r>
      <rPr>
        <b/>
        <sz val="10"/>
        <color rgb="FF004976"/>
        <rFont val="Arial"/>
        <family val="2"/>
      </rPr>
      <t>What is the Annual Report?</t>
    </r>
    <r>
      <rPr>
        <sz val="10"/>
        <color theme="1"/>
        <rFont val="Arial"/>
        <family val="2"/>
      </rPr>
      <t xml:space="preserve">
The Annual Report is a </t>
    </r>
    <r>
      <rPr>
        <b/>
        <sz val="10"/>
        <color theme="1"/>
        <rFont val="Arial"/>
        <family val="2"/>
      </rPr>
      <t>report on the activities of the network</t>
    </r>
    <r>
      <rPr>
        <sz val="10"/>
        <color theme="1"/>
        <rFont val="Arial"/>
        <family val="2"/>
      </rPr>
      <t xml:space="preserve"> during the past year. In line with the rules for member networks, all member networks are asked to submit an Annual Report to the Networks team each year.</t>
    </r>
    <r>
      <rPr>
        <b/>
        <sz val="10"/>
        <color theme="1"/>
        <rFont val="Arial"/>
        <family val="2"/>
      </rPr>
      <t/>
    </r>
  </si>
  <si>
    <r>
      <rPr>
        <b/>
        <sz val="10"/>
        <color rgb="FF004976"/>
        <rFont val="Arial"/>
        <family val="2"/>
      </rPr>
      <t xml:space="preserve">Why are we asking you to complete this form? </t>
    </r>
    <r>
      <rPr>
        <sz val="10"/>
        <color theme="1"/>
        <rFont val="Arial"/>
        <family val="2"/>
      </rPr>
      <t xml:space="preserve">
With so many networks, it is essential for us to standardise the reporting process. This form has been designed to be easy to complete, while also streamlining the collection and collation of the information you provide. </t>
    </r>
  </si>
  <si>
    <t>Click here to go back to the checklist</t>
  </si>
  <si>
    <t>Click here to go back to the checklist page</t>
  </si>
  <si>
    <t>Back to checklist</t>
  </si>
  <si>
    <t>Will your event be targeted towards children?</t>
  </si>
  <si>
    <t>Any events or activities organised by or associated with the committee targeted at engaging children must comply with our safeguarding policies.</t>
  </si>
  <si>
    <t>Role
(e.g. PhD rep, OCM)</t>
  </si>
  <si>
    <t>Looking back at 2020</t>
  </si>
  <si>
    <t>Date submitted</t>
  </si>
  <si>
    <t>Report submitted by</t>
  </si>
  <si>
    <r>
      <rPr>
        <b/>
        <sz val="10"/>
        <color rgb="FF004976"/>
        <rFont val="Arial"/>
        <family val="2"/>
      </rPr>
      <t>What is the Annual Report?</t>
    </r>
    <r>
      <rPr>
        <sz val="10"/>
        <color theme="1"/>
        <rFont val="Arial"/>
        <family val="2"/>
      </rPr>
      <t xml:space="preserve">
In line with the rules for member networks, all member networks are asked to submit an Annual Report to RSC staff each year. 
There are over 130 volunteer-led RSC member networks (Local Sections, Interest Groups and Division Regions). The Annual Report is a </t>
    </r>
    <r>
      <rPr>
        <b/>
        <sz val="10"/>
        <color theme="1"/>
        <rFont val="Arial"/>
        <family val="2"/>
      </rPr>
      <t>report on the activities of the network</t>
    </r>
    <r>
      <rPr>
        <sz val="10"/>
        <color theme="1"/>
        <rFont val="Arial"/>
        <family val="2"/>
      </rPr>
      <t xml:space="preserve"> during the past year and enables RSC staff to </t>
    </r>
    <r>
      <rPr>
        <b/>
        <sz val="10"/>
        <color theme="1"/>
        <rFont val="Arial"/>
        <family val="2"/>
      </rPr>
      <t>measure and quantify the reach and impact</t>
    </r>
    <r>
      <rPr>
        <sz val="10"/>
        <color theme="1"/>
        <rFont val="Arial"/>
        <family val="2"/>
      </rPr>
      <t xml:space="preserve"> of these member networks. </t>
    </r>
  </si>
  <si>
    <r>
      <t xml:space="preserve">Learn more about how the committee recognised and celebrated members
on the </t>
    </r>
    <r>
      <rPr>
        <b/>
        <u/>
        <sz val="10"/>
        <color theme="10"/>
        <rFont val="Arial"/>
        <family val="2"/>
      </rPr>
      <t>Member Recognition</t>
    </r>
    <r>
      <rPr>
        <u/>
        <sz val="10"/>
        <color theme="10"/>
        <rFont val="Arial"/>
        <family val="2"/>
      </rPr>
      <t xml:space="preserve"> page</t>
    </r>
  </si>
  <si>
    <r>
      <t xml:space="preserve">Learn more about any upcoming events the committee is planning
on the </t>
    </r>
    <r>
      <rPr>
        <b/>
        <u/>
        <sz val="10"/>
        <color theme="10"/>
        <rFont val="Arial"/>
        <family val="2"/>
      </rPr>
      <t>Future Events</t>
    </r>
    <r>
      <rPr>
        <u/>
        <sz val="10"/>
        <color theme="10"/>
        <rFont val="Arial"/>
        <family val="2"/>
      </rPr>
      <t xml:space="preserve"> page</t>
    </r>
  </si>
  <si>
    <r>
      <rPr>
        <b/>
        <sz val="10"/>
        <color rgb="FF004976"/>
        <rFont val="Arial"/>
        <family val="2"/>
      </rPr>
      <t>What is done with the information?</t>
    </r>
    <r>
      <rPr>
        <sz val="10"/>
        <color theme="1"/>
        <rFont val="Arial"/>
        <family val="2"/>
      </rPr>
      <t xml:space="preserve">
The information in the Annual Report is used:
 • by RSC staff to identify common challenges to develop bespoke training and resources for our
   committees
 • by member network committees to promote to existing and potential members the breadth and 
   quality of our community-led activities 
 • to demonstrate and report how our grants and networks are contributing to our charitable aims (such 
   as in our trustees’ report to the Charity Commission, to the Member Communities Board, or to 
   potential funders and partners).
</t>
    </r>
  </si>
  <si>
    <t>Supporting information</t>
  </si>
  <si>
    <t>If this is a named award, please provide the name here</t>
  </si>
  <si>
    <t>If yes, how many times?</t>
  </si>
  <si>
    <t>Comments (optional)</t>
  </si>
  <si>
    <t>Member Recognition 1 - Complete the information below and scoll down to add another example</t>
  </si>
  <si>
    <t>Member Recognition 2 - Complete the information below and scoll down to add another example</t>
  </si>
  <si>
    <t>Member Recognition 3 - Complete the information below and scoll down to add another example</t>
  </si>
  <si>
    <t>Member Recognition 4 - Complete the information below and scoll down to add another example</t>
  </si>
  <si>
    <t>Member Recognition 5 - Complete the information below and scoll down to add another example</t>
  </si>
  <si>
    <t>Member Recognition 6 - Complete the information below and scoll down to add another example</t>
  </si>
  <si>
    <t>Member Recognition 7 - Complete the information below and scoll down to add another example</t>
  </si>
  <si>
    <t>Member Recognition 8 - Complete the information below and scoll down to add another example</t>
  </si>
  <si>
    <t>Member Recognition 9 - Complete the information below and scoll down to add another example</t>
  </si>
  <si>
    <t>Member Recognition 10 - Complete the information below and scoll down to add another example</t>
  </si>
  <si>
    <t>Member Recognition 11 - Complete the information below and scoll down to add another example</t>
  </si>
  <si>
    <t>Member Recognition 12 - Complete the information below and scoll down to add another example</t>
  </si>
  <si>
    <t>Member Recognition 13 - Complete the information below and scoll down to add another example</t>
  </si>
  <si>
    <t>Member Recognition 14 - Complete the information below and scoll down to add another example</t>
  </si>
  <si>
    <t>Member Recognition 15 - Complete the information below and scoll down to add another example</t>
  </si>
  <si>
    <t>Future Event 1 - Complete the information below and scoll down to add another example</t>
  </si>
  <si>
    <t>Please provide any additional information about the steps you plan to take to host an inclusive event (e.g. accessible venue, travel grants, BSL interpreter, etc.)</t>
  </si>
  <si>
    <t>What will this event be? Please select the most relevant option.</t>
  </si>
  <si>
    <t>Who is this event for? Please select the most relevant option.</t>
  </si>
  <si>
    <t>Event 
details</t>
  </si>
  <si>
    <t>Future Event 2 - Complete the information below and scoll down to add another example</t>
  </si>
  <si>
    <t>Future Event 3 - Complete the information below and scoll down to add another example</t>
  </si>
  <si>
    <t>Future Event 4 - Complete the information below and scoll down to add another example</t>
  </si>
  <si>
    <t>Future Event 5 - Complete the information below and scoll down to add another example</t>
  </si>
  <si>
    <t>Future Event 6 - Complete the information below and scoll down to add another example</t>
  </si>
  <si>
    <t>Future Event 7 - Complete the information below and scoll down to add another example</t>
  </si>
  <si>
    <t>Future Event 8 - Complete the information below and scoll down to add another example</t>
  </si>
  <si>
    <t>Future Event 9 - Complete the information below and scoll down to add another example</t>
  </si>
  <si>
    <t>Future Event 10 - Complete the information below and scoll down to add another example</t>
  </si>
  <si>
    <t>Future Event 11 - Complete the information below and scoll down to add another example</t>
  </si>
  <si>
    <t>Future Event 12 - Complete the information below and scoll down to add another example</t>
  </si>
  <si>
    <t>Future Event 13 - Complete the information below and scoll down to add another example</t>
  </si>
  <si>
    <t>Future Event 14 - Complete the information below and scoll down to add another example</t>
  </si>
  <si>
    <t>Future Event 15 - Complete the information below and scoll down to add another example</t>
  </si>
  <si>
    <t>Future Event 16 - Complete the information below and scoll down to add another example</t>
  </si>
  <si>
    <t>Future Event 17 - Complete the information below and scoll down to add another example</t>
  </si>
  <si>
    <t>Future Event 18 - Complete the information below and scoll down to add another example</t>
  </si>
  <si>
    <t>Future Event 19 - Complete the information below and scoll down to add another example</t>
  </si>
  <si>
    <t>Future Event 20 - Complete the information below and scoll down to add another example</t>
  </si>
  <si>
    <t>Future Event 21 - Complete the information below and scoll down to add another example</t>
  </si>
  <si>
    <t>Future Event 22 - Complete the information below and scoll down to add another example</t>
  </si>
  <si>
    <t>Future Event 23 - Complete the information below and scoll down to add another example</t>
  </si>
  <si>
    <t>Future Event 24 - Complete the information below and scoll down to add another example</t>
  </si>
  <si>
    <t>Future Event 25 - Complete the information below and scoll down to add another example</t>
  </si>
  <si>
    <t>Future Event 26 - Complete the information below and scoll down to add another example</t>
  </si>
  <si>
    <t>Future Event 27 - Complete the information below and scoll down to add another example</t>
  </si>
  <si>
    <t>Future Event 28 - Complete the information below and scoll down to add another example</t>
  </si>
  <si>
    <t>Future Event 29 - Complete the information below and scoll down to add another example</t>
  </si>
  <si>
    <t>Future Event 30 - Complete the information below and scoll down to add another example</t>
  </si>
  <si>
    <t>What type of award did you offer?</t>
  </si>
  <si>
    <t>NA - online event without children</t>
  </si>
  <si>
    <r>
      <t>Event 1</t>
    </r>
    <r>
      <rPr>
        <b/>
        <sz val="11"/>
        <color theme="0"/>
        <rFont val="Arial"/>
        <family val="2"/>
      </rPr>
      <t xml:space="preserve">
Once complete, scroll down to add your next event </t>
    </r>
  </si>
  <si>
    <t>Why do we need the Annual Report?</t>
  </si>
  <si>
    <t>Was this event held more than once or as part of a series?</t>
  </si>
  <si>
    <t>Was this event free or did you charge for registration/ tickets?</t>
  </si>
  <si>
    <r>
      <t>Event 2</t>
    </r>
    <r>
      <rPr>
        <b/>
        <sz val="11"/>
        <color theme="0"/>
        <rFont val="Arial"/>
        <family val="2"/>
      </rPr>
      <t xml:space="preserve">
Once complete, scroll down to add your next event </t>
    </r>
  </si>
  <si>
    <r>
      <t>Event 3</t>
    </r>
    <r>
      <rPr>
        <b/>
        <sz val="11"/>
        <color theme="0"/>
        <rFont val="Arial"/>
        <family val="2"/>
      </rPr>
      <t xml:space="preserve">
Once complete, scroll down to add your next event </t>
    </r>
  </si>
  <si>
    <r>
      <t>Event 4</t>
    </r>
    <r>
      <rPr>
        <b/>
        <sz val="11"/>
        <color theme="0"/>
        <rFont val="Arial"/>
        <family val="2"/>
      </rPr>
      <t xml:space="preserve">
Once complete, scroll down to add your next event </t>
    </r>
  </si>
  <si>
    <r>
      <t>Event 5</t>
    </r>
    <r>
      <rPr>
        <b/>
        <sz val="11"/>
        <color theme="0"/>
        <rFont val="Arial"/>
        <family val="2"/>
      </rPr>
      <t xml:space="preserve">
Once complete, scroll down to add your next event </t>
    </r>
  </si>
  <si>
    <r>
      <t>Event 6</t>
    </r>
    <r>
      <rPr>
        <b/>
        <sz val="11"/>
        <color theme="0"/>
        <rFont val="Arial"/>
        <family val="2"/>
      </rPr>
      <t xml:space="preserve">
Once complete, scroll down to add your next event </t>
    </r>
  </si>
  <si>
    <r>
      <t>Event 7</t>
    </r>
    <r>
      <rPr>
        <b/>
        <sz val="11"/>
        <color theme="0"/>
        <rFont val="Arial"/>
        <family val="2"/>
      </rPr>
      <t xml:space="preserve">
Once complete, scroll down to add your next event </t>
    </r>
  </si>
  <si>
    <r>
      <t>Event 25</t>
    </r>
    <r>
      <rPr>
        <b/>
        <sz val="11"/>
        <color theme="0"/>
        <rFont val="Arial"/>
        <family val="2"/>
      </rPr>
      <t xml:space="preserve">
Once complete, scroll down to add your next event </t>
    </r>
  </si>
  <si>
    <r>
      <t>Event 24</t>
    </r>
    <r>
      <rPr>
        <b/>
        <sz val="11"/>
        <color theme="0"/>
        <rFont val="Arial"/>
        <family val="2"/>
      </rPr>
      <t xml:space="preserve">
Once complete, scroll down to add your next event </t>
    </r>
  </si>
  <si>
    <r>
      <t>Event 23</t>
    </r>
    <r>
      <rPr>
        <b/>
        <sz val="11"/>
        <color theme="0"/>
        <rFont val="Arial"/>
        <family val="2"/>
      </rPr>
      <t xml:space="preserve">
Once complete, scroll down to add your next event </t>
    </r>
  </si>
  <si>
    <r>
      <t>Event 22</t>
    </r>
    <r>
      <rPr>
        <b/>
        <sz val="11"/>
        <color theme="0"/>
        <rFont val="Arial"/>
        <family val="2"/>
      </rPr>
      <t xml:space="preserve">
Once complete, scroll down to add your next event </t>
    </r>
  </si>
  <si>
    <r>
      <t>Event 21</t>
    </r>
    <r>
      <rPr>
        <b/>
        <sz val="11"/>
        <color theme="0"/>
        <rFont val="Arial"/>
        <family val="2"/>
      </rPr>
      <t xml:space="preserve">
Once complete, scroll down to add your next event </t>
    </r>
  </si>
  <si>
    <r>
      <t>Event 20</t>
    </r>
    <r>
      <rPr>
        <b/>
        <sz val="11"/>
        <color theme="0"/>
        <rFont val="Arial"/>
        <family val="2"/>
      </rPr>
      <t xml:space="preserve">
Once complete, scroll down to add your next event </t>
    </r>
  </si>
  <si>
    <r>
      <t>Event 19</t>
    </r>
    <r>
      <rPr>
        <b/>
        <sz val="11"/>
        <color theme="0"/>
        <rFont val="Arial"/>
        <family val="2"/>
      </rPr>
      <t xml:space="preserve">
Once complete, scroll down to add your next event </t>
    </r>
  </si>
  <si>
    <r>
      <t>Event 18</t>
    </r>
    <r>
      <rPr>
        <b/>
        <sz val="11"/>
        <color theme="0"/>
        <rFont val="Arial"/>
        <family val="2"/>
      </rPr>
      <t xml:space="preserve">
Once complete, scroll down to add your next event </t>
    </r>
  </si>
  <si>
    <r>
      <t>Event 17</t>
    </r>
    <r>
      <rPr>
        <b/>
        <sz val="11"/>
        <color theme="0"/>
        <rFont val="Arial"/>
        <family val="2"/>
      </rPr>
      <t xml:space="preserve">
Once complete, scroll down to add your next event </t>
    </r>
  </si>
  <si>
    <r>
      <t>Event 16</t>
    </r>
    <r>
      <rPr>
        <b/>
        <sz val="11"/>
        <color theme="0"/>
        <rFont val="Arial"/>
        <family val="2"/>
      </rPr>
      <t xml:space="preserve">
Once complete, scroll down to add your next event </t>
    </r>
  </si>
  <si>
    <r>
      <t>Event 15</t>
    </r>
    <r>
      <rPr>
        <b/>
        <sz val="11"/>
        <color theme="0"/>
        <rFont val="Arial"/>
        <family val="2"/>
      </rPr>
      <t xml:space="preserve">
Once complete, scroll down to add your next event </t>
    </r>
  </si>
  <si>
    <r>
      <t>Event 14</t>
    </r>
    <r>
      <rPr>
        <b/>
        <sz val="11"/>
        <color theme="0"/>
        <rFont val="Arial"/>
        <family val="2"/>
      </rPr>
      <t xml:space="preserve">
Once complete, scroll down to add your next event </t>
    </r>
  </si>
  <si>
    <r>
      <t>Event 13</t>
    </r>
    <r>
      <rPr>
        <b/>
        <sz val="11"/>
        <color theme="0"/>
        <rFont val="Arial"/>
        <family val="2"/>
      </rPr>
      <t xml:space="preserve">
Once complete, scroll down to add your next event </t>
    </r>
  </si>
  <si>
    <r>
      <t>Event 12</t>
    </r>
    <r>
      <rPr>
        <b/>
        <sz val="11"/>
        <color theme="0"/>
        <rFont val="Arial"/>
        <family val="2"/>
      </rPr>
      <t xml:space="preserve">
Once complete, scroll down to add your next event </t>
    </r>
  </si>
  <si>
    <r>
      <t>Event 11</t>
    </r>
    <r>
      <rPr>
        <b/>
        <sz val="11"/>
        <color theme="0"/>
        <rFont val="Arial"/>
        <family val="2"/>
      </rPr>
      <t xml:space="preserve">
Once complete, scroll down to add your next event </t>
    </r>
  </si>
  <si>
    <r>
      <t>Event 10</t>
    </r>
    <r>
      <rPr>
        <b/>
        <sz val="11"/>
        <color theme="0"/>
        <rFont val="Arial"/>
        <family val="2"/>
      </rPr>
      <t xml:space="preserve">
Once complete, scroll down to add your next event </t>
    </r>
  </si>
  <si>
    <r>
      <t>Event 9</t>
    </r>
    <r>
      <rPr>
        <b/>
        <sz val="11"/>
        <color theme="0"/>
        <rFont val="Arial"/>
        <family val="2"/>
      </rPr>
      <t xml:space="preserve">
Once complete, scroll down to add your next event </t>
    </r>
  </si>
  <si>
    <r>
      <t>Event 8</t>
    </r>
    <r>
      <rPr>
        <b/>
        <sz val="11"/>
        <color theme="0"/>
        <rFont val="Arial"/>
        <family val="2"/>
      </rPr>
      <t xml:space="preserve">
Once complete, scroll down to add your next event </t>
    </r>
  </si>
  <si>
    <t>Additional information</t>
  </si>
  <si>
    <t>Was the contract reviewed by the RSC Legal team?</t>
  </si>
  <si>
    <t>Did you submit a declaration form for your red risk assessment?</t>
  </si>
  <si>
    <t>Please provide diversity information about the event organisers</t>
  </si>
  <si>
    <t>Please provide diversity information about the session chairs</t>
  </si>
  <si>
    <t>Please provide diversity information about the speakers</t>
  </si>
  <si>
    <t>Please provide diversity information about the audience</t>
  </si>
  <si>
    <t>Complete?</t>
  </si>
  <si>
    <t>Report info</t>
  </si>
  <si>
    <t>Started?</t>
  </si>
  <si>
    <t>Finished</t>
  </si>
  <si>
    <t>Find more information about the current committee members on the Committee page</t>
  </si>
  <si>
    <t>What did your committee do?</t>
  </si>
  <si>
    <t>Who was this support aimed at?</t>
  </si>
  <si>
    <t>Please provide any diversity information you have about</t>
  </si>
  <si>
    <t>What was this support for?</t>
  </si>
  <si>
    <t>Please use this page to tell us about any examples of how you have supported your community, 
through grants, bursaries, sponsoring grass-roots events, etc.</t>
  </si>
  <si>
    <t>What type of support or assistance did your committee offer?</t>
  </si>
  <si>
    <t>Who was the event or activity aimed at?</t>
  </si>
  <si>
    <t>What type of event or activity did you sponsor?</t>
  </si>
  <si>
    <t>Community support 1 - Once complete, scroll down to add another example</t>
  </si>
  <si>
    <t>Community support 2 - Once complete, scroll down to add another example</t>
  </si>
  <si>
    <t>Community support 3 - Once complete, scroll down to add another example</t>
  </si>
  <si>
    <t>Community support 4 - Once complete, scroll down to add another example</t>
  </si>
  <si>
    <t>Community support 5 - Once complete, scroll down to add another example</t>
  </si>
  <si>
    <t>Community support 6 - Once complete, scroll down to add another example</t>
  </si>
  <si>
    <t>Community support 7 - Once complete, scroll down to add another example</t>
  </si>
  <si>
    <t>Community support 8 - Once complete, scroll down to add another example</t>
  </si>
  <si>
    <t>Community support 9 - Once complete, scroll down to add another example</t>
  </si>
  <si>
    <t>Community support 10 - Once complete, scroll down to add another example</t>
  </si>
  <si>
    <t>Community support 11 - Once complete, scroll down to add another example</t>
  </si>
  <si>
    <t>Community support 12 - Once complete, scroll down to add another example</t>
  </si>
  <si>
    <t>Community support 13 - Once complete, scroll down to add another example</t>
  </si>
  <si>
    <t>Community support 14 - Once complete, scroll down to add another example</t>
  </si>
  <si>
    <t>Community support 15 - Once complete, scroll down to add another example</t>
  </si>
  <si>
    <t>Community support 16 - Once complete, scroll down to add another example</t>
  </si>
  <si>
    <t>Community support 17 - Once complete, scroll down to add another example</t>
  </si>
  <si>
    <t>Community support 18 - Once complete, scroll down to add another example</t>
  </si>
  <si>
    <t>Community support 19 - Once complete, scroll down to add another example</t>
  </si>
  <si>
    <t>Community support 20 - Once complete, scroll down to add another example</t>
  </si>
  <si>
    <t>Award name/ type</t>
  </si>
  <si>
    <t>Reason/ more info</t>
  </si>
  <si>
    <t>More info</t>
  </si>
  <si>
    <t>Add sponsorship information in the Community Support section</t>
  </si>
  <si>
    <t>Community support</t>
  </si>
  <si>
    <t>Add information about the different support mechanisms your committee offered on the Community Support page</t>
  </si>
  <si>
    <t>Click here to go back to the top of this page</t>
  </si>
  <si>
    <t>Click here to review your entry for Event 1</t>
  </si>
  <si>
    <t>Click here to review your entry for Event 2</t>
  </si>
  <si>
    <t>Click here to review your entry for Event 3</t>
  </si>
  <si>
    <t>Click here to review your entry for Event 4</t>
  </si>
  <si>
    <t>Click here to review your entry for Event 5</t>
  </si>
  <si>
    <t>Click here to review your entry for Event 6</t>
  </si>
  <si>
    <t>Click here to review your entry for Event 7</t>
  </si>
  <si>
    <t>Click here to review your entry for Event 8</t>
  </si>
  <si>
    <t>Click here to review your entry for Event 9</t>
  </si>
  <si>
    <t>Click here to review your entry for Event 10</t>
  </si>
  <si>
    <t>Click here to review your entry for Event 11</t>
  </si>
  <si>
    <t>Click here to review your entry for Event 12</t>
  </si>
  <si>
    <t>Click here to review your entry for Event 13</t>
  </si>
  <si>
    <t>Click here to review your entry for Event 14</t>
  </si>
  <si>
    <t>Click here to review your entry for Event 15</t>
  </si>
  <si>
    <t>Click here to review your entry for Event 16</t>
  </si>
  <si>
    <t>Click here to review your entry for Event 17</t>
  </si>
  <si>
    <t>Click here to review your entry for Event 18</t>
  </si>
  <si>
    <t>Click here to review your entry for Event 19</t>
  </si>
  <si>
    <t>Click here to review your entry for Event 20</t>
  </si>
  <si>
    <t>Click here to review your entry for Event 21</t>
  </si>
  <si>
    <t>Click here to review your entry for Event 22</t>
  </si>
  <si>
    <t>Click here to review your entry for Event 23</t>
  </si>
  <si>
    <t>Click here to review your entry for Event 24</t>
  </si>
  <si>
    <t>Click here to review your entry for Event 25</t>
  </si>
  <si>
    <t>Scientific Meeting or Conference</t>
  </si>
  <si>
    <r>
      <t xml:space="preserve">Learn more about the different funding mechanisms offered by the committee
on the </t>
    </r>
    <r>
      <rPr>
        <b/>
        <u/>
        <sz val="10"/>
        <color theme="10"/>
        <rFont val="Arial"/>
        <family val="2"/>
      </rPr>
      <t>Community Support</t>
    </r>
    <r>
      <rPr>
        <u/>
        <sz val="10"/>
        <color theme="10"/>
        <rFont val="Arial"/>
        <family val="2"/>
      </rPr>
      <t xml:space="preserve"> page</t>
    </r>
  </si>
  <si>
    <t>Click here to send your minutes to the Networks team</t>
  </si>
  <si>
    <t>Activity/ event supported</t>
  </si>
  <si>
    <t>Future</t>
  </si>
  <si>
    <r>
      <rPr>
        <b/>
        <sz val="11"/>
        <color theme="1"/>
        <rFont val="Arial"/>
        <family val="2"/>
      </rPr>
      <t>Have you sent us your minutes?</t>
    </r>
    <r>
      <rPr>
        <sz val="10"/>
        <color theme="1"/>
        <rFont val="Arial"/>
        <family val="2"/>
      </rPr>
      <t xml:space="preserve">
Member network secretaries should share committee meeting minutes with the Networks team. The Networks team will file member network minutes and maintain permanent records. 
We will also use your minutes to identify questions and issues raised by member networks and identify gaps for resources and training. </t>
    </r>
  </si>
  <si>
    <t>Meeting 13</t>
  </si>
  <si>
    <t>Meeting 14</t>
  </si>
  <si>
    <t>Meeting 15</t>
  </si>
  <si>
    <t>Membership number</t>
  </si>
  <si>
    <t>Full name</t>
  </si>
  <si>
    <t>Comments about committee makeup and diversity:</t>
  </si>
  <si>
    <t>Apprentices</t>
  </si>
  <si>
    <t>What was the approx. projected budget for this event?</t>
  </si>
  <si>
    <r>
      <t xml:space="preserve">It is a legal requirement that all hazards and risks be considered, assessed and managed for </t>
    </r>
    <r>
      <rPr>
        <b/>
        <sz val="10"/>
        <color theme="1"/>
        <rFont val="Arial"/>
        <family val="2"/>
      </rPr>
      <t>all</t>
    </r>
    <r>
      <rPr>
        <sz val="10"/>
        <color theme="1"/>
        <rFont val="Arial"/>
        <family val="2"/>
      </rPr>
      <t xml:space="preserve"> member network events to fulfil our duty of care towards everyone involved. Member network Secretaries should ensure that appropriate risk assessments are completed for all events and activities. Any events or activities organised by or associated with the committee targeted at engaging children </t>
    </r>
    <r>
      <rPr>
        <b/>
        <sz val="10"/>
        <color theme="1"/>
        <rFont val="Arial"/>
        <family val="2"/>
      </rPr>
      <t>must</t>
    </r>
    <r>
      <rPr>
        <sz val="10"/>
        <color theme="1"/>
        <rFont val="Arial"/>
        <family val="2"/>
      </rPr>
      <t xml:space="preserve"> comply with our safeguarding policies and procedures (Rule 8.3).</t>
    </r>
  </si>
  <si>
    <t>Committee insights</t>
  </si>
  <si>
    <t>Meetings</t>
  </si>
  <si>
    <t>Diversity/ makeup info</t>
  </si>
  <si>
    <t>How many meetings?</t>
  </si>
  <si>
    <t>Minutes received?</t>
  </si>
  <si>
    <t>Role</t>
  </si>
  <si>
    <t>Name</t>
  </si>
  <si>
    <t>Term of office</t>
  </si>
  <si>
    <t>Meeting 6</t>
  </si>
  <si>
    <t>Subject communities</t>
  </si>
  <si>
    <t>General</t>
  </si>
  <si>
    <t>No. applicants in 2022</t>
  </si>
  <si>
    <r>
      <t xml:space="preserve">As a professional and membership body, and a leading voice for the chemistry community, we have a responsibility to promote inclusivity and accessibility in order to improve diversity. We define diversity broadly, including sex, gender, race, career path and stage, communication style, education, experience, first language, geography, job sector and socioeconomic status. We set targets rather than quotas across our activities and we reach such targets through positive action rather than positive discrimination. 
There must be a diverse team of individuals in the organisation of any meeting, conference or event managed or supported by RSC member networks to provide balance in decision-making and reduce risk of bias. </t>
    </r>
    <r>
      <rPr>
        <b/>
        <sz val="10"/>
        <color theme="1"/>
        <rFont val="Arial"/>
        <family val="2"/>
      </rPr>
      <t>Any sole meeting, conference or event organiser must consult with at least two others, preferably with diverse backgrounds and experiences</t>
    </r>
    <r>
      <rPr>
        <sz val="10"/>
        <color theme="1"/>
        <rFont val="Arial"/>
        <family val="2"/>
      </rPr>
      <t>.</t>
    </r>
  </si>
  <si>
    <t>Event Information</t>
  </si>
  <si>
    <t>Health &amp; Safety</t>
  </si>
  <si>
    <t>Visit our inclusion and diversity resources page for bespoke guides 
for member networks to support you when running events, 
managing committees and communicating information</t>
  </si>
  <si>
    <t>No. grants awarded in 2022</t>
  </si>
  <si>
    <t>Member award (e.g. gold badge)</t>
  </si>
  <si>
    <t>Please outline the support you provided per your sponsorship agreement</t>
  </si>
  <si>
    <t>How much funding did you provide, if any?</t>
  </si>
  <si>
    <r>
      <t>We ask for information about your event and target audience to</t>
    </r>
    <r>
      <rPr>
        <b/>
        <sz val="10"/>
        <color theme="1"/>
        <rFont val="Arial"/>
        <family val="2"/>
      </rPr>
      <t xml:space="preserve"> identify gaps</t>
    </r>
    <r>
      <rPr>
        <sz val="10"/>
        <color theme="1"/>
        <rFont val="Arial"/>
        <family val="2"/>
      </rPr>
      <t xml:space="preserve"> in our offering to our members and the broader community, and common themes where we can improve the support and resources for our member network committees. We also want to know the approximate makeup of your audience in terms of members and non-members to help us identify the value of our member networks – this information will inform our membership retention and recruitment strategy.</t>
    </r>
  </si>
  <si>
    <t>Learn more about our new subject communities in this opinion piece by Jonathan Oxley, Chair of Member Communities Board</t>
  </si>
  <si>
    <t>If you would like to provide additional information about your event (e.g. statistics or quotes from feedback surveys, outcomes from the event, links to social media posts or blog article, etc.), please include it here.</t>
  </si>
  <si>
    <r>
      <t xml:space="preserve">Please capture </t>
    </r>
    <r>
      <rPr>
        <b/>
        <sz val="10"/>
        <color theme="1"/>
        <rFont val="Arial"/>
        <family val="2"/>
      </rPr>
      <t>all events planned and organised by the committee</t>
    </r>
    <r>
      <rPr>
        <sz val="10"/>
        <color theme="1"/>
        <rFont val="Arial"/>
        <family val="2"/>
      </rPr>
      <t xml:space="preserve"> here and events sponsored by the committee on the </t>
    </r>
    <r>
      <rPr>
        <i/>
        <sz val="10"/>
        <rFont val="Arial"/>
        <family val="2"/>
      </rPr>
      <t xml:space="preserve">Community support </t>
    </r>
    <r>
      <rPr>
        <sz val="10"/>
        <color theme="1"/>
        <rFont val="Arial"/>
        <family val="2"/>
      </rPr>
      <t>page.</t>
    </r>
  </si>
  <si>
    <r>
      <t>Each year the RSC provides</t>
    </r>
    <r>
      <rPr>
        <b/>
        <sz val="10"/>
        <color theme="1"/>
        <rFont val="Arial"/>
        <family val="2"/>
      </rPr>
      <t xml:space="preserve"> over £300,000</t>
    </r>
    <r>
      <rPr>
        <sz val="10"/>
        <color theme="1"/>
        <rFont val="Arial"/>
        <family val="2"/>
      </rPr>
      <t xml:space="preserve"> in grants across our volunteer-led member networks. Through these grants, our volunteers generate a substantial amplification in our reach and impact, and contribute to our charitable purposes. The Annual Report enables us to measure and quantify this reach and impact, in line with </t>
    </r>
    <r>
      <rPr>
        <b/>
        <sz val="10"/>
        <color theme="1"/>
        <rFont val="Arial"/>
        <family val="2"/>
      </rPr>
      <t>our legal obligation to report how we use charitable funds</t>
    </r>
    <r>
      <rPr>
        <sz val="10"/>
        <color theme="1"/>
        <rFont val="Arial"/>
        <family val="2"/>
      </rPr>
      <t>, and we use the data to promote to existing and potential members the breadth and quality of our community-led activities.</t>
    </r>
  </si>
  <si>
    <t>We would love to see any quantitative or qualitative information you have to demonstrate the impact of your event or activity. This might include general data such as top level statistics from feedback surveys, or something more specific such as quotes from attendees or collaborations that resulted from the event. We will use this information to show the value of member network events to our community.</t>
  </si>
  <si>
    <t>We want to measure the impact of the pandemic on member network activities: Did you postpone a 2020 event? Have you developed a new event or changed the format of an old one? Let us know!</t>
  </si>
  <si>
    <t>If your answer to either of these questions appears as red text, please contact the Networks Team for guidance</t>
  </si>
  <si>
    <t>Please can you provide the following information:</t>
  </si>
  <si>
    <t>Bursary</t>
  </si>
  <si>
    <t>No. bursaries awarded</t>
  </si>
  <si>
    <t>What did this bursary recognise?</t>
  </si>
  <si>
    <t>What was the value of the bursary?</t>
  </si>
  <si>
    <t>Prize</t>
  </si>
  <si>
    <t>Who was this bursary for?</t>
  </si>
  <si>
    <t>Event grant</t>
  </si>
  <si>
    <t>Sponsorship (promotion)</t>
  </si>
  <si>
    <t>Sponsorship (prize)</t>
  </si>
  <si>
    <t>What did this prize recognise?</t>
  </si>
  <si>
    <t>What was the value of the prize?</t>
  </si>
  <si>
    <t>Who was this prize for?</t>
  </si>
  <si>
    <t>What was this to recognise or support?</t>
  </si>
  <si>
    <t>Online or hybrid version of traditional physical event</t>
  </si>
  <si>
    <r>
      <t>Please complete this form by </t>
    </r>
    <r>
      <rPr>
        <b/>
        <sz val="11"/>
        <color theme="1"/>
        <rFont val="Arial"/>
        <family val="2"/>
      </rPr>
      <t>Friday 26 January 2024</t>
    </r>
    <r>
      <rPr>
        <sz val="11"/>
        <color theme="1"/>
        <rFont val="Arial"/>
        <family val="2"/>
      </rPr>
      <t>.</t>
    </r>
  </si>
  <si>
    <r>
      <rPr>
        <b/>
        <sz val="10"/>
        <color rgb="FF004976"/>
        <rFont val="Arial"/>
        <family val="2"/>
      </rPr>
      <t>Why do we need the Annual Report?</t>
    </r>
    <r>
      <rPr>
        <sz val="10"/>
        <color theme="1"/>
        <rFont val="Arial"/>
        <family val="2"/>
      </rPr>
      <t xml:space="preserve">
There are over 130 volunteer-led RSC member networks (Local Sections, Interest Groups and Regions). The Annual Report enables us to </t>
    </r>
    <r>
      <rPr>
        <b/>
        <sz val="10"/>
        <color theme="1"/>
        <rFont val="Arial"/>
        <family val="2"/>
      </rPr>
      <t>measure and quantify the reach and impact</t>
    </r>
    <r>
      <rPr>
        <sz val="10"/>
        <color theme="1"/>
        <rFont val="Arial"/>
        <family val="2"/>
      </rPr>
      <t xml:space="preserve"> of these member networks. </t>
    </r>
  </si>
  <si>
    <t>Annual Report 2023 - Checklist</t>
  </si>
  <si>
    <t>Add information about your current committee members and 2023 meetings on the Committee page</t>
  </si>
  <si>
    <t>2023 Events</t>
  </si>
  <si>
    <t xml:space="preserve">Click on the event number to edit or complete the corresponding entry on the 2023 Events tab. These rows will update to "Complete" when you have provided all of the necessary event information. </t>
  </si>
  <si>
    <t>Term of Office
(e.g. 2018 - 2023)</t>
  </si>
  <si>
    <t>Number of whom were RSC members (approx.)</t>
  </si>
  <si>
    <t>Please use this page to provide whatever information you have about any events your committee are planning from 1 January 2024. Please include events postponed due to the Covid-19 pandemic.</t>
  </si>
  <si>
    <t>Member Networks Annual Report 2023</t>
  </si>
  <si>
    <t>Was this event previously postponed or cancelled due to the pandemic?</t>
  </si>
  <si>
    <t>Format</t>
  </si>
  <si>
    <t xml:space="preserve">Physical </t>
  </si>
  <si>
    <t>Hybrid</t>
  </si>
  <si>
    <t>Virtual</t>
  </si>
  <si>
    <t>General appeal for scientific audience</t>
  </si>
  <si>
    <t>General appeal for non-scientific audience</t>
  </si>
  <si>
    <t>Analytical Science Community</t>
  </si>
  <si>
    <t>Chemistry Biology Interface Community</t>
  </si>
  <si>
    <t>Dalton Community</t>
  </si>
  <si>
    <t>Education Community</t>
  </si>
  <si>
    <t>Environment, Sustainability and Energy Community</t>
  </si>
  <si>
    <t>Faraday Community for Physical Chemistry</t>
  </si>
  <si>
    <t>Materials Chemistry Community</t>
  </si>
  <si>
    <t>Organic Chemistry Community</t>
  </si>
  <si>
    <t>Cross-cutting or multidisciplinary event</t>
  </si>
  <si>
    <t>Proposed event format</t>
  </si>
  <si>
    <t>Was this event repeated or part of a series in 2023 (e.g., TOTB heats, webinar series)?</t>
  </si>
  <si>
    <t>In July 2022 the RSC Divisions became the RSC Subject Communities. Our subject communities will bring together members from different sectors, career stages, disciplines, and locations with similar scientific and professional interests to advance their subject areas. These communities collaborate with our interest groups and other disciplines to develop and deliver activities; they enable our members to gain overview of activities in their subject area, including relevant activities run by our interest groups, and support collaboration and innovation.
We will use your responses to map the scientific scope of member network activities, and to better enable valuable connections between member networks and subject communities.</t>
  </si>
  <si>
    <t xml:space="preserve">This section is for all events planned or hosted by the committee during 2023. The questions are designed to capture information for the full breadth of member network activities, from retired member lunches to multi-day conferences. If the questions are not relevant to your event, please respond with "NA" or "Not Applicable".
Please include events sponsored by the committee on the Community support page. </t>
  </si>
  <si>
    <t>Postponed event from 2020/2021</t>
  </si>
  <si>
    <t>Analytical Science Community Region</t>
  </si>
  <si>
    <t>Impact of covid?</t>
  </si>
  <si>
    <t>Demonstrating impact?</t>
  </si>
  <si>
    <t xml:space="preserve">Additional/alternative responses to SC q </t>
  </si>
  <si>
    <t>Not a scientific event (e.g. social event)</t>
  </si>
  <si>
    <t>Cross-cutting or multidisciplinary event relevant to multiple subject communities</t>
  </si>
  <si>
    <t>General appeal for non-scientific audience (e.g., public engagement activity)</t>
  </si>
  <si>
    <t>General appeal for scientific audience (e.g., training or workshop)</t>
  </si>
  <si>
    <t>Public Engagement or Outreach Activity</t>
  </si>
  <si>
    <t>Not a scientific event (e.g., social event)</t>
  </si>
  <si>
    <t>Which subject community would your event best align with? Was it a cross-cutting multidisciplinary activity, or would it appeal to a general audience?</t>
  </si>
  <si>
    <t>Number RSC members (approx.)</t>
  </si>
  <si>
    <t>Did your event comply with Rule 8.3 of the member network rules?</t>
  </si>
  <si>
    <t>Please provide details.</t>
  </si>
  <si>
    <t>Not a scientific event</t>
  </si>
  <si>
    <t>Category is in column F, not D with rest of data &gt;</t>
  </si>
  <si>
    <t>Download our checklist for planning physical events here</t>
  </si>
  <si>
    <t>Additional information can be found in our in-person event checklist.</t>
  </si>
  <si>
    <t xml:space="preserve">Committee members must not sign a contract on behalf of the member network or they run the risk of being personally liable for any losses, damages or penalties incurred. All contracts must be reviewed by the RSC Legal Team and signed by a member of staff.
All member networks are required to seek approval from the Member Communities Board before entering in to a contract with financial liability &gt;£10,000 or organising an activity with an overall budget &gt;£15,000. </t>
  </si>
  <si>
    <t>Dalton Community (Inorganic Chemistry)</t>
  </si>
  <si>
    <t>Did your committee offer any grants or financial support to attendees for this event?</t>
  </si>
  <si>
    <t>No. awarded in 2023</t>
  </si>
  <si>
    <t>No. nominees in 2023</t>
  </si>
  <si>
    <t>No. applicants in 2023</t>
  </si>
  <si>
    <r>
      <t xml:space="preserve">This form has five parts:
 • </t>
    </r>
    <r>
      <rPr>
        <b/>
        <sz val="10"/>
        <color theme="1"/>
        <rFont val="Arial"/>
        <family val="2"/>
      </rPr>
      <t>Committee information</t>
    </r>
    <r>
      <rPr>
        <sz val="10"/>
        <color theme="1"/>
        <rFont val="Arial"/>
        <family val="2"/>
      </rPr>
      <t xml:space="preserve">
    Information about past meetings and your current committee members
 • </t>
    </r>
    <r>
      <rPr>
        <b/>
        <sz val="10"/>
        <color theme="1"/>
        <rFont val="Arial"/>
        <family val="2"/>
      </rPr>
      <t xml:space="preserve">2023 Events </t>
    </r>
    <r>
      <rPr>
        <sz val="10"/>
        <color theme="1"/>
        <rFont val="Arial"/>
        <family val="2"/>
      </rPr>
      <t xml:space="preserve">
    Information about planned events in 2023</t>
    </r>
    <r>
      <rPr>
        <sz val="10"/>
        <color rgb="FFFF0000"/>
        <rFont val="Arial"/>
        <family val="2"/>
      </rPr>
      <t xml:space="preserve">
</t>
    </r>
    <r>
      <rPr>
        <sz val="10"/>
        <color theme="1"/>
        <rFont val="Arial"/>
        <family val="2"/>
      </rPr>
      <t xml:space="preserve"> • </t>
    </r>
    <r>
      <rPr>
        <b/>
        <sz val="10"/>
        <color theme="1"/>
        <rFont val="Arial"/>
        <family val="2"/>
      </rPr>
      <t xml:space="preserve">Community support </t>
    </r>
    <r>
      <rPr>
        <sz val="10"/>
        <color theme="1"/>
        <rFont val="Arial"/>
        <family val="2"/>
      </rPr>
      <t xml:space="preserve">
    Information about how you have supported your community, e.g. through grants or bursaries, or by sponsoring
    grass-roots events, etc.
 • </t>
    </r>
    <r>
      <rPr>
        <b/>
        <sz val="10"/>
        <color theme="1"/>
        <rFont val="Arial"/>
        <family val="2"/>
      </rPr>
      <t>Member recognition</t>
    </r>
    <r>
      <rPr>
        <sz val="10"/>
        <color theme="1"/>
        <rFont val="Arial"/>
        <family val="2"/>
      </rPr>
      <t xml:space="preserve">
    Information about everything from formal prizes to informal thank yous
 • </t>
    </r>
    <r>
      <rPr>
        <b/>
        <sz val="10"/>
        <color theme="1"/>
        <rFont val="Arial"/>
        <family val="2"/>
      </rPr>
      <t>Future events</t>
    </r>
    <r>
      <rPr>
        <sz val="10"/>
        <color theme="1"/>
        <rFont val="Arial"/>
        <family val="2"/>
      </rPr>
      <t xml:space="preserve">
    Let us know about any events you are planning for 2024 and beyond</t>
    </r>
  </si>
  <si>
    <t>Please describe any ongoing effects of the pandemic on your committee:</t>
  </si>
  <si>
    <t>Please provide any information or feedback which you have received that you think demonstrates the positive impact of your committee and its activities:</t>
  </si>
  <si>
    <t>Kate Jones</t>
  </si>
  <si>
    <t>2021-2025</t>
  </si>
  <si>
    <t>Chris Waine</t>
  </si>
  <si>
    <t>John MacLachlan</t>
  </si>
  <si>
    <t>2020-2024</t>
  </si>
  <si>
    <t>Lindsay Bramwell</t>
  </si>
  <si>
    <t>Sarah Bull</t>
  </si>
  <si>
    <t>David Hart</t>
  </si>
  <si>
    <t>Mark Hosford</t>
  </si>
  <si>
    <t>Anais Kahve</t>
  </si>
  <si>
    <t>Trudy Knight</t>
  </si>
  <si>
    <t>George Kowalczyk</t>
  </si>
  <si>
    <t>Mike Quint</t>
  </si>
  <si>
    <t>Martin Rose</t>
  </si>
  <si>
    <t>Paul Russell</t>
  </si>
  <si>
    <t>Ovnair Sepai</t>
  </si>
  <si>
    <t>Andrew Smith</t>
  </si>
  <si>
    <t>David O'Loughlin</t>
  </si>
  <si>
    <t>Shirley Price</t>
  </si>
  <si>
    <t>Ehi Idahosa-Taylor</t>
  </si>
  <si>
    <t>Margaret McGuinness</t>
  </si>
  <si>
    <t>2019-2023</t>
  </si>
  <si>
    <t>2022-2026</t>
  </si>
  <si>
    <t>Hybrid (Zoom/Burlington House)</t>
  </si>
  <si>
    <t>Online (Zoom)</t>
  </si>
  <si>
    <t>Impurities in Food and Pharmaceuticals: Can Risk Assessment and Regulation be Aligned?</t>
  </si>
  <si>
    <t>Burlington House</t>
  </si>
  <si>
    <t>RSC Toxicology Group, RSC Food Group, JPAG</t>
  </si>
  <si>
    <t>Fees for speakers and organising committee were covered</t>
  </si>
  <si>
    <t>Registration was charged (including discounted member rate)</t>
  </si>
  <si>
    <t>N/A</t>
  </si>
  <si>
    <t>Environmental Toxic Tort: Current Perspectives and Recent Cases</t>
  </si>
  <si>
    <t>RSC Toxicology Group</t>
  </si>
  <si>
    <t>This event was targeted at chemists and members of the legal profession. Average feedback rating 4.67/5</t>
  </si>
  <si>
    <t>Current Issues in Contaminated Land</t>
  </si>
  <si>
    <t>Hybrid (Burlington House and online)</t>
  </si>
  <si>
    <t>Society of Brownfield Risk Assessment</t>
  </si>
  <si>
    <t>Collaboration (including split of costs) with SoBRA.</t>
  </si>
  <si>
    <t>Collaboration (including equal split of profit/loss) between two RSC Interest Groups and JPAG. Sponsorship received, including three exhibitors</t>
  </si>
  <si>
    <t>BTS-RSC Joint Session</t>
  </si>
  <si>
    <t>The Spine, Liverpool</t>
  </si>
  <si>
    <t>British Toxicology Society</t>
  </si>
  <si>
    <t>Unknown</t>
  </si>
  <si>
    <t>The Toxicology Group intends to provide sponsorship for e.g. speakers' costs for this session, one of several across the course of the BTS Annual Congress</t>
  </si>
  <si>
    <t>Annual event in collaboration with SoBRA.</t>
  </si>
  <si>
    <t>Chemical impacts of climate change</t>
  </si>
  <si>
    <t>Online</t>
  </si>
  <si>
    <t>RSC Toxicology and Environmental Chemistry Groups</t>
  </si>
  <si>
    <t>Monthly, ongoing</t>
  </si>
  <si>
    <t>Monthly online webinar series</t>
  </si>
  <si>
    <t>Sponsorship of joint session at BTS Annual Congress, including speaker expenses</t>
  </si>
  <si>
    <t>Regular collaboration between BTS and Toxicology Group</t>
  </si>
  <si>
    <t>Provision of public-facing documents: Toxicology Topics in Brief</t>
  </si>
  <si>
    <t>Six "Toxicology Topics in Brief" notes were prepared or updated by members of the Committee and uploaded to the Group's website</t>
  </si>
  <si>
    <t>The Toxicology Topics in Brief is an ongoing programme of work for the Committee</t>
  </si>
  <si>
    <t xml:space="preserve">Inhaled Particles and NanOEH Conference </t>
  </si>
  <si>
    <t>Toxicology Group bursary to enable a member to attend an overseas conference. Applications for bursaries are accepted throughout the year, and successful applicants are asked to provide a write-up of their meeting for inclusion in our Newsletter.</t>
  </si>
  <si>
    <t>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t>
  </si>
  <si>
    <t>None</t>
  </si>
  <si>
    <t>Registration was charged</t>
  </si>
  <si>
    <t>ca. 25-50%</t>
  </si>
  <si>
    <t>Toxicology Group Interest Group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</si>
</sst>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809]* #,##0.00_-;\-[$£-809]* #,##0.00_-;_-[$£-809]* &quot;-&quot;??_-;_-@_-"/>
  </numFmts>
  <fonts count="35" x14ac:knownFonts="1">
    <font>
      <sz val="10"/>
      <color theme="1"/>
      <name val="Arial"/>
      <family val="2"/>
    </font>
    <font>
      <sz val="10"/>
      <color rgb="FFFF0000"/>
      <name val="Arial"/>
      <family val="2"/>
    </font>
    <font>
      <b/>
      <sz val="10"/>
      <color theme="1"/>
      <name val="Arial"/>
      <family val="2"/>
    </font>
    <font>
      <sz val="10"/>
      <name val="Arial"/>
      <family val="2"/>
    </font>
    <font>
      <u/>
      <sz val="10"/>
      <color theme="10"/>
      <name val="Arial"/>
      <family val="2"/>
    </font>
    <font>
      <b/>
      <sz val="11"/>
      <color theme="1"/>
      <name val="Arial"/>
      <family val="2"/>
    </font>
    <font>
      <b/>
      <u/>
      <sz val="10"/>
      <color theme="0"/>
      <name val="Arial"/>
      <family val="2"/>
    </font>
    <font>
      <b/>
      <sz val="10"/>
      <color theme="0"/>
      <name val="Arial"/>
      <family val="2"/>
    </font>
    <font>
      <b/>
      <sz val="10"/>
      <color rgb="FFFC4C02"/>
      <name val="Arial"/>
      <family val="2"/>
    </font>
    <font>
      <b/>
      <sz val="12"/>
      <color rgb="FFFF9E1B"/>
      <name val="Arial"/>
      <family val="2"/>
    </font>
    <font>
      <b/>
      <sz val="11"/>
      <color theme="0"/>
      <name val="Arial"/>
      <family val="2"/>
    </font>
    <font>
      <sz val="10"/>
      <color theme="0"/>
      <name val="Arial"/>
      <family val="2"/>
    </font>
    <font>
      <sz val="10"/>
      <color theme="1"/>
      <name val="Arial"/>
      <family val="2"/>
    </font>
    <font>
      <sz val="20"/>
      <color rgb="FF004976"/>
      <name val="Bree Serif"/>
    </font>
    <font>
      <sz val="9"/>
      <color indexed="81"/>
      <name val="Tahoma"/>
      <family val="2"/>
    </font>
    <font>
      <b/>
      <sz val="9"/>
      <color indexed="81"/>
      <name val="Tahoma"/>
      <family val="2"/>
    </font>
    <font>
      <b/>
      <sz val="14"/>
      <color theme="1"/>
      <name val="Arial"/>
      <family val="2"/>
    </font>
    <font>
      <b/>
      <sz val="10"/>
      <color rgb="FF004976"/>
      <name val="Arial"/>
      <family val="2"/>
    </font>
    <font>
      <sz val="10"/>
      <color rgb="FF54585A"/>
      <name val="Arial"/>
      <family val="2"/>
    </font>
    <font>
      <b/>
      <u/>
      <sz val="10"/>
      <color rgb="FF006F62"/>
      <name val="Arial"/>
      <family val="2"/>
    </font>
    <font>
      <b/>
      <sz val="10"/>
      <color rgb="FF006F62"/>
      <name val="Arial"/>
      <family val="2"/>
    </font>
    <font>
      <b/>
      <u/>
      <sz val="10"/>
      <color theme="10"/>
      <name val="Arial"/>
      <family val="2"/>
    </font>
    <font>
      <sz val="18"/>
      <color rgb="FF004976"/>
      <name val="Bree Serif"/>
    </font>
    <font>
      <b/>
      <sz val="14"/>
      <color theme="0"/>
      <name val="Arial"/>
      <family val="2"/>
    </font>
    <font>
      <sz val="11"/>
      <color theme="1"/>
      <name val="Arial"/>
      <family val="2"/>
    </font>
    <font>
      <b/>
      <sz val="12"/>
      <color theme="0"/>
      <name val="Arial"/>
      <family val="2"/>
    </font>
    <font>
      <b/>
      <sz val="14"/>
      <color rgb="FFFF9E1B"/>
      <name val="Arial"/>
      <family val="2"/>
    </font>
    <font>
      <b/>
      <sz val="14"/>
      <color rgb="FF004976"/>
      <name val="Arial"/>
      <family val="2"/>
    </font>
    <font>
      <b/>
      <sz val="12"/>
      <color theme="1"/>
      <name val="Arial"/>
      <family val="2"/>
    </font>
    <font>
      <sz val="12"/>
      <color rgb="FF006F62"/>
      <name val="Bree Serif"/>
    </font>
    <font>
      <i/>
      <sz val="10"/>
      <name val="Arial"/>
      <family val="2"/>
    </font>
    <font>
      <b/>
      <sz val="14"/>
      <name val="Arial"/>
      <family val="2"/>
    </font>
    <font>
      <b/>
      <sz val="10"/>
      <color rgb="FFFF0000"/>
      <name val="Arial"/>
      <family val="2"/>
    </font>
    <font>
      <b/>
      <sz val="10"/>
      <name val="Arial"/>
      <family val="2"/>
    </font>
    <font>
      <sz val="12"/>
      <color theme="1"/>
      <name val="Calibri Light"/>
      <family val="2"/>
    </font>
  </fonts>
  <fills count="8">
    <fill>
      <patternFill patternType="none"/>
    </fill>
    <fill>
      <patternFill patternType="gray125"/>
    </fill>
    <fill>
      <patternFill patternType="solid">
        <fgColor theme="0"/>
        <bgColor indexed="64"/>
      </patternFill>
    </fill>
    <fill>
      <patternFill patternType="solid">
        <fgColor rgb="FF54585A"/>
        <bgColor indexed="64"/>
      </patternFill>
    </fill>
    <fill>
      <patternFill patternType="solid">
        <fgColor rgb="FFFFFF00"/>
        <bgColor indexed="64"/>
      </patternFill>
    </fill>
    <fill>
      <patternFill patternType="solid">
        <fgColor rgb="FF004976"/>
        <bgColor indexed="64"/>
      </patternFill>
    </fill>
    <fill>
      <patternFill patternType="solid">
        <fgColor rgb="FF92D050"/>
        <bgColor indexed="64"/>
      </patternFill>
    </fill>
    <fill>
      <patternFill patternType="solid">
        <fgColor rgb="FF006F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rgb="FF004976"/>
      </bottom>
      <diagonal/>
    </border>
    <border>
      <left style="thin">
        <color rgb="FF004976"/>
      </left>
      <right/>
      <top/>
      <bottom/>
      <diagonal/>
    </border>
    <border>
      <left/>
      <right/>
      <top style="thin">
        <color rgb="FF004976"/>
      </top>
      <bottom/>
      <diagonal/>
    </border>
    <border>
      <left style="thin">
        <color rgb="FF004976"/>
      </left>
      <right style="thin">
        <color rgb="FF004976"/>
      </right>
      <top style="thin">
        <color rgb="FF004976"/>
      </top>
      <bottom/>
      <diagonal/>
    </border>
    <border>
      <left style="thin">
        <color rgb="FF004976"/>
      </left>
      <right style="thin">
        <color rgb="FF004976"/>
      </right>
      <top/>
      <bottom style="thin">
        <color rgb="FF004976"/>
      </bottom>
      <diagonal/>
    </border>
    <border>
      <left/>
      <right style="thin">
        <color rgb="FF004976"/>
      </right>
      <top/>
      <bottom/>
      <diagonal/>
    </border>
    <border>
      <left style="thin">
        <color rgb="FF004976"/>
      </left>
      <right style="thin">
        <color rgb="FF004976"/>
      </right>
      <top/>
      <bottom/>
      <diagonal/>
    </border>
    <border>
      <left style="medium">
        <color indexed="64"/>
      </left>
      <right style="medium">
        <color indexed="64"/>
      </right>
      <top/>
      <bottom style="medium">
        <color indexed="64"/>
      </bottom>
      <diagonal/>
    </border>
    <border>
      <left style="medium">
        <color rgb="FF006F62"/>
      </left>
      <right style="medium">
        <color rgb="FF006F62"/>
      </right>
      <top style="medium">
        <color rgb="FF006F62"/>
      </top>
      <bottom style="medium">
        <color rgb="FF006F62"/>
      </bottom>
      <diagonal/>
    </border>
    <border>
      <left/>
      <right style="medium">
        <color indexed="64"/>
      </right>
      <top/>
      <bottom/>
      <diagonal/>
    </border>
    <border>
      <left style="thin">
        <color rgb="FF004976"/>
      </left>
      <right style="thin">
        <color rgb="FF004976"/>
      </right>
      <top style="thin">
        <color rgb="FF004976"/>
      </top>
      <bottom style="thin">
        <color rgb="FF004976"/>
      </bottom>
      <diagonal/>
    </border>
    <border>
      <left style="thin">
        <color rgb="FF004976"/>
      </left>
      <right/>
      <top style="thin">
        <color indexed="64"/>
      </top>
      <bottom/>
      <diagonal/>
    </border>
    <border>
      <left style="thin">
        <color rgb="FF004976"/>
      </left>
      <right/>
      <top/>
      <bottom style="thin">
        <color rgb="FF004976"/>
      </bottom>
      <diagonal/>
    </border>
    <border>
      <left style="thin">
        <color rgb="FF004976"/>
      </left>
      <right/>
      <top style="thin">
        <color rgb="FF004976"/>
      </top>
      <bottom/>
      <diagonal/>
    </border>
    <border>
      <left/>
      <right style="thin">
        <color rgb="FF004976"/>
      </right>
      <top style="thin">
        <color rgb="FF004976"/>
      </top>
      <bottom/>
      <diagonal/>
    </border>
    <border>
      <left/>
      <right style="thin">
        <color rgb="FF004976"/>
      </right>
      <top/>
      <bottom style="thin">
        <color rgb="FF004976"/>
      </bottom>
      <diagonal/>
    </border>
    <border>
      <left/>
      <right style="thin">
        <color rgb="FF004976"/>
      </right>
      <top style="thin">
        <color indexed="64"/>
      </top>
      <bottom/>
      <diagonal/>
    </border>
    <border>
      <left style="thin">
        <color rgb="FF004976"/>
      </left>
      <right/>
      <top style="thin">
        <color rgb="FF004976"/>
      </top>
      <bottom style="thin">
        <color indexed="64"/>
      </bottom>
      <diagonal/>
    </border>
    <border>
      <left/>
      <right style="thin">
        <color indexed="64"/>
      </right>
      <top style="thin">
        <color rgb="FF004976"/>
      </top>
      <bottom style="thin">
        <color indexed="64"/>
      </bottom>
      <diagonal/>
    </border>
    <border>
      <left style="thin">
        <color indexed="64"/>
      </left>
      <right/>
      <top style="thin">
        <color rgb="FF004976"/>
      </top>
      <bottom style="thin">
        <color indexed="64"/>
      </bottom>
      <diagonal/>
    </border>
    <border>
      <left/>
      <right/>
      <top style="thin">
        <color rgb="FF004976"/>
      </top>
      <bottom style="thin">
        <color indexed="64"/>
      </bottom>
      <diagonal/>
    </border>
    <border>
      <left style="thin">
        <color rgb="FF004976"/>
      </left>
      <right/>
      <top style="thin">
        <color rgb="FF004976"/>
      </top>
      <bottom style="thin">
        <color rgb="FF004976"/>
      </bottom>
      <diagonal/>
    </border>
    <border>
      <left/>
      <right/>
      <top style="thin">
        <color rgb="FF004976"/>
      </top>
      <bottom style="thin">
        <color rgb="FF004976"/>
      </bottom>
      <diagonal/>
    </border>
    <border>
      <left/>
      <right style="thin">
        <color rgb="FF004976"/>
      </right>
      <top style="thin">
        <color rgb="FF004976"/>
      </top>
      <bottom style="thin">
        <color rgb="FF004976"/>
      </bottom>
      <diagonal/>
    </border>
    <border>
      <left style="medium">
        <color rgb="FF004976"/>
      </left>
      <right style="medium">
        <color rgb="FF004976"/>
      </right>
      <top style="medium">
        <color rgb="FF004976"/>
      </top>
      <bottom/>
      <diagonal/>
    </border>
    <border>
      <left style="medium">
        <color rgb="FF004976"/>
      </left>
      <right style="medium">
        <color rgb="FF004976"/>
      </right>
      <top/>
      <bottom style="medium">
        <color rgb="FF004976"/>
      </bottom>
      <diagonal/>
    </border>
    <border>
      <left/>
      <right style="thin">
        <color rgb="FF004976"/>
      </right>
      <top style="thin">
        <color rgb="FF004976"/>
      </top>
      <bottom style="thin">
        <color indexed="64"/>
      </bottom>
      <diagonal/>
    </border>
    <border>
      <left style="medium">
        <color indexed="64"/>
      </left>
      <right style="medium">
        <color indexed="64"/>
      </right>
      <top style="medium">
        <color indexed="64"/>
      </top>
      <bottom style="thin">
        <color rgb="FF004976"/>
      </bottom>
      <diagonal/>
    </border>
    <border>
      <left style="medium">
        <color indexed="64"/>
      </left>
      <right style="medium">
        <color indexed="64"/>
      </right>
      <top style="thin">
        <color rgb="FF004976"/>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style="thin">
        <color indexed="64"/>
      </right>
      <top style="thin">
        <color rgb="FF004976"/>
      </top>
      <bottom/>
      <diagonal/>
    </border>
    <border>
      <left style="medium">
        <color rgb="FF004976"/>
      </left>
      <right style="medium">
        <color rgb="FF004976"/>
      </right>
      <top/>
      <bottom/>
      <diagonal/>
    </border>
  </borders>
  <cellStyleXfs count="3">
    <xf numFmtId="0" fontId="0" fillId="0" borderId="0"/>
    <xf numFmtId="0" fontId="4" fillId="0" borderId="0" applyNumberFormat="0" applyFill="0" applyBorder="0" applyAlignment="0" applyProtection="0"/>
    <xf numFmtId="44" fontId="12" fillId="0" borderId="0" applyFont="0" applyFill="0" applyBorder="0" applyAlignment="0" applyProtection="0"/>
  </cellStyleXfs>
  <cellXfs count="409">
    <xf numFmtId="0" fontId="0" fillId="0" borderId="0" xfId="0"/>
    <xf numFmtId="0" fontId="2" fillId="0" borderId="0" xfId="0" applyFont="1"/>
    <xf numFmtId="0" fontId="0" fillId="2" borderId="0" xfId="0" applyFill="1"/>
    <xf numFmtId="0" fontId="0" fillId="2" borderId="2" xfId="0" applyFill="1" applyBorder="1"/>
    <xf numFmtId="0" fontId="2" fillId="2" borderId="0" xfId="0" applyFont="1" applyFill="1"/>
    <xf numFmtId="0" fontId="2" fillId="2" borderId="0" xfId="0" applyFont="1" applyFill="1" applyAlignment="1">
      <alignment horizontal="center"/>
    </xf>
    <xf numFmtId="0" fontId="2" fillId="2" borderId="0" xfId="0" applyFont="1" applyFill="1" applyAlignment="1">
      <alignment horizontal="center" vertical="center"/>
    </xf>
    <xf numFmtId="0" fontId="2" fillId="3" borderId="0" xfId="0" applyFont="1" applyFill="1"/>
    <xf numFmtId="0" fontId="0" fillId="3" borderId="0" xfId="0" applyFill="1"/>
    <xf numFmtId="0" fontId="2" fillId="3" borderId="0" xfId="0" applyFont="1" applyFill="1" applyAlignment="1">
      <alignment horizontal="center" vertical="center"/>
    </xf>
    <xf numFmtId="0" fontId="2" fillId="2" borderId="0" xfId="0" applyFont="1" applyFill="1" applyAlignment="1">
      <alignment vertical="center"/>
    </xf>
    <xf numFmtId="0" fontId="0" fillId="2" borderId="0" xfId="0" applyFill="1" applyAlignment="1">
      <alignment vertical="center"/>
    </xf>
    <xf numFmtId="0" fontId="0" fillId="2" borderId="0" xfId="0" applyFill="1" applyAlignment="1">
      <alignment vertical="center" wrapText="1"/>
    </xf>
    <xf numFmtId="0" fontId="2" fillId="2" borderId="0" xfId="0" applyFont="1" applyFill="1" applyAlignment="1">
      <alignment horizontal="left"/>
    </xf>
    <xf numFmtId="0" fontId="0" fillId="2" borderId="0" xfId="0" applyFill="1" applyAlignment="1">
      <alignment vertical="top"/>
    </xf>
    <xf numFmtId="0" fontId="0" fillId="3" borderId="0" xfId="0" applyFill="1" applyAlignment="1">
      <alignment vertical="center"/>
    </xf>
    <xf numFmtId="0" fontId="0" fillId="3" borderId="0" xfId="0" applyFill="1" applyAlignment="1">
      <alignment vertical="center" wrapText="1"/>
    </xf>
    <xf numFmtId="0" fontId="0" fillId="3" borderId="13" xfId="0" applyFill="1" applyBorder="1"/>
    <xf numFmtId="0" fontId="2" fillId="2" borderId="0" xfId="0" applyFont="1" applyFill="1" applyAlignment="1">
      <alignment horizontal="center" vertical="center" wrapText="1"/>
    </xf>
    <xf numFmtId="0" fontId="7" fillId="2" borderId="0" xfId="0" applyFont="1" applyFill="1"/>
    <xf numFmtId="0" fontId="0" fillId="0" borderId="16" xfId="0" applyBorder="1"/>
    <xf numFmtId="0" fontId="0" fillId="0" borderId="17" xfId="0" applyBorder="1"/>
    <xf numFmtId="0" fontId="0" fillId="0" borderId="13" xfId="0" applyBorder="1"/>
    <xf numFmtId="0" fontId="0" fillId="2" borderId="0" xfId="0" applyFill="1" applyAlignment="1">
      <alignment horizontal="left"/>
    </xf>
    <xf numFmtId="0" fontId="11" fillId="3" borderId="0" xfId="0" applyFont="1" applyFill="1"/>
    <xf numFmtId="0" fontId="11" fillId="2" borderId="0" xfId="0" applyFont="1" applyFill="1"/>
    <xf numFmtId="0" fontId="0" fillId="2" borderId="0" xfId="0" applyFill="1" applyAlignment="1">
      <alignment vertical="top" wrapText="1"/>
    </xf>
    <xf numFmtId="0" fontId="2" fillId="2" borderId="0" xfId="0" applyFont="1" applyFill="1" applyAlignment="1">
      <alignment vertical="top" wrapText="1"/>
    </xf>
    <xf numFmtId="0" fontId="0" fillId="4" borderId="13" xfId="0" applyFill="1" applyBorder="1" applyAlignment="1">
      <alignment vertical="center" wrapText="1"/>
    </xf>
    <xf numFmtId="14" fontId="0" fillId="2" borderId="6" xfId="0" applyNumberFormat="1" applyFill="1" applyBorder="1" applyProtection="1">
      <protection locked="0"/>
    </xf>
    <xf numFmtId="0" fontId="0" fillId="2" borderId="5" xfId="0" applyFill="1" applyBorder="1" applyProtection="1">
      <protection locked="0"/>
    </xf>
    <xf numFmtId="0" fontId="0" fillId="2" borderId="6" xfId="0" applyFill="1" applyBorder="1" applyAlignment="1" applyProtection="1">
      <alignment vertical="center"/>
      <protection locked="0"/>
    </xf>
    <xf numFmtId="0" fontId="0" fillId="2" borderId="5" xfId="0" applyFill="1" applyBorder="1" applyAlignment="1" applyProtection="1">
      <alignment vertical="center"/>
      <protection locked="0"/>
    </xf>
    <xf numFmtId="0" fontId="0" fillId="2" borderId="1" xfId="0" applyFill="1" applyBorder="1" applyProtection="1">
      <protection locked="0"/>
    </xf>
    <xf numFmtId="0" fontId="1" fillId="3" borderId="0" xfId="0" applyFont="1" applyFill="1"/>
    <xf numFmtId="0" fontId="1" fillId="2" borderId="0" xfId="0" applyFont="1" applyFill="1" applyAlignment="1">
      <alignment vertical="center" wrapText="1"/>
    </xf>
    <xf numFmtId="0" fontId="9" fillId="3" borderId="0" xfId="0" applyFont="1" applyFill="1" applyAlignment="1">
      <alignment horizontal="center" vertical="center" wrapText="1"/>
    </xf>
    <xf numFmtId="0" fontId="1" fillId="2" borderId="0" xfId="0" applyFont="1" applyFill="1"/>
    <xf numFmtId="0" fontId="8" fillId="2" borderId="0" xfId="0" applyFont="1" applyFill="1"/>
    <xf numFmtId="0" fontId="8" fillId="2" borderId="0" xfId="0" applyFont="1" applyFill="1" applyAlignment="1">
      <alignment vertical="center"/>
    </xf>
    <xf numFmtId="0" fontId="0" fillId="2" borderId="4" xfId="0" applyFill="1" applyBorder="1" applyAlignment="1" applyProtection="1">
      <alignment wrapText="1"/>
      <protection locked="0"/>
    </xf>
    <xf numFmtId="0" fontId="9" fillId="2" borderId="0" xfId="0" applyFont="1" applyFill="1" applyAlignment="1">
      <alignment horizontal="center" vertical="center" wrapText="1"/>
    </xf>
    <xf numFmtId="0" fontId="8" fillId="3" borderId="0" xfId="0" applyFont="1" applyFill="1"/>
    <xf numFmtId="0" fontId="8" fillId="3" borderId="0" xfId="0" applyFont="1" applyFill="1" applyAlignment="1">
      <alignment vertical="center"/>
    </xf>
    <xf numFmtId="0" fontId="4" fillId="3" borderId="0" xfId="1" applyFill="1" applyBorder="1" applyProtection="1"/>
    <xf numFmtId="0" fontId="6" fillId="2" borderId="0" xfId="1" applyFont="1" applyFill="1" applyAlignment="1" applyProtection="1">
      <alignment horizontal="center" vertical="center" wrapText="1"/>
    </xf>
    <xf numFmtId="0" fontId="2" fillId="2" borderId="0" xfId="0" applyFont="1" applyFill="1" applyAlignment="1">
      <alignment vertical="top"/>
    </xf>
    <xf numFmtId="0" fontId="8" fillId="2" borderId="0" xfId="0" applyFont="1" applyFill="1" applyAlignment="1">
      <alignment horizontal="center" vertical="center"/>
    </xf>
    <xf numFmtId="0" fontId="0" fillId="2" borderId="0" xfId="0" applyFill="1" applyAlignment="1">
      <alignment horizontal="center" vertical="center"/>
    </xf>
    <xf numFmtId="0" fontId="0" fillId="3" borderId="0" xfId="0" applyFill="1" applyAlignment="1">
      <alignment horizontal="center" vertical="center"/>
    </xf>
    <xf numFmtId="0" fontId="8" fillId="3" borderId="0" xfId="0" applyFont="1" applyFill="1" applyAlignment="1">
      <alignment horizontal="center" vertical="center"/>
    </xf>
    <xf numFmtId="0" fontId="17" fillId="2" borderId="0" xfId="0" applyFont="1" applyFill="1" applyAlignment="1">
      <alignment horizontal="center" vertical="center"/>
    </xf>
    <xf numFmtId="0" fontId="11" fillId="2" borderId="0" xfId="0" applyFont="1" applyFill="1" applyAlignment="1">
      <alignment vertical="top"/>
    </xf>
    <xf numFmtId="0" fontId="0" fillId="3" borderId="0" xfId="0" applyFill="1" applyAlignment="1">
      <alignment vertical="top" wrapText="1"/>
    </xf>
    <xf numFmtId="0" fontId="0" fillId="3" borderId="0" xfId="0" applyFill="1" applyAlignment="1">
      <alignment vertical="top"/>
    </xf>
    <xf numFmtId="0" fontId="11" fillId="2" borderId="0" xfId="0" applyFont="1" applyFill="1" applyAlignment="1">
      <alignment vertical="center"/>
    </xf>
    <xf numFmtId="0" fontId="0" fillId="4" borderId="14" xfId="0" applyFill="1" applyBorder="1" applyAlignment="1">
      <alignment vertical="center" wrapText="1"/>
    </xf>
    <xf numFmtId="0" fontId="0" fillId="2" borderId="17" xfId="0" applyFill="1" applyBorder="1" applyAlignment="1">
      <alignment horizontal="center" vertical="center" wrapText="1"/>
    </xf>
    <xf numFmtId="0" fontId="0" fillId="2" borderId="16" xfId="0" applyFill="1" applyBorder="1" applyAlignment="1">
      <alignment horizontal="center" vertical="center" wrapText="1"/>
    </xf>
    <xf numFmtId="0" fontId="0" fillId="0" borderId="0" xfId="0" applyAlignment="1">
      <alignment vertical="center" wrapText="1"/>
    </xf>
    <xf numFmtId="0" fontId="0" fillId="2" borderId="10" xfId="0" applyFill="1" applyBorder="1" applyAlignment="1">
      <alignment vertical="center" wrapText="1"/>
    </xf>
    <xf numFmtId="0" fontId="0" fillId="6" borderId="0" xfId="0" applyFill="1" applyAlignment="1">
      <alignment vertical="center" wrapText="1"/>
    </xf>
    <xf numFmtId="0" fontId="0" fillId="6" borderId="10" xfId="0" applyFill="1" applyBorder="1" applyAlignment="1">
      <alignment vertical="center" wrapText="1"/>
    </xf>
    <xf numFmtId="0" fontId="1" fillId="2" borderId="10" xfId="0" applyFont="1" applyFill="1" applyBorder="1" applyAlignment="1">
      <alignment vertical="center" wrapText="1"/>
    </xf>
    <xf numFmtId="0" fontId="0" fillId="4" borderId="0" xfId="0" applyFill="1" applyAlignment="1">
      <alignment vertical="center" wrapText="1"/>
    </xf>
    <xf numFmtId="0" fontId="0" fillId="4" borderId="10" xfId="0" applyFill="1" applyBorder="1" applyAlignment="1">
      <alignment vertical="center" wrapText="1"/>
    </xf>
    <xf numFmtId="0" fontId="4" fillId="2" borderId="0" xfId="1" applyFill="1" applyBorder="1" applyAlignment="1" applyProtection="1">
      <alignment horizontal="left"/>
      <protection locked="0"/>
    </xf>
    <xf numFmtId="0" fontId="2" fillId="2" borderId="0" xfId="0" applyFont="1" applyFill="1" applyAlignment="1">
      <alignment vertical="center" wrapText="1"/>
    </xf>
    <xf numFmtId="0" fontId="18" fillId="3" borderId="0" xfId="0" applyFont="1" applyFill="1"/>
    <xf numFmtId="0" fontId="17" fillId="2" borderId="0" xfId="0" applyFont="1" applyFill="1" applyAlignment="1">
      <alignment vertical="center" wrapText="1"/>
    </xf>
    <xf numFmtId="0" fontId="0" fillId="2" borderId="11" xfId="0"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3" borderId="0" xfId="0" applyFont="1" applyFill="1" applyAlignment="1">
      <alignment vertical="center" wrapText="1"/>
    </xf>
    <xf numFmtId="0" fontId="0" fillId="0" borderId="0" xfId="0" applyAlignment="1">
      <alignment horizontal="center"/>
    </xf>
    <xf numFmtId="0" fontId="0" fillId="2" borderId="6" xfId="0" applyFill="1" applyBorder="1" applyAlignment="1" applyProtection="1">
      <alignment vertical="top" wrapText="1"/>
      <protection locked="0"/>
    </xf>
    <xf numFmtId="0" fontId="0" fillId="2" borderId="13" xfId="0" applyFill="1" applyBorder="1" applyAlignment="1">
      <alignment vertical="center" wrapText="1"/>
    </xf>
    <xf numFmtId="0" fontId="0" fillId="2" borderId="14" xfId="0" applyFill="1" applyBorder="1" applyAlignment="1">
      <alignment vertical="center" wrapText="1"/>
    </xf>
    <xf numFmtId="14" fontId="0" fillId="2" borderId="1" xfId="0" applyNumberFormat="1" applyFill="1" applyBorder="1" applyProtection="1">
      <protection locked="0"/>
    </xf>
    <xf numFmtId="0" fontId="0" fillId="3" borderId="23" xfId="0" applyFill="1" applyBorder="1"/>
    <xf numFmtId="0" fontId="0" fillId="3" borderId="24" xfId="0" applyFill="1" applyBorder="1"/>
    <xf numFmtId="0" fontId="0" fillId="3" borderId="28" xfId="0" applyFill="1" applyBorder="1"/>
    <xf numFmtId="0" fontId="2" fillId="0" borderId="0" xfId="0" applyFont="1" applyAlignment="1">
      <alignment horizontal="center"/>
    </xf>
    <xf numFmtId="0" fontId="8" fillId="2" borderId="0" xfId="0" applyFont="1" applyFill="1" applyAlignment="1">
      <alignment vertical="top"/>
    </xf>
    <xf numFmtId="0" fontId="8" fillId="3" borderId="0" xfId="0" applyFont="1" applyFill="1" applyAlignment="1">
      <alignment vertical="top"/>
    </xf>
    <xf numFmtId="0" fontId="6" fillId="5" borderId="0" xfId="1" applyFont="1" applyFill="1" applyAlignment="1" applyProtection="1">
      <alignment horizontal="center" vertical="center" wrapText="1"/>
      <protection locked="0"/>
    </xf>
    <xf numFmtId="0" fontId="0" fillId="2" borderId="0" xfId="0" applyFill="1" applyAlignment="1">
      <alignment horizontal="left" indent="3"/>
    </xf>
    <xf numFmtId="0" fontId="7" fillId="2" borderId="0" xfId="0" applyFont="1" applyFill="1" applyAlignment="1">
      <alignment vertical="center"/>
    </xf>
    <xf numFmtId="0" fontId="7" fillId="2" borderId="0" xfId="0" applyFont="1" applyFill="1" applyAlignment="1">
      <alignment horizontal="center" vertical="center" wrapText="1"/>
    </xf>
    <xf numFmtId="0" fontId="7" fillId="2" borderId="0" xfId="0" applyFont="1" applyFill="1" applyAlignment="1">
      <alignment horizontal="center" vertical="center"/>
    </xf>
    <xf numFmtId="0" fontId="0" fillId="0" borderId="8" xfId="0" applyBorder="1"/>
    <xf numFmtId="0" fontId="0" fillId="0" borderId="30" xfId="0" applyBorder="1"/>
    <xf numFmtId="0" fontId="0" fillId="0" borderId="9" xfId="0" applyBorder="1"/>
    <xf numFmtId="0" fontId="6" fillId="2" borderId="0" xfId="1" applyFont="1" applyFill="1" applyAlignment="1" applyProtection="1">
      <alignment horizontal="center" vertical="center"/>
    </xf>
    <xf numFmtId="0" fontId="19" fillId="2" borderId="31" xfId="1" applyFont="1" applyFill="1" applyBorder="1" applyAlignment="1" applyProtection="1">
      <alignment horizontal="center" vertical="center"/>
      <protection locked="0"/>
    </xf>
    <xf numFmtId="0" fontId="2" fillId="4" borderId="17" xfId="0" applyFont="1" applyFill="1" applyBorder="1" applyAlignment="1">
      <alignment horizontal="center" vertical="center" wrapText="1"/>
    </xf>
    <xf numFmtId="0" fontId="20" fillId="3" borderId="0" xfId="0" applyFont="1" applyFill="1" applyAlignment="1">
      <alignment horizontal="center" vertical="center"/>
    </xf>
    <xf numFmtId="0" fontId="20" fillId="3" borderId="0" xfId="0" applyFont="1" applyFill="1" applyAlignment="1">
      <alignment horizontal="center" vertical="center" wrapText="1"/>
    </xf>
    <xf numFmtId="0" fontId="20" fillId="3" borderId="0" xfId="0" applyFont="1" applyFill="1"/>
    <xf numFmtId="0" fontId="2" fillId="2" borderId="0" xfId="0" applyFont="1" applyFill="1" applyAlignment="1">
      <alignment horizontal="center" wrapText="1"/>
    </xf>
    <xf numFmtId="0" fontId="7" fillId="2" borderId="0" xfId="0" applyFont="1" applyFill="1" applyAlignment="1">
      <alignment vertical="center" wrapText="1"/>
    </xf>
    <xf numFmtId="0" fontId="23" fillId="5" borderId="0" xfId="0" applyFont="1" applyFill="1" applyAlignment="1">
      <alignment horizontal="center" vertical="center" wrapText="1"/>
    </xf>
    <xf numFmtId="0" fontId="0" fillId="0" borderId="0" xfId="0" applyAlignment="1">
      <alignment horizontal="center" vertical="center" wrapText="1"/>
    </xf>
    <xf numFmtId="0" fontId="6" fillId="0" borderId="0" xfId="1" applyFont="1" applyFill="1" applyAlignment="1" applyProtection="1">
      <alignment horizontal="center" vertical="center"/>
    </xf>
    <xf numFmtId="0" fontId="0" fillId="0" borderId="0" xfId="0" applyAlignment="1">
      <alignment horizontal="center" vertical="center"/>
    </xf>
    <xf numFmtId="0" fontId="6" fillId="0" borderId="0" xfId="1" applyFont="1" applyFill="1" applyAlignment="1" applyProtection="1">
      <alignment vertical="center"/>
    </xf>
    <xf numFmtId="0" fontId="0" fillId="3" borderId="26" xfId="0" applyFill="1" applyBorder="1"/>
    <xf numFmtId="0" fontId="0" fillId="3" borderId="29" xfId="0" applyFill="1" applyBorder="1"/>
    <xf numFmtId="0" fontId="0" fillId="0" borderId="36" xfId="0" applyBorder="1"/>
    <xf numFmtId="0" fontId="0" fillId="0" borderId="25" xfId="0" applyBorder="1"/>
    <xf numFmtId="0" fontId="0" fillId="0" borderId="37" xfId="0" applyBorder="1"/>
    <xf numFmtId="0" fontId="0" fillId="0" borderId="24" xfId="0" applyBorder="1"/>
    <xf numFmtId="0" fontId="0" fillId="0" borderId="28" xfId="0" applyBorder="1"/>
    <xf numFmtId="0" fontId="0" fillId="0" borderId="35" xfId="0" applyBorder="1"/>
    <xf numFmtId="0" fontId="0" fillId="0" borderId="23" xfId="0" applyBorder="1"/>
    <xf numFmtId="0" fontId="0" fillId="0" borderId="38" xfId="0" applyBorder="1"/>
    <xf numFmtId="14" fontId="0" fillId="0" borderId="0" xfId="0" applyNumberFormat="1"/>
    <xf numFmtId="0" fontId="2" fillId="2" borderId="0" xfId="0" applyFont="1" applyFill="1" applyAlignment="1">
      <alignment horizontal="center" vertical="top" wrapText="1"/>
    </xf>
    <xf numFmtId="0" fontId="2" fillId="0" borderId="0" xfId="0" applyFont="1" applyAlignment="1">
      <alignment vertical="center"/>
    </xf>
    <xf numFmtId="0" fontId="0" fillId="0" borderId="26" xfId="0" applyBorder="1" applyAlignment="1">
      <alignment horizontal="center"/>
    </xf>
    <xf numFmtId="0" fontId="0" fillId="0" borderId="29" xfId="0" applyBorder="1" applyAlignment="1">
      <alignment horizontal="center"/>
    </xf>
    <xf numFmtId="0" fontId="0" fillId="0" borderId="27" xfId="0" applyBorder="1" applyAlignment="1">
      <alignment horizontal="center"/>
    </xf>
    <xf numFmtId="0" fontId="0" fillId="0" borderId="25" xfId="0" applyBorder="1" applyAlignment="1">
      <alignment horizontal="center"/>
    </xf>
    <xf numFmtId="0" fontId="0" fillId="0" borderId="37" xfId="0" applyBorder="1" applyAlignment="1">
      <alignment horizontal="center"/>
    </xf>
    <xf numFmtId="0" fontId="0" fillId="0" borderId="36" xfId="0" applyBorder="1" applyAlignment="1">
      <alignment horizontal="center"/>
    </xf>
    <xf numFmtId="0" fontId="0" fillId="0" borderId="29" xfId="0" applyBorder="1"/>
    <xf numFmtId="0" fontId="0" fillId="0" borderId="27" xfId="0" applyBorder="1"/>
    <xf numFmtId="0" fontId="0" fillId="3" borderId="26" xfId="0" applyFill="1" applyBorder="1" applyAlignment="1">
      <alignment horizontal="center"/>
    </xf>
    <xf numFmtId="0" fontId="0" fillId="3" borderId="27" xfId="0" applyFill="1" applyBorder="1"/>
    <xf numFmtId="0" fontId="0" fillId="3" borderId="25" xfId="0" applyFill="1" applyBorder="1" applyAlignment="1">
      <alignment horizontal="center"/>
    </xf>
    <xf numFmtId="0" fontId="0" fillId="3" borderId="37" xfId="0" applyFill="1" applyBorder="1" applyAlignment="1">
      <alignment horizontal="center"/>
    </xf>
    <xf numFmtId="0" fontId="0" fillId="3" borderId="38" xfId="0" applyFill="1" applyBorder="1"/>
    <xf numFmtId="0" fontId="0" fillId="0" borderId="26" xfId="0" applyBorder="1"/>
    <xf numFmtId="0" fontId="0" fillId="3" borderId="36" xfId="0" applyFill="1" applyBorder="1"/>
    <xf numFmtId="0" fontId="0" fillId="3" borderId="35" xfId="0" applyFill="1" applyBorder="1"/>
    <xf numFmtId="0" fontId="0" fillId="3" borderId="37" xfId="0" applyFill="1" applyBorder="1"/>
    <xf numFmtId="0" fontId="0" fillId="2" borderId="5" xfId="0" applyFill="1" applyBorder="1" applyAlignment="1">
      <alignment vertical="center"/>
    </xf>
    <xf numFmtId="0" fontId="0" fillId="2" borderId="6" xfId="0" applyFill="1" applyBorder="1" applyAlignment="1">
      <alignment vertical="center"/>
    </xf>
    <xf numFmtId="0" fontId="0" fillId="2" borderId="5" xfId="0" applyFill="1" applyBorder="1"/>
    <xf numFmtId="14" fontId="0" fillId="2" borderId="6" xfId="0" applyNumberFormat="1" applyFill="1" applyBorder="1"/>
    <xf numFmtId="0" fontId="26" fillId="3" borderId="0" xfId="0" applyFont="1" applyFill="1" applyAlignment="1">
      <alignment horizontal="center" vertical="center" wrapText="1"/>
    </xf>
    <xf numFmtId="0" fontId="16" fillId="2" borderId="0" xfId="0" applyFont="1" applyFill="1" applyAlignment="1">
      <alignment wrapText="1"/>
    </xf>
    <xf numFmtId="0" fontId="27" fillId="2" borderId="0" xfId="0" applyFont="1" applyFill="1" applyAlignment="1">
      <alignment wrapText="1"/>
    </xf>
    <xf numFmtId="0" fontId="27" fillId="2" borderId="0" xfId="0" applyFont="1" applyFill="1" applyAlignment="1">
      <alignment vertical="top" wrapText="1"/>
    </xf>
    <xf numFmtId="0" fontId="27" fillId="2" borderId="0" xfId="0" applyFont="1" applyFill="1" applyAlignment="1">
      <alignment vertical="center" wrapText="1"/>
    </xf>
    <xf numFmtId="0" fontId="0" fillId="2" borderId="4" xfId="0"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19" fillId="2" borderId="0" xfId="1" applyFont="1" applyFill="1" applyAlignment="1" applyProtection="1">
      <alignment horizontal="center" vertical="center" wrapText="1"/>
      <protection locked="0"/>
    </xf>
    <xf numFmtId="0" fontId="10" fillId="3" borderId="0" xfId="0" applyFont="1" applyFill="1" applyAlignment="1">
      <alignment vertical="center" wrapText="1"/>
    </xf>
    <xf numFmtId="0" fontId="10" fillId="2" borderId="0" xfId="0" applyFont="1" applyFill="1" applyAlignment="1">
      <alignment vertical="center" wrapText="1"/>
    </xf>
    <xf numFmtId="0" fontId="19" fillId="3" borderId="0" xfId="1" applyFont="1" applyFill="1" applyBorder="1" applyAlignment="1" applyProtection="1">
      <alignment horizontal="center" vertical="center"/>
      <protection locked="0"/>
    </xf>
    <xf numFmtId="0" fontId="25" fillId="5" borderId="0" xfId="0" applyFont="1" applyFill="1" applyAlignment="1">
      <alignment vertical="center" wrapText="1"/>
    </xf>
    <xf numFmtId="0" fontId="25" fillId="2" borderId="0" xfId="0" applyFont="1" applyFill="1" applyAlignment="1">
      <alignment vertical="center" wrapText="1"/>
    </xf>
    <xf numFmtId="0" fontId="0" fillId="0" borderId="10" xfId="0" applyBorder="1"/>
    <xf numFmtId="14" fontId="0" fillId="0" borderId="13" xfId="0" applyNumberFormat="1" applyBorder="1"/>
    <xf numFmtId="0" fontId="0" fillId="0" borderId="14" xfId="0" applyBorder="1"/>
    <xf numFmtId="0" fontId="2" fillId="0" borderId="0" xfId="0" applyFont="1" applyAlignment="1">
      <alignment horizontal="left"/>
    </xf>
    <xf numFmtId="0" fontId="0" fillId="3" borderId="16" xfId="0" applyFill="1" applyBorder="1"/>
    <xf numFmtId="0" fontId="0" fillId="3" borderId="10" xfId="0" applyFill="1" applyBorder="1"/>
    <xf numFmtId="0" fontId="0" fillId="3" borderId="17" xfId="0" applyFill="1" applyBorder="1"/>
    <xf numFmtId="0" fontId="0" fillId="3" borderId="14" xfId="0" applyFill="1" applyBorder="1"/>
    <xf numFmtId="0" fontId="0" fillId="3" borderId="2" xfId="0" applyFill="1" applyBorder="1"/>
    <xf numFmtId="0" fontId="0" fillId="3" borderId="3" xfId="0" applyFill="1" applyBorder="1"/>
    <xf numFmtId="0" fontId="0" fillId="0" borderId="19" xfId="0" applyBorder="1" applyAlignment="1">
      <alignment horizontal="center" vertical="center" wrapText="1"/>
    </xf>
    <xf numFmtId="0" fontId="0" fillId="3" borderId="19" xfId="0" applyFill="1" applyBorder="1" applyAlignment="1">
      <alignment horizontal="center" vertical="center" wrapText="1"/>
    </xf>
    <xf numFmtId="0" fontId="0" fillId="0" borderId="20" xfId="0" applyBorder="1" applyAlignment="1">
      <alignment horizontal="center" vertical="center" wrapText="1"/>
    </xf>
    <xf numFmtId="0" fontId="0" fillId="3" borderId="18" xfId="0" applyFill="1" applyBorder="1" applyAlignment="1">
      <alignment horizontal="center" vertical="center" wrapText="1"/>
    </xf>
    <xf numFmtId="0" fontId="0" fillId="3" borderId="20" xfId="0" applyFill="1" applyBorder="1" applyAlignment="1">
      <alignment horizontal="center" vertical="center" wrapText="1"/>
    </xf>
    <xf numFmtId="0" fontId="0" fillId="3" borderId="1" xfId="0" applyFill="1" applyBorder="1" applyAlignment="1">
      <alignment horizontal="center" vertical="center" wrapText="1"/>
    </xf>
    <xf numFmtId="0" fontId="0" fillId="0" borderId="18" xfId="0" applyBorder="1" applyAlignment="1">
      <alignment horizontal="center" vertical="center" wrapText="1"/>
    </xf>
    <xf numFmtId="0" fontId="28" fillId="3" borderId="15" xfId="0" applyFont="1" applyFill="1" applyBorder="1" applyAlignment="1">
      <alignment horizontal="center" vertical="center"/>
    </xf>
    <xf numFmtId="0" fontId="28" fillId="3" borderId="11"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18" xfId="0" applyFont="1" applyFill="1" applyBorder="1" applyAlignment="1">
      <alignment vertical="center"/>
    </xf>
    <xf numFmtId="0" fontId="28" fillId="3" borderId="19" xfId="0" applyFont="1" applyFill="1" applyBorder="1" applyAlignment="1">
      <alignment vertical="center"/>
    </xf>
    <xf numFmtId="0" fontId="28" fillId="3" borderId="20" xfId="0" applyFont="1" applyFill="1" applyBorder="1" applyAlignment="1">
      <alignment vertical="center"/>
    </xf>
    <xf numFmtId="0" fontId="28" fillId="3" borderId="15" xfId="0" applyFont="1" applyFill="1" applyBorder="1" applyAlignment="1">
      <alignment vertical="center"/>
    </xf>
    <xf numFmtId="0" fontId="28" fillId="3" borderId="11" xfId="0" applyFont="1" applyFill="1" applyBorder="1" applyAlignment="1">
      <alignment vertical="center"/>
    </xf>
    <xf numFmtId="0" fontId="28" fillId="0" borderId="0" xfId="0" applyFont="1" applyAlignment="1">
      <alignment vertical="center"/>
    </xf>
    <xf numFmtId="0" fontId="28" fillId="3" borderId="12" xfId="0" applyFont="1" applyFill="1" applyBorder="1" applyAlignment="1">
      <alignment vertical="center"/>
    </xf>
    <xf numFmtId="0" fontId="0" fillId="0" borderId="13" xfId="0" applyBorder="1" applyAlignment="1">
      <alignment horizontal="center"/>
    </xf>
    <xf numFmtId="0" fontId="4" fillId="0" borderId="0" xfId="1" applyFill="1" applyAlignment="1" applyProtection="1">
      <alignment horizontal="center" vertical="center" wrapText="1"/>
    </xf>
    <xf numFmtId="0" fontId="2" fillId="3" borderId="26" xfId="0" applyFont="1" applyFill="1" applyBorder="1" applyAlignment="1">
      <alignment horizontal="center" vertical="center"/>
    </xf>
    <xf numFmtId="0" fontId="2" fillId="0" borderId="37" xfId="0" applyFont="1" applyBorder="1" applyAlignment="1">
      <alignment horizontal="center" vertical="center"/>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0" borderId="15" xfId="0" applyBorder="1" applyAlignment="1">
      <alignment horizontal="center" vertical="center" wrapText="1"/>
    </xf>
    <xf numFmtId="0" fontId="0" fillId="3" borderId="29" xfId="0" applyFill="1"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0" fillId="0" borderId="39" xfId="0" applyBorder="1" applyAlignment="1">
      <alignment horizontal="center" vertical="center" wrapText="1"/>
    </xf>
    <xf numFmtId="0" fontId="2" fillId="0" borderId="36" xfId="0" applyFont="1" applyBorder="1" applyAlignment="1">
      <alignment horizontal="center"/>
    </xf>
    <xf numFmtId="14" fontId="0" fillId="0" borderId="25" xfId="0" applyNumberFormat="1" applyBorder="1"/>
    <xf numFmtId="0" fontId="2" fillId="0" borderId="24" xfId="0" applyFont="1" applyBorder="1" applyAlignment="1">
      <alignment horizontal="center"/>
    </xf>
    <xf numFmtId="0" fontId="2" fillId="0" borderId="35" xfId="0" applyFont="1" applyBorder="1" applyAlignment="1">
      <alignment horizontal="center"/>
    </xf>
    <xf numFmtId="14" fontId="0" fillId="0" borderId="23" xfId="0" applyNumberFormat="1" applyBorder="1"/>
    <xf numFmtId="0" fontId="0" fillId="0" borderId="0" xfId="0" applyAlignment="1">
      <alignment vertical="top" wrapText="1"/>
    </xf>
    <xf numFmtId="0" fontId="0" fillId="0" borderId="0" xfId="0" applyAlignment="1">
      <alignment horizontal="center" vertical="top" wrapText="1"/>
    </xf>
    <xf numFmtId="0" fontId="18" fillId="2" borderId="0" xfId="0" applyFont="1" applyFill="1"/>
    <xf numFmtId="0" fontId="18" fillId="3" borderId="0" xfId="0" applyFont="1" applyFill="1" applyAlignment="1">
      <alignment vertical="center" wrapText="1"/>
    </xf>
    <xf numFmtId="0" fontId="18" fillId="3" borderId="0" xfId="0" applyFont="1" applyFill="1" applyAlignment="1">
      <alignment vertical="center"/>
    </xf>
    <xf numFmtId="0" fontId="2" fillId="0" borderId="15" xfId="0" applyFont="1" applyBorder="1" applyAlignment="1">
      <alignment vertical="center" wrapText="1"/>
    </xf>
    <xf numFmtId="0" fontId="2" fillId="0" borderId="11" xfId="0" applyFont="1" applyBorder="1" applyAlignment="1">
      <alignment vertical="center" wrapText="1"/>
    </xf>
    <xf numFmtId="0" fontId="2" fillId="0" borderId="3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46" xfId="0" applyFont="1" applyBorder="1" applyAlignment="1">
      <alignment horizontal="center" vertical="center" wrapText="1"/>
    </xf>
    <xf numFmtId="0" fontId="2" fillId="3" borderId="44" xfId="0" applyFont="1" applyFill="1" applyBorder="1" applyAlignment="1">
      <alignment horizontal="center" vertical="center" wrapText="1"/>
    </xf>
    <xf numFmtId="0" fontId="2" fillId="3" borderId="33"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0" borderId="0" xfId="0" applyFont="1" applyAlignment="1">
      <alignment horizontal="center" vertical="center" wrapText="1"/>
    </xf>
    <xf numFmtId="0" fontId="2" fillId="0" borderId="34" xfId="0" applyFont="1" applyBorder="1" applyAlignment="1">
      <alignment horizontal="center" vertical="center" wrapText="1"/>
    </xf>
    <xf numFmtId="0" fontId="2" fillId="0" borderId="39" xfId="0" applyFont="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28" xfId="0" applyFont="1" applyFill="1" applyBorder="1" applyAlignment="1">
      <alignment horizontal="center" vertical="center" wrapText="1"/>
    </xf>
    <xf numFmtId="0" fontId="2" fillId="0" borderId="35" xfId="0" applyFont="1" applyBorder="1" applyAlignment="1">
      <alignment horizontal="center" vertical="center" wrapText="1"/>
    </xf>
    <xf numFmtId="0" fontId="2" fillId="3" borderId="45" xfId="0" applyFont="1" applyFill="1" applyBorder="1" applyAlignment="1">
      <alignment horizontal="center" vertical="center" wrapText="1"/>
    </xf>
    <xf numFmtId="0" fontId="0" fillId="2" borderId="0" xfId="0" applyFill="1" applyAlignment="1">
      <alignment horizontal="center" vertical="top" wrapText="1"/>
    </xf>
    <xf numFmtId="0" fontId="0" fillId="2" borderId="5"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14" fontId="0" fillId="2" borderId="7" xfId="0" applyNumberFormat="1" applyFill="1" applyBorder="1" applyAlignment="1" applyProtection="1">
      <alignment vertical="top" wrapText="1"/>
      <protection locked="0"/>
    </xf>
    <xf numFmtId="14" fontId="0" fillId="2" borderId="6" xfId="0" applyNumberFormat="1" applyFill="1" applyBorder="1" applyAlignment="1" applyProtection="1">
      <alignment vertical="top" wrapText="1"/>
      <protection locked="0"/>
    </xf>
    <xf numFmtId="0" fontId="0" fillId="2" borderId="30" xfId="0" applyFill="1" applyBorder="1" applyAlignment="1" applyProtection="1">
      <alignment vertical="top" wrapText="1"/>
      <protection locked="0"/>
    </xf>
    <xf numFmtId="14" fontId="0" fillId="2" borderId="0" xfId="0" applyNumberFormat="1" applyFill="1" applyAlignment="1">
      <alignment vertical="top" wrapText="1"/>
    </xf>
    <xf numFmtId="164" fontId="12" fillId="2" borderId="5" xfId="2" applyNumberFormat="1" applyFont="1" applyFill="1" applyBorder="1" applyAlignment="1" applyProtection="1">
      <alignment vertical="top" wrapText="1"/>
      <protection locked="0"/>
    </xf>
    <xf numFmtId="0" fontId="0" fillId="3" borderId="0" xfId="0" applyFill="1" applyAlignment="1">
      <alignment wrapText="1"/>
    </xf>
    <xf numFmtId="0" fontId="0" fillId="0" borderId="1" xfId="0" applyBorder="1" applyAlignment="1">
      <alignment horizontal="center" vertical="center" wrapText="1"/>
    </xf>
    <xf numFmtId="0" fontId="0" fillId="2" borderId="0" xfId="0" applyFill="1" applyAlignment="1">
      <alignment horizontal="left" vertical="top" wrapText="1"/>
    </xf>
    <xf numFmtId="0" fontId="4" fillId="2" borderId="0" xfId="1" applyFill="1" applyAlignment="1" applyProtection="1"/>
    <xf numFmtId="0" fontId="0" fillId="2" borderId="50" xfId="0" applyFill="1" applyBorder="1" applyAlignment="1" applyProtection="1">
      <alignment vertical="top" wrapText="1"/>
      <protection locked="0"/>
    </xf>
    <xf numFmtId="0" fontId="0" fillId="2" borderId="51" xfId="0" applyFill="1" applyBorder="1" applyAlignment="1" applyProtection="1">
      <alignment vertical="top" wrapText="1"/>
      <protection locked="0"/>
    </xf>
    <xf numFmtId="0" fontId="11" fillId="2" borderId="0" xfId="0" applyFont="1" applyFill="1" applyAlignment="1">
      <alignment vertical="top" wrapText="1"/>
    </xf>
    <xf numFmtId="0" fontId="0" fillId="2" borderId="0" xfId="0" applyFill="1" applyAlignment="1">
      <alignment wrapText="1"/>
    </xf>
    <xf numFmtId="0" fontId="0" fillId="2" borderId="5" xfId="0" applyFill="1" applyBorder="1" applyAlignment="1" applyProtection="1">
      <alignment wrapText="1"/>
      <protection locked="0"/>
    </xf>
    <xf numFmtId="0" fontId="0" fillId="2" borderId="6" xfId="0" applyFill="1" applyBorder="1" applyAlignment="1" applyProtection="1">
      <alignment wrapText="1"/>
      <protection locked="0"/>
    </xf>
    <xf numFmtId="0" fontId="0" fillId="2" borderId="7" xfId="0" applyFill="1" applyBorder="1" applyAlignment="1" applyProtection="1">
      <alignment wrapText="1"/>
      <protection locked="0"/>
    </xf>
    <xf numFmtId="14" fontId="0" fillId="2" borderId="5" xfId="0" applyNumberFormat="1" applyFill="1" applyBorder="1" applyAlignment="1" applyProtection="1">
      <alignment wrapText="1"/>
      <protection locked="0"/>
    </xf>
    <xf numFmtId="14" fontId="0" fillId="2" borderId="6" xfId="0" applyNumberFormat="1" applyFill="1" applyBorder="1" applyAlignment="1" applyProtection="1">
      <alignment wrapText="1"/>
      <protection locked="0"/>
    </xf>
    <xf numFmtId="0" fontId="4" fillId="2" borderId="0" xfId="1" applyFill="1" applyAlignment="1" applyProtection="1">
      <alignment wrapText="1"/>
    </xf>
    <xf numFmtId="0" fontId="0" fillId="2" borderId="8" xfId="0" applyFill="1" applyBorder="1" applyAlignment="1" applyProtection="1">
      <alignment wrapText="1"/>
      <protection locked="0"/>
    </xf>
    <xf numFmtId="0" fontId="4" fillId="2" borderId="0" xfId="1" applyFill="1" applyAlignment="1" applyProtection="1">
      <alignment horizontal="left" vertical="center" wrapText="1"/>
    </xf>
    <xf numFmtId="0" fontId="0" fillId="2" borderId="8" xfId="0" applyFill="1" applyBorder="1" applyAlignment="1" applyProtection="1">
      <alignment vertical="top" wrapText="1"/>
      <protection locked="0"/>
    </xf>
    <xf numFmtId="0" fontId="3" fillId="2" borderId="5" xfId="0" applyFont="1" applyFill="1" applyBorder="1" applyAlignment="1" applyProtection="1">
      <alignment vertical="center" wrapText="1"/>
      <protection locked="0"/>
    </xf>
    <xf numFmtId="0" fontId="3" fillId="2" borderId="0" xfId="0" applyFont="1" applyFill="1" applyAlignment="1">
      <alignment wrapText="1"/>
    </xf>
    <xf numFmtId="0" fontId="0" fillId="2" borderId="9" xfId="0" applyFill="1" applyBorder="1" applyAlignment="1" applyProtection="1">
      <alignment wrapText="1"/>
      <protection locked="0"/>
    </xf>
    <xf numFmtId="0" fontId="19" fillId="2" borderId="31" xfId="1" applyFont="1" applyFill="1" applyBorder="1" applyAlignment="1" applyProtection="1">
      <alignment horizontal="center" vertical="center" wrapText="1"/>
      <protection locked="0"/>
    </xf>
    <xf numFmtId="0" fontId="21" fillId="2" borderId="0" xfId="1" applyFont="1" applyFill="1" applyAlignment="1" applyProtection="1">
      <alignment vertical="top"/>
    </xf>
    <xf numFmtId="0" fontId="21" fillId="2" borderId="0" xfId="1" applyFont="1" applyFill="1" applyAlignment="1" applyProtection="1">
      <alignment vertical="top"/>
      <protection locked="0"/>
    </xf>
    <xf numFmtId="0" fontId="28" fillId="0" borderId="20" xfId="0" applyFont="1"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15" xfId="0" applyBorder="1"/>
    <xf numFmtId="0" fontId="0" fillId="0" borderId="12" xfId="0" applyBorder="1"/>
    <xf numFmtId="0" fontId="0" fillId="0" borderId="11" xfId="0" applyBorder="1"/>
    <xf numFmtId="0" fontId="2" fillId="2" borderId="15" xfId="0" applyFont="1" applyFill="1" applyBorder="1" applyAlignment="1">
      <alignment vertical="center" wrapText="1"/>
    </xf>
    <xf numFmtId="0" fontId="2" fillId="2" borderId="12" xfId="0" applyFont="1" applyFill="1" applyBorder="1" applyAlignment="1">
      <alignment vertical="center" wrapText="1"/>
    </xf>
    <xf numFmtId="0" fontId="0" fillId="2" borderId="16" xfId="0" applyFill="1" applyBorder="1" applyAlignment="1">
      <alignment vertical="center" wrapText="1"/>
    </xf>
    <xf numFmtId="0" fontId="0" fillId="2" borderId="17" xfId="0" applyFill="1" applyBorder="1" applyAlignment="1">
      <alignment vertical="center" wrapText="1"/>
    </xf>
    <xf numFmtId="0" fontId="2" fillId="2" borderId="11" xfId="0" applyFont="1" applyFill="1" applyBorder="1" applyAlignment="1">
      <alignment vertical="center" wrapText="1"/>
    </xf>
    <xf numFmtId="0" fontId="2" fillId="2" borderId="16" xfId="0" applyFont="1" applyFill="1" applyBorder="1" applyAlignment="1">
      <alignment vertical="center" wrapText="1"/>
    </xf>
    <xf numFmtId="0" fontId="2" fillId="4" borderId="0" xfId="0" applyFont="1" applyFill="1" applyAlignment="1">
      <alignment vertical="center" wrapText="1"/>
    </xf>
    <xf numFmtId="0" fontId="2" fillId="2" borderId="10" xfId="0" applyFont="1" applyFill="1" applyBorder="1" applyAlignment="1">
      <alignment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0" fillId="2" borderId="0" xfId="0" applyFill="1" applyAlignment="1">
      <alignment horizontal="center" vertical="center" wrapText="1"/>
    </xf>
    <xf numFmtId="0" fontId="0" fillId="2" borderId="12" xfId="0" applyFill="1" applyBorder="1" applyAlignment="1">
      <alignment horizontal="center" vertical="center" wrapText="1"/>
    </xf>
    <xf numFmtId="0" fontId="3" fillId="2" borderId="5" xfId="0" applyFont="1" applyFill="1" applyBorder="1" applyAlignment="1" applyProtection="1">
      <alignment wrapText="1"/>
      <protection locked="0"/>
    </xf>
    <xf numFmtId="0" fontId="31" fillId="2" borderId="0" xfId="0" applyFont="1" applyFill="1" applyAlignment="1">
      <alignment wrapText="1"/>
    </xf>
    <xf numFmtId="0" fontId="3" fillId="2" borderId="7" xfId="0" applyFont="1" applyFill="1" applyBorder="1" applyAlignment="1" applyProtection="1">
      <alignment wrapText="1"/>
      <protection locked="0"/>
    </xf>
    <xf numFmtId="0" fontId="3" fillId="2" borderId="6" xfId="0" applyFont="1" applyFill="1" applyBorder="1" applyAlignment="1" applyProtection="1">
      <alignment wrapText="1"/>
      <protection locked="0"/>
    </xf>
    <xf numFmtId="0" fontId="0" fillId="2" borderId="0" xfId="0" applyFill="1" applyAlignment="1" applyProtection="1">
      <alignment wrapText="1"/>
      <protection locked="0"/>
    </xf>
    <xf numFmtId="0" fontId="2" fillId="0" borderId="23" xfId="0" applyFont="1" applyBorder="1" applyAlignment="1">
      <alignment horizontal="center" vertical="center" wrapText="1"/>
    </xf>
    <xf numFmtId="0" fontId="0" fillId="3" borderId="53" xfId="0" applyFill="1" applyBorder="1" applyAlignment="1">
      <alignment horizontal="center"/>
    </xf>
    <xf numFmtId="0" fontId="2" fillId="3" borderId="53"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53" xfId="0" applyBorder="1"/>
    <xf numFmtId="0" fontId="0" fillId="0" borderId="2" xfId="0" applyBorder="1"/>
    <xf numFmtId="0" fontId="0" fillId="0" borderId="3" xfId="0" applyBorder="1"/>
    <xf numFmtId="0" fontId="0" fillId="2" borderId="0" xfId="0" applyFill="1" applyAlignment="1">
      <alignment horizontal="left" vertical="top" indent="2"/>
    </xf>
    <xf numFmtId="0" fontId="0" fillId="4" borderId="19" xfId="0" applyFill="1" applyBorder="1" applyAlignment="1">
      <alignment horizontal="center" vertical="center"/>
    </xf>
    <xf numFmtId="0" fontId="0" fillId="4" borderId="11" xfId="0" applyFill="1" applyBorder="1"/>
    <xf numFmtId="0" fontId="0" fillId="4" borderId="0" xfId="0" applyFill="1"/>
    <xf numFmtId="0" fontId="0" fillId="4" borderId="13" xfId="0" applyFill="1" applyBorder="1"/>
    <xf numFmtId="0" fontId="1" fillId="0" borderId="18" xfId="0" applyFont="1" applyBorder="1" applyAlignment="1">
      <alignment horizontal="center" vertical="center"/>
    </xf>
    <xf numFmtId="0" fontId="1" fillId="0" borderId="0" xfId="0" applyFont="1"/>
    <xf numFmtId="0" fontId="1" fillId="0" borderId="0" xfId="0" applyFont="1" applyAlignment="1">
      <alignment horizontal="right"/>
    </xf>
    <xf numFmtId="0" fontId="1" fillId="2" borderId="0" xfId="0" applyFont="1" applyFill="1" applyAlignment="1">
      <alignment horizontal="left" vertical="top" indent="2"/>
    </xf>
    <xf numFmtId="0" fontId="1" fillId="2" borderId="0" xfId="0" applyFont="1" applyFill="1" applyAlignment="1">
      <alignment horizontal="left" indent="2"/>
    </xf>
    <xf numFmtId="0" fontId="32" fillId="2" borderId="0" xfId="0" applyFont="1" applyFill="1" applyAlignment="1">
      <alignment horizontal="left" vertical="center"/>
    </xf>
    <xf numFmtId="0" fontId="0" fillId="4" borderId="0" xfId="0" applyFill="1" applyAlignment="1">
      <alignment horizontal="center" vertical="center" wrapText="1"/>
    </xf>
    <xf numFmtId="0" fontId="0" fillId="4" borderId="11" xfId="0" applyFill="1" applyBorder="1" applyAlignment="1">
      <alignment horizontal="center" vertical="center" wrapText="1"/>
    </xf>
    <xf numFmtId="0" fontId="2" fillId="4" borderId="0" xfId="0" applyFont="1" applyFill="1" applyAlignment="1">
      <alignment horizontal="center" vertical="center"/>
    </xf>
    <xf numFmtId="0" fontId="0" fillId="0" borderId="0" xfId="0" applyAlignment="1">
      <alignment textRotation="90"/>
    </xf>
    <xf numFmtId="0" fontId="2" fillId="0" borderId="0" xfId="0" applyFont="1" applyAlignment="1">
      <alignment horizontal="right"/>
    </xf>
    <xf numFmtId="0" fontId="2" fillId="0" borderId="0" xfId="0" applyFont="1" applyAlignment="1">
      <alignment horizontal="right" textRotation="90"/>
    </xf>
    <xf numFmtId="0" fontId="0" fillId="4" borderId="19" xfId="0" applyFill="1" applyBorder="1" applyAlignment="1">
      <alignment horizontal="center" vertical="center" wrapText="1"/>
    </xf>
    <xf numFmtId="0" fontId="0" fillId="3" borderId="19" xfId="0" applyFill="1" applyBorder="1" applyAlignment="1">
      <alignment textRotation="90" wrapText="1"/>
    </xf>
    <xf numFmtId="0" fontId="0" fillId="4" borderId="18" xfId="0" applyFill="1" applyBorder="1" applyAlignment="1">
      <alignment horizontal="center" vertical="center" textRotation="90" wrapText="1"/>
    </xf>
    <xf numFmtId="0" fontId="0" fillId="4" borderId="19" xfId="0" applyFill="1" applyBorder="1" applyAlignment="1">
      <alignment horizontal="center" vertical="center" textRotation="90" wrapText="1"/>
    </xf>
    <xf numFmtId="0" fontId="1" fillId="4" borderId="19" xfId="0" applyFont="1" applyFill="1" applyBorder="1" applyAlignment="1">
      <alignment horizontal="center" vertical="center" textRotation="90" wrapText="1"/>
    </xf>
    <xf numFmtId="0" fontId="1" fillId="4" borderId="20" xfId="0" applyFont="1" applyFill="1" applyBorder="1" applyAlignment="1">
      <alignment horizontal="center" vertical="center" textRotation="90" wrapText="1"/>
    </xf>
    <xf numFmtId="0" fontId="0" fillId="0" borderId="53"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4" borderId="29" xfId="0" applyFont="1" applyFill="1" applyBorder="1" applyAlignment="1">
      <alignment horizontal="center"/>
    </xf>
    <xf numFmtId="0" fontId="0" fillId="4" borderId="12" xfId="0" applyFill="1" applyBorder="1" applyAlignment="1">
      <alignment horizontal="center"/>
    </xf>
    <xf numFmtId="0" fontId="2" fillId="4" borderId="54" xfId="0" applyFont="1" applyFill="1" applyBorder="1" applyAlignment="1">
      <alignment horizontal="center" vertical="center" wrapText="1"/>
    </xf>
    <xf numFmtId="0" fontId="0" fillId="3" borderId="15" xfId="0" applyFill="1" applyBorder="1" applyAlignment="1">
      <alignment horizontal="center"/>
    </xf>
    <xf numFmtId="0" fontId="2" fillId="3" borderId="16" xfId="0" applyFont="1" applyFill="1" applyBorder="1" applyAlignment="1">
      <alignment horizontal="center" vertical="center" wrapText="1"/>
    </xf>
    <xf numFmtId="0" fontId="0" fillId="4" borderId="15" xfId="0" applyFill="1" applyBorder="1" applyAlignment="1">
      <alignment horizontal="center"/>
    </xf>
    <xf numFmtId="0" fontId="2" fillId="4" borderId="42" xfId="0" applyFont="1" applyFill="1" applyBorder="1" applyAlignment="1">
      <alignment horizontal="center" vertical="center" wrapText="1"/>
    </xf>
    <xf numFmtId="0" fontId="2" fillId="4" borderId="41" xfId="0" applyFont="1" applyFill="1" applyBorder="1" applyAlignment="1">
      <alignment horizontal="center" vertical="center" wrapText="1"/>
    </xf>
    <xf numFmtId="0" fontId="1" fillId="0" borderId="16" xfId="0" applyFont="1" applyBorder="1"/>
    <xf numFmtId="0" fontId="1" fillId="0" borderId="2" xfId="0" applyFont="1" applyBorder="1"/>
    <xf numFmtId="0" fontId="0" fillId="2" borderId="4" xfId="0" quotePrefix="1" applyFill="1" applyBorder="1" applyAlignment="1" applyProtection="1">
      <alignment vertical="top" wrapText="1"/>
      <protection locked="0"/>
    </xf>
    <xf numFmtId="0" fontId="2" fillId="4" borderId="0" xfId="0" applyFont="1" applyFill="1" applyAlignment="1">
      <alignment horizontal="center"/>
    </xf>
    <xf numFmtId="0" fontId="2" fillId="3" borderId="25" xfId="0" applyFont="1" applyFill="1" applyBorder="1" applyAlignment="1">
      <alignment horizontal="center" vertical="center"/>
    </xf>
    <xf numFmtId="0" fontId="0" fillId="3" borderId="0" xfId="0" applyFill="1" applyAlignment="1">
      <alignment horizontal="center" vertical="center" wrapText="1"/>
    </xf>
    <xf numFmtId="0" fontId="0" fillId="3" borderId="25" xfId="0" applyFill="1" applyBorder="1"/>
    <xf numFmtId="0" fontId="17" fillId="2" borderId="0" xfId="0" applyFont="1" applyFill="1" applyAlignment="1">
      <alignment wrapText="1"/>
    </xf>
    <xf numFmtId="0" fontId="32" fillId="4" borderId="0" xfId="0" applyFont="1" applyFill="1" applyAlignment="1">
      <alignment horizontal="left"/>
    </xf>
    <xf numFmtId="0" fontId="1" fillId="4" borderId="0" xfId="0" applyFont="1" applyFill="1" applyAlignment="1">
      <alignment vertical="top"/>
    </xf>
    <xf numFmtId="0" fontId="1" fillId="4" borderId="0" xfId="0" applyFont="1" applyFill="1"/>
    <xf numFmtId="0" fontId="3" fillId="0" borderId="0" xfId="0" applyFont="1"/>
    <xf numFmtId="0" fontId="3" fillId="2" borderId="0" xfId="0" applyFont="1" applyFill="1"/>
    <xf numFmtId="0" fontId="33" fillId="2" borderId="0" xfId="0" applyFont="1" applyFill="1" applyAlignment="1">
      <alignment horizontal="left"/>
    </xf>
    <xf numFmtId="0" fontId="3" fillId="2" borderId="0" xfId="0" applyFont="1" applyFill="1" applyAlignment="1" applyProtection="1">
      <alignment wrapText="1"/>
      <protection locked="0"/>
    </xf>
    <xf numFmtId="0" fontId="3" fillId="2" borderId="0" xfId="0" applyFont="1" applyFill="1" applyAlignment="1">
      <alignment vertical="top" wrapText="1"/>
    </xf>
    <xf numFmtId="0" fontId="33" fillId="2" borderId="0" xfId="0" applyFont="1" applyFill="1" applyAlignment="1">
      <alignment horizontal="left" vertical="center"/>
    </xf>
    <xf numFmtId="0" fontId="3" fillId="2" borderId="0" xfId="0" applyFont="1" applyFill="1" applyAlignment="1">
      <alignment horizontal="left" vertical="top" indent="2"/>
    </xf>
    <xf numFmtId="0" fontId="3" fillId="2" borderId="0" xfId="0" applyFont="1" applyFill="1" applyAlignment="1">
      <alignment horizontal="left" indent="2"/>
    </xf>
    <xf numFmtId="0" fontId="34" fillId="2" borderId="6" xfId="0" applyFont="1" applyFill="1" applyBorder="1" applyAlignment="1" applyProtection="1">
      <alignment vertical="top" wrapText="1"/>
      <protection locked="0"/>
    </xf>
    <xf numFmtId="0" fontId="24" fillId="2" borderId="0" xfId="0" applyFont="1" applyFill="1" applyAlignment="1">
      <alignment horizontal="left" vertical="top" wrapText="1"/>
    </xf>
    <xf numFmtId="0" fontId="4" fillId="2" borderId="0" xfId="1" applyFill="1" applyAlignment="1" applyProtection="1">
      <alignment horizontal="left" vertical="top" wrapText="1"/>
      <protection locked="0"/>
    </xf>
    <xf numFmtId="0" fontId="13" fillId="2" borderId="0" xfId="0" applyFont="1" applyFill="1" applyAlignment="1">
      <alignment horizontal="center" vertical="top"/>
    </xf>
    <xf numFmtId="0" fontId="0" fillId="2" borderId="0" xfId="0" applyFill="1" applyAlignment="1">
      <alignment vertical="top" wrapText="1"/>
    </xf>
    <xf numFmtId="0" fontId="0" fillId="2" borderId="0" xfId="0" applyFill="1" applyAlignment="1">
      <alignment vertical="top"/>
    </xf>
    <xf numFmtId="0" fontId="0" fillId="2" borderId="0" xfId="0" applyFill="1" applyAlignment="1">
      <alignment horizontal="left" vertical="top" wrapText="1"/>
    </xf>
    <xf numFmtId="0" fontId="22" fillId="2" borderId="0" xfId="0" applyFont="1" applyFill="1" applyAlignment="1">
      <alignment horizontal="center" vertical="top"/>
    </xf>
    <xf numFmtId="0" fontId="29" fillId="2" borderId="0" xfId="0" applyFont="1" applyFill="1" applyAlignment="1">
      <alignment horizontal="center" vertical="top" wrapText="1"/>
    </xf>
    <xf numFmtId="0" fontId="4" fillId="2" borderId="0" xfId="1" applyFill="1" applyAlignment="1" applyProtection="1">
      <alignment horizontal="center"/>
      <protection locked="0"/>
    </xf>
    <xf numFmtId="0" fontId="4" fillId="2" borderId="0" xfId="1" applyFill="1" applyAlignment="1" applyProtection="1">
      <alignment horizontal="center" vertical="center" wrapText="1"/>
      <protection locked="0"/>
    </xf>
    <xf numFmtId="0" fontId="0" fillId="2" borderId="0" xfId="0" applyFill="1" applyAlignment="1">
      <alignment horizontal="left"/>
    </xf>
    <xf numFmtId="0" fontId="2" fillId="2" borderId="0" xfId="0" applyFont="1" applyFill="1"/>
    <xf numFmtId="0" fontId="2" fillId="2" borderId="0" xfId="0" applyFont="1" applyFill="1" applyAlignment="1">
      <alignment vertical="center"/>
    </xf>
    <xf numFmtId="0" fontId="2" fillId="2" borderId="32" xfId="0" applyFont="1" applyFill="1" applyBorder="1" applyAlignment="1">
      <alignment vertical="center"/>
    </xf>
    <xf numFmtId="0" fontId="2" fillId="2" borderId="32" xfId="0" applyFont="1" applyFill="1" applyBorder="1"/>
    <xf numFmtId="0" fontId="0" fillId="2" borderId="21" xfId="0" applyFill="1" applyBorder="1" applyAlignment="1">
      <alignment vertical="top" wrapText="1"/>
    </xf>
    <xf numFmtId="0" fontId="0" fillId="2" borderId="22" xfId="0" applyFill="1" applyBorder="1" applyAlignment="1">
      <alignment vertical="top" wrapText="1"/>
    </xf>
    <xf numFmtId="0" fontId="0" fillId="2" borderId="0" xfId="0" applyFill="1"/>
    <xf numFmtId="0" fontId="2" fillId="2" borderId="0" xfId="0" applyFont="1" applyFill="1" applyAlignment="1">
      <alignment horizontal="left"/>
    </xf>
    <xf numFmtId="0" fontId="0" fillId="2" borderId="0" xfId="0" applyFill="1" applyAlignment="1">
      <alignment horizontal="left" vertical="center" wrapText="1"/>
    </xf>
    <xf numFmtId="0" fontId="0" fillId="2" borderId="0" xfId="0" applyFill="1" applyAlignment="1">
      <alignment horizontal="center" vertical="center" wrapText="1"/>
    </xf>
    <xf numFmtId="0" fontId="4" fillId="2" borderId="0" xfId="1" applyFill="1" applyAlignment="1" applyProtection="1">
      <protection locked="0"/>
    </xf>
    <xf numFmtId="0" fontId="0" fillId="0" borderId="52" xfId="0" applyBorder="1" applyAlignment="1">
      <alignment vertical="center" wrapText="1"/>
    </xf>
    <xf numFmtId="0" fontId="0" fillId="2" borderId="21" xfId="0" applyFill="1" applyBorder="1" applyAlignment="1" applyProtection="1">
      <alignment vertical="top" wrapText="1"/>
      <protection locked="0"/>
    </xf>
    <xf numFmtId="0" fontId="0" fillId="2" borderId="22" xfId="0" applyFill="1" applyBorder="1" applyAlignment="1" applyProtection="1">
      <alignment vertical="top" wrapText="1"/>
      <protection locked="0"/>
    </xf>
    <xf numFmtId="0" fontId="0" fillId="2" borderId="0" xfId="0" applyFill="1" applyAlignment="1">
      <alignment horizontal="center" vertical="center"/>
    </xf>
    <xf numFmtId="0" fontId="6" fillId="7" borderId="0" xfId="1" applyFont="1" applyFill="1" applyAlignment="1" applyProtection="1">
      <alignment horizontal="center" vertical="center"/>
      <protection locked="0"/>
    </xf>
    <xf numFmtId="0" fontId="6" fillId="5" borderId="0" xfId="1" applyFont="1" applyFill="1" applyAlignment="1" applyProtection="1">
      <alignment horizontal="center" vertical="center"/>
      <protection locked="0"/>
    </xf>
    <xf numFmtId="0" fontId="2" fillId="2" borderId="0" xfId="0" applyFont="1" applyFill="1" applyAlignment="1">
      <alignment horizontal="center" vertical="center" wrapText="1"/>
    </xf>
    <xf numFmtId="0" fontId="0" fillId="2" borderId="15"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0" fontId="0" fillId="2" borderId="16" xfId="0" applyFill="1" applyBorder="1" applyProtection="1">
      <protection locked="0"/>
    </xf>
    <xf numFmtId="0" fontId="0" fillId="2" borderId="0" xfId="0" applyFill="1" applyProtection="1">
      <protection locked="0"/>
    </xf>
    <xf numFmtId="0" fontId="0" fillId="2" borderId="10" xfId="0" applyFill="1" applyBorder="1" applyProtection="1">
      <protection locked="0"/>
    </xf>
    <xf numFmtId="0" fontId="0" fillId="2" borderId="17"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2" fillId="2" borderId="13" xfId="0" applyFont="1" applyFill="1" applyBorder="1"/>
    <xf numFmtId="0" fontId="0" fillId="2" borderId="0" xfId="0" applyFill="1" applyAlignment="1">
      <alignment horizontal="center" vertical="top" wrapText="1"/>
    </xf>
    <xf numFmtId="0" fontId="28" fillId="0" borderId="18" xfId="0" applyFont="1" applyBorder="1" applyAlignment="1">
      <alignment horizontal="center" vertical="center"/>
    </xf>
    <xf numFmtId="0" fontId="28" fillId="0" borderId="20" xfId="0" applyFont="1" applyBorder="1" applyAlignment="1">
      <alignment horizontal="center" vertical="center"/>
    </xf>
    <xf numFmtId="0" fontId="28" fillId="0" borderId="19" xfId="0" applyFont="1" applyBorder="1" applyAlignment="1">
      <alignment horizontal="center" vertical="center"/>
    </xf>
    <xf numFmtId="0" fontId="8" fillId="2" borderId="0" xfId="0" applyFont="1" applyFill="1" applyAlignment="1">
      <alignment horizontal="center" vertical="center"/>
    </xf>
    <xf numFmtId="0" fontId="0" fillId="0" borderId="0" xfId="0" applyAlignment="1">
      <alignment horizontal="left" vertical="center" wrapText="1"/>
    </xf>
    <xf numFmtId="0" fontId="0" fillId="2" borderId="0" xfId="0" applyFill="1" applyAlignment="1">
      <alignment vertical="center" wrapText="1"/>
    </xf>
    <xf numFmtId="0" fontId="3" fillId="2" borderId="0" xfId="0" applyFont="1" applyFill="1" applyAlignment="1">
      <alignment horizontal="left" vertical="center" wrapText="1"/>
    </xf>
    <xf numFmtId="0" fontId="19" fillId="2" borderId="0" xfId="1" applyFont="1" applyFill="1" applyAlignment="1" applyProtection="1">
      <alignment horizontal="center" vertical="center" wrapText="1"/>
      <protection locked="0"/>
    </xf>
    <xf numFmtId="0" fontId="10" fillId="5" borderId="0" xfId="0" applyFont="1" applyFill="1" applyAlignment="1">
      <alignment horizontal="center" vertical="center" wrapText="1"/>
    </xf>
    <xf numFmtId="0" fontId="28" fillId="4" borderId="19" xfId="0" applyFont="1" applyFill="1" applyBorder="1" applyAlignment="1">
      <alignment horizontal="center" vertical="center"/>
    </xf>
    <xf numFmtId="0" fontId="28" fillId="4" borderId="20" xfId="0" applyFont="1" applyFill="1" applyBorder="1" applyAlignment="1">
      <alignment horizontal="center" vertical="center"/>
    </xf>
    <xf numFmtId="0" fontId="19" fillId="2" borderId="47" xfId="1" applyFont="1" applyFill="1" applyBorder="1" applyAlignment="1" applyProtection="1">
      <alignment horizontal="center" vertical="center"/>
      <protection locked="0"/>
    </xf>
    <xf numFmtId="0" fontId="19" fillId="2" borderId="48" xfId="1" applyFont="1" applyFill="1" applyBorder="1" applyAlignment="1" applyProtection="1">
      <alignment horizontal="center" vertical="center"/>
      <protection locked="0"/>
    </xf>
    <xf numFmtId="0" fontId="7" fillId="5" borderId="0" xfId="0" applyFont="1" applyFill="1" applyAlignment="1">
      <alignment horizontal="center" vertical="center"/>
    </xf>
    <xf numFmtId="0" fontId="19" fillId="2" borderId="55" xfId="1" applyFont="1" applyFill="1" applyBorder="1" applyAlignment="1" applyProtection="1">
      <alignment horizontal="center" vertical="center"/>
      <protection locked="0"/>
    </xf>
    <xf numFmtId="0" fontId="2" fillId="0" borderId="36" xfId="0" applyFont="1" applyBorder="1" applyAlignment="1">
      <alignment horizontal="center"/>
    </xf>
    <xf numFmtId="0" fontId="2" fillId="0" borderId="25" xfId="0" applyFont="1" applyBorder="1" applyAlignment="1">
      <alignment horizontal="center"/>
    </xf>
    <xf numFmtId="0" fontId="2" fillId="0" borderId="40" xfId="0" applyFont="1" applyBorder="1" applyAlignment="1">
      <alignment horizontal="center" vertical="center"/>
    </xf>
    <xf numFmtId="0" fontId="2" fillId="0" borderId="49" xfId="0" applyFont="1" applyBorder="1" applyAlignment="1">
      <alignment horizontal="center" vertical="center"/>
    </xf>
    <xf numFmtId="0" fontId="21" fillId="2" borderId="0" xfId="1" applyFont="1" applyFill="1" applyAlignment="1" applyProtection="1">
      <alignment horizontal="center" vertical="center" wrapTex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1" fillId="2" borderId="0" xfId="1" applyFont="1" applyFill="1" applyBorder="1" applyAlignment="1" applyProtection="1">
      <alignment horizontal="center"/>
      <protection locked="0"/>
    </xf>
    <xf numFmtId="0" fontId="2" fillId="2" borderId="0" xfId="0" applyFont="1" applyFill="1" applyAlignment="1">
      <alignment horizontal="center" vertical="top" wrapText="1"/>
    </xf>
    <xf numFmtId="0" fontId="2" fillId="0" borderId="43" xfId="0" applyFont="1" applyBorder="1" applyAlignment="1">
      <alignment horizontal="center" vertical="center"/>
    </xf>
    <xf numFmtId="0" fontId="0" fillId="0" borderId="0" xfId="0" applyAlignment="1">
      <alignment horizontal="center" vertical="center" wrapText="1"/>
    </xf>
    <xf numFmtId="0" fontId="2" fillId="0" borderId="41" xfId="0" applyFont="1" applyBorder="1" applyAlignment="1">
      <alignment horizontal="center" vertical="center"/>
    </xf>
    <xf numFmtId="0" fontId="2" fillId="4" borderId="43" xfId="0" applyFont="1" applyFill="1" applyBorder="1" applyAlignment="1">
      <alignment horizontal="center" vertical="center"/>
    </xf>
    <xf numFmtId="0" fontId="2" fillId="0" borderId="36" xfId="0" applyFont="1" applyBorder="1" applyAlignment="1">
      <alignment horizontal="center" vertical="center"/>
    </xf>
    <xf numFmtId="0" fontId="2" fillId="0" borderId="25" xfId="0" applyFont="1" applyBorder="1" applyAlignment="1">
      <alignment horizontal="center" vertical="center"/>
    </xf>
    <xf numFmtId="0" fontId="2" fillId="0" borderId="37" xfId="0" applyFont="1" applyBorder="1" applyAlignment="1">
      <alignment horizontal="center" vertical="center"/>
    </xf>
    <xf numFmtId="0" fontId="2" fillId="0" borderId="42" xfId="0" applyFont="1" applyBorder="1" applyAlignment="1">
      <alignment horizontal="center" vertical="center"/>
    </xf>
    <xf numFmtId="0" fontId="16" fillId="2" borderId="0" xfId="0" applyFont="1" applyFill="1" applyAlignment="1">
      <alignment horizontal="left" vertical="center" wrapText="1"/>
    </xf>
  </cellXfs>
  <cellStyles count="3">
    <cellStyle name="Currency" xfId="2" builtinId="4"/>
    <cellStyle name="Hyperlink" xfId="1" builtinId="8"/>
    <cellStyle name="Normal" xfId="0" builtinId="0"/>
  </cellStyles>
  <dxfs count="42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ont>
        <color theme="0"/>
      </font>
      <fill>
        <patternFill>
          <bgColor theme="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rgb="FF006100"/>
      </font>
      <fill>
        <patternFill>
          <bgColor rgb="FFC6EFCE"/>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ont>
        <color rgb="FFC8102E"/>
      </font>
      <fill>
        <patternFill>
          <bgColor rgb="FF54585A"/>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ont>
        <color auto="1"/>
      </font>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rgb="FFFF0000"/>
        </patternFill>
      </fill>
    </dxf>
    <dxf>
      <fill>
        <patternFill>
          <bgColor theme="0" tint="-0.34998626667073579"/>
        </patternFill>
      </fill>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i val="0"/>
        <color rgb="FFC8102E"/>
      </font>
    </dxf>
    <dxf>
      <font>
        <b val="0"/>
        <i val="0"/>
      </font>
    </dxf>
    <dxf>
      <font>
        <b/>
        <i val="0"/>
        <color rgb="FFC8102E"/>
      </font>
    </dxf>
    <dxf>
      <font>
        <b/>
        <i val="0"/>
        <color rgb="FFC8102E"/>
      </font>
    </dxf>
    <dxf>
      <font>
        <b/>
        <i val="0"/>
        <color rgb="FFC8102E"/>
      </font>
    </dxf>
    <dxf>
      <font>
        <b val="0"/>
        <i val="0"/>
      </font>
    </dxf>
    <dxf>
      <font>
        <b/>
        <i val="0"/>
        <color rgb="FFC8102E"/>
      </font>
    </dxf>
    <dxf>
      <font>
        <b/>
        <i val="0"/>
        <color rgb="FFC8102E"/>
      </font>
    </dxf>
  </dxfs>
  <tableStyles count="0" defaultTableStyle="TableStyleMedium2" defaultPivotStyle="PivotStyleLight16"/>
  <colors>
    <mruColors>
      <color rgb="FF004976"/>
      <color rgb="FF54585A"/>
      <color rgb="FF006F62"/>
      <color rgb="FFFF9E1B"/>
      <color rgb="FFC8102E"/>
      <color rgb="FF777777"/>
      <color rgb="FFFC4C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90695</xdr:colOff>
      <xdr:row>25</xdr:row>
      <xdr:rowOff>16565</xdr:rowOff>
    </xdr:from>
    <xdr:to>
      <xdr:col>6</xdr:col>
      <xdr:colOff>1085849</xdr:colOff>
      <xdr:row>25</xdr:row>
      <xdr:rowOff>430696</xdr:rowOff>
    </xdr:to>
    <xdr:sp macro="" textlink="">
      <xdr:nvSpPr>
        <xdr:cNvPr id="2" name="Rounded Rectangle 1">
          <a:extLst>
            <a:ext uri="{FF2B5EF4-FFF2-40B4-BE49-F238E27FC236}">
              <a16:creationId xmlns:a16="http://schemas.microsoft.com/office/drawing/2014/main" id="{00000000-0008-0000-0200-000002000000}"/>
            </a:ext>
          </a:extLst>
        </xdr:cNvPr>
        <xdr:cNvSpPr/>
      </xdr:nvSpPr>
      <xdr:spPr>
        <a:xfrm>
          <a:off x="414545" y="4245665"/>
          <a:ext cx="6167229" cy="414131"/>
        </a:xfrm>
        <a:prstGeom prst="roundRect">
          <a:avLst/>
        </a:prstGeom>
        <a:solidFill>
          <a:srgbClr val="004976"/>
        </a:solidFill>
        <a:ln>
          <a:solidFill>
            <a:srgbClr val="54585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lang="en-GB" sz="1000" b="1">
              <a:solidFill>
                <a:schemeClr val="bg1"/>
              </a:solidFill>
              <a:latin typeface="Arial" panose="020B0604020202020204" pitchFamily="34" charset="0"/>
              <a:cs typeface="Arial" panose="020B0604020202020204" pitchFamily="34" charset="0"/>
            </a:rPr>
            <a:t>Click on the event number to edit or complete the corresponding entry on the 2023 Events tab. </a:t>
          </a:r>
        </a:p>
        <a:p>
          <a:pPr algn="ctr"/>
          <a:r>
            <a:rPr lang="en-GB" sz="1000" b="1">
              <a:solidFill>
                <a:schemeClr val="bg1"/>
              </a:solidFill>
              <a:latin typeface="Arial" panose="020B0604020202020204" pitchFamily="34" charset="0"/>
              <a:cs typeface="Arial" panose="020B0604020202020204" pitchFamily="34" charset="0"/>
            </a:rPr>
            <a:t>These rows will update to "Complete" when you have provided all of the necessary event information.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ibra-my.sharepoint.com/personal/chris_waine_bibratoxadvice_co_uk/Documents/!RSC%20Tox%20Committee/Annual%20Report/2023/2021%20Annual%20Repor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Checklist"/>
      <sheetName val="2020 Overview"/>
      <sheetName val="Committee"/>
      <sheetName val="Committee data"/>
      <sheetName val="2021 Events"/>
      <sheetName val="Event data"/>
      <sheetName val="Community support"/>
      <sheetName val="Funding data"/>
      <sheetName val="Member recognition"/>
      <sheetName val="Recognition data"/>
      <sheetName val="Future Events"/>
      <sheetName val="Future Event data"/>
      <sheetName val="Lists"/>
      <sheetName val="Question grid"/>
    </sheetNames>
    <sheetDataSet>
      <sheetData sheetId="0"/>
      <sheetData sheetId="1"/>
      <sheetData sheetId="2"/>
      <sheetData sheetId="3"/>
      <sheetData sheetId="4"/>
      <sheetData sheetId="5">
        <row r="11">
          <cell r="E11"/>
        </row>
        <row r="78">
          <cell r="E78"/>
        </row>
        <row r="146">
          <cell r="E146"/>
        </row>
        <row r="213">
          <cell r="E213"/>
        </row>
        <row r="280">
          <cell r="E280"/>
        </row>
        <row r="347">
          <cell r="E347"/>
        </row>
        <row r="414">
          <cell r="E414"/>
        </row>
        <row r="481">
          <cell r="E481"/>
        </row>
        <row r="548">
          <cell r="E548"/>
        </row>
        <row r="615">
          <cell r="E615"/>
        </row>
        <row r="682">
          <cell r="E682"/>
        </row>
        <row r="749">
          <cell r="E749"/>
        </row>
        <row r="816">
          <cell r="E816"/>
        </row>
        <row r="883">
          <cell r="E883"/>
        </row>
        <row r="950">
          <cell r="E950"/>
        </row>
        <row r="1017">
          <cell r="E1017"/>
        </row>
        <row r="1084">
          <cell r="E1084"/>
        </row>
        <row r="1151">
          <cell r="E1151"/>
        </row>
        <row r="1218">
          <cell r="E1218"/>
        </row>
        <row r="1285">
          <cell r="E1285"/>
        </row>
        <row r="1352">
          <cell r="E1352"/>
        </row>
        <row r="1419">
          <cell r="E1419"/>
        </row>
        <row r="1486">
          <cell r="E1486"/>
        </row>
        <row r="1553">
          <cell r="E1553"/>
        </row>
        <row r="1620">
          <cell r="E1620"/>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rsc.li/re-thinking-recognition" TargetMode="External"/></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mailto:Networks@rsc.org?subject=Annual%20Report%20-%20Future%20event%20support" TargetMode="External"/><Relationship Id="rId13" Type="http://schemas.openxmlformats.org/officeDocument/2006/relationships/hyperlink" Target="mailto:Networks@rsc.org?subject=Annual%20Report%20-%20Future%20event%20support" TargetMode="External"/><Relationship Id="rId18" Type="http://schemas.openxmlformats.org/officeDocument/2006/relationships/hyperlink" Target="mailto:Networks@rsc.org?subject=Annual%20Report%20-%20Future%20event%20support" TargetMode="External"/><Relationship Id="rId26" Type="http://schemas.openxmlformats.org/officeDocument/2006/relationships/hyperlink" Target="mailto:Networks@rsc.org?subject=Annual%20Report%20-%20Future%20event%20support" TargetMode="External"/><Relationship Id="rId3" Type="http://schemas.openxmlformats.org/officeDocument/2006/relationships/hyperlink" Target="mailto:Networks@rsc.org?subject=Annual%20Report%20-%20Future%20event%20support" TargetMode="External"/><Relationship Id="rId21" Type="http://schemas.openxmlformats.org/officeDocument/2006/relationships/hyperlink" Target="mailto:Networks@rsc.org?subject=Annual%20Report%20-%20Future%20event%20support" TargetMode="External"/><Relationship Id="rId7" Type="http://schemas.openxmlformats.org/officeDocument/2006/relationships/hyperlink" Target="mailto:Networks@rsc.org?subject=Annual%20Report%20-%20Future%20event%20support" TargetMode="External"/><Relationship Id="rId12" Type="http://schemas.openxmlformats.org/officeDocument/2006/relationships/hyperlink" Target="mailto:Networks@rsc.org?subject=Annual%20Report%20-%20Future%20event%20support" TargetMode="External"/><Relationship Id="rId17" Type="http://schemas.openxmlformats.org/officeDocument/2006/relationships/hyperlink" Target="mailto:Networks@rsc.org?subject=Annual%20Report%20-%20Future%20event%20support" TargetMode="External"/><Relationship Id="rId25" Type="http://schemas.openxmlformats.org/officeDocument/2006/relationships/hyperlink" Target="mailto:Networks@rsc.org?subject=Annual%20Report%20-%20Future%20event%20support" TargetMode="External"/><Relationship Id="rId2" Type="http://schemas.openxmlformats.org/officeDocument/2006/relationships/hyperlink" Target="mailto:Networks@rsc.org?subject=Annual%20Report%20-%20Future%20event%20support" TargetMode="External"/><Relationship Id="rId16" Type="http://schemas.openxmlformats.org/officeDocument/2006/relationships/hyperlink" Target="mailto:Networks@rsc.org?subject=Annual%20Report%20-%20Future%20event%20support" TargetMode="External"/><Relationship Id="rId20" Type="http://schemas.openxmlformats.org/officeDocument/2006/relationships/hyperlink" Target="mailto:Networks@rsc.org?subject=Annual%20Report%20-%20Future%20event%20support" TargetMode="External"/><Relationship Id="rId29" Type="http://schemas.openxmlformats.org/officeDocument/2006/relationships/hyperlink" Target="mailto:Networks@rsc.org?subject=Annual%20Report%20-%20Future%20event%20support" TargetMode="External"/><Relationship Id="rId1" Type="http://schemas.openxmlformats.org/officeDocument/2006/relationships/hyperlink" Target="mailto:Networks@rsc.org?subject=Annual%20Report%20-%20Future%20event%20support" TargetMode="External"/><Relationship Id="rId6" Type="http://schemas.openxmlformats.org/officeDocument/2006/relationships/hyperlink" Target="mailto:Networks@rsc.org?subject=Annual%20Report%20-%20Future%20event%20support" TargetMode="External"/><Relationship Id="rId11" Type="http://schemas.openxmlformats.org/officeDocument/2006/relationships/hyperlink" Target="mailto:Networks@rsc.org?subject=Annual%20Report%20-%20Future%20event%20support" TargetMode="External"/><Relationship Id="rId24" Type="http://schemas.openxmlformats.org/officeDocument/2006/relationships/hyperlink" Target="mailto:Networks@rsc.org?subject=Annual%20Report%20-%20Future%20event%20support" TargetMode="External"/><Relationship Id="rId5" Type="http://schemas.openxmlformats.org/officeDocument/2006/relationships/hyperlink" Target="mailto:Networks@rsc.org?subject=Annual%20Report%20-%20Future%20event%20support" TargetMode="External"/><Relationship Id="rId15" Type="http://schemas.openxmlformats.org/officeDocument/2006/relationships/hyperlink" Target="mailto:Networks@rsc.org?subject=Annual%20Report%20-%20Future%20event%20support" TargetMode="External"/><Relationship Id="rId23" Type="http://schemas.openxmlformats.org/officeDocument/2006/relationships/hyperlink" Target="mailto:Networks@rsc.org?subject=Annual%20Report%20-%20Future%20event%20support" TargetMode="External"/><Relationship Id="rId28" Type="http://schemas.openxmlformats.org/officeDocument/2006/relationships/hyperlink" Target="mailto:Networks@rsc.org?subject=Annual%20Report%20-%20Future%20event%20support" TargetMode="External"/><Relationship Id="rId10" Type="http://schemas.openxmlformats.org/officeDocument/2006/relationships/hyperlink" Target="mailto:Networks@rsc.org?subject=Annual%20Report%20-%20Future%20event%20support" TargetMode="External"/><Relationship Id="rId19" Type="http://schemas.openxmlformats.org/officeDocument/2006/relationships/hyperlink" Target="mailto:Networks@rsc.org?subject=Annual%20Report%20-%20Future%20event%20support" TargetMode="External"/><Relationship Id="rId4" Type="http://schemas.openxmlformats.org/officeDocument/2006/relationships/hyperlink" Target="mailto:Networks@rsc.org?subject=Annual%20Report%20-%20Future%20event%20support" TargetMode="External"/><Relationship Id="rId9" Type="http://schemas.openxmlformats.org/officeDocument/2006/relationships/hyperlink" Target="mailto:Networks@rsc.org?subject=Annual%20Report%20-%20Future%20event%20support" TargetMode="External"/><Relationship Id="rId14" Type="http://schemas.openxmlformats.org/officeDocument/2006/relationships/hyperlink" Target="mailto:Networks@rsc.org?subject=Annual%20Report%20-%20Future%20event%20support" TargetMode="External"/><Relationship Id="rId22" Type="http://schemas.openxmlformats.org/officeDocument/2006/relationships/hyperlink" Target="mailto:Networks@rsc.org?subject=Annual%20Report%20-%20Future%20event%20support" TargetMode="External"/><Relationship Id="rId27" Type="http://schemas.openxmlformats.org/officeDocument/2006/relationships/hyperlink" Target="mailto:Networks@rsc.org?subject=Annual%20Report%20-%20Future%20event%20support" TargetMode="External"/><Relationship Id="rId30"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Networks@rsc.org?subject=2023%20committee%20meeting%20minutes"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www.rsc.org/new-perspectives/talent/inclusion-and-diversity/resources/" TargetMode="External"/><Relationship Id="rId21" Type="http://schemas.openxmlformats.org/officeDocument/2006/relationships/hyperlink" Target="https://www.rsc.org/new-perspectives/talent/inclusion-and-diversity/resources/" TargetMode="External"/><Relationship Id="rId42" Type="http://schemas.openxmlformats.org/officeDocument/2006/relationships/hyperlink" Target="https://www.rsc.org/globalassets/03-membership-community/connect-with-others/through-interests/useful-documents/chair/contract-review-process-2021-updated.pdf" TargetMode="External"/><Relationship Id="rId63" Type="http://schemas.openxmlformats.org/officeDocument/2006/relationships/hyperlink" Target="https://www.rsc.org/new-perspectives/talent/inclusion-and-diversity/resources/" TargetMode="External"/><Relationship Id="rId84" Type="http://schemas.openxmlformats.org/officeDocument/2006/relationships/hyperlink" Target="https://www.rsc.org/globalassets/03-membership-community/connect-with-others/through-interests/useful-documents/chair/contract-review-process-2021-updated.pdf" TargetMode="External"/><Relationship Id="rId138" Type="http://schemas.openxmlformats.org/officeDocument/2006/relationships/hyperlink" Target="https://www.rsc.org/globalassets/03-membership-community/connect-with-others/through-interests/useful-documents/chair/contract-review-process-2021-updated.pdf" TargetMode="External"/><Relationship Id="rId107" Type="http://schemas.openxmlformats.org/officeDocument/2006/relationships/hyperlink" Target="https://www.rsc.org/our-events/otherinformation/risk-assessment/" TargetMode="External"/><Relationship Id="rId11" Type="http://schemas.openxmlformats.org/officeDocument/2006/relationships/hyperlink" Target="https://www.rsc.org/our-events/otherinformation/risk-assessment/" TargetMode="External"/><Relationship Id="rId32" Type="http://schemas.openxmlformats.org/officeDocument/2006/relationships/hyperlink" Target="https://www.rsc.org/events/otherinformation/risk-assessment/" TargetMode="External"/><Relationship Id="rId53" Type="http://schemas.openxmlformats.org/officeDocument/2006/relationships/hyperlink" Target="https://www.rsc.org/our-events/otherinformation/risk-assessment/" TargetMode="External"/><Relationship Id="rId74" Type="http://schemas.openxmlformats.org/officeDocument/2006/relationships/hyperlink" Target="https://www.rsc.org/events/otherinformation/risk-assessment/" TargetMode="External"/><Relationship Id="rId128" Type="http://schemas.openxmlformats.org/officeDocument/2006/relationships/hyperlink" Target="https://www.rsc.org/events/otherinformation/risk-assessment/" TargetMode="External"/><Relationship Id="rId149" Type="http://schemas.openxmlformats.org/officeDocument/2006/relationships/hyperlink" Target="https://www.rsc.org/our-events/otherinformation/risk-assessment/" TargetMode="External"/><Relationship Id="rId5" Type="http://schemas.openxmlformats.org/officeDocument/2006/relationships/hyperlink" Target="https://www.rsc.org/our-events/otherinformation/risk-assessment/" TargetMode="External"/><Relationship Id="rId95" Type="http://schemas.openxmlformats.org/officeDocument/2006/relationships/hyperlink" Target="https://www.rsc.org/our-events/otherinformation/risk-assessment/" TargetMode="External"/><Relationship Id="rId22" Type="http://schemas.openxmlformats.org/officeDocument/2006/relationships/hyperlink" Target="https://www.rsc.org/globalassets/03-membership-community/connect-with-others/through-interests/useful-documents/chair/rules-for-member-networks---current-file.pdf" TargetMode="External"/><Relationship Id="rId27" Type="http://schemas.openxmlformats.org/officeDocument/2006/relationships/hyperlink" Target="https://www.rsc.org/new-perspectives/talent/inclusion-and-diversity/resources/" TargetMode="External"/><Relationship Id="rId43" Type="http://schemas.openxmlformats.org/officeDocument/2006/relationships/hyperlink" Target="https://www.rsc.org/globalassets/03-membership-community/connect-with-others/through-interests/useful-documents/support-for-activities/planning-for-a-phyical-event---checklist.pdf" TargetMode="External"/><Relationship Id="rId48" Type="http://schemas.openxmlformats.org/officeDocument/2006/relationships/hyperlink" Target="https://www.rsc.org/globalassets/03-membership-community/connect-with-others/through-interests/useful-documents/chair/contract-review-process-2021-updated.pdf" TargetMode="External"/><Relationship Id="rId64" Type="http://schemas.openxmlformats.org/officeDocument/2006/relationships/hyperlink" Target="https://www.rsc.org/globalassets/03-membership-community/connect-with-others/through-interests/useful-documents/chair/rules-for-member-networks---current-file.pdf" TargetMode="External"/><Relationship Id="rId69" Type="http://schemas.openxmlformats.org/officeDocument/2006/relationships/hyperlink" Target="https://www.rsc.org/new-perspectives/talent/inclusion-and-diversity/resources/" TargetMode="External"/><Relationship Id="rId113" Type="http://schemas.openxmlformats.org/officeDocument/2006/relationships/hyperlink" Target="https://www.rsc.org/our-events/otherinformation/risk-assessment/" TargetMode="External"/><Relationship Id="rId118" Type="http://schemas.openxmlformats.org/officeDocument/2006/relationships/hyperlink" Target="https://www.rsc.org/globalassets/03-membership-community/connect-with-others/through-interests/useful-documents/chair/rules-for-member-networks---current-file.pdf" TargetMode="External"/><Relationship Id="rId134" Type="http://schemas.openxmlformats.org/officeDocument/2006/relationships/hyperlink" Target="https://www.rsc.org/events/otherinformation/risk-assessment/" TargetMode="External"/><Relationship Id="rId139" Type="http://schemas.openxmlformats.org/officeDocument/2006/relationships/hyperlink" Target="https://www.rsc.org/globalassets/03-membership-community/connect-with-others/through-interests/useful-documents/support-for-activities/planning-for-a-phyical-event---checklist.pdf" TargetMode="External"/><Relationship Id="rId80" Type="http://schemas.openxmlformats.org/officeDocument/2006/relationships/hyperlink" Target="https://www.rsc.org/events/otherinformation/risk-assessment/" TargetMode="External"/><Relationship Id="rId85" Type="http://schemas.openxmlformats.org/officeDocument/2006/relationships/hyperlink" Target="https://www.rsc.org/globalassets/03-membership-community/connect-with-others/through-interests/useful-documents/support-for-activities/planning-for-a-phyical-event---checklist.pdf" TargetMode="External"/><Relationship Id="rId150" Type="http://schemas.openxmlformats.org/officeDocument/2006/relationships/hyperlink" Target="https://www.rsc.org/globalassets/03-membership-community/connect-with-others/through-interests/useful-documents/chair/contract-review-process-2021-updated.pdf" TargetMode="External"/><Relationship Id="rId12" Type="http://schemas.openxmlformats.org/officeDocument/2006/relationships/hyperlink" Target="https://www.rsc.org/globalassets/03-membership-community/connect-with-others/through-interests/useful-documents/chair/contract-review-process-2021-updated.pdf" TargetMode="External"/><Relationship Id="rId17" Type="http://schemas.openxmlformats.org/officeDocument/2006/relationships/hyperlink" Target="https://www.rsc.org/our-events/otherinformation/risk-assessment/" TargetMode="External"/><Relationship Id="rId33" Type="http://schemas.openxmlformats.org/officeDocument/2006/relationships/hyperlink" Target="https://www.rsc.org/new-perspectives/talent/inclusion-and-diversity/resources/" TargetMode="External"/><Relationship Id="rId38" Type="http://schemas.openxmlformats.org/officeDocument/2006/relationships/hyperlink" Target="https://www.rsc.org/events/otherinformation/risk-assessment/" TargetMode="External"/><Relationship Id="rId59" Type="http://schemas.openxmlformats.org/officeDocument/2006/relationships/hyperlink" Target="https://www.rsc.org/our-events/otherinformation/risk-assessment/" TargetMode="External"/><Relationship Id="rId103" Type="http://schemas.openxmlformats.org/officeDocument/2006/relationships/hyperlink" Target="https://www.rsc.org/globalassets/03-membership-community/connect-with-others/through-interests/useful-documents/support-for-activities/planning-for-a-phyical-event---checklist.pdf" TargetMode="External"/><Relationship Id="rId108" Type="http://schemas.openxmlformats.org/officeDocument/2006/relationships/hyperlink" Target="https://www.rsc.org/globalassets/03-membership-community/connect-with-others/through-interests/useful-documents/chair/contract-review-process-2021-updated.pdf" TargetMode="External"/><Relationship Id="rId124" Type="http://schemas.openxmlformats.org/officeDocument/2006/relationships/hyperlink" Target="https://www.rsc.org/globalassets/03-membership-community/connect-with-others/through-interests/useful-documents/chair/rules-for-member-networks---current-file.pdf" TargetMode="External"/><Relationship Id="rId129" Type="http://schemas.openxmlformats.org/officeDocument/2006/relationships/hyperlink" Target="https://www.rsc.org/new-perspectives/talent/inclusion-and-diversity/resources/" TargetMode="External"/><Relationship Id="rId54" Type="http://schemas.openxmlformats.org/officeDocument/2006/relationships/hyperlink" Target="https://www.rsc.org/globalassets/03-membership-community/connect-with-others/through-interests/useful-documents/chair/contract-review-process-2021-updated.pdf" TargetMode="External"/><Relationship Id="rId70" Type="http://schemas.openxmlformats.org/officeDocument/2006/relationships/hyperlink" Target="https://www.rsc.org/globalassets/03-membership-community/connect-with-others/through-interests/useful-documents/chair/rules-for-member-networks---current-file.pdf" TargetMode="External"/><Relationship Id="rId75" Type="http://schemas.openxmlformats.org/officeDocument/2006/relationships/hyperlink" Target="https://www.rsc.org/new-perspectives/talent/inclusion-and-diversity/resources/" TargetMode="External"/><Relationship Id="rId91" Type="http://schemas.openxmlformats.org/officeDocument/2006/relationships/hyperlink" Target="https://www.rsc.org/globalassets/03-membership-community/connect-with-others/through-interests/useful-documents/support-for-activities/planning-for-a-phyical-event---checklist.pdf" TargetMode="External"/><Relationship Id="rId96" Type="http://schemas.openxmlformats.org/officeDocument/2006/relationships/hyperlink" Target="https://www.rsc.org/globalassets/03-membership-community/connect-with-others/through-interests/useful-documents/chair/contract-review-process-2021-updated.pdf" TargetMode="External"/><Relationship Id="rId140" Type="http://schemas.openxmlformats.org/officeDocument/2006/relationships/hyperlink" Target="https://www.rsc.org/events/otherinformation/risk-assessment/" TargetMode="External"/><Relationship Id="rId145" Type="http://schemas.openxmlformats.org/officeDocument/2006/relationships/hyperlink" Target="https://www.rsc.org/globalassets/03-membership-community/connect-with-others/through-interests/useful-documents/support-for-activities/planning-for-a-phyical-event---checklist.pdf" TargetMode="External"/><Relationship Id="rId1" Type="http://schemas.openxmlformats.org/officeDocument/2006/relationships/hyperlink" Target="https://www.rsc.org/globalassets/03-membership-community/connect-with-others/through-interests/useful-documents/support-for-activities/planning-for-a-phyical-event---checklist.pdf" TargetMode="External"/><Relationship Id="rId6" Type="http://schemas.openxmlformats.org/officeDocument/2006/relationships/hyperlink" Target="https://www.rsc.org/globalassets/03-membership-community/connect-with-others/through-interests/useful-documents/chair/contract-review-process-2021-updated.pdf" TargetMode="External"/><Relationship Id="rId23" Type="http://schemas.openxmlformats.org/officeDocument/2006/relationships/hyperlink" Target="https://www.rsc.org/our-events/otherinformation/risk-assessment/" TargetMode="External"/><Relationship Id="rId28" Type="http://schemas.openxmlformats.org/officeDocument/2006/relationships/hyperlink" Target="https://www.rsc.org/globalassets/03-membership-community/connect-with-others/through-interests/useful-documents/chair/rules-for-member-networks---current-file.pdf" TargetMode="External"/><Relationship Id="rId49" Type="http://schemas.openxmlformats.org/officeDocument/2006/relationships/hyperlink" Target="https://www.rsc.org/globalassets/03-membership-community/connect-with-others/through-interests/useful-documents/support-for-activities/planning-for-a-phyical-event---checklist.pdf" TargetMode="External"/><Relationship Id="rId114" Type="http://schemas.openxmlformats.org/officeDocument/2006/relationships/hyperlink" Target="https://www.rsc.org/globalassets/03-membership-community/connect-with-others/through-interests/useful-documents/chair/contract-review-process-2021-updated.pdf" TargetMode="External"/><Relationship Id="rId119" Type="http://schemas.openxmlformats.org/officeDocument/2006/relationships/hyperlink" Target="https://www.rsc.org/our-events/otherinformation/risk-assessment/" TargetMode="External"/><Relationship Id="rId44" Type="http://schemas.openxmlformats.org/officeDocument/2006/relationships/hyperlink" Target="https://www.rsc.org/events/otherinformation/risk-assessment/" TargetMode="External"/><Relationship Id="rId60" Type="http://schemas.openxmlformats.org/officeDocument/2006/relationships/hyperlink" Target="https://www.rsc.org/globalassets/03-membership-community/connect-with-others/through-interests/useful-documents/chair/contract-review-process-2021-updated.pdf" TargetMode="External"/><Relationship Id="rId65" Type="http://schemas.openxmlformats.org/officeDocument/2006/relationships/hyperlink" Target="https://www.rsc.org/our-events/otherinformation/risk-assessment/" TargetMode="External"/><Relationship Id="rId81" Type="http://schemas.openxmlformats.org/officeDocument/2006/relationships/hyperlink" Target="https://www.rsc.org/new-perspectives/talent/inclusion-and-diversity/resources/" TargetMode="External"/><Relationship Id="rId86" Type="http://schemas.openxmlformats.org/officeDocument/2006/relationships/hyperlink" Target="https://www.rsc.org/events/otherinformation/risk-assessment/" TargetMode="External"/><Relationship Id="rId130" Type="http://schemas.openxmlformats.org/officeDocument/2006/relationships/hyperlink" Target="https://www.rsc.org/globalassets/03-membership-community/connect-with-others/through-interests/useful-documents/chair/rules-for-member-networks---current-file.pdf" TargetMode="External"/><Relationship Id="rId135" Type="http://schemas.openxmlformats.org/officeDocument/2006/relationships/hyperlink" Target="https://www.rsc.org/new-perspectives/talent/inclusion-and-diversity/resources/" TargetMode="External"/><Relationship Id="rId151" Type="http://schemas.openxmlformats.org/officeDocument/2006/relationships/printerSettings" Target="../printerSettings/printerSettings5.bin"/><Relationship Id="rId13" Type="http://schemas.openxmlformats.org/officeDocument/2006/relationships/hyperlink" Target="https://www.rsc.org/globalassets/03-membership-community/connect-with-others/through-interests/useful-documents/support-for-activities/planning-for-a-phyical-event---checklist.pdf" TargetMode="External"/><Relationship Id="rId18" Type="http://schemas.openxmlformats.org/officeDocument/2006/relationships/hyperlink" Target="https://www.rsc.org/globalassets/03-membership-community/connect-with-others/through-interests/useful-documents/chair/contract-review-process-2021-updated.pdf" TargetMode="External"/><Relationship Id="rId39" Type="http://schemas.openxmlformats.org/officeDocument/2006/relationships/hyperlink" Target="https://www.rsc.org/new-perspectives/talent/inclusion-and-diversity/resources/" TargetMode="External"/><Relationship Id="rId109" Type="http://schemas.openxmlformats.org/officeDocument/2006/relationships/hyperlink" Target="https://www.rsc.org/globalassets/03-membership-community/connect-with-others/through-interests/useful-documents/support-for-activities/planning-for-a-phyical-event---checklist.pdf" TargetMode="External"/><Relationship Id="rId34" Type="http://schemas.openxmlformats.org/officeDocument/2006/relationships/hyperlink" Target="https://www.rsc.org/globalassets/03-membership-community/connect-with-others/through-interests/useful-documents/chair/rules-for-member-networks---current-file.pdf" TargetMode="External"/><Relationship Id="rId50" Type="http://schemas.openxmlformats.org/officeDocument/2006/relationships/hyperlink" Target="https://www.rsc.org/events/otherinformation/risk-assessment/" TargetMode="External"/><Relationship Id="rId55" Type="http://schemas.openxmlformats.org/officeDocument/2006/relationships/hyperlink" Target="https://www.rsc.org/globalassets/03-membership-community/connect-with-others/through-interests/useful-documents/support-for-activities/planning-for-a-phyical-event---checklist.pdf" TargetMode="External"/><Relationship Id="rId76" Type="http://schemas.openxmlformats.org/officeDocument/2006/relationships/hyperlink" Target="https://www.rsc.org/globalassets/03-membership-community/connect-with-others/through-interests/useful-documents/chair/rules-for-member-networks---current-file.pdf" TargetMode="External"/><Relationship Id="rId97" Type="http://schemas.openxmlformats.org/officeDocument/2006/relationships/hyperlink" Target="https://www.rsc.org/globalassets/03-membership-community/connect-with-others/through-interests/useful-documents/support-for-activities/planning-for-a-phyical-event---checklist.pdf" TargetMode="External"/><Relationship Id="rId104" Type="http://schemas.openxmlformats.org/officeDocument/2006/relationships/hyperlink" Target="https://www.rsc.org/events/otherinformation/risk-assessment/" TargetMode="External"/><Relationship Id="rId120" Type="http://schemas.openxmlformats.org/officeDocument/2006/relationships/hyperlink" Target="https://www.rsc.org/globalassets/03-membership-community/connect-with-others/through-interests/useful-documents/chair/contract-review-process-2021-updated.pdf" TargetMode="External"/><Relationship Id="rId125" Type="http://schemas.openxmlformats.org/officeDocument/2006/relationships/hyperlink" Target="https://www.rsc.org/our-events/otherinformation/risk-assessment/" TargetMode="External"/><Relationship Id="rId141" Type="http://schemas.openxmlformats.org/officeDocument/2006/relationships/hyperlink" Target="https://www.rsc.org/new-perspectives/talent/inclusion-and-diversity/resources/" TargetMode="External"/><Relationship Id="rId146" Type="http://schemas.openxmlformats.org/officeDocument/2006/relationships/hyperlink" Target="https://www.rsc.org/events/otherinformation/risk-assessment/" TargetMode="External"/><Relationship Id="rId7" Type="http://schemas.openxmlformats.org/officeDocument/2006/relationships/hyperlink" Target="https://www.rsc.org/globalassets/03-membership-community/connect-with-others/through-interests/useful-documents/support-for-activities/planning-for-a-phyical-event---checklist.pdf" TargetMode="External"/><Relationship Id="rId71" Type="http://schemas.openxmlformats.org/officeDocument/2006/relationships/hyperlink" Target="https://www.rsc.org/our-events/otherinformation/risk-assessment/" TargetMode="External"/><Relationship Id="rId92" Type="http://schemas.openxmlformats.org/officeDocument/2006/relationships/hyperlink" Target="https://www.rsc.org/events/otherinformation/risk-assessment/" TargetMode="External"/><Relationship Id="rId2" Type="http://schemas.openxmlformats.org/officeDocument/2006/relationships/hyperlink" Target="https://www.rsc.org/events/otherinformation/risk-assessment/" TargetMode="External"/><Relationship Id="rId29" Type="http://schemas.openxmlformats.org/officeDocument/2006/relationships/hyperlink" Target="https://www.rsc.org/our-events/otherinformation/risk-assessment/" TargetMode="External"/><Relationship Id="rId24" Type="http://schemas.openxmlformats.org/officeDocument/2006/relationships/hyperlink" Target="https://www.rsc.org/globalassets/03-membership-community/connect-with-others/through-interests/useful-documents/chair/contract-review-process-2021-updated.pdf" TargetMode="External"/><Relationship Id="rId40" Type="http://schemas.openxmlformats.org/officeDocument/2006/relationships/hyperlink" Target="https://www.rsc.org/globalassets/03-membership-community/connect-with-others/through-interests/useful-documents/chair/rules-for-member-networks---current-file.pdf" TargetMode="External"/><Relationship Id="rId45" Type="http://schemas.openxmlformats.org/officeDocument/2006/relationships/hyperlink" Target="https://www.rsc.org/new-perspectives/talent/inclusion-and-diversity/resources/" TargetMode="External"/><Relationship Id="rId66" Type="http://schemas.openxmlformats.org/officeDocument/2006/relationships/hyperlink" Target="https://www.rsc.org/globalassets/03-membership-community/connect-with-others/through-interests/useful-documents/chair/contract-review-process-2021-updated.pdf" TargetMode="External"/><Relationship Id="rId87" Type="http://schemas.openxmlformats.org/officeDocument/2006/relationships/hyperlink" Target="https://www.rsc.org/new-perspectives/talent/inclusion-and-diversity/resources/" TargetMode="External"/><Relationship Id="rId110" Type="http://schemas.openxmlformats.org/officeDocument/2006/relationships/hyperlink" Target="https://www.rsc.org/events/otherinformation/risk-assessment/" TargetMode="External"/><Relationship Id="rId115" Type="http://schemas.openxmlformats.org/officeDocument/2006/relationships/hyperlink" Target="https://www.rsc.org/globalassets/03-membership-community/connect-with-others/through-interests/useful-documents/support-for-activities/planning-for-a-phyical-event---checklist.pdf" TargetMode="External"/><Relationship Id="rId131" Type="http://schemas.openxmlformats.org/officeDocument/2006/relationships/hyperlink" Target="https://www.rsc.org/our-events/otherinformation/risk-assessment/" TargetMode="External"/><Relationship Id="rId136" Type="http://schemas.openxmlformats.org/officeDocument/2006/relationships/hyperlink" Target="https://www.rsc.org/globalassets/03-membership-community/connect-with-others/through-interests/useful-documents/chair/rules-for-member-networks---current-file.pdf" TargetMode="External"/><Relationship Id="rId61" Type="http://schemas.openxmlformats.org/officeDocument/2006/relationships/hyperlink" Target="https://www.rsc.org/globalassets/03-membership-community/connect-with-others/through-interests/useful-documents/support-for-activities/planning-for-a-phyical-event---checklist.pdf" TargetMode="External"/><Relationship Id="rId82" Type="http://schemas.openxmlformats.org/officeDocument/2006/relationships/hyperlink" Target="https://www.rsc.org/globalassets/03-membership-community/connect-with-others/through-interests/useful-documents/chair/rules-for-member-networks---current-file.pdf" TargetMode="External"/><Relationship Id="rId19" Type="http://schemas.openxmlformats.org/officeDocument/2006/relationships/hyperlink" Target="https://www.rsc.org/globalassets/03-membership-community/connect-with-others/through-interests/useful-documents/support-for-activities/planning-for-a-phyical-event---checklist.pdf" TargetMode="External"/><Relationship Id="rId14" Type="http://schemas.openxmlformats.org/officeDocument/2006/relationships/hyperlink" Target="https://www.rsc.org/events/otherinformation/risk-assessment/" TargetMode="External"/><Relationship Id="rId30" Type="http://schemas.openxmlformats.org/officeDocument/2006/relationships/hyperlink" Target="https://www.rsc.org/globalassets/03-membership-community/connect-with-others/through-interests/useful-documents/chair/contract-review-process-2021-updated.pdf" TargetMode="External"/><Relationship Id="rId35" Type="http://schemas.openxmlformats.org/officeDocument/2006/relationships/hyperlink" Target="https://www.rsc.org/our-events/otherinformation/risk-assessment/" TargetMode="External"/><Relationship Id="rId56" Type="http://schemas.openxmlformats.org/officeDocument/2006/relationships/hyperlink" Target="https://www.rsc.org/events/otherinformation/risk-assessment/" TargetMode="External"/><Relationship Id="rId77" Type="http://schemas.openxmlformats.org/officeDocument/2006/relationships/hyperlink" Target="https://www.rsc.org/our-events/otherinformation/risk-assessment/" TargetMode="External"/><Relationship Id="rId100" Type="http://schemas.openxmlformats.org/officeDocument/2006/relationships/hyperlink" Target="https://www.rsc.org/globalassets/03-membership-community/connect-with-others/through-interests/useful-documents/chair/rules-for-member-networks---current-file.pdf" TargetMode="External"/><Relationship Id="rId105" Type="http://schemas.openxmlformats.org/officeDocument/2006/relationships/hyperlink" Target="https://www.rsc.org/new-perspectives/talent/inclusion-and-diversity/resources/" TargetMode="External"/><Relationship Id="rId126" Type="http://schemas.openxmlformats.org/officeDocument/2006/relationships/hyperlink" Target="https://www.rsc.org/globalassets/03-membership-community/connect-with-others/through-interests/useful-documents/chair/contract-review-process-2021-updated.pdf" TargetMode="External"/><Relationship Id="rId147" Type="http://schemas.openxmlformats.org/officeDocument/2006/relationships/hyperlink" Target="https://www.rsc.org/new-perspectives/talent/inclusion-and-diversity/resources/" TargetMode="External"/><Relationship Id="rId8" Type="http://schemas.openxmlformats.org/officeDocument/2006/relationships/hyperlink" Target="https://www.rsc.org/events/otherinformation/risk-assessment/" TargetMode="External"/><Relationship Id="rId51" Type="http://schemas.openxmlformats.org/officeDocument/2006/relationships/hyperlink" Target="https://www.rsc.org/new-perspectives/talent/inclusion-and-diversity/resources/" TargetMode="External"/><Relationship Id="rId72" Type="http://schemas.openxmlformats.org/officeDocument/2006/relationships/hyperlink" Target="https://www.rsc.org/globalassets/03-membership-community/connect-with-others/through-interests/useful-documents/chair/contract-review-process-2021-updated.pdf" TargetMode="External"/><Relationship Id="rId93" Type="http://schemas.openxmlformats.org/officeDocument/2006/relationships/hyperlink" Target="https://www.rsc.org/new-perspectives/talent/inclusion-and-diversity/resources/" TargetMode="External"/><Relationship Id="rId98" Type="http://schemas.openxmlformats.org/officeDocument/2006/relationships/hyperlink" Target="https://www.rsc.org/events/otherinformation/risk-assessment/" TargetMode="External"/><Relationship Id="rId121" Type="http://schemas.openxmlformats.org/officeDocument/2006/relationships/hyperlink" Target="https://www.rsc.org/globalassets/03-membership-community/connect-with-others/through-interests/useful-documents/support-for-activities/planning-for-a-phyical-event---checklist.pdf" TargetMode="External"/><Relationship Id="rId142" Type="http://schemas.openxmlformats.org/officeDocument/2006/relationships/hyperlink" Target="https://www.rsc.org/globalassets/03-membership-community/connect-with-others/through-interests/useful-documents/chair/rules-for-member-networks---current-file.pdf" TargetMode="External"/><Relationship Id="rId3" Type="http://schemas.openxmlformats.org/officeDocument/2006/relationships/hyperlink" Target="https://www.rsc.org/new-perspectives/talent/inclusion-and-diversity/resources/" TargetMode="External"/><Relationship Id="rId25" Type="http://schemas.openxmlformats.org/officeDocument/2006/relationships/hyperlink" Target="https://www.rsc.org/globalassets/03-membership-community/connect-with-others/through-interests/useful-documents/support-for-activities/planning-for-a-phyical-event---checklist.pdf" TargetMode="External"/><Relationship Id="rId46" Type="http://schemas.openxmlformats.org/officeDocument/2006/relationships/hyperlink" Target="https://www.rsc.org/globalassets/03-membership-community/connect-with-others/through-interests/useful-documents/chair/rules-for-member-networks---current-file.pdf" TargetMode="External"/><Relationship Id="rId67" Type="http://schemas.openxmlformats.org/officeDocument/2006/relationships/hyperlink" Target="https://www.rsc.org/globalassets/03-membership-community/connect-with-others/through-interests/useful-documents/support-for-activities/planning-for-a-phyical-event---checklist.pdf" TargetMode="External"/><Relationship Id="rId116" Type="http://schemas.openxmlformats.org/officeDocument/2006/relationships/hyperlink" Target="https://www.rsc.org/events/otherinformation/risk-assessment/" TargetMode="External"/><Relationship Id="rId137" Type="http://schemas.openxmlformats.org/officeDocument/2006/relationships/hyperlink" Target="https://www.rsc.org/our-events/otherinformation/risk-assessment/" TargetMode="External"/><Relationship Id="rId20" Type="http://schemas.openxmlformats.org/officeDocument/2006/relationships/hyperlink" Target="https://www.rsc.org/events/otherinformation/risk-assessment/" TargetMode="External"/><Relationship Id="rId41" Type="http://schemas.openxmlformats.org/officeDocument/2006/relationships/hyperlink" Target="https://www.rsc.org/our-events/otherinformation/risk-assessment/" TargetMode="External"/><Relationship Id="rId62" Type="http://schemas.openxmlformats.org/officeDocument/2006/relationships/hyperlink" Target="https://www.rsc.org/events/otherinformation/risk-assessment/" TargetMode="External"/><Relationship Id="rId83" Type="http://schemas.openxmlformats.org/officeDocument/2006/relationships/hyperlink" Target="https://www.rsc.org/our-events/otherinformation/risk-assessment/" TargetMode="External"/><Relationship Id="rId88" Type="http://schemas.openxmlformats.org/officeDocument/2006/relationships/hyperlink" Target="https://www.rsc.org/globalassets/03-membership-community/connect-with-others/through-interests/useful-documents/chair/rules-for-member-networks---current-file.pdf" TargetMode="External"/><Relationship Id="rId111" Type="http://schemas.openxmlformats.org/officeDocument/2006/relationships/hyperlink" Target="https://www.rsc.org/new-perspectives/talent/inclusion-and-diversity/resources/" TargetMode="External"/><Relationship Id="rId132" Type="http://schemas.openxmlformats.org/officeDocument/2006/relationships/hyperlink" Target="https://www.rsc.org/globalassets/03-membership-community/connect-with-others/through-interests/useful-documents/chair/contract-review-process-2021-updated.pdf" TargetMode="External"/><Relationship Id="rId15" Type="http://schemas.openxmlformats.org/officeDocument/2006/relationships/hyperlink" Target="https://www.rsc.org/new-perspectives/talent/inclusion-and-diversity/resources/" TargetMode="External"/><Relationship Id="rId36" Type="http://schemas.openxmlformats.org/officeDocument/2006/relationships/hyperlink" Target="https://www.rsc.org/globalassets/03-membership-community/connect-with-others/through-interests/useful-documents/chair/contract-review-process-2021-updated.pdf" TargetMode="External"/><Relationship Id="rId57" Type="http://schemas.openxmlformats.org/officeDocument/2006/relationships/hyperlink" Target="https://www.rsc.org/new-perspectives/talent/inclusion-and-diversity/resources/" TargetMode="External"/><Relationship Id="rId106" Type="http://schemas.openxmlformats.org/officeDocument/2006/relationships/hyperlink" Target="https://www.rsc.org/globalassets/03-membership-community/connect-with-others/through-interests/useful-documents/chair/rules-for-member-networks---current-file.pdf" TargetMode="External"/><Relationship Id="rId127" Type="http://schemas.openxmlformats.org/officeDocument/2006/relationships/hyperlink" Target="https://www.rsc.org/globalassets/03-membership-community/connect-with-others/through-interests/useful-documents/support-for-activities/planning-for-a-phyical-event---checklist.pdf" TargetMode="External"/><Relationship Id="rId10" Type="http://schemas.openxmlformats.org/officeDocument/2006/relationships/hyperlink" Target="https://www.rsc.org/globalassets/03-membership-community/connect-with-others/through-interests/useful-documents/chair/rules-for-member-networks---current-file.pdf" TargetMode="External"/><Relationship Id="rId31" Type="http://schemas.openxmlformats.org/officeDocument/2006/relationships/hyperlink" Target="https://www.rsc.org/globalassets/03-membership-community/connect-with-others/through-interests/useful-documents/support-for-activities/planning-for-a-phyical-event---checklist.pdf" TargetMode="External"/><Relationship Id="rId52" Type="http://schemas.openxmlformats.org/officeDocument/2006/relationships/hyperlink" Target="https://www.rsc.org/globalassets/03-membership-community/connect-with-others/through-interests/useful-documents/chair/rules-for-member-networks---current-file.pdf" TargetMode="External"/><Relationship Id="rId73" Type="http://schemas.openxmlformats.org/officeDocument/2006/relationships/hyperlink" Target="https://www.rsc.org/globalassets/03-membership-community/connect-with-others/through-interests/useful-documents/support-for-activities/planning-for-a-phyical-event---checklist.pdf" TargetMode="External"/><Relationship Id="rId78" Type="http://schemas.openxmlformats.org/officeDocument/2006/relationships/hyperlink" Target="https://www.rsc.org/globalassets/03-membership-community/connect-with-others/through-interests/useful-documents/chair/contract-review-process-2021-updated.pdf" TargetMode="External"/><Relationship Id="rId94" Type="http://schemas.openxmlformats.org/officeDocument/2006/relationships/hyperlink" Target="https://www.rsc.org/globalassets/03-membership-community/connect-with-others/through-interests/useful-documents/chair/rules-for-member-networks---current-file.pdf" TargetMode="External"/><Relationship Id="rId99" Type="http://schemas.openxmlformats.org/officeDocument/2006/relationships/hyperlink" Target="https://www.rsc.org/new-perspectives/talent/inclusion-and-diversity/resources/" TargetMode="External"/><Relationship Id="rId101" Type="http://schemas.openxmlformats.org/officeDocument/2006/relationships/hyperlink" Target="https://www.rsc.org/our-events/otherinformation/risk-assessment/" TargetMode="External"/><Relationship Id="rId122" Type="http://schemas.openxmlformats.org/officeDocument/2006/relationships/hyperlink" Target="https://www.rsc.org/events/otherinformation/risk-assessment/" TargetMode="External"/><Relationship Id="rId143" Type="http://schemas.openxmlformats.org/officeDocument/2006/relationships/hyperlink" Target="https://www.rsc.org/our-events/otherinformation/risk-assessment/" TargetMode="External"/><Relationship Id="rId148" Type="http://schemas.openxmlformats.org/officeDocument/2006/relationships/hyperlink" Target="https://www.rsc.org/globalassets/03-membership-community/connect-with-others/through-interests/useful-documents/chair/rules-for-member-networks---current-file.pdf" TargetMode="External"/><Relationship Id="rId4" Type="http://schemas.openxmlformats.org/officeDocument/2006/relationships/hyperlink" Target="https://www.rsc.org/globalassets/03-membership-community/connect-with-others/through-interests/useful-documents/chair/rules-for-member-networks---current-file.pdf" TargetMode="External"/><Relationship Id="rId9" Type="http://schemas.openxmlformats.org/officeDocument/2006/relationships/hyperlink" Target="https://www.rsc.org/new-perspectives/talent/inclusion-and-diversity/resources/" TargetMode="External"/><Relationship Id="rId26" Type="http://schemas.openxmlformats.org/officeDocument/2006/relationships/hyperlink" Target="https://www.rsc.org/events/otherinformation/risk-assessment/" TargetMode="External"/><Relationship Id="rId47" Type="http://schemas.openxmlformats.org/officeDocument/2006/relationships/hyperlink" Target="https://www.rsc.org/our-events/otherinformation/risk-assessment/" TargetMode="External"/><Relationship Id="rId68" Type="http://schemas.openxmlformats.org/officeDocument/2006/relationships/hyperlink" Target="https://www.rsc.org/events/otherinformation/risk-assessment/" TargetMode="External"/><Relationship Id="rId89" Type="http://schemas.openxmlformats.org/officeDocument/2006/relationships/hyperlink" Target="https://www.rsc.org/our-events/otherinformation/risk-assessment/" TargetMode="External"/><Relationship Id="rId112" Type="http://schemas.openxmlformats.org/officeDocument/2006/relationships/hyperlink" Target="https://www.rsc.org/globalassets/03-membership-community/connect-with-others/through-interests/useful-documents/chair/rules-for-member-networks---current-file.pdf" TargetMode="External"/><Relationship Id="rId133" Type="http://schemas.openxmlformats.org/officeDocument/2006/relationships/hyperlink" Target="https://www.rsc.org/globalassets/03-membership-community/connect-with-others/through-interests/useful-documents/support-for-activities/planning-for-a-phyical-event---checklist.pdf" TargetMode="External"/><Relationship Id="rId16" Type="http://schemas.openxmlformats.org/officeDocument/2006/relationships/hyperlink" Target="https://www.rsc.org/globalassets/03-membership-community/connect-with-others/through-interests/useful-documents/chair/rules-for-member-networks---current-file.pdf" TargetMode="External"/><Relationship Id="rId37" Type="http://schemas.openxmlformats.org/officeDocument/2006/relationships/hyperlink" Target="https://www.rsc.org/globalassets/03-membership-community/connect-with-others/through-interests/useful-documents/support-for-activities/planning-for-a-phyical-event---checklist.pdf" TargetMode="External"/><Relationship Id="rId58" Type="http://schemas.openxmlformats.org/officeDocument/2006/relationships/hyperlink" Target="https://www.rsc.org/globalassets/03-membership-community/connect-with-others/through-interests/useful-documents/chair/rules-for-member-networks---current-file.pdf" TargetMode="External"/><Relationship Id="rId79" Type="http://schemas.openxmlformats.org/officeDocument/2006/relationships/hyperlink" Target="https://www.rsc.org/globalassets/03-membership-community/connect-with-others/through-interests/useful-documents/support-for-activities/planning-for-a-phyical-event---checklist.pdf" TargetMode="External"/><Relationship Id="rId102" Type="http://schemas.openxmlformats.org/officeDocument/2006/relationships/hyperlink" Target="https://www.rsc.org/globalassets/03-membership-community/connect-with-others/through-interests/useful-documents/chair/contract-review-process-2021-updated.pdf" TargetMode="External"/><Relationship Id="rId123" Type="http://schemas.openxmlformats.org/officeDocument/2006/relationships/hyperlink" Target="https://www.rsc.org/new-perspectives/talent/inclusion-and-diversity/resources/" TargetMode="External"/><Relationship Id="rId144" Type="http://schemas.openxmlformats.org/officeDocument/2006/relationships/hyperlink" Target="https://www.rsc.org/globalassets/03-membership-community/connect-with-others/through-interests/useful-documents/chair/contract-review-process-2021-updated.pdf" TargetMode="External"/><Relationship Id="rId90" Type="http://schemas.openxmlformats.org/officeDocument/2006/relationships/hyperlink" Target="https://www.rsc.org/globalassets/03-membership-community/connect-with-others/through-interests/useful-documents/chair/contract-review-process-2021-updated.pdf"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rsc.org/our-events/otherinformation/risk-assessment/" TargetMode="External"/><Relationship Id="rId1" Type="http://schemas.openxmlformats.org/officeDocument/2006/relationships/hyperlink" Target="https://www.rsc.org/globalassets/03-membership-community/connect-with-others/through-interests/useful-documents/chair/rules-for-member-networks---current-file.pdf"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54585A"/>
  </sheetPr>
  <dimension ref="B2:H12"/>
  <sheetViews>
    <sheetView zoomScaleNormal="100" workbookViewId="0">
      <selection activeCell="C9" sqref="C9:G9"/>
    </sheetView>
  </sheetViews>
  <sheetFormatPr defaultColWidth="9.1796875" defaultRowHeight="13" x14ac:dyDescent="0.3"/>
  <cols>
    <col min="1" max="1" width="2.453125" style="8" customWidth="1"/>
    <col min="2" max="3" width="2.453125" style="7" customWidth="1"/>
    <col min="4" max="4" width="16.26953125" style="7" customWidth="1"/>
    <col min="5" max="5" width="56.453125" style="8" customWidth="1"/>
    <col min="6" max="6" width="2.453125" style="8" customWidth="1"/>
    <col min="7" max="7" width="17.453125" style="8" customWidth="1"/>
    <col min="8" max="8" width="2.453125" style="8" customWidth="1"/>
    <col min="9" max="16384" width="9.1796875" style="8"/>
  </cols>
  <sheetData>
    <row r="2" spans="2:8" x14ac:dyDescent="0.25">
      <c r="B2" s="6"/>
      <c r="C2" s="6"/>
      <c r="D2" s="6"/>
      <c r="E2" s="6"/>
      <c r="F2" s="6"/>
      <c r="G2" s="18"/>
      <c r="H2" s="6"/>
    </row>
    <row r="3" spans="2:8" ht="29" x14ac:dyDescent="0.25">
      <c r="B3" s="6"/>
      <c r="C3" s="338" t="s">
        <v>485</v>
      </c>
      <c r="D3" s="338"/>
      <c r="E3" s="338"/>
      <c r="F3" s="338"/>
      <c r="G3" s="338"/>
      <c r="H3" s="6"/>
    </row>
    <row r="4" spans="2:8" x14ac:dyDescent="0.3">
      <c r="B4" s="4"/>
      <c r="C4" s="4"/>
      <c r="D4" s="4"/>
      <c r="E4" s="2"/>
      <c r="F4" s="2"/>
      <c r="G4" s="2"/>
      <c r="H4" s="2"/>
    </row>
    <row r="5" spans="2:8" ht="48.75" customHeight="1" x14ac:dyDescent="0.25">
      <c r="B5" s="6"/>
      <c r="C5" s="339" t="s">
        <v>248</v>
      </c>
      <c r="D5" s="340"/>
      <c r="E5" s="340"/>
      <c r="F5" s="340"/>
      <c r="G5" s="340"/>
      <c r="H5" s="6"/>
    </row>
    <row r="6" spans="2:8" ht="48.75" customHeight="1" x14ac:dyDescent="0.25">
      <c r="B6" s="6"/>
      <c r="C6" s="339" t="s">
        <v>477</v>
      </c>
      <c r="D6" s="339"/>
      <c r="E6" s="339"/>
      <c r="F6" s="339"/>
      <c r="G6" s="339"/>
      <c r="H6" s="6"/>
    </row>
    <row r="7" spans="2:8" ht="48.75" customHeight="1" x14ac:dyDescent="0.25">
      <c r="B7" s="6"/>
      <c r="C7" s="339" t="s">
        <v>247</v>
      </c>
      <c r="D7" s="339"/>
      <c r="E7" s="339"/>
      <c r="F7" s="339"/>
      <c r="G7" s="339"/>
      <c r="H7" s="6"/>
    </row>
    <row r="8" spans="2:8" ht="48.75" customHeight="1" x14ac:dyDescent="0.25">
      <c r="B8" s="6"/>
      <c r="C8" s="339" t="s">
        <v>249</v>
      </c>
      <c r="D8" s="339"/>
      <c r="E8" s="339"/>
      <c r="F8" s="339"/>
      <c r="G8" s="339"/>
      <c r="H8" s="6"/>
    </row>
    <row r="9" spans="2:8" ht="163.5" customHeight="1" x14ac:dyDescent="0.25">
      <c r="B9" s="6"/>
      <c r="C9" s="341" t="s">
        <v>531</v>
      </c>
      <c r="D9" s="341"/>
      <c r="E9" s="341"/>
      <c r="F9" s="341"/>
      <c r="G9" s="341"/>
      <c r="H9" s="6"/>
    </row>
    <row r="10" spans="2:8" ht="23.25" customHeight="1" x14ac:dyDescent="0.25">
      <c r="B10" s="6"/>
      <c r="C10" s="337" t="s">
        <v>246</v>
      </c>
      <c r="D10" s="337"/>
      <c r="E10" s="337"/>
      <c r="F10" s="337"/>
      <c r="G10" s="337"/>
      <c r="H10" s="6"/>
    </row>
    <row r="11" spans="2:8" ht="14" x14ac:dyDescent="0.25">
      <c r="B11" s="6"/>
      <c r="C11" s="336" t="s">
        <v>476</v>
      </c>
      <c r="D11" s="336"/>
      <c r="E11" s="336"/>
      <c r="F11" s="336"/>
      <c r="G11" s="336"/>
      <c r="H11" s="6"/>
    </row>
    <row r="12" spans="2:8" x14ac:dyDescent="0.25">
      <c r="B12" s="6"/>
      <c r="C12" s="2"/>
      <c r="D12" s="2"/>
      <c r="E12" s="2"/>
      <c r="F12" s="2"/>
      <c r="G12" s="2"/>
      <c r="H12" s="6"/>
    </row>
  </sheetData>
  <sheetProtection selectLockedCells="1"/>
  <mergeCells count="8">
    <mergeCell ref="C11:G11"/>
    <mergeCell ref="C10:G10"/>
    <mergeCell ref="C3:G3"/>
    <mergeCell ref="C5:G5"/>
    <mergeCell ref="C6:G6"/>
    <mergeCell ref="C7:G7"/>
    <mergeCell ref="C8:G8"/>
    <mergeCell ref="C9:G9"/>
  </mergeCells>
  <conditionalFormatting sqref="G1:G2 G13:G1048576">
    <cfRule type="containsText" dxfId="422" priority="9" operator="containsText" text="Please complete">
      <formula>NOT(ISERROR(SEARCH("Please complete",G1)))</formula>
    </cfRule>
  </conditionalFormatting>
  <conditionalFormatting sqref="G4">
    <cfRule type="containsText" dxfId="421" priority="1" operator="containsText" text="Please complete">
      <formula>NOT(ISERROR(SEARCH("Please complete",G4)))</formula>
    </cfRule>
  </conditionalFormatting>
  <hyperlinks>
    <hyperlink ref="C10:G10" location="Checklist!C3" display="Please use this checklist to ensure that each section has been completed." xr:uid="{00000000-0004-0000-0000-000000000000}"/>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2:I290"/>
  <sheetViews>
    <sheetView zoomScaleNormal="100" workbookViewId="0">
      <pane xSplit="1" ySplit="6" topLeftCell="B7" activePane="bottomRight" state="frozen"/>
      <selection pane="topRight" activeCell="B1" sqref="B1"/>
      <selection pane="bottomLeft" activeCell="A5" sqref="A5"/>
      <selection pane="bottomRight" activeCell="H13" sqref="H13:H14"/>
    </sheetView>
  </sheetViews>
  <sheetFormatPr defaultColWidth="9.1796875" defaultRowHeight="12.5" x14ac:dyDescent="0.25"/>
  <cols>
    <col min="1" max="1" width="2.453125" style="8" customWidth="1"/>
    <col min="2" max="2" width="2.54296875" style="24" customWidth="1"/>
    <col min="3" max="3" width="52.26953125" style="53" customWidth="1"/>
    <col min="4" max="4" width="2.453125" style="54" customWidth="1"/>
    <col min="5" max="5" width="46.81640625" style="53" customWidth="1"/>
    <col min="6" max="6" width="13.26953125" style="8" customWidth="1"/>
    <col min="7" max="7" width="2.453125" style="8" customWidth="1"/>
    <col min="8" max="8" width="18.81640625" style="8" customWidth="1"/>
    <col min="9" max="16384" width="9.1796875" style="8"/>
  </cols>
  <sheetData>
    <row r="2" spans="2:8" x14ac:dyDescent="0.25">
      <c r="B2" s="25"/>
      <c r="C2" s="26"/>
      <c r="D2" s="14"/>
      <c r="E2" s="26"/>
      <c r="F2" s="2"/>
    </row>
    <row r="3" spans="2:8" ht="37.5" customHeight="1" x14ac:dyDescent="0.25">
      <c r="B3" s="2"/>
      <c r="C3" s="384" t="s">
        <v>232</v>
      </c>
      <c r="D3" s="384"/>
      <c r="E3" s="384"/>
      <c r="F3" s="87"/>
    </row>
    <row r="4" spans="2:8" ht="16.5" customHeight="1" x14ac:dyDescent="0.25">
      <c r="B4" s="2"/>
      <c r="C4" s="395" t="s">
        <v>233</v>
      </c>
      <c r="D4" s="395"/>
      <c r="E4" s="395"/>
      <c r="F4" s="87"/>
    </row>
    <row r="5" spans="2:8" ht="13" x14ac:dyDescent="0.25">
      <c r="B5" s="88"/>
      <c r="C5" s="89"/>
      <c r="D5" s="89"/>
      <c r="E5" s="88"/>
      <c r="F5" s="89"/>
    </row>
    <row r="7" spans="2:8" x14ac:dyDescent="0.25">
      <c r="B7" s="25"/>
      <c r="C7" s="26"/>
      <c r="D7" s="14"/>
      <c r="E7" s="26"/>
      <c r="F7" s="2"/>
    </row>
    <row r="8" spans="2:8" s="15" customFormat="1" ht="18.75" customHeight="1" x14ac:dyDescent="0.25">
      <c r="B8" s="55" t="s">
        <v>172</v>
      </c>
      <c r="C8" s="389" t="s">
        <v>267</v>
      </c>
      <c r="D8" s="389"/>
      <c r="E8" s="389"/>
      <c r="F8" s="48"/>
    </row>
    <row r="9" spans="2:8" ht="13" thickBot="1" x14ac:dyDescent="0.3">
      <c r="B9" s="25"/>
      <c r="C9" s="26"/>
      <c r="D9" s="14"/>
      <c r="E9" s="26"/>
      <c r="F9" s="2"/>
    </row>
    <row r="10" spans="2:8" ht="12.75" customHeight="1" x14ac:dyDescent="0.25">
      <c r="B10" s="25"/>
      <c r="C10" s="27" t="s">
        <v>143</v>
      </c>
      <c r="D10" s="14"/>
      <c r="E10" s="231"/>
      <c r="F10" s="2"/>
      <c r="H10" s="387" t="s">
        <v>198</v>
      </c>
    </row>
    <row r="11" spans="2:8" ht="12.75" customHeight="1" thickBot="1" x14ac:dyDescent="0.3">
      <c r="B11" s="25">
        <v>2</v>
      </c>
      <c r="C11" s="26" t="str">
        <f>IF($E10&lt;&gt;"",INDEX('Question grid'!$C$22:$G$30,B11,(MATCH($E12,'Question grid'!$C$22:$G$22,0))),"")</f>
        <v/>
      </c>
      <c r="D11" s="14"/>
      <c r="E11" s="232"/>
      <c r="F11" s="2"/>
      <c r="H11" s="388"/>
    </row>
    <row r="12" spans="2:8" s="24" customFormat="1" ht="13" thickBot="1" x14ac:dyDescent="0.3">
      <c r="B12" s="25"/>
      <c r="C12" s="26"/>
      <c r="D12" s="52"/>
      <c r="E12" s="233" t="e">
        <f>VLOOKUP(E10,'Question grid'!$C$5:$D$17,2,FALSE)</f>
        <v>#N/A</v>
      </c>
      <c r="F12" s="25"/>
      <c r="H12" s="8"/>
    </row>
    <row r="13" spans="2:8" ht="13" thickBot="1" x14ac:dyDescent="0.3">
      <c r="B13" s="25">
        <v>3</v>
      </c>
      <c r="C13" s="26" t="str">
        <f>IF($E10&lt;&gt;"",INDEX('Question grid'!$C$22:$G$30,B13,(MATCH($E12,'Question grid'!$C$22:$G$22,0))),"")</f>
        <v/>
      </c>
      <c r="D13" s="14"/>
      <c r="E13" s="145"/>
      <c r="F13" s="2"/>
      <c r="H13" s="387" t="s">
        <v>252</v>
      </c>
    </row>
    <row r="14" spans="2:8" ht="13" thickBot="1" x14ac:dyDescent="0.3">
      <c r="B14" s="25"/>
      <c r="C14" s="26"/>
      <c r="D14" s="14"/>
      <c r="E14" s="26"/>
      <c r="F14" s="2"/>
      <c r="H14" s="388"/>
    </row>
    <row r="15" spans="2:8" ht="13" thickBot="1" x14ac:dyDescent="0.3">
      <c r="B15" s="25">
        <v>4</v>
      </c>
      <c r="C15" s="26" t="str">
        <f>IF($E10&lt;&gt;"",INDEX('Question grid'!$C$22:$G$30,B15,(MATCH($E12,'Question grid'!$C$22:$G$22,0))),"")</f>
        <v/>
      </c>
      <c r="D15" s="14"/>
      <c r="E15" s="145"/>
      <c r="F15" s="2"/>
    </row>
    <row r="16" spans="2:8" ht="13" thickBot="1" x14ac:dyDescent="0.3">
      <c r="B16" s="25"/>
      <c r="C16" s="26"/>
      <c r="D16" s="14"/>
      <c r="E16" s="26"/>
      <c r="F16" s="2"/>
    </row>
    <row r="17" spans="1:9" x14ac:dyDescent="0.25">
      <c r="B17" s="25">
        <v>5</v>
      </c>
      <c r="C17" s="26" t="str">
        <f>IF($E10&lt;&gt;"",INDEX('Question grid'!$C$22:$G$30,B17,(MATCH($E12,'Question grid'!$C$22:$G$22,0))),"")</f>
        <v/>
      </c>
      <c r="D17" s="14"/>
      <c r="E17" s="220"/>
      <c r="F17" s="2"/>
    </row>
    <row r="18" spans="1:9" ht="13" thickBot="1" x14ac:dyDescent="0.3">
      <c r="B18" s="25">
        <v>6</v>
      </c>
      <c r="C18" s="26" t="str">
        <f>IF($E10&lt;&gt;"",INDEX('Question grid'!$C$22:$G$30,B18,(MATCH($E12,'Question grid'!$C$22:$G$22,0))),"")</f>
        <v/>
      </c>
      <c r="D18" s="14"/>
      <c r="E18" s="75"/>
      <c r="F18" s="2"/>
    </row>
    <row r="19" spans="1:9" ht="13" thickBot="1" x14ac:dyDescent="0.3">
      <c r="B19" s="25"/>
      <c r="C19" s="26"/>
      <c r="D19" s="14"/>
      <c r="E19" s="26"/>
      <c r="F19" s="2"/>
    </row>
    <row r="20" spans="1:9" ht="25.5" customHeight="1" x14ac:dyDescent="0.25">
      <c r="B20" s="25">
        <v>7</v>
      </c>
      <c r="C20" s="26" t="str">
        <f>IF($E10&lt;&gt;"",INDEX('Question grid'!$C$22:$G$30,B20,(MATCH($E12,'Question grid'!$C$22:$G$22,0))),"")</f>
        <v/>
      </c>
      <c r="D20" s="14"/>
      <c r="E20" s="220"/>
      <c r="F20" s="2"/>
    </row>
    <row r="21" spans="1:9" ht="13" thickBot="1" x14ac:dyDescent="0.3">
      <c r="B21" s="25">
        <v>8</v>
      </c>
      <c r="C21" s="26" t="str">
        <f>IF($E10&lt;&gt;"",INDEX('Question grid'!$C$22:$G$30,B21,(MATCH($E12,'Question grid'!$C$22:$G$22,0))),"")</f>
        <v/>
      </c>
      <c r="D21" s="14"/>
      <c r="E21" s="75"/>
      <c r="F21" s="2"/>
    </row>
    <row r="22" spans="1:9" ht="13" thickBot="1" x14ac:dyDescent="0.3">
      <c r="B22" s="25"/>
      <c r="C22" s="26"/>
      <c r="D22" s="14"/>
      <c r="E22" s="26"/>
      <c r="F22" s="2"/>
    </row>
    <row r="23" spans="1:9" ht="75" customHeight="1" thickBot="1" x14ac:dyDescent="0.3">
      <c r="B23" s="25">
        <v>9</v>
      </c>
      <c r="C23" s="26" t="str">
        <f>IF($E10&lt;&gt;"",INDEX('Question grid'!$C$22:$G$30,B23,(MATCH($E12,'Question grid'!$C$22:$G$22,0))),"")</f>
        <v/>
      </c>
      <c r="D23" s="14"/>
      <c r="E23" s="145"/>
      <c r="F23" s="2"/>
    </row>
    <row r="24" spans="1:9" x14ac:dyDescent="0.25">
      <c r="B24" s="25"/>
      <c r="C24" s="26"/>
      <c r="D24" s="14"/>
      <c r="E24" s="26"/>
      <c r="F24" s="2"/>
    </row>
    <row r="26" spans="1:9" x14ac:dyDescent="0.25">
      <c r="B26" s="25"/>
      <c r="C26" s="26"/>
      <c r="D26" s="14"/>
      <c r="E26" s="26"/>
      <c r="F26" s="2"/>
    </row>
    <row r="27" spans="1:9" s="15" customFormat="1" ht="18.75" customHeight="1" x14ac:dyDescent="0.25">
      <c r="B27" s="55" t="s">
        <v>172</v>
      </c>
      <c r="C27" s="389" t="s">
        <v>268</v>
      </c>
      <c r="D27" s="389"/>
      <c r="E27" s="389"/>
      <c r="F27" s="48"/>
    </row>
    <row r="28" spans="1:9" ht="12.75" customHeight="1" thickBot="1" x14ac:dyDescent="0.3">
      <c r="B28" s="25"/>
      <c r="C28" s="26"/>
      <c r="D28" s="14"/>
      <c r="E28" s="26"/>
      <c r="F28" s="2"/>
    </row>
    <row r="29" spans="1:9" ht="12.75" customHeight="1" x14ac:dyDescent="0.25">
      <c r="B29" s="25"/>
      <c r="C29" s="27" t="s">
        <v>143</v>
      </c>
      <c r="D29" s="14"/>
      <c r="E29" s="231"/>
      <c r="F29" s="2"/>
      <c r="H29" s="387" t="s">
        <v>198</v>
      </c>
    </row>
    <row r="30" spans="1:9" ht="12.75" customHeight="1" thickBot="1" x14ac:dyDescent="0.3">
      <c r="B30" s="25">
        <v>2</v>
      </c>
      <c r="C30" s="26" t="str">
        <f>IF($E29&lt;&gt;"",INDEX('Question grid'!$C$22:$G$30,B30,(MATCH($E31,'Question grid'!$C$22:$G$22,0))),"")</f>
        <v/>
      </c>
      <c r="D30" s="14"/>
      <c r="E30" s="232"/>
      <c r="F30" s="2"/>
      <c r="H30" s="388"/>
    </row>
    <row r="31" spans="1:9" ht="13" thickBot="1" x14ac:dyDescent="0.3">
      <c r="A31" s="24"/>
      <c r="B31" s="25"/>
      <c r="C31" s="26"/>
      <c r="D31" s="52"/>
      <c r="E31" s="233" t="e">
        <f>VLOOKUP(E29,'Question grid'!$C$5:$D$17,2,FALSE)</f>
        <v>#N/A</v>
      </c>
      <c r="F31" s="25"/>
    </row>
    <row r="32" spans="1:9" ht="13" thickBot="1" x14ac:dyDescent="0.3">
      <c r="B32" s="25">
        <v>3</v>
      </c>
      <c r="C32" s="26" t="str">
        <f>IF($E29&lt;&gt;"",INDEX('Question grid'!$C$22:$G$30,B32,(MATCH($E31,'Question grid'!$C$22:$G$22,0))),"")</f>
        <v/>
      </c>
      <c r="D32" s="14"/>
      <c r="E32" s="145"/>
      <c r="F32" s="2"/>
      <c r="G32" s="24"/>
      <c r="H32" s="387" t="s">
        <v>252</v>
      </c>
      <c r="I32" s="24"/>
    </row>
    <row r="33" spans="2:8" ht="13" thickBot="1" x14ac:dyDescent="0.3">
      <c r="B33" s="25"/>
      <c r="C33" s="26"/>
      <c r="D33" s="14"/>
      <c r="E33" s="26"/>
      <c r="F33" s="2"/>
      <c r="H33" s="388"/>
    </row>
    <row r="34" spans="2:8" ht="13" thickBot="1" x14ac:dyDescent="0.3">
      <c r="B34" s="25">
        <v>4</v>
      </c>
      <c r="C34" s="26" t="str">
        <f>IF($E29&lt;&gt;"",INDEX('Question grid'!$C$22:$G$30,B34,(MATCH($E31,'Question grid'!$C$22:$G$22,0))),"")</f>
        <v/>
      </c>
      <c r="D34" s="14"/>
      <c r="E34" s="145"/>
      <c r="F34" s="2"/>
    </row>
    <row r="35" spans="2:8" ht="13" thickBot="1" x14ac:dyDescent="0.3">
      <c r="B35" s="25"/>
      <c r="C35" s="26"/>
      <c r="D35" s="14"/>
      <c r="E35" s="26"/>
      <c r="F35" s="2"/>
    </row>
    <row r="36" spans="2:8" x14ac:dyDescent="0.25">
      <c r="B36" s="25">
        <v>5</v>
      </c>
      <c r="C36" s="26" t="str">
        <f>IF($E29&lt;&gt;"",INDEX('Question grid'!$C$22:$G$30,B36,(MATCH($E31,'Question grid'!$C$22:$G$22,0))),"")</f>
        <v/>
      </c>
      <c r="D36" s="14"/>
      <c r="E36" s="220"/>
      <c r="F36" s="2"/>
    </row>
    <row r="37" spans="2:8" ht="13" thickBot="1" x14ac:dyDescent="0.3">
      <c r="B37" s="25">
        <v>6</v>
      </c>
      <c r="C37" s="26" t="str">
        <f>IF($E29&lt;&gt;"",INDEX('Question grid'!$C$22:$G$30,B37,(MATCH($E31,'Question grid'!$C$22:$G$22,0))),"")</f>
        <v/>
      </c>
      <c r="D37" s="14"/>
      <c r="E37" s="75"/>
      <c r="F37" s="2"/>
    </row>
    <row r="38" spans="2:8" ht="13" thickBot="1" x14ac:dyDescent="0.3">
      <c r="B38" s="25"/>
      <c r="C38" s="26"/>
      <c r="D38" s="14"/>
      <c r="E38" s="26"/>
      <c r="F38" s="2"/>
    </row>
    <row r="39" spans="2:8" ht="25.5" customHeight="1" x14ac:dyDescent="0.25">
      <c r="B39" s="25">
        <v>7</v>
      </c>
      <c r="C39" s="26" t="str">
        <f>IF($E29&lt;&gt;"",INDEX('Question grid'!$C$22:$G$30,B39,(MATCH($E31,'Question grid'!$C$22:$G$22,0))),"")</f>
        <v/>
      </c>
      <c r="D39" s="14"/>
      <c r="E39" s="220"/>
      <c r="F39" s="2"/>
    </row>
    <row r="40" spans="2:8" ht="13" thickBot="1" x14ac:dyDescent="0.3">
      <c r="B40" s="25">
        <v>8</v>
      </c>
      <c r="C40" s="26" t="str">
        <f>IF($E29&lt;&gt;"",INDEX('Question grid'!$C$22:$G$30,B40,(MATCH($E31,'Question grid'!$C$22:$G$22,0))),"")</f>
        <v/>
      </c>
      <c r="D40" s="14"/>
      <c r="E40" s="75"/>
      <c r="F40" s="2"/>
    </row>
    <row r="41" spans="2:8" ht="13" thickBot="1" x14ac:dyDescent="0.3">
      <c r="B41" s="25"/>
      <c r="C41" s="26"/>
      <c r="D41" s="14"/>
      <c r="E41" s="26"/>
      <c r="F41" s="2"/>
    </row>
    <row r="42" spans="2:8" ht="75" customHeight="1" thickBot="1" x14ac:dyDescent="0.3">
      <c r="B42" s="25">
        <v>9</v>
      </c>
      <c r="C42" s="26" t="str">
        <f>IF($E29&lt;&gt;"",INDEX('Question grid'!$C$22:$G$30,B42,(MATCH($E31,'Question grid'!$C$22:$G$22,0))),"")</f>
        <v/>
      </c>
      <c r="D42" s="14"/>
      <c r="E42" s="145"/>
      <c r="F42" s="2"/>
      <c r="H42" s="15"/>
    </row>
    <row r="43" spans="2:8" x14ac:dyDescent="0.25">
      <c r="B43" s="25"/>
      <c r="C43" s="26"/>
      <c r="D43" s="14"/>
      <c r="E43" s="26"/>
      <c r="F43" s="2"/>
    </row>
    <row r="45" spans="2:8" x14ac:dyDescent="0.25">
      <c r="B45" s="25"/>
      <c r="C45" s="26"/>
      <c r="D45" s="14"/>
      <c r="E45" s="26"/>
      <c r="F45" s="2"/>
    </row>
    <row r="46" spans="2:8" s="15" customFormat="1" ht="18.75" customHeight="1" x14ac:dyDescent="0.25">
      <c r="B46" s="55" t="s">
        <v>172</v>
      </c>
      <c r="C46" s="389" t="s">
        <v>269</v>
      </c>
      <c r="D46" s="389"/>
      <c r="E46" s="389"/>
      <c r="F46" s="48"/>
    </row>
    <row r="47" spans="2:8" ht="13" thickBot="1" x14ac:dyDescent="0.3">
      <c r="B47" s="25"/>
      <c r="C47" s="26"/>
      <c r="D47" s="14"/>
      <c r="E47" s="26"/>
      <c r="F47" s="2"/>
    </row>
    <row r="48" spans="2:8" ht="13" x14ac:dyDescent="0.25">
      <c r="B48" s="25"/>
      <c r="C48" s="27" t="s">
        <v>143</v>
      </c>
      <c r="D48" s="14"/>
      <c r="E48" s="231"/>
      <c r="F48" s="2"/>
      <c r="H48" s="387" t="s">
        <v>198</v>
      </c>
    </row>
    <row r="49" spans="1:9" ht="13" thickBot="1" x14ac:dyDescent="0.3">
      <c r="B49" s="25">
        <v>2</v>
      </c>
      <c r="C49" s="26" t="str">
        <f>IF($E48&lt;&gt;"",INDEX('Question grid'!$C$22:$G$30,B49,(MATCH($E50,'Question grid'!$C$22:$G$22,0))),"")</f>
        <v/>
      </c>
      <c r="D49" s="14"/>
      <c r="E49" s="232"/>
      <c r="F49" s="2"/>
      <c r="H49" s="388"/>
    </row>
    <row r="50" spans="1:9" ht="13" thickBot="1" x14ac:dyDescent="0.3">
      <c r="A50" s="24"/>
      <c r="B50" s="25"/>
      <c r="C50" s="26"/>
      <c r="D50" s="52"/>
      <c r="E50" s="233" t="e">
        <f>VLOOKUP(E48,'Question grid'!$C$5:$D$17,2,FALSE)</f>
        <v>#N/A</v>
      </c>
      <c r="F50" s="25"/>
    </row>
    <row r="51" spans="1:9" ht="13" thickBot="1" x14ac:dyDescent="0.3">
      <c r="B51" s="25">
        <v>3</v>
      </c>
      <c r="C51" s="26" t="str">
        <f>IF($E48&lt;&gt;"",INDEX('Question grid'!$C$22:$G$30,B51,(MATCH($E50,'Question grid'!$C$22:$G$22,0))),"")</f>
        <v/>
      </c>
      <c r="D51" s="14"/>
      <c r="E51" s="145"/>
      <c r="F51" s="2"/>
      <c r="G51" s="24"/>
      <c r="H51" s="387" t="s">
        <v>252</v>
      </c>
      <c r="I51" s="24"/>
    </row>
    <row r="52" spans="1:9" ht="13" thickBot="1" x14ac:dyDescent="0.3">
      <c r="B52" s="25"/>
      <c r="C52" s="26"/>
      <c r="D52" s="14"/>
      <c r="E52" s="26"/>
      <c r="F52" s="2"/>
      <c r="H52" s="388"/>
    </row>
    <row r="53" spans="1:9" ht="13" thickBot="1" x14ac:dyDescent="0.3">
      <c r="B53" s="25">
        <v>4</v>
      </c>
      <c r="C53" s="26" t="str">
        <f>IF($E48&lt;&gt;"",INDEX('Question grid'!$C$22:$G$30,B53,(MATCH($E50,'Question grid'!$C$22:$G$22,0))),"")</f>
        <v/>
      </c>
      <c r="D53" s="14"/>
      <c r="E53" s="145"/>
      <c r="F53" s="2"/>
    </row>
    <row r="54" spans="1:9" ht="13" thickBot="1" x14ac:dyDescent="0.3">
      <c r="B54" s="25"/>
      <c r="C54" s="26"/>
      <c r="D54" s="14"/>
      <c r="E54" s="26"/>
      <c r="F54" s="2"/>
    </row>
    <row r="55" spans="1:9" x14ac:dyDescent="0.25">
      <c r="B55" s="25">
        <v>5</v>
      </c>
      <c r="C55" s="26" t="str">
        <f>IF($E48&lt;&gt;"",INDEX('Question grid'!$C$22:$G$30,B55,(MATCH($E50,'Question grid'!$C$22:$G$22,0))),"")</f>
        <v/>
      </c>
      <c r="D55" s="14"/>
      <c r="E55" s="220"/>
      <c r="F55" s="2"/>
    </row>
    <row r="56" spans="1:9" ht="13" thickBot="1" x14ac:dyDescent="0.3">
      <c r="B56" s="25">
        <v>6</v>
      </c>
      <c r="C56" s="26" t="str">
        <f>IF($E48&lt;&gt;"",INDEX('Question grid'!$C$22:$G$30,B56,(MATCH($E50,'Question grid'!$C$22:$G$22,0))),"")</f>
        <v/>
      </c>
      <c r="D56" s="14"/>
      <c r="E56" s="75"/>
      <c r="F56" s="2"/>
    </row>
    <row r="57" spans="1:9" ht="13" thickBot="1" x14ac:dyDescent="0.3">
      <c r="B57" s="25"/>
      <c r="C57" s="26"/>
      <c r="D57" s="14"/>
      <c r="E57" s="26"/>
      <c r="F57" s="2"/>
    </row>
    <row r="58" spans="1:9" ht="25.5" customHeight="1" x14ac:dyDescent="0.25">
      <c r="B58" s="25">
        <v>7</v>
      </c>
      <c r="C58" s="26" t="str">
        <f>IF($E48&lt;&gt;"",INDEX('Question grid'!$C$22:$G$30,B58,(MATCH($E50,'Question grid'!$C$22:$G$22,0))),"")</f>
        <v/>
      </c>
      <c r="D58" s="14"/>
      <c r="E58" s="220"/>
      <c r="F58" s="2"/>
    </row>
    <row r="59" spans="1:9" ht="13" thickBot="1" x14ac:dyDescent="0.3">
      <c r="B59" s="25">
        <v>8</v>
      </c>
      <c r="C59" s="26" t="str">
        <f>IF($E48&lt;&gt;"",INDEX('Question grid'!$C$22:$G$30,B59,(MATCH($E50,'Question grid'!$C$22:$G$22,0))),"")</f>
        <v/>
      </c>
      <c r="D59" s="14"/>
      <c r="E59" s="75"/>
      <c r="F59" s="2"/>
    </row>
    <row r="60" spans="1:9" ht="13" thickBot="1" x14ac:dyDescent="0.3">
      <c r="B60" s="25"/>
      <c r="C60" s="26"/>
      <c r="D60" s="14"/>
      <c r="E60" s="26"/>
      <c r="F60" s="2"/>
    </row>
    <row r="61" spans="1:9" ht="75" customHeight="1" thickBot="1" x14ac:dyDescent="0.3">
      <c r="B61" s="25">
        <v>9</v>
      </c>
      <c r="C61" s="26" t="str">
        <f>IF($E48&lt;&gt;"",INDEX('Question grid'!$C$22:$G$30,B61,(MATCH($E50,'Question grid'!$C$22:$G$22,0))),"")</f>
        <v/>
      </c>
      <c r="D61" s="14"/>
      <c r="E61" s="145"/>
      <c r="F61" s="2"/>
      <c r="H61" s="15"/>
    </row>
    <row r="62" spans="1:9" x14ac:dyDescent="0.25">
      <c r="B62" s="25"/>
      <c r="C62" s="26"/>
      <c r="D62" s="14"/>
      <c r="E62" s="26"/>
      <c r="F62" s="2"/>
    </row>
    <row r="64" spans="1:9" x14ac:dyDescent="0.25">
      <c r="B64" s="25"/>
      <c r="C64" s="26"/>
      <c r="D64" s="14"/>
      <c r="E64" s="26"/>
      <c r="F64" s="2"/>
    </row>
    <row r="65" spans="1:9" s="15" customFormat="1" ht="18.75" customHeight="1" x14ac:dyDescent="0.25">
      <c r="B65" s="55" t="s">
        <v>172</v>
      </c>
      <c r="C65" s="389" t="s">
        <v>270</v>
      </c>
      <c r="D65" s="389"/>
      <c r="E65" s="389"/>
      <c r="F65" s="48"/>
    </row>
    <row r="66" spans="1:9" ht="13" thickBot="1" x14ac:dyDescent="0.3">
      <c r="B66" s="25"/>
      <c r="C66" s="26"/>
      <c r="D66" s="14"/>
      <c r="E66" s="26"/>
      <c r="F66" s="2"/>
    </row>
    <row r="67" spans="1:9" ht="13" x14ac:dyDescent="0.25">
      <c r="B67" s="25"/>
      <c r="C67" s="27" t="s">
        <v>143</v>
      </c>
      <c r="D67" s="14"/>
      <c r="E67" s="231"/>
      <c r="F67" s="2"/>
      <c r="H67" s="387" t="s">
        <v>198</v>
      </c>
    </row>
    <row r="68" spans="1:9" ht="13" thickBot="1" x14ac:dyDescent="0.3">
      <c r="B68" s="25">
        <v>2</v>
      </c>
      <c r="C68" s="26" t="str">
        <f>IF($E67&lt;&gt;"",INDEX('Question grid'!$C$22:$G$30,B68,(MATCH($E69,'Question grid'!$C$22:$G$22,0))),"")</f>
        <v/>
      </c>
      <c r="D68" s="14"/>
      <c r="E68" s="232"/>
      <c r="F68" s="2"/>
      <c r="H68" s="388"/>
    </row>
    <row r="69" spans="1:9" ht="13" thickBot="1" x14ac:dyDescent="0.3">
      <c r="A69" s="24"/>
      <c r="B69" s="25"/>
      <c r="C69" s="26"/>
      <c r="D69" s="52"/>
      <c r="E69" s="233" t="e">
        <f>VLOOKUP(E67,'Question grid'!$C$5:$D$17,2,FALSE)</f>
        <v>#N/A</v>
      </c>
      <c r="F69" s="25"/>
    </row>
    <row r="70" spans="1:9" ht="13" thickBot="1" x14ac:dyDescent="0.3">
      <c r="B70" s="25">
        <v>3</v>
      </c>
      <c r="C70" s="26" t="str">
        <f>IF($E67&lt;&gt;"",INDEX('Question grid'!$C$22:$G$30,B70,(MATCH($E69,'Question grid'!$C$22:$G$22,0))),"")</f>
        <v/>
      </c>
      <c r="D70" s="14"/>
      <c r="E70" s="145"/>
      <c r="F70" s="2"/>
      <c r="G70" s="24"/>
      <c r="H70" s="387" t="s">
        <v>252</v>
      </c>
      <c r="I70" s="24"/>
    </row>
    <row r="71" spans="1:9" ht="13" thickBot="1" x14ac:dyDescent="0.3">
      <c r="B71" s="25"/>
      <c r="C71" s="26"/>
      <c r="D71" s="14"/>
      <c r="E71" s="26"/>
      <c r="F71" s="2"/>
      <c r="H71" s="388"/>
    </row>
    <row r="72" spans="1:9" ht="13" thickBot="1" x14ac:dyDescent="0.3">
      <c r="B72" s="25">
        <v>4</v>
      </c>
      <c r="C72" s="26" t="str">
        <f>IF($E67&lt;&gt;"",INDEX('Question grid'!$C$22:$G$30,B72,(MATCH($E69,'Question grid'!$C$22:$G$22,0))),"")</f>
        <v/>
      </c>
      <c r="D72" s="14"/>
      <c r="E72" s="145"/>
      <c r="F72" s="2"/>
    </row>
    <row r="73" spans="1:9" ht="13" thickBot="1" x14ac:dyDescent="0.3">
      <c r="B73" s="25"/>
      <c r="C73" s="26"/>
      <c r="D73" s="14"/>
      <c r="E73" s="26"/>
      <c r="F73" s="2"/>
    </row>
    <row r="74" spans="1:9" x14ac:dyDescent="0.25">
      <c r="B74" s="25">
        <v>5</v>
      </c>
      <c r="C74" s="26" t="str">
        <f>IF($E67&lt;&gt;"",INDEX('Question grid'!$C$22:$G$30,B74,(MATCH($E69,'Question grid'!$C$22:$G$22,0))),"")</f>
        <v/>
      </c>
      <c r="D74" s="14"/>
      <c r="E74" s="220"/>
      <c r="F74" s="2"/>
    </row>
    <row r="75" spans="1:9" ht="13" thickBot="1" x14ac:dyDescent="0.3">
      <c r="B75" s="25">
        <v>6</v>
      </c>
      <c r="C75" s="26" t="str">
        <f>IF($E67&lt;&gt;"",INDEX('Question grid'!$C$22:$G$30,B75,(MATCH($E69,'Question grid'!$C$22:$G$22,0))),"")</f>
        <v/>
      </c>
      <c r="D75" s="14"/>
      <c r="E75" s="75"/>
      <c r="F75" s="2"/>
    </row>
    <row r="76" spans="1:9" ht="13" thickBot="1" x14ac:dyDescent="0.3">
      <c r="B76" s="25"/>
      <c r="C76" s="26"/>
      <c r="D76" s="14"/>
      <c r="E76" s="26"/>
      <c r="F76" s="2"/>
    </row>
    <row r="77" spans="1:9" ht="25.5" customHeight="1" x14ac:dyDescent="0.25">
      <c r="B77" s="25">
        <v>7</v>
      </c>
      <c r="C77" s="26" t="str">
        <f>IF($E67&lt;&gt;"",INDEX('Question grid'!$C$22:$G$30,B77,(MATCH($E69,'Question grid'!$C$22:$G$22,0))),"")</f>
        <v/>
      </c>
      <c r="D77" s="14"/>
      <c r="E77" s="220"/>
      <c r="F77" s="2"/>
    </row>
    <row r="78" spans="1:9" ht="13" thickBot="1" x14ac:dyDescent="0.3">
      <c r="B78" s="25">
        <v>8</v>
      </c>
      <c r="C78" s="26" t="str">
        <f>IF($E67&lt;&gt;"",INDEX('Question grid'!$C$22:$G$30,B78,(MATCH($E69,'Question grid'!$C$22:$G$22,0))),"")</f>
        <v/>
      </c>
      <c r="D78" s="14"/>
      <c r="E78" s="75"/>
      <c r="F78" s="2"/>
    </row>
    <row r="79" spans="1:9" ht="13" thickBot="1" x14ac:dyDescent="0.3">
      <c r="B79" s="25"/>
      <c r="C79" s="26"/>
      <c r="D79" s="14"/>
      <c r="E79" s="26"/>
      <c r="F79" s="2"/>
    </row>
    <row r="80" spans="1:9" ht="75" customHeight="1" thickBot="1" x14ac:dyDescent="0.3">
      <c r="B80" s="25">
        <v>9</v>
      </c>
      <c r="C80" s="26" t="str">
        <f>IF($E67&lt;&gt;"",INDEX('Question grid'!$C$22:$G$30,B80,(MATCH($E69,'Question grid'!$C$22:$G$22,0))),"")</f>
        <v/>
      </c>
      <c r="D80" s="14"/>
      <c r="E80" s="145"/>
      <c r="F80" s="2"/>
      <c r="H80" s="15"/>
    </row>
    <row r="81" spans="1:9" x14ac:dyDescent="0.25">
      <c r="B81" s="25"/>
      <c r="C81" s="26"/>
      <c r="D81" s="14"/>
      <c r="E81" s="26"/>
      <c r="F81" s="2"/>
    </row>
    <row r="83" spans="1:9" x14ac:dyDescent="0.25">
      <c r="B83" s="25"/>
      <c r="C83" s="26"/>
      <c r="D83" s="14"/>
      <c r="E83" s="26"/>
      <c r="F83" s="2"/>
    </row>
    <row r="84" spans="1:9" s="15" customFormat="1" ht="18.75" customHeight="1" x14ac:dyDescent="0.25">
      <c r="B84" s="55" t="s">
        <v>172</v>
      </c>
      <c r="C84" s="389" t="s">
        <v>271</v>
      </c>
      <c r="D84" s="389"/>
      <c r="E84" s="389"/>
      <c r="F84" s="48"/>
    </row>
    <row r="85" spans="1:9" ht="13" thickBot="1" x14ac:dyDescent="0.3">
      <c r="B85" s="25"/>
      <c r="C85" s="26"/>
      <c r="D85" s="14"/>
      <c r="E85" s="26"/>
      <c r="F85" s="2"/>
    </row>
    <row r="86" spans="1:9" ht="13" x14ac:dyDescent="0.25">
      <c r="B86" s="25"/>
      <c r="C86" s="27" t="s">
        <v>143</v>
      </c>
      <c r="D86" s="14"/>
      <c r="E86" s="231"/>
      <c r="F86" s="2"/>
      <c r="H86" s="387" t="s">
        <v>198</v>
      </c>
    </row>
    <row r="87" spans="1:9" ht="13" thickBot="1" x14ac:dyDescent="0.3">
      <c r="B87" s="25">
        <v>2</v>
      </c>
      <c r="C87" s="26" t="str">
        <f>IF($E86&lt;&gt;"",INDEX('Question grid'!$C$22:$G$30,B87,(MATCH($E88,'Question grid'!$C$22:$G$22,0))),"")</f>
        <v/>
      </c>
      <c r="D87" s="14"/>
      <c r="E87" s="232"/>
      <c r="F87" s="2"/>
      <c r="H87" s="388"/>
    </row>
    <row r="88" spans="1:9" ht="13" thickBot="1" x14ac:dyDescent="0.3">
      <c r="A88" s="24"/>
      <c r="B88" s="25"/>
      <c r="C88" s="26"/>
      <c r="D88" s="52"/>
      <c r="E88" s="233" t="e">
        <f>VLOOKUP(E86,'Question grid'!$C$5:$D$17,2,FALSE)</f>
        <v>#N/A</v>
      </c>
      <c r="F88" s="25"/>
    </row>
    <row r="89" spans="1:9" ht="13" thickBot="1" x14ac:dyDescent="0.3">
      <c r="B89" s="25">
        <v>3</v>
      </c>
      <c r="C89" s="26" t="str">
        <f>IF($E86&lt;&gt;"",INDEX('Question grid'!$C$22:$G$30,B89,(MATCH($E88,'Question grid'!$C$22:$G$22,0))),"")</f>
        <v/>
      </c>
      <c r="D89" s="14"/>
      <c r="E89" s="145"/>
      <c r="F89" s="2"/>
      <c r="G89" s="24"/>
      <c r="H89" s="387" t="s">
        <v>252</v>
      </c>
      <c r="I89" s="24"/>
    </row>
    <row r="90" spans="1:9" ht="13" thickBot="1" x14ac:dyDescent="0.3">
      <c r="B90" s="25"/>
      <c r="C90" s="26"/>
      <c r="D90" s="14"/>
      <c r="E90" s="26"/>
      <c r="F90" s="2"/>
      <c r="H90" s="388"/>
    </row>
    <row r="91" spans="1:9" ht="13" thickBot="1" x14ac:dyDescent="0.3">
      <c r="B91" s="25">
        <v>4</v>
      </c>
      <c r="C91" s="26" t="str">
        <f>IF($E86&lt;&gt;"",INDEX('Question grid'!$C$22:$G$30,B91,(MATCH($E88,'Question grid'!$C$22:$G$22,0))),"")</f>
        <v/>
      </c>
      <c r="D91" s="14"/>
      <c r="E91" s="145"/>
      <c r="F91" s="2"/>
    </row>
    <row r="92" spans="1:9" ht="13" thickBot="1" x14ac:dyDescent="0.3">
      <c r="B92" s="25"/>
      <c r="C92" s="26"/>
      <c r="D92" s="14"/>
      <c r="E92" s="26"/>
      <c r="F92" s="2"/>
    </row>
    <row r="93" spans="1:9" x14ac:dyDescent="0.25">
      <c r="B93" s="25">
        <v>5</v>
      </c>
      <c r="C93" s="26" t="str">
        <f>IF($E86&lt;&gt;"",INDEX('Question grid'!$C$22:$G$30,B93,(MATCH($E88,'Question grid'!$C$22:$G$22,0))),"")</f>
        <v/>
      </c>
      <c r="D93" s="14"/>
      <c r="E93" s="220"/>
      <c r="F93" s="2"/>
    </row>
    <row r="94" spans="1:9" ht="13" thickBot="1" x14ac:dyDescent="0.3">
      <c r="B94" s="25">
        <v>6</v>
      </c>
      <c r="C94" s="26" t="str">
        <f>IF($E86&lt;&gt;"",INDEX('Question grid'!$C$22:$G$30,B94,(MATCH($E88,'Question grid'!$C$22:$G$22,0))),"")</f>
        <v/>
      </c>
      <c r="D94" s="14"/>
      <c r="E94" s="75"/>
      <c r="F94" s="2"/>
    </row>
    <row r="95" spans="1:9" ht="13" thickBot="1" x14ac:dyDescent="0.3">
      <c r="B95" s="25"/>
      <c r="C95" s="26"/>
      <c r="D95" s="14"/>
      <c r="E95" s="26"/>
      <c r="F95" s="2"/>
    </row>
    <row r="96" spans="1:9" ht="25.5" customHeight="1" x14ac:dyDescent="0.25">
      <c r="B96" s="25">
        <v>7</v>
      </c>
      <c r="C96" s="26" t="str">
        <f>IF($E86&lt;&gt;"",INDEX('Question grid'!$C$22:$G$30,B96,(MATCH($E88,'Question grid'!$C$22:$G$22,0))),"")</f>
        <v/>
      </c>
      <c r="D96" s="14"/>
      <c r="E96" s="220"/>
      <c r="F96" s="2"/>
    </row>
    <row r="97" spans="1:9" ht="13" thickBot="1" x14ac:dyDescent="0.3">
      <c r="B97" s="25">
        <v>8</v>
      </c>
      <c r="C97" s="26" t="str">
        <f>IF($E86&lt;&gt;"",INDEX('Question grid'!$C$22:$G$30,B97,(MATCH($E88,'Question grid'!$C$22:$G$22,0))),"")</f>
        <v/>
      </c>
      <c r="D97" s="14"/>
      <c r="E97" s="75"/>
      <c r="F97" s="2"/>
    </row>
    <row r="98" spans="1:9" ht="13" thickBot="1" x14ac:dyDescent="0.3">
      <c r="B98" s="25"/>
      <c r="C98" s="26"/>
      <c r="D98" s="14"/>
      <c r="E98" s="26"/>
      <c r="F98" s="2"/>
    </row>
    <row r="99" spans="1:9" ht="75" customHeight="1" thickBot="1" x14ac:dyDescent="0.3">
      <c r="B99" s="25">
        <v>9</v>
      </c>
      <c r="C99" s="26" t="str">
        <f>IF($E86&lt;&gt;"",INDEX('Question grid'!$C$22:$G$30,B99,(MATCH($E88,'Question grid'!$C$22:$G$22,0))),"")</f>
        <v/>
      </c>
      <c r="D99" s="14"/>
      <c r="E99" s="145"/>
      <c r="F99" s="2"/>
      <c r="H99" s="15"/>
    </row>
    <row r="100" spans="1:9" x14ac:dyDescent="0.25">
      <c r="B100" s="25"/>
      <c r="C100" s="26"/>
      <c r="D100" s="14"/>
      <c r="E100" s="26"/>
      <c r="F100" s="2"/>
    </row>
    <row r="102" spans="1:9" x14ac:dyDescent="0.25">
      <c r="B102" s="25"/>
      <c r="C102" s="26"/>
      <c r="D102" s="14"/>
      <c r="E102" s="26"/>
      <c r="F102" s="2"/>
    </row>
    <row r="103" spans="1:9" s="15" customFormat="1" ht="18.75" customHeight="1" x14ac:dyDescent="0.25">
      <c r="B103" s="55" t="s">
        <v>172</v>
      </c>
      <c r="C103" s="389" t="s">
        <v>272</v>
      </c>
      <c r="D103" s="389"/>
      <c r="E103" s="389"/>
      <c r="F103" s="48"/>
    </row>
    <row r="104" spans="1:9" ht="13" thickBot="1" x14ac:dyDescent="0.3">
      <c r="B104" s="25"/>
      <c r="C104" s="26"/>
      <c r="D104" s="14"/>
      <c r="E104" s="26"/>
      <c r="F104" s="2"/>
    </row>
    <row r="105" spans="1:9" ht="13" x14ac:dyDescent="0.25">
      <c r="B105" s="25"/>
      <c r="C105" s="27" t="s">
        <v>143</v>
      </c>
      <c r="D105" s="14"/>
      <c r="E105" s="231"/>
      <c r="F105" s="2"/>
      <c r="H105" s="387" t="s">
        <v>198</v>
      </c>
    </row>
    <row r="106" spans="1:9" ht="13" thickBot="1" x14ac:dyDescent="0.3">
      <c r="B106" s="25">
        <v>2</v>
      </c>
      <c r="C106" s="26" t="str">
        <f>IF($E105&lt;&gt;"",INDEX('Question grid'!$C$22:$G$30,B106,(MATCH($E107,'Question grid'!$C$22:$G$22,0))),"")</f>
        <v/>
      </c>
      <c r="D106" s="14"/>
      <c r="E106" s="232"/>
      <c r="F106" s="2"/>
      <c r="H106" s="388"/>
    </row>
    <row r="107" spans="1:9" ht="13" thickBot="1" x14ac:dyDescent="0.3">
      <c r="A107" s="24"/>
      <c r="B107" s="25"/>
      <c r="C107" s="26"/>
      <c r="D107" s="52"/>
      <c r="E107" s="233" t="e">
        <f>VLOOKUP(E105,'Question grid'!$C$5:$D$17,2,FALSE)</f>
        <v>#N/A</v>
      </c>
      <c r="F107" s="25"/>
    </row>
    <row r="108" spans="1:9" ht="13" thickBot="1" x14ac:dyDescent="0.3">
      <c r="B108" s="25">
        <v>3</v>
      </c>
      <c r="C108" s="26" t="str">
        <f>IF($E105&lt;&gt;"",INDEX('Question grid'!$C$22:$G$30,B108,(MATCH($E107,'Question grid'!$C$22:$G$22,0))),"")</f>
        <v/>
      </c>
      <c r="D108" s="14"/>
      <c r="E108" s="145"/>
      <c r="F108" s="2"/>
      <c r="G108" s="24"/>
      <c r="H108" s="387" t="s">
        <v>252</v>
      </c>
      <c r="I108" s="24"/>
    </row>
    <row r="109" spans="1:9" ht="13" thickBot="1" x14ac:dyDescent="0.3">
      <c r="B109" s="25"/>
      <c r="C109" s="26"/>
      <c r="D109" s="14"/>
      <c r="E109" s="26"/>
      <c r="F109" s="2"/>
      <c r="H109" s="388"/>
    </row>
    <row r="110" spans="1:9" ht="13" thickBot="1" x14ac:dyDescent="0.3">
      <c r="B110" s="25">
        <v>4</v>
      </c>
      <c r="C110" s="26" t="str">
        <f>IF($E105&lt;&gt;"",INDEX('Question grid'!$C$22:$G$30,B110,(MATCH($E107,'Question grid'!$C$22:$G$22,0))),"")</f>
        <v/>
      </c>
      <c r="D110" s="14"/>
      <c r="E110" s="145"/>
      <c r="F110" s="2"/>
    </row>
    <row r="111" spans="1:9" ht="13" thickBot="1" x14ac:dyDescent="0.3">
      <c r="B111" s="25"/>
      <c r="C111" s="26"/>
      <c r="D111" s="14"/>
      <c r="E111" s="26"/>
      <c r="F111" s="2"/>
    </row>
    <row r="112" spans="1:9" x14ac:dyDescent="0.25">
      <c r="B112" s="25">
        <v>5</v>
      </c>
      <c r="C112" s="26" t="str">
        <f>IF($E105&lt;&gt;"",INDEX('Question grid'!$C$22:$G$30,B112,(MATCH($E107,'Question grid'!$C$22:$G$22,0))),"")</f>
        <v/>
      </c>
      <c r="D112" s="14"/>
      <c r="E112" s="220"/>
      <c r="F112" s="2"/>
    </row>
    <row r="113" spans="1:9" ht="13" thickBot="1" x14ac:dyDescent="0.3">
      <c r="B113" s="25">
        <v>6</v>
      </c>
      <c r="C113" s="26" t="str">
        <f>IF($E105&lt;&gt;"",INDEX('Question grid'!$C$22:$G$30,B113,(MATCH($E107,'Question grid'!$C$22:$G$22,0))),"")</f>
        <v/>
      </c>
      <c r="D113" s="14"/>
      <c r="E113" s="75"/>
      <c r="F113" s="2"/>
    </row>
    <row r="114" spans="1:9" ht="13" thickBot="1" x14ac:dyDescent="0.3">
      <c r="B114" s="25"/>
      <c r="C114" s="26"/>
      <c r="D114" s="14"/>
      <c r="E114" s="26"/>
      <c r="F114" s="2"/>
    </row>
    <row r="115" spans="1:9" ht="25.5" customHeight="1" x14ac:dyDescent="0.25">
      <c r="B115" s="25">
        <v>7</v>
      </c>
      <c r="C115" s="26" t="str">
        <f>IF($E105&lt;&gt;"",INDEX('Question grid'!$C$22:$G$30,B115,(MATCH($E107,'Question grid'!$C$22:$G$22,0))),"")</f>
        <v/>
      </c>
      <c r="D115" s="14"/>
      <c r="E115" s="220"/>
      <c r="F115" s="2"/>
    </row>
    <row r="116" spans="1:9" ht="13" thickBot="1" x14ac:dyDescent="0.3">
      <c r="B116" s="25">
        <v>8</v>
      </c>
      <c r="C116" s="26" t="str">
        <f>IF($E105&lt;&gt;"",INDEX('Question grid'!$C$22:$G$30,B116,(MATCH($E107,'Question grid'!$C$22:$G$22,0))),"")</f>
        <v/>
      </c>
      <c r="D116" s="14"/>
      <c r="E116" s="75"/>
      <c r="F116" s="2"/>
    </row>
    <row r="117" spans="1:9" ht="13" thickBot="1" x14ac:dyDescent="0.3">
      <c r="B117" s="25"/>
      <c r="C117" s="26"/>
      <c r="D117" s="14"/>
      <c r="E117" s="26"/>
      <c r="F117" s="2"/>
    </row>
    <row r="118" spans="1:9" ht="75" customHeight="1" thickBot="1" x14ac:dyDescent="0.3">
      <c r="B118" s="25">
        <v>9</v>
      </c>
      <c r="C118" s="26" t="str">
        <f>IF($E105&lt;&gt;"",INDEX('Question grid'!$C$22:$G$30,B118,(MATCH($E107,'Question grid'!$C$22:$G$22,0))),"")</f>
        <v/>
      </c>
      <c r="D118" s="14"/>
      <c r="E118" s="145"/>
      <c r="F118" s="2"/>
      <c r="H118" s="15"/>
    </row>
    <row r="119" spans="1:9" x14ac:dyDescent="0.25">
      <c r="B119" s="25"/>
      <c r="C119" s="26"/>
      <c r="D119" s="14"/>
      <c r="E119" s="26"/>
      <c r="F119" s="2"/>
    </row>
    <row r="121" spans="1:9" x14ac:dyDescent="0.25">
      <c r="B121" s="25"/>
      <c r="C121" s="26"/>
      <c r="D121" s="14"/>
      <c r="E121" s="26"/>
      <c r="F121" s="2"/>
    </row>
    <row r="122" spans="1:9" s="15" customFormat="1" ht="18.75" customHeight="1" x14ac:dyDescent="0.25">
      <c r="B122" s="55" t="s">
        <v>172</v>
      </c>
      <c r="C122" s="389" t="s">
        <v>273</v>
      </c>
      <c r="D122" s="389"/>
      <c r="E122" s="389"/>
      <c r="F122" s="48"/>
    </row>
    <row r="123" spans="1:9" ht="13" thickBot="1" x14ac:dyDescent="0.3">
      <c r="B123" s="25"/>
      <c r="C123" s="26"/>
      <c r="D123" s="14"/>
      <c r="E123" s="26"/>
      <c r="F123" s="2"/>
    </row>
    <row r="124" spans="1:9" ht="13" x14ac:dyDescent="0.25">
      <c r="B124" s="25"/>
      <c r="C124" s="27" t="s">
        <v>143</v>
      </c>
      <c r="D124" s="14"/>
      <c r="E124" s="231"/>
      <c r="F124" s="2"/>
      <c r="H124" s="387" t="s">
        <v>198</v>
      </c>
    </row>
    <row r="125" spans="1:9" ht="13" thickBot="1" x14ac:dyDescent="0.3">
      <c r="B125" s="25">
        <v>2</v>
      </c>
      <c r="C125" s="26" t="str">
        <f>IF($E124&lt;&gt;"",INDEX('Question grid'!$C$22:$G$30,B125,(MATCH($E126,'Question grid'!$C$22:$G$22,0))),"")</f>
        <v/>
      </c>
      <c r="D125" s="14"/>
      <c r="E125" s="232"/>
      <c r="F125" s="2"/>
      <c r="H125" s="388"/>
    </row>
    <row r="126" spans="1:9" ht="13" thickBot="1" x14ac:dyDescent="0.3">
      <c r="A126" s="24"/>
      <c r="B126" s="25"/>
      <c r="C126" s="26"/>
      <c r="D126" s="52"/>
      <c r="E126" s="233" t="e">
        <f>VLOOKUP(E124,'Question grid'!$C$5:$D$17,2,FALSE)</f>
        <v>#N/A</v>
      </c>
      <c r="F126" s="25"/>
    </row>
    <row r="127" spans="1:9" ht="13" thickBot="1" x14ac:dyDescent="0.3">
      <c r="B127" s="25">
        <v>3</v>
      </c>
      <c r="C127" s="26" t="str">
        <f>IF($E124&lt;&gt;"",INDEX('Question grid'!$C$22:$G$30,B127,(MATCH($E126,'Question grid'!$C$22:$G$22,0))),"")</f>
        <v/>
      </c>
      <c r="D127" s="14"/>
      <c r="E127" s="145"/>
      <c r="F127" s="2"/>
      <c r="G127" s="24"/>
      <c r="H127" s="387" t="s">
        <v>252</v>
      </c>
      <c r="I127" s="24"/>
    </row>
    <row r="128" spans="1:9" ht="13" thickBot="1" x14ac:dyDescent="0.3">
      <c r="B128" s="25"/>
      <c r="C128" s="26"/>
      <c r="D128" s="14"/>
      <c r="E128" s="26"/>
      <c r="F128" s="2"/>
      <c r="H128" s="388"/>
    </row>
    <row r="129" spans="2:8" ht="13" thickBot="1" x14ac:dyDescent="0.3">
      <c r="B129" s="25">
        <v>4</v>
      </c>
      <c r="C129" s="26" t="str">
        <f>IF($E124&lt;&gt;"",INDEX('Question grid'!$C$22:$G$30,B129,(MATCH($E126,'Question grid'!$C$22:$G$22,0))),"")</f>
        <v/>
      </c>
      <c r="D129" s="14"/>
      <c r="E129" s="145"/>
      <c r="F129" s="2"/>
    </row>
    <row r="130" spans="2:8" ht="13" thickBot="1" x14ac:dyDescent="0.3">
      <c r="B130" s="25"/>
      <c r="C130" s="26"/>
      <c r="D130" s="14"/>
      <c r="E130" s="26"/>
      <c r="F130" s="2"/>
    </row>
    <row r="131" spans="2:8" x14ac:dyDescent="0.25">
      <c r="B131" s="25">
        <v>5</v>
      </c>
      <c r="C131" s="26" t="str">
        <f>IF($E124&lt;&gt;"",INDEX('Question grid'!$C$22:$G$30,B131,(MATCH($E126,'Question grid'!$C$22:$G$22,0))),"")</f>
        <v/>
      </c>
      <c r="D131" s="14"/>
      <c r="E131" s="220"/>
      <c r="F131" s="2"/>
    </row>
    <row r="132" spans="2:8" ht="13" thickBot="1" x14ac:dyDescent="0.3">
      <c r="B132" s="25">
        <v>6</v>
      </c>
      <c r="C132" s="26" t="str">
        <f>IF($E124&lt;&gt;"",INDEX('Question grid'!$C$22:$G$30,B132,(MATCH($E126,'Question grid'!$C$22:$G$22,0))),"")</f>
        <v/>
      </c>
      <c r="D132" s="14"/>
      <c r="E132" s="75"/>
      <c r="F132" s="2"/>
    </row>
    <row r="133" spans="2:8" ht="13" thickBot="1" x14ac:dyDescent="0.3">
      <c r="B133" s="25"/>
      <c r="C133" s="26"/>
      <c r="D133" s="14"/>
      <c r="E133" s="26"/>
      <c r="F133" s="2"/>
    </row>
    <row r="134" spans="2:8" ht="25.5" customHeight="1" x14ac:dyDescent="0.25">
      <c r="B134" s="25">
        <v>7</v>
      </c>
      <c r="C134" s="26" t="str">
        <f>IF($E124&lt;&gt;"",INDEX('Question grid'!$C$22:$G$30,B134,(MATCH($E126,'Question grid'!$C$22:$G$22,0))),"")</f>
        <v/>
      </c>
      <c r="D134" s="14"/>
      <c r="E134" s="220"/>
      <c r="F134" s="2"/>
    </row>
    <row r="135" spans="2:8" ht="13" thickBot="1" x14ac:dyDescent="0.3">
      <c r="B135" s="25">
        <v>8</v>
      </c>
      <c r="C135" s="26" t="str">
        <f>IF($E124&lt;&gt;"",INDEX('Question grid'!$C$22:$G$30,B135,(MATCH($E126,'Question grid'!$C$22:$G$22,0))),"")</f>
        <v/>
      </c>
      <c r="D135" s="14"/>
      <c r="E135" s="75"/>
      <c r="F135" s="2"/>
    </row>
    <row r="136" spans="2:8" ht="13" thickBot="1" x14ac:dyDescent="0.3">
      <c r="B136" s="25"/>
      <c r="C136" s="26"/>
      <c r="D136" s="14"/>
      <c r="E136" s="26"/>
      <c r="F136" s="2"/>
    </row>
    <row r="137" spans="2:8" ht="75" customHeight="1" thickBot="1" x14ac:dyDescent="0.3">
      <c r="B137" s="25">
        <v>9</v>
      </c>
      <c r="C137" s="26" t="str">
        <f>IF($E124&lt;&gt;"",INDEX('Question grid'!$C$22:$G$30,B137,(MATCH($E126,'Question grid'!$C$22:$G$22,0))),"")</f>
        <v/>
      </c>
      <c r="D137" s="14"/>
      <c r="E137" s="145"/>
      <c r="F137" s="2"/>
      <c r="H137" s="15"/>
    </row>
    <row r="138" spans="2:8" x14ac:dyDescent="0.25">
      <c r="B138" s="25"/>
      <c r="C138" s="26"/>
      <c r="D138" s="14"/>
      <c r="E138" s="26"/>
      <c r="F138" s="2"/>
    </row>
    <row r="140" spans="2:8" x14ac:dyDescent="0.25">
      <c r="B140" s="25"/>
      <c r="C140" s="26"/>
      <c r="D140" s="14"/>
      <c r="E140" s="26"/>
      <c r="F140" s="2"/>
    </row>
    <row r="141" spans="2:8" s="15" customFormat="1" ht="18.75" customHeight="1" x14ac:dyDescent="0.25">
      <c r="B141" s="55" t="s">
        <v>172</v>
      </c>
      <c r="C141" s="389" t="s">
        <v>274</v>
      </c>
      <c r="D141" s="389"/>
      <c r="E141" s="389"/>
      <c r="F141" s="48"/>
    </row>
    <row r="142" spans="2:8" ht="13" thickBot="1" x14ac:dyDescent="0.3">
      <c r="B142" s="25"/>
      <c r="C142" s="26"/>
      <c r="D142" s="14"/>
      <c r="E142" s="26"/>
      <c r="F142" s="2"/>
    </row>
    <row r="143" spans="2:8" ht="13" x14ac:dyDescent="0.25">
      <c r="B143" s="25"/>
      <c r="C143" s="27" t="s">
        <v>143</v>
      </c>
      <c r="D143" s="14"/>
      <c r="E143" s="231"/>
      <c r="F143" s="2"/>
      <c r="H143" s="387" t="s">
        <v>198</v>
      </c>
    </row>
    <row r="144" spans="2:8" ht="13" thickBot="1" x14ac:dyDescent="0.3">
      <c r="B144" s="25">
        <v>2</v>
      </c>
      <c r="C144" s="26" t="str">
        <f>IF($E143&lt;&gt;"",INDEX('Question grid'!$C$22:$G$30,B144,(MATCH($E145,'Question grid'!$C$22:$G$22,0))),"")</f>
        <v/>
      </c>
      <c r="D144" s="14"/>
      <c r="E144" s="232"/>
      <c r="F144" s="2"/>
      <c r="H144" s="388"/>
    </row>
    <row r="145" spans="1:9" ht="13" thickBot="1" x14ac:dyDescent="0.3">
      <c r="A145" s="24"/>
      <c r="B145" s="25"/>
      <c r="C145" s="26"/>
      <c r="D145" s="52"/>
      <c r="E145" s="233" t="e">
        <f>VLOOKUP(E143,'Question grid'!$C$5:$D$17,2,FALSE)</f>
        <v>#N/A</v>
      </c>
      <c r="F145" s="25"/>
    </row>
    <row r="146" spans="1:9" ht="13" thickBot="1" x14ac:dyDescent="0.3">
      <c r="B146" s="25">
        <v>3</v>
      </c>
      <c r="C146" s="26" t="str">
        <f>IF($E143&lt;&gt;"",INDEX('Question grid'!$C$22:$G$30,B146,(MATCH($E145,'Question grid'!$C$22:$G$22,0))),"")</f>
        <v/>
      </c>
      <c r="D146" s="14"/>
      <c r="E146" s="145"/>
      <c r="F146" s="2"/>
      <c r="G146" s="24"/>
      <c r="H146" s="387" t="s">
        <v>252</v>
      </c>
      <c r="I146" s="24"/>
    </row>
    <row r="147" spans="1:9" ht="13" thickBot="1" x14ac:dyDescent="0.3">
      <c r="B147" s="25"/>
      <c r="C147" s="26"/>
      <c r="D147" s="14"/>
      <c r="E147" s="26"/>
      <c r="F147" s="2"/>
      <c r="H147" s="388"/>
    </row>
    <row r="148" spans="1:9" ht="13" thickBot="1" x14ac:dyDescent="0.3">
      <c r="B148" s="25">
        <v>4</v>
      </c>
      <c r="C148" s="26" t="str">
        <f>IF($E143&lt;&gt;"",INDEX('Question grid'!$C$22:$G$30,B148,(MATCH($E145,'Question grid'!$C$22:$G$22,0))),"")</f>
        <v/>
      </c>
      <c r="D148" s="14"/>
      <c r="E148" s="145"/>
      <c r="F148" s="2"/>
    </row>
    <row r="149" spans="1:9" ht="13" thickBot="1" x14ac:dyDescent="0.3">
      <c r="B149" s="25"/>
      <c r="C149" s="26"/>
      <c r="D149" s="14"/>
      <c r="E149" s="26"/>
      <c r="F149" s="2"/>
    </row>
    <row r="150" spans="1:9" x14ac:dyDescent="0.25">
      <c r="B150" s="25">
        <v>5</v>
      </c>
      <c r="C150" s="26" t="str">
        <f>IF($E143&lt;&gt;"",INDEX('Question grid'!$C$22:$G$30,B150,(MATCH($E145,'Question grid'!$C$22:$G$22,0))),"")</f>
        <v/>
      </c>
      <c r="D150" s="14"/>
      <c r="E150" s="220"/>
      <c r="F150" s="2"/>
    </row>
    <row r="151" spans="1:9" ht="13" thickBot="1" x14ac:dyDescent="0.3">
      <c r="B151" s="25">
        <v>6</v>
      </c>
      <c r="C151" s="26" t="str">
        <f>IF($E143&lt;&gt;"",INDEX('Question grid'!$C$22:$G$30,B151,(MATCH($E145,'Question grid'!$C$22:$G$22,0))),"")</f>
        <v/>
      </c>
      <c r="D151" s="14"/>
      <c r="E151" s="75"/>
      <c r="F151" s="2"/>
    </row>
    <row r="152" spans="1:9" ht="13" thickBot="1" x14ac:dyDescent="0.3">
      <c r="B152" s="25"/>
      <c r="C152" s="26"/>
      <c r="D152" s="14"/>
      <c r="E152" s="26"/>
      <c r="F152" s="2"/>
    </row>
    <row r="153" spans="1:9" ht="25.5" customHeight="1" x14ac:dyDescent="0.25">
      <c r="B153" s="25">
        <v>7</v>
      </c>
      <c r="C153" s="26" t="str">
        <f>IF($E143&lt;&gt;"",INDEX('Question grid'!$C$22:$G$30,B153,(MATCH($E145,'Question grid'!$C$22:$G$22,0))),"")</f>
        <v/>
      </c>
      <c r="D153" s="14"/>
      <c r="E153" s="220"/>
      <c r="F153" s="2"/>
    </row>
    <row r="154" spans="1:9" ht="13" thickBot="1" x14ac:dyDescent="0.3">
      <c r="B154" s="25">
        <v>8</v>
      </c>
      <c r="C154" s="26" t="str">
        <f>IF($E143&lt;&gt;"",INDEX('Question grid'!$C$22:$G$30,B154,(MATCH($E145,'Question grid'!$C$22:$G$22,0))),"")</f>
        <v/>
      </c>
      <c r="D154" s="14"/>
      <c r="E154" s="75"/>
      <c r="F154" s="2"/>
    </row>
    <row r="155" spans="1:9" ht="13" thickBot="1" x14ac:dyDescent="0.3">
      <c r="B155" s="25"/>
      <c r="C155" s="26"/>
      <c r="D155" s="14"/>
      <c r="E155" s="26"/>
      <c r="F155" s="2"/>
    </row>
    <row r="156" spans="1:9" ht="75" customHeight="1" thickBot="1" x14ac:dyDescent="0.3">
      <c r="B156" s="25">
        <v>9</v>
      </c>
      <c r="C156" s="26" t="str">
        <f>IF($E143&lt;&gt;"",INDEX('Question grid'!$C$22:$G$30,B156,(MATCH($E145,'Question grid'!$C$22:$G$22,0))),"")</f>
        <v/>
      </c>
      <c r="D156" s="14"/>
      <c r="E156" s="145"/>
      <c r="F156" s="2"/>
      <c r="H156" s="15"/>
    </row>
    <row r="157" spans="1:9" x14ac:dyDescent="0.25">
      <c r="B157" s="25"/>
      <c r="C157" s="26"/>
      <c r="D157" s="14"/>
      <c r="E157" s="26"/>
      <c r="F157" s="2"/>
    </row>
    <row r="159" spans="1:9" x14ac:dyDescent="0.25">
      <c r="B159" s="25"/>
      <c r="C159" s="26"/>
      <c r="D159" s="14"/>
      <c r="E159" s="26"/>
      <c r="F159" s="2"/>
    </row>
    <row r="160" spans="1:9" s="15" customFormat="1" ht="18.75" customHeight="1" x14ac:dyDescent="0.25">
      <c r="B160" s="55" t="s">
        <v>172</v>
      </c>
      <c r="C160" s="389" t="s">
        <v>275</v>
      </c>
      <c r="D160" s="389"/>
      <c r="E160" s="389"/>
      <c r="F160" s="48"/>
    </row>
    <row r="161" spans="1:9" ht="13" thickBot="1" x14ac:dyDescent="0.3">
      <c r="B161" s="25"/>
      <c r="C161" s="26"/>
      <c r="D161" s="14"/>
      <c r="E161" s="26"/>
      <c r="F161" s="2"/>
    </row>
    <row r="162" spans="1:9" ht="13" x14ac:dyDescent="0.25">
      <c r="B162" s="25"/>
      <c r="C162" s="27" t="s">
        <v>143</v>
      </c>
      <c r="D162" s="14"/>
      <c r="E162" s="231"/>
      <c r="F162" s="2"/>
      <c r="H162" s="387" t="s">
        <v>198</v>
      </c>
    </row>
    <row r="163" spans="1:9" ht="13" thickBot="1" x14ac:dyDescent="0.3">
      <c r="B163" s="25">
        <v>2</v>
      </c>
      <c r="C163" s="26" t="str">
        <f>IF($E162&lt;&gt;"",INDEX('Question grid'!$C$22:$G$30,B163,(MATCH($E164,'Question grid'!$C$22:$G$22,0))),"")</f>
        <v/>
      </c>
      <c r="D163" s="14"/>
      <c r="E163" s="232"/>
      <c r="F163" s="2"/>
      <c r="H163" s="388"/>
    </row>
    <row r="164" spans="1:9" ht="13" thickBot="1" x14ac:dyDescent="0.3">
      <c r="A164" s="24"/>
      <c r="B164" s="25"/>
      <c r="C164" s="26"/>
      <c r="D164" s="52"/>
      <c r="E164" s="233" t="e">
        <f>VLOOKUP(E162,'Question grid'!$C$5:$D$17,2,FALSE)</f>
        <v>#N/A</v>
      </c>
      <c r="F164" s="25"/>
    </row>
    <row r="165" spans="1:9" ht="13" thickBot="1" x14ac:dyDescent="0.3">
      <c r="B165" s="25">
        <v>3</v>
      </c>
      <c r="C165" s="26" t="str">
        <f>IF($E162&lt;&gt;"",INDEX('Question grid'!$C$22:$G$30,B165,(MATCH($E164,'Question grid'!$C$22:$G$22,0))),"")</f>
        <v/>
      </c>
      <c r="D165" s="14"/>
      <c r="E165" s="145"/>
      <c r="F165" s="2"/>
      <c r="G165" s="24"/>
      <c r="H165" s="387" t="s">
        <v>252</v>
      </c>
      <c r="I165" s="24"/>
    </row>
    <row r="166" spans="1:9" ht="13" thickBot="1" x14ac:dyDescent="0.3">
      <c r="B166" s="25"/>
      <c r="C166" s="26"/>
      <c r="D166" s="14"/>
      <c r="E166" s="26"/>
      <c r="F166" s="2"/>
      <c r="H166" s="388"/>
    </row>
    <row r="167" spans="1:9" ht="13" thickBot="1" x14ac:dyDescent="0.3">
      <c r="B167" s="25">
        <v>4</v>
      </c>
      <c r="C167" s="26" t="str">
        <f>IF($E162&lt;&gt;"",INDEX('Question grid'!$C$22:$G$30,B167,(MATCH($E164,'Question grid'!$C$22:$G$22,0))),"")</f>
        <v/>
      </c>
      <c r="D167" s="14"/>
      <c r="E167" s="145"/>
      <c r="F167" s="2"/>
    </row>
    <row r="168" spans="1:9" ht="13" thickBot="1" x14ac:dyDescent="0.3">
      <c r="B168" s="25"/>
      <c r="C168" s="26"/>
      <c r="D168" s="14"/>
      <c r="E168" s="26"/>
      <c r="F168" s="2"/>
    </row>
    <row r="169" spans="1:9" x14ac:dyDescent="0.25">
      <c r="B169" s="25">
        <v>5</v>
      </c>
      <c r="C169" s="26" t="str">
        <f>IF($E162&lt;&gt;"",INDEX('Question grid'!$C$22:$G$30,B169,(MATCH($E164,'Question grid'!$C$22:$G$22,0))),"")</f>
        <v/>
      </c>
      <c r="D169" s="14"/>
      <c r="E169" s="220"/>
      <c r="F169" s="2"/>
    </row>
    <row r="170" spans="1:9" ht="13" thickBot="1" x14ac:dyDescent="0.3">
      <c r="B170" s="25">
        <v>6</v>
      </c>
      <c r="C170" s="26" t="str">
        <f>IF($E162&lt;&gt;"",INDEX('Question grid'!$C$22:$G$30,B170,(MATCH($E164,'Question grid'!$C$22:$G$22,0))),"")</f>
        <v/>
      </c>
      <c r="D170" s="14"/>
      <c r="E170" s="75"/>
      <c r="F170" s="2"/>
    </row>
    <row r="171" spans="1:9" ht="13" thickBot="1" x14ac:dyDescent="0.3">
      <c r="B171" s="25"/>
      <c r="C171" s="26"/>
      <c r="D171" s="14"/>
      <c r="E171" s="26"/>
      <c r="F171" s="2"/>
    </row>
    <row r="172" spans="1:9" ht="25.5" customHeight="1" x14ac:dyDescent="0.25">
      <c r="B172" s="25">
        <v>7</v>
      </c>
      <c r="C172" s="26" t="str">
        <f>IF($E162&lt;&gt;"",INDEX('Question grid'!$C$22:$G$30,B172,(MATCH($E164,'Question grid'!$C$22:$G$22,0))),"")</f>
        <v/>
      </c>
      <c r="D172" s="14"/>
      <c r="E172" s="220"/>
      <c r="F172" s="2"/>
    </row>
    <row r="173" spans="1:9" ht="13" thickBot="1" x14ac:dyDescent="0.3">
      <c r="B173" s="25">
        <v>8</v>
      </c>
      <c r="C173" s="26" t="str">
        <f>IF($E162&lt;&gt;"",INDEX('Question grid'!$C$22:$G$30,B173,(MATCH($E164,'Question grid'!$C$22:$G$22,0))),"")</f>
        <v/>
      </c>
      <c r="D173" s="14"/>
      <c r="E173" s="75"/>
      <c r="F173" s="2"/>
    </row>
    <row r="174" spans="1:9" ht="13" thickBot="1" x14ac:dyDescent="0.3">
      <c r="B174" s="25"/>
      <c r="C174" s="26"/>
      <c r="D174" s="14"/>
      <c r="E174" s="26"/>
      <c r="F174" s="2"/>
    </row>
    <row r="175" spans="1:9" ht="75" customHeight="1" thickBot="1" x14ac:dyDescent="0.3">
      <c r="B175" s="25">
        <v>9</v>
      </c>
      <c r="C175" s="26" t="str">
        <f>IF($E162&lt;&gt;"",INDEX('Question grid'!$C$22:$G$30,B175,(MATCH($E164,'Question grid'!$C$22:$G$22,0))),"")</f>
        <v/>
      </c>
      <c r="D175" s="14"/>
      <c r="E175" s="145"/>
      <c r="F175" s="2"/>
      <c r="H175" s="15"/>
    </row>
    <row r="176" spans="1:9" x14ac:dyDescent="0.25">
      <c r="B176" s="25"/>
      <c r="C176" s="26"/>
      <c r="D176" s="14"/>
      <c r="E176" s="26"/>
      <c r="F176" s="2"/>
    </row>
    <row r="178" spans="1:9" x14ac:dyDescent="0.25">
      <c r="B178" s="25"/>
      <c r="C178" s="26"/>
      <c r="D178" s="14"/>
      <c r="E178" s="26"/>
      <c r="F178" s="2"/>
    </row>
    <row r="179" spans="1:9" s="15" customFormat="1" ht="18.75" customHeight="1" x14ac:dyDescent="0.25">
      <c r="B179" s="55" t="s">
        <v>172</v>
      </c>
      <c r="C179" s="389" t="s">
        <v>276</v>
      </c>
      <c r="D179" s="389"/>
      <c r="E179" s="389"/>
      <c r="F179" s="48"/>
    </row>
    <row r="180" spans="1:9" ht="13" thickBot="1" x14ac:dyDescent="0.3">
      <c r="B180" s="25"/>
      <c r="C180" s="26"/>
      <c r="D180" s="14"/>
      <c r="E180" s="26"/>
      <c r="F180" s="2"/>
    </row>
    <row r="181" spans="1:9" ht="13" x14ac:dyDescent="0.25">
      <c r="B181" s="25"/>
      <c r="C181" s="27" t="s">
        <v>143</v>
      </c>
      <c r="D181" s="14"/>
      <c r="E181" s="231"/>
      <c r="F181" s="2"/>
      <c r="H181" s="387" t="s">
        <v>198</v>
      </c>
    </row>
    <row r="182" spans="1:9" ht="13" thickBot="1" x14ac:dyDescent="0.3">
      <c r="B182" s="25">
        <v>2</v>
      </c>
      <c r="C182" s="26" t="str">
        <f>IF($E181&lt;&gt;"",INDEX('Question grid'!$C$22:$G$30,B182,(MATCH($E183,'Question grid'!$C$22:$G$22,0))),"")</f>
        <v/>
      </c>
      <c r="D182" s="14"/>
      <c r="E182" s="232"/>
      <c r="F182" s="2"/>
      <c r="H182" s="388"/>
    </row>
    <row r="183" spans="1:9" ht="13" thickBot="1" x14ac:dyDescent="0.3">
      <c r="A183" s="24"/>
      <c r="B183" s="25"/>
      <c r="C183" s="26"/>
      <c r="D183" s="52"/>
      <c r="E183" s="233" t="e">
        <f>VLOOKUP(E181,'Question grid'!$C$5:$D$17,2,FALSE)</f>
        <v>#N/A</v>
      </c>
      <c r="F183" s="25"/>
    </row>
    <row r="184" spans="1:9" ht="13" thickBot="1" x14ac:dyDescent="0.3">
      <c r="B184" s="25">
        <v>3</v>
      </c>
      <c r="C184" s="26" t="str">
        <f>IF($E181&lt;&gt;"",INDEX('Question grid'!$C$22:$G$30,B184,(MATCH($E183,'Question grid'!$C$22:$G$22,0))),"")</f>
        <v/>
      </c>
      <c r="D184" s="14"/>
      <c r="E184" s="145"/>
      <c r="F184" s="2"/>
      <c r="G184" s="24"/>
      <c r="H184" s="387" t="s">
        <v>252</v>
      </c>
      <c r="I184" s="24"/>
    </row>
    <row r="185" spans="1:9" ht="13" thickBot="1" x14ac:dyDescent="0.3">
      <c r="B185" s="25"/>
      <c r="C185" s="26"/>
      <c r="D185" s="14"/>
      <c r="E185" s="26"/>
      <c r="F185" s="2"/>
      <c r="H185" s="388"/>
    </row>
    <row r="186" spans="1:9" ht="13" thickBot="1" x14ac:dyDescent="0.3">
      <c r="B186" s="25">
        <v>4</v>
      </c>
      <c r="C186" s="26" t="str">
        <f>IF($E181&lt;&gt;"",INDEX('Question grid'!$C$22:$G$30,B186,(MATCH($E183,'Question grid'!$C$22:$G$22,0))),"")</f>
        <v/>
      </c>
      <c r="D186" s="14"/>
      <c r="E186" s="145"/>
      <c r="F186" s="2"/>
    </row>
    <row r="187" spans="1:9" ht="13" thickBot="1" x14ac:dyDescent="0.3">
      <c r="B187" s="25"/>
      <c r="C187" s="26"/>
      <c r="D187" s="14"/>
      <c r="E187" s="26"/>
      <c r="F187" s="2"/>
    </row>
    <row r="188" spans="1:9" x14ac:dyDescent="0.25">
      <c r="B188" s="25">
        <v>5</v>
      </c>
      <c r="C188" s="26" t="str">
        <f>IF($E181&lt;&gt;"",INDEX('Question grid'!$C$22:$G$30,B188,(MATCH($E183,'Question grid'!$C$22:$G$22,0))),"")</f>
        <v/>
      </c>
      <c r="D188" s="14"/>
      <c r="E188" s="220"/>
      <c r="F188" s="2"/>
    </row>
    <row r="189" spans="1:9" ht="13" thickBot="1" x14ac:dyDescent="0.3">
      <c r="B189" s="25">
        <v>6</v>
      </c>
      <c r="C189" s="26" t="str">
        <f>IF($E181&lt;&gt;"",INDEX('Question grid'!$C$22:$G$30,B189,(MATCH($E183,'Question grid'!$C$22:$G$22,0))),"")</f>
        <v/>
      </c>
      <c r="D189" s="14"/>
      <c r="E189" s="75"/>
      <c r="F189" s="2"/>
    </row>
    <row r="190" spans="1:9" ht="13" thickBot="1" x14ac:dyDescent="0.3">
      <c r="B190" s="25"/>
      <c r="C190" s="26"/>
      <c r="D190" s="14"/>
      <c r="E190" s="26"/>
      <c r="F190" s="2"/>
    </row>
    <row r="191" spans="1:9" ht="25.5" customHeight="1" x14ac:dyDescent="0.25">
      <c r="B191" s="25">
        <v>7</v>
      </c>
      <c r="C191" s="26" t="str">
        <f>IF($E181&lt;&gt;"",INDEX('Question grid'!$C$22:$G$30,B191,(MATCH($E183,'Question grid'!$C$22:$G$22,0))),"")</f>
        <v/>
      </c>
      <c r="D191" s="14"/>
      <c r="E191" s="220"/>
      <c r="F191" s="2"/>
    </row>
    <row r="192" spans="1:9" ht="13" thickBot="1" x14ac:dyDescent="0.3">
      <c r="B192" s="25">
        <v>8</v>
      </c>
      <c r="C192" s="26" t="str">
        <f>IF($E181&lt;&gt;"",INDEX('Question grid'!$C$22:$G$30,B192,(MATCH($E183,'Question grid'!$C$22:$G$22,0))),"")</f>
        <v/>
      </c>
      <c r="D192" s="14"/>
      <c r="E192" s="75"/>
      <c r="F192" s="2"/>
    </row>
    <row r="193" spans="1:9" ht="13" thickBot="1" x14ac:dyDescent="0.3">
      <c r="B193" s="25"/>
      <c r="C193" s="26"/>
      <c r="D193" s="14"/>
      <c r="E193" s="26"/>
      <c r="F193" s="2"/>
    </row>
    <row r="194" spans="1:9" ht="75" customHeight="1" thickBot="1" x14ac:dyDescent="0.3">
      <c r="B194" s="25">
        <v>9</v>
      </c>
      <c r="C194" s="26" t="str">
        <f>IF($E181&lt;&gt;"",INDEX('Question grid'!$C$22:$G$30,B194,(MATCH($E183,'Question grid'!$C$22:$G$22,0))),"")</f>
        <v/>
      </c>
      <c r="D194" s="14"/>
      <c r="E194" s="145"/>
      <c r="F194" s="2"/>
      <c r="H194" s="15"/>
    </row>
    <row r="195" spans="1:9" x14ac:dyDescent="0.25">
      <c r="B195" s="25"/>
      <c r="C195" s="26"/>
      <c r="D195" s="14"/>
      <c r="E195" s="26"/>
      <c r="F195" s="2"/>
    </row>
    <row r="197" spans="1:9" x14ac:dyDescent="0.25">
      <c r="B197" s="25"/>
      <c r="C197" s="26"/>
      <c r="D197" s="14"/>
      <c r="E197" s="26"/>
      <c r="F197" s="2"/>
    </row>
    <row r="198" spans="1:9" s="15" customFormat="1" ht="18.75" customHeight="1" x14ac:dyDescent="0.25">
      <c r="B198" s="55" t="s">
        <v>172</v>
      </c>
      <c r="C198" s="389" t="s">
        <v>277</v>
      </c>
      <c r="D198" s="389"/>
      <c r="E198" s="389"/>
      <c r="F198" s="48"/>
    </row>
    <row r="199" spans="1:9" ht="13" thickBot="1" x14ac:dyDescent="0.3">
      <c r="B199" s="25"/>
      <c r="C199" s="26"/>
      <c r="D199" s="14"/>
      <c r="E199" s="26"/>
      <c r="F199" s="2"/>
    </row>
    <row r="200" spans="1:9" ht="13" x14ac:dyDescent="0.25">
      <c r="B200" s="25"/>
      <c r="C200" s="27" t="s">
        <v>143</v>
      </c>
      <c r="D200" s="14"/>
      <c r="E200" s="231"/>
      <c r="F200" s="2"/>
      <c r="H200" s="387" t="s">
        <v>198</v>
      </c>
    </row>
    <row r="201" spans="1:9" ht="13" thickBot="1" x14ac:dyDescent="0.3">
      <c r="B201" s="25">
        <v>2</v>
      </c>
      <c r="C201" s="26" t="str">
        <f>IF($E200&lt;&gt;"",INDEX('Question grid'!$C$22:$G$30,B201,(MATCH($E202,'Question grid'!$C$22:$G$22,0))),"")</f>
        <v/>
      </c>
      <c r="D201" s="14"/>
      <c r="E201" s="232"/>
      <c r="F201" s="2"/>
      <c r="H201" s="388"/>
    </row>
    <row r="202" spans="1:9" ht="13" thickBot="1" x14ac:dyDescent="0.3">
      <c r="A202" s="24"/>
      <c r="B202" s="25"/>
      <c r="C202" s="26"/>
      <c r="D202" s="52"/>
      <c r="E202" s="233" t="e">
        <f>VLOOKUP(E200,'Question grid'!$C$5:$D$17,2,FALSE)</f>
        <v>#N/A</v>
      </c>
      <c r="F202" s="25"/>
    </row>
    <row r="203" spans="1:9" ht="13" thickBot="1" x14ac:dyDescent="0.3">
      <c r="B203" s="25">
        <v>3</v>
      </c>
      <c r="C203" s="26" t="str">
        <f>IF($E200&lt;&gt;"",INDEX('Question grid'!$C$22:$G$30,B203,(MATCH($E202,'Question grid'!$C$22:$G$22,0))),"")</f>
        <v/>
      </c>
      <c r="D203" s="14"/>
      <c r="E203" s="145"/>
      <c r="F203" s="2"/>
      <c r="G203" s="24"/>
      <c r="H203" s="387" t="s">
        <v>252</v>
      </c>
      <c r="I203" s="24"/>
    </row>
    <row r="204" spans="1:9" ht="13" thickBot="1" x14ac:dyDescent="0.3">
      <c r="B204" s="25"/>
      <c r="C204" s="26"/>
      <c r="D204" s="14"/>
      <c r="E204" s="26"/>
      <c r="F204" s="2"/>
      <c r="H204" s="388"/>
    </row>
    <row r="205" spans="1:9" ht="13" thickBot="1" x14ac:dyDescent="0.3">
      <c r="B205" s="25">
        <v>4</v>
      </c>
      <c r="C205" s="26" t="str">
        <f>IF($E200&lt;&gt;"",INDEX('Question grid'!$C$22:$G$30,B205,(MATCH($E202,'Question grid'!$C$22:$G$22,0))),"")</f>
        <v/>
      </c>
      <c r="D205" s="14"/>
      <c r="E205" s="145"/>
      <c r="F205" s="2"/>
    </row>
    <row r="206" spans="1:9" ht="13" thickBot="1" x14ac:dyDescent="0.3">
      <c r="B206" s="25"/>
      <c r="C206" s="26"/>
      <c r="D206" s="14"/>
      <c r="E206" s="26"/>
      <c r="F206" s="2"/>
    </row>
    <row r="207" spans="1:9" x14ac:dyDescent="0.25">
      <c r="B207" s="25">
        <v>5</v>
      </c>
      <c r="C207" s="26" t="str">
        <f>IF($E200&lt;&gt;"",INDEX('Question grid'!$C$22:$G$30,B207,(MATCH($E202,'Question grid'!$C$22:$G$22,0))),"")</f>
        <v/>
      </c>
      <c r="D207" s="14"/>
      <c r="E207" s="220"/>
      <c r="F207" s="2"/>
    </row>
    <row r="208" spans="1:9" ht="13" thickBot="1" x14ac:dyDescent="0.3">
      <c r="B208" s="25">
        <v>6</v>
      </c>
      <c r="C208" s="26" t="str">
        <f>IF($E200&lt;&gt;"",INDEX('Question grid'!$C$22:$G$30,B208,(MATCH($E202,'Question grid'!$C$22:$G$22,0))),"")</f>
        <v/>
      </c>
      <c r="D208" s="14"/>
      <c r="E208" s="75"/>
      <c r="F208" s="2"/>
    </row>
    <row r="209" spans="1:9" ht="13" thickBot="1" x14ac:dyDescent="0.3">
      <c r="B209" s="25"/>
      <c r="C209" s="26"/>
      <c r="D209" s="14"/>
      <c r="E209" s="26"/>
      <c r="F209" s="2"/>
    </row>
    <row r="210" spans="1:9" ht="25.5" customHeight="1" x14ac:dyDescent="0.25">
      <c r="B210" s="25">
        <v>7</v>
      </c>
      <c r="C210" s="26" t="str">
        <f>IF($E200&lt;&gt;"",INDEX('Question grid'!$C$22:$G$30,B210,(MATCH($E202,'Question grid'!$C$22:$G$22,0))),"")</f>
        <v/>
      </c>
      <c r="D210" s="14"/>
      <c r="E210" s="220"/>
      <c r="F210" s="2"/>
    </row>
    <row r="211" spans="1:9" ht="13" thickBot="1" x14ac:dyDescent="0.3">
      <c r="B211" s="25">
        <v>8</v>
      </c>
      <c r="C211" s="26" t="str">
        <f>IF($E200&lt;&gt;"",INDEX('Question grid'!$C$22:$G$30,B211,(MATCH($E202,'Question grid'!$C$22:$G$22,0))),"")</f>
        <v/>
      </c>
      <c r="D211" s="14"/>
      <c r="E211" s="75"/>
      <c r="F211" s="2"/>
    </row>
    <row r="212" spans="1:9" ht="13" thickBot="1" x14ac:dyDescent="0.3">
      <c r="B212" s="25"/>
      <c r="C212" s="26"/>
      <c r="D212" s="14"/>
      <c r="E212" s="26"/>
      <c r="F212" s="2"/>
    </row>
    <row r="213" spans="1:9" ht="75" customHeight="1" thickBot="1" x14ac:dyDescent="0.3">
      <c r="B213" s="25">
        <v>9</v>
      </c>
      <c r="C213" s="26" t="str">
        <f>IF($E200&lt;&gt;"",INDEX('Question grid'!$C$22:$G$30,B213,(MATCH($E202,'Question grid'!$C$22:$G$22,0))),"")</f>
        <v/>
      </c>
      <c r="D213" s="14"/>
      <c r="E213" s="145"/>
      <c r="F213" s="2"/>
      <c r="H213" s="15"/>
    </row>
    <row r="214" spans="1:9" x14ac:dyDescent="0.25">
      <c r="B214" s="25"/>
      <c r="C214" s="26"/>
      <c r="D214" s="14"/>
      <c r="E214" s="26"/>
      <c r="F214" s="2"/>
    </row>
    <row r="216" spans="1:9" x14ac:dyDescent="0.25">
      <c r="B216" s="25"/>
      <c r="C216" s="26"/>
      <c r="D216" s="14"/>
      <c r="E216" s="26"/>
      <c r="F216" s="2"/>
    </row>
    <row r="217" spans="1:9" s="15" customFormat="1" ht="18.75" customHeight="1" x14ac:dyDescent="0.25">
      <c r="B217" s="55" t="s">
        <v>172</v>
      </c>
      <c r="C217" s="389" t="s">
        <v>278</v>
      </c>
      <c r="D217" s="389"/>
      <c r="E217" s="389"/>
      <c r="F217" s="48"/>
    </row>
    <row r="218" spans="1:9" ht="13" thickBot="1" x14ac:dyDescent="0.3">
      <c r="B218" s="25"/>
      <c r="C218" s="26"/>
      <c r="D218" s="14"/>
      <c r="E218" s="26"/>
      <c r="F218" s="2"/>
    </row>
    <row r="219" spans="1:9" ht="13" x14ac:dyDescent="0.25">
      <c r="B219" s="25"/>
      <c r="C219" s="27" t="s">
        <v>143</v>
      </c>
      <c r="D219" s="14"/>
      <c r="E219" s="231"/>
      <c r="F219" s="2"/>
      <c r="H219" s="387" t="s">
        <v>198</v>
      </c>
    </row>
    <row r="220" spans="1:9" ht="13" thickBot="1" x14ac:dyDescent="0.3">
      <c r="B220" s="25">
        <v>2</v>
      </c>
      <c r="C220" s="26" t="str">
        <f>IF($E219&lt;&gt;"",INDEX('Question grid'!$C$22:$G$30,B220,(MATCH($E221,'Question grid'!$C$22:$G$22,0))),"")</f>
        <v/>
      </c>
      <c r="D220" s="14"/>
      <c r="E220" s="232"/>
      <c r="F220" s="2"/>
      <c r="H220" s="388"/>
    </row>
    <row r="221" spans="1:9" ht="13" thickBot="1" x14ac:dyDescent="0.3">
      <c r="A221" s="24"/>
      <c r="B221" s="25"/>
      <c r="C221" s="26"/>
      <c r="D221" s="52"/>
      <c r="E221" s="233" t="e">
        <f>VLOOKUP(E219,'Question grid'!$C$5:$D$17,2,FALSE)</f>
        <v>#N/A</v>
      </c>
      <c r="F221" s="25"/>
    </row>
    <row r="222" spans="1:9" ht="13" thickBot="1" x14ac:dyDescent="0.3">
      <c r="B222" s="25">
        <v>3</v>
      </c>
      <c r="C222" s="26" t="str">
        <f>IF($E219&lt;&gt;"",INDEX('Question grid'!$C$22:$G$30,B222,(MATCH($E221,'Question grid'!$C$22:$G$22,0))),"")</f>
        <v/>
      </c>
      <c r="D222" s="14"/>
      <c r="E222" s="145"/>
      <c r="F222" s="2"/>
      <c r="G222" s="24"/>
      <c r="H222" s="387" t="s">
        <v>252</v>
      </c>
      <c r="I222" s="24"/>
    </row>
    <row r="223" spans="1:9" ht="13" thickBot="1" x14ac:dyDescent="0.3">
      <c r="B223" s="25"/>
      <c r="C223" s="26"/>
      <c r="D223" s="14"/>
      <c r="E223" s="26"/>
      <c r="F223" s="2"/>
      <c r="H223" s="388"/>
    </row>
    <row r="224" spans="1:9" ht="13" thickBot="1" x14ac:dyDescent="0.3">
      <c r="B224" s="25">
        <v>4</v>
      </c>
      <c r="C224" s="26" t="str">
        <f>IF($E219&lt;&gt;"",INDEX('Question grid'!$C$22:$G$30,B224,(MATCH($E221,'Question grid'!$C$22:$G$22,0))),"")</f>
        <v/>
      </c>
      <c r="D224" s="14"/>
      <c r="E224" s="145"/>
      <c r="F224" s="2"/>
    </row>
    <row r="225" spans="1:8" ht="13" thickBot="1" x14ac:dyDescent="0.3">
      <c r="B225" s="25"/>
      <c r="C225" s="26"/>
      <c r="D225" s="14"/>
      <c r="E225" s="26"/>
      <c r="F225" s="2"/>
    </row>
    <row r="226" spans="1:8" x14ac:dyDescent="0.25">
      <c r="B226" s="25">
        <v>5</v>
      </c>
      <c r="C226" s="26" t="str">
        <f>IF($E219&lt;&gt;"",INDEX('Question grid'!$C$22:$G$30,B226,(MATCH($E221,'Question grid'!$C$22:$G$22,0))),"")</f>
        <v/>
      </c>
      <c r="D226" s="14"/>
      <c r="E226" s="220"/>
      <c r="F226" s="2"/>
    </row>
    <row r="227" spans="1:8" ht="13" thickBot="1" x14ac:dyDescent="0.3">
      <c r="B227" s="25">
        <v>6</v>
      </c>
      <c r="C227" s="26" t="str">
        <f>IF($E219&lt;&gt;"",INDEX('Question grid'!$C$22:$G$30,B227,(MATCH($E221,'Question grid'!$C$22:$G$22,0))),"")</f>
        <v/>
      </c>
      <c r="D227" s="14"/>
      <c r="E227" s="75"/>
      <c r="F227" s="2"/>
    </row>
    <row r="228" spans="1:8" ht="13" thickBot="1" x14ac:dyDescent="0.3">
      <c r="B228" s="25"/>
      <c r="C228" s="26"/>
      <c r="D228" s="14"/>
      <c r="E228" s="26"/>
      <c r="F228" s="2"/>
    </row>
    <row r="229" spans="1:8" ht="25.5" customHeight="1" x14ac:dyDescent="0.25">
      <c r="B229" s="25">
        <v>7</v>
      </c>
      <c r="C229" s="26" t="str">
        <f>IF($E219&lt;&gt;"",INDEX('Question grid'!$C$22:$G$30,B229,(MATCH($E221,'Question grid'!$C$22:$G$22,0))),"")</f>
        <v/>
      </c>
      <c r="D229" s="14"/>
      <c r="E229" s="220"/>
      <c r="F229" s="2"/>
    </row>
    <row r="230" spans="1:8" ht="13" thickBot="1" x14ac:dyDescent="0.3">
      <c r="B230" s="25">
        <v>8</v>
      </c>
      <c r="C230" s="26" t="str">
        <f>IF($E219&lt;&gt;"",INDEX('Question grid'!$C$22:$G$30,B230,(MATCH($E221,'Question grid'!$C$22:$G$22,0))),"")</f>
        <v/>
      </c>
      <c r="D230" s="14"/>
      <c r="E230" s="75"/>
      <c r="F230" s="2"/>
    </row>
    <row r="231" spans="1:8" ht="13" thickBot="1" x14ac:dyDescent="0.3">
      <c r="B231" s="25"/>
      <c r="C231" s="26"/>
      <c r="D231" s="14"/>
      <c r="E231" s="26"/>
      <c r="F231" s="2"/>
    </row>
    <row r="232" spans="1:8" ht="75" customHeight="1" thickBot="1" x14ac:dyDescent="0.3">
      <c r="B232" s="25">
        <v>9</v>
      </c>
      <c r="C232" s="26" t="str">
        <f>IF($E219&lt;&gt;"",INDEX('Question grid'!$C$22:$G$30,B232,(MATCH($E221,'Question grid'!$C$22:$G$22,0))),"")</f>
        <v/>
      </c>
      <c r="D232" s="14"/>
      <c r="E232" s="145"/>
      <c r="F232" s="2"/>
      <c r="H232" s="15"/>
    </row>
    <row r="233" spans="1:8" x14ac:dyDescent="0.25">
      <c r="B233" s="25"/>
      <c r="C233" s="26"/>
      <c r="D233" s="14"/>
      <c r="E233" s="26"/>
      <c r="F233" s="2"/>
    </row>
    <row r="235" spans="1:8" x14ac:dyDescent="0.25">
      <c r="B235" s="25"/>
      <c r="C235" s="26"/>
      <c r="D235" s="14"/>
      <c r="E235" s="26"/>
      <c r="F235" s="2"/>
    </row>
    <row r="236" spans="1:8" s="15" customFormat="1" ht="18.75" customHeight="1" x14ac:dyDescent="0.25">
      <c r="B236" s="55" t="s">
        <v>172</v>
      </c>
      <c r="C236" s="389" t="s">
        <v>279</v>
      </c>
      <c r="D236" s="389"/>
      <c r="E236" s="389"/>
      <c r="F236" s="48"/>
    </row>
    <row r="237" spans="1:8" ht="13" thickBot="1" x14ac:dyDescent="0.3">
      <c r="B237" s="25"/>
      <c r="C237" s="26"/>
      <c r="D237" s="14"/>
      <c r="E237" s="26"/>
      <c r="F237" s="2"/>
    </row>
    <row r="238" spans="1:8" ht="13" x14ac:dyDescent="0.25">
      <c r="B238" s="25"/>
      <c r="C238" s="27" t="s">
        <v>143</v>
      </c>
      <c r="D238" s="14"/>
      <c r="E238" s="231"/>
      <c r="F238" s="2"/>
      <c r="H238" s="387" t="s">
        <v>198</v>
      </c>
    </row>
    <row r="239" spans="1:8" ht="13" thickBot="1" x14ac:dyDescent="0.3">
      <c r="B239" s="25">
        <v>2</v>
      </c>
      <c r="C239" s="26" t="str">
        <f>IF($E238&lt;&gt;"",INDEX('Question grid'!$C$22:$G$30,B239,(MATCH($E240,'Question grid'!$C$22:$G$22,0))),"")</f>
        <v/>
      </c>
      <c r="D239" s="14"/>
      <c r="E239" s="232"/>
      <c r="F239" s="2"/>
      <c r="H239" s="388"/>
    </row>
    <row r="240" spans="1:8" ht="13" thickBot="1" x14ac:dyDescent="0.3">
      <c r="A240" s="24"/>
      <c r="B240" s="25"/>
      <c r="C240" s="26"/>
      <c r="D240" s="52"/>
      <c r="E240" s="233" t="e">
        <f>VLOOKUP(E238,'Question grid'!$C$5:$D$17,2,FALSE)</f>
        <v>#N/A</v>
      </c>
      <c r="F240" s="25"/>
    </row>
    <row r="241" spans="2:9" ht="13" thickBot="1" x14ac:dyDescent="0.3">
      <c r="B241" s="25">
        <v>3</v>
      </c>
      <c r="C241" s="26" t="str">
        <f>IF($E238&lt;&gt;"",INDEX('Question grid'!$C$22:$G$30,B241,(MATCH($E240,'Question grid'!$C$22:$G$22,0))),"")</f>
        <v/>
      </c>
      <c r="D241" s="14"/>
      <c r="E241" s="145"/>
      <c r="F241" s="2"/>
      <c r="G241" s="24"/>
      <c r="H241" s="387" t="s">
        <v>252</v>
      </c>
      <c r="I241" s="24"/>
    </row>
    <row r="242" spans="2:9" ht="13" thickBot="1" x14ac:dyDescent="0.3">
      <c r="B242" s="25"/>
      <c r="C242" s="26"/>
      <c r="D242" s="14"/>
      <c r="E242" s="26"/>
      <c r="F242" s="2"/>
      <c r="H242" s="388"/>
    </row>
    <row r="243" spans="2:9" ht="13" thickBot="1" x14ac:dyDescent="0.3">
      <c r="B243" s="25">
        <v>4</v>
      </c>
      <c r="C243" s="26" t="str">
        <f>IF($E238&lt;&gt;"",INDEX('Question grid'!$C$22:$G$30,B243,(MATCH($E240,'Question grid'!$C$22:$G$22,0))),"")</f>
        <v/>
      </c>
      <c r="D243" s="14"/>
      <c r="E243" s="145"/>
      <c r="F243" s="2"/>
    </row>
    <row r="244" spans="2:9" ht="13" thickBot="1" x14ac:dyDescent="0.3">
      <c r="B244" s="25"/>
      <c r="C244" s="26"/>
      <c r="D244" s="14"/>
      <c r="E244" s="26"/>
      <c r="F244" s="2"/>
    </row>
    <row r="245" spans="2:9" x14ac:dyDescent="0.25">
      <c r="B245" s="25">
        <v>5</v>
      </c>
      <c r="C245" s="26" t="str">
        <f>IF($E238&lt;&gt;"",INDEX('Question grid'!$C$22:$G$30,B245,(MATCH($E240,'Question grid'!$C$22:$G$22,0))),"")</f>
        <v/>
      </c>
      <c r="D245" s="14"/>
      <c r="E245" s="220"/>
      <c r="F245" s="2"/>
    </row>
    <row r="246" spans="2:9" ht="13" thickBot="1" x14ac:dyDescent="0.3">
      <c r="B246" s="25">
        <v>6</v>
      </c>
      <c r="C246" s="26" t="str">
        <f>IF($E238&lt;&gt;"",INDEX('Question grid'!$C$22:$G$30,B246,(MATCH($E240,'Question grid'!$C$22:$G$22,0))),"")</f>
        <v/>
      </c>
      <c r="D246" s="14"/>
      <c r="E246" s="75"/>
      <c r="F246" s="2"/>
    </row>
    <row r="247" spans="2:9" ht="13" thickBot="1" x14ac:dyDescent="0.3">
      <c r="B247" s="25"/>
      <c r="C247" s="26"/>
      <c r="D247" s="14"/>
      <c r="E247" s="26"/>
      <c r="F247" s="2"/>
    </row>
    <row r="248" spans="2:9" ht="25.5" customHeight="1" x14ac:dyDescent="0.25">
      <c r="B248" s="25">
        <v>7</v>
      </c>
      <c r="C248" s="26" t="str">
        <f>IF($E238&lt;&gt;"",INDEX('Question grid'!$C$22:$G$30,B248,(MATCH($E240,'Question grid'!$C$22:$G$22,0))),"")</f>
        <v/>
      </c>
      <c r="D248" s="14"/>
      <c r="E248" s="220"/>
      <c r="F248" s="2"/>
    </row>
    <row r="249" spans="2:9" ht="13" thickBot="1" x14ac:dyDescent="0.3">
      <c r="B249" s="25">
        <v>8</v>
      </c>
      <c r="C249" s="26" t="str">
        <f>IF($E238&lt;&gt;"",INDEX('Question grid'!$C$22:$G$30,B249,(MATCH($E240,'Question grid'!$C$22:$G$22,0))),"")</f>
        <v/>
      </c>
      <c r="D249" s="14"/>
      <c r="E249" s="75"/>
      <c r="F249" s="2"/>
    </row>
    <row r="250" spans="2:9" ht="13" thickBot="1" x14ac:dyDescent="0.3">
      <c r="B250" s="25"/>
      <c r="C250" s="26"/>
      <c r="D250" s="14"/>
      <c r="E250" s="26"/>
      <c r="F250" s="2"/>
    </row>
    <row r="251" spans="2:9" ht="75" customHeight="1" thickBot="1" x14ac:dyDescent="0.3">
      <c r="B251" s="25">
        <v>9</v>
      </c>
      <c r="C251" s="26" t="str">
        <f>IF($E238&lt;&gt;"",INDEX('Question grid'!$C$22:$G$30,B251,(MATCH($E240,'Question grid'!$C$22:$G$22,0))),"")</f>
        <v/>
      </c>
      <c r="D251" s="14"/>
      <c r="E251" s="145"/>
      <c r="F251" s="2"/>
      <c r="H251" s="15"/>
    </row>
    <row r="252" spans="2:9" x14ac:dyDescent="0.25">
      <c r="B252" s="25"/>
      <c r="C252" s="26"/>
      <c r="D252" s="14"/>
      <c r="E252" s="26"/>
      <c r="F252" s="2"/>
    </row>
    <row r="254" spans="2:9" x14ac:dyDescent="0.25">
      <c r="B254" s="25"/>
      <c r="C254" s="26"/>
      <c r="D254" s="14"/>
      <c r="E254" s="26"/>
      <c r="F254" s="2"/>
    </row>
    <row r="255" spans="2:9" s="15" customFormat="1" ht="18.75" customHeight="1" x14ac:dyDescent="0.25">
      <c r="B255" s="55" t="s">
        <v>172</v>
      </c>
      <c r="C255" s="389" t="s">
        <v>280</v>
      </c>
      <c r="D255" s="389"/>
      <c r="E255" s="389"/>
      <c r="F255" s="48"/>
    </row>
    <row r="256" spans="2:9" ht="13" thickBot="1" x14ac:dyDescent="0.3">
      <c r="B256" s="25"/>
      <c r="C256" s="26"/>
      <c r="D256" s="14"/>
      <c r="E256" s="26"/>
      <c r="F256" s="2"/>
    </row>
    <row r="257" spans="1:9" ht="13" x14ac:dyDescent="0.25">
      <c r="B257" s="25"/>
      <c r="C257" s="27" t="s">
        <v>143</v>
      </c>
      <c r="D257" s="14"/>
      <c r="E257" s="231"/>
      <c r="F257" s="2"/>
      <c r="H257" s="387" t="s">
        <v>198</v>
      </c>
    </row>
    <row r="258" spans="1:9" ht="13" thickBot="1" x14ac:dyDescent="0.3">
      <c r="B258" s="25">
        <v>2</v>
      </c>
      <c r="C258" s="26" t="str">
        <f>IF($E257&lt;&gt;"",INDEX('Question grid'!$C$22:$G$30,B258,(MATCH($E259,'Question grid'!$C$22:$G$22,0))),"")</f>
        <v/>
      </c>
      <c r="D258" s="14"/>
      <c r="E258" s="232"/>
      <c r="F258" s="2"/>
      <c r="H258" s="388"/>
    </row>
    <row r="259" spans="1:9" ht="13" thickBot="1" x14ac:dyDescent="0.3">
      <c r="A259" s="24"/>
      <c r="B259" s="25"/>
      <c r="C259" s="26"/>
      <c r="D259" s="52"/>
      <c r="E259" s="233" t="e">
        <f>VLOOKUP(E257,'Question grid'!$C$5:$D$17,2,FALSE)</f>
        <v>#N/A</v>
      </c>
      <c r="F259" s="25"/>
    </row>
    <row r="260" spans="1:9" ht="13" thickBot="1" x14ac:dyDescent="0.3">
      <c r="B260" s="25">
        <v>3</v>
      </c>
      <c r="C260" s="26" t="str">
        <f>IF($E257&lt;&gt;"",INDEX('Question grid'!$C$22:$G$30,B260,(MATCH($E259,'Question grid'!$C$22:$G$22,0))),"")</f>
        <v/>
      </c>
      <c r="D260" s="14"/>
      <c r="E260" s="145"/>
      <c r="F260" s="2"/>
      <c r="G260" s="24"/>
      <c r="H260" s="387" t="s">
        <v>252</v>
      </c>
      <c r="I260" s="24"/>
    </row>
    <row r="261" spans="1:9" ht="13" thickBot="1" x14ac:dyDescent="0.3">
      <c r="B261" s="25"/>
      <c r="C261" s="26"/>
      <c r="D261" s="14"/>
      <c r="E261" s="26"/>
      <c r="F261" s="2"/>
      <c r="H261" s="388"/>
    </row>
    <row r="262" spans="1:9" ht="13" thickBot="1" x14ac:dyDescent="0.3">
      <c r="B262" s="25">
        <v>4</v>
      </c>
      <c r="C262" s="26" t="str">
        <f>IF($E257&lt;&gt;"",INDEX('Question grid'!$C$22:$G$30,B262,(MATCH($E259,'Question grid'!$C$22:$G$22,0))),"")</f>
        <v/>
      </c>
      <c r="D262" s="14"/>
      <c r="E262" s="145"/>
      <c r="F262" s="2"/>
    </row>
    <row r="263" spans="1:9" ht="13" thickBot="1" x14ac:dyDescent="0.3">
      <c r="B263" s="25"/>
      <c r="C263" s="26"/>
      <c r="D263" s="14"/>
      <c r="E263" s="26"/>
      <c r="F263" s="2"/>
    </row>
    <row r="264" spans="1:9" x14ac:dyDescent="0.25">
      <c r="B264" s="25">
        <v>5</v>
      </c>
      <c r="C264" s="26" t="str">
        <f>IF($E257&lt;&gt;"",INDEX('Question grid'!$C$22:$G$30,B264,(MATCH($E259,'Question grid'!$C$22:$G$22,0))),"")</f>
        <v/>
      </c>
      <c r="D264" s="14"/>
      <c r="E264" s="220"/>
      <c r="F264" s="2"/>
    </row>
    <row r="265" spans="1:9" ht="13" thickBot="1" x14ac:dyDescent="0.3">
      <c r="B265" s="25">
        <v>6</v>
      </c>
      <c r="C265" s="26" t="str">
        <f>IF($E257&lt;&gt;"",INDEX('Question grid'!$C$22:$G$30,B265,(MATCH($E259,'Question grid'!$C$22:$G$22,0))),"")</f>
        <v/>
      </c>
      <c r="D265" s="14"/>
      <c r="E265" s="75"/>
      <c r="F265" s="2"/>
    </row>
    <row r="266" spans="1:9" ht="13" thickBot="1" x14ac:dyDescent="0.3">
      <c r="B266" s="25"/>
      <c r="C266" s="26"/>
      <c r="D266" s="14"/>
      <c r="E266" s="26"/>
      <c r="F266" s="2"/>
    </row>
    <row r="267" spans="1:9" ht="25.5" customHeight="1" x14ac:dyDescent="0.25">
      <c r="B267" s="25">
        <v>7</v>
      </c>
      <c r="C267" s="26" t="str">
        <f>IF($E257&lt;&gt;"",INDEX('Question grid'!$C$22:$G$30,B267,(MATCH($E259,'Question grid'!$C$22:$G$22,0))),"")</f>
        <v/>
      </c>
      <c r="D267" s="14"/>
      <c r="E267" s="220"/>
      <c r="F267" s="2"/>
    </row>
    <row r="268" spans="1:9" ht="13" thickBot="1" x14ac:dyDescent="0.3">
      <c r="B268" s="25">
        <v>8</v>
      </c>
      <c r="C268" s="26" t="str">
        <f>IF($E257&lt;&gt;"",INDEX('Question grid'!$C$22:$G$30,B268,(MATCH($E259,'Question grid'!$C$22:$G$22,0))),"")</f>
        <v/>
      </c>
      <c r="D268" s="14"/>
      <c r="E268" s="75"/>
      <c r="F268" s="2"/>
    </row>
    <row r="269" spans="1:9" ht="13" thickBot="1" x14ac:dyDescent="0.3">
      <c r="B269" s="25"/>
      <c r="C269" s="26"/>
      <c r="D269" s="14"/>
      <c r="E269" s="26"/>
      <c r="F269" s="2"/>
    </row>
    <row r="270" spans="1:9" ht="75" customHeight="1" thickBot="1" x14ac:dyDescent="0.3">
      <c r="B270" s="25">
        <v>9</v>
      </c>
      <c r="C270" s="26" t="str">
        <f>IF($E257&lt;&gt;"",INDEX('Question grid'!$C$22:$G$30,B270,(MATCH($E259,'Question grid'!$C$22:$G$22,0))),"")</f>
        <v/>
      </c>
      <c r="D270" s="14"/>
      <c r="E270" s="145"/>
      <c r="F270" s="2"/>
      <c r="H270" s="15"/>
    </row>
    <row r="271" spans="1:9" x14ac:dyDescent="0.25">
      <c r="B271" s="25"/>
      <c r="C271" s="26"/>
      <c r="D271" s="14"/>
      <c r="E271" s="26"/>
      <c r="F271" s="2"/>
    </row>
    <row r="273" spans="1:9" x14ac:dyDescent="0.25">
      <c r="B273" s="25"/>
      <c r="C273" s="26"/>
      <c r="D273" s="14"/>
      <c r="E273" s="26"/>
      <c r="F273" s="2"/>
    </row>
    <row r="274" spans="1:9" s="15" customFormat="1" ht="18.75" customHeight="1" x14ac:dyDescent="0.25">
      <c r="B274" s="55" t="s">
        <v>172</v>
      </c>
      <c r="C274" s="389" t="s">
        <v>281</v>
      </c>
      <c r="D274" s="389"/>
      <c r="E274" s="389"/>
      <c r="F274" s="48"/>
    </row>
    <row r="275" spans="1:9" ht="13" thickBot="1" x14ac:dyDescent="0.3">
      <c r="B275" s="25"/>
      <c r="C275" s="26"/>
      <c r="D275" s="14"/>
      <c r="E275" s="26"/>
      <c r="F275" s="2"/>
    </row>
    <row r="276" spans="1:9" ht="13" x14ac:dyDescent="0.25">
      <c r="B276" s="25"/>
      <c r="C276" s="27" t="s">
        <v>143</v>
      </c>
      <c r="D276" s="14"/>
      <c r="E276" s="231"/>
      <c r="F276" s="2"/>
      <c r="H276" s="387" t="s">
        <v>198</v>
      </c>
    </row>
    <row r="277" spans="1:9" ht="13" thickBot="1" x14ac:dyDescent="0.3">
      <c r="B277" s="25">
        <v>2</v>
      </c>
      <c r="C277" s="26" t="str">
        <f>IF($E276&lt;&gt;"",INDEX('Question grid'!$C$22:$G$30,B277,(MATCH($E278,'Question grid'!$C$22:$G$22,0))),"")</f>
        <v/>
      </c>
      <c r="D277" s="14"/>
      <c r="E277" s="232"/>
      <c r="F277" s="2"/>
      <c r="H277" s="388"/>
    </row>
    <row r="278" spans="1:9" ht="13" thickBot="1" x14ac:dyDescent="0.3">
      <c r="A278" s="24"/>
      <c r="B278" s="25"/>
      <c r="C278" s="26"/>
      <c r="D278" s="52"/>
      <c r="E278" s="233" t="e">
        <f>VLOOKUP(E276,'Question grid'!$C$5:$D$17,2,FALSE)</f>
        <v>#N/A</v>
      </c>
      <c r="F278" s="25"/>
    </row>
    <row r="279" spans="1:9" ht="13" thickBot="1" x14ac:dyDescent="0.3">
      <c r="B279" s="25">
        <v>3</v>
      </c>
      <c r="C279" s="26" t="str">
        <f>IF($E276&lt;&gt;"",INDEX('Question grid'!$C$22:$G$30,B279,(MATCH($E278,'Question grid'!$C$22:$G$22,0))),"")</f>
        <v/>
      </c>
      <c r="D279" s="14"/>
      <c r="E279" s="145"/>
      <c r="F279" s="2"/>
      <c r="G279" s="24"/>
      <c r="H279" s="387" t="s">
        <v>252</v>
      </c>
      <c r="I279" s="24"/>
    </row>
    <row r="280" spans="1:9" ht="13" thickBot="1" x14ac:dyDescent="0.3">
      <c r="B280" s="25"/>
      <c r="C280" s="26"/>
      <c r="D280" s="14"/>
      <c r="E280" s="26"/>
      <c r="F280" s="2"/>
      <c r="H280" s="388"/>
    </row>
    <row r="281" spans="1:9" ht="13" thickBot="1" x14ac:dyDescent="0.3">
      <c r="B281" s="25">
        <v>4</v>
      </c>
      <c r="C281" s="26" t="str">
        <f>IF($E276&lt;&gt;"",INDEX('Question grid'!$C$22:$G$30,B281,(MATCH($E278,'Question grid'!$C$22:$G$22,0))),"")</f>
        <v/>
      </c>
      <c r="D281" s="14"/>
      <c r="E281" s="145"/>
      <c r="F281" s="2"/>
    </row>
    <row r="282" spans="1:9" ht="13" thickBot="1" x14ac:dyDescent="0.3">
      <c r="B282" s="25"/>
      <c r="C282" s="26"/>
      <c r="D282" s="14"/>
      <c r="E282" s="26"/>
      <c r="F282" s="2"/>
    </row>
    <row r="283" spans="1:9" x14ac:dyDescent="0.25">
      <c r="B283" s="25">
        <v>5</v>
      </c>
      <c r="C283" s="26" t="str">
        <f>IF($E276&lt;&gt;"",INDEX('Question grid'!$C$22:$G$30,B283,(MATCH($E278,'Question grid'!$C$22:$G$22,0))),"")</f>
        <v/>
      </c>
      <c r="D283" s="14"/>
      <c r="E283" s="220"/>
      <c r="F283" s="2"/>
    </row>
    <row r="284" spans="1:9" ht="13" thickBot="1" x14ac:dyDescent="0.3">
      <c r="B284" s="25">
        <v>6</v>
      </c>
      <c r="C284" s="26" t="str">
        <f>IF($E276&lt;&gt;"",INDEX('Question grid'!$C$22:$G$30,B284,(MATCH($E278,'Question grid'!$C$22:$G$22,0))),"")</f>
        <v/>
      </c>
      <c r="D284" s="14"/>
      <c r="E284" s="75"/>
      <c r="F284" s="2"/>
    </row>
    <row r="285" spans="1:9" ht="13" thickBot="1" x14ac:dyDescent="0.3">
      <c r="B285" s="25"/>
      <c r="C285" s="26"/>
      <c r="D285" s="14"/>
      <c r="E285" s="26"/>
      <c r="F285" s="2"/>
    </row>
    <row r="286" spans="1:9" ht="25.5" customHeight="1" x14ac:dyDescent="0.25">
      <c r="B286" s="25">
        <v>7</v>
      </c>
      <c r="C286" s="26" t="str">
        <f>IF($E276&lt;&gt;"",INDEX('Question grid'!$C$22:$G$30,B286,(MATCH($E278,'Question grid'!$C$22:$G$22,0))),"")</f>
        <v/>
      </c>
      <c r="D286" s="14"/>
      <c r="E286" s="220"/>
      <c r="F286" s="2"/>
    </row>
    <row r="287" spans="1:9" ht="13" thickBot="1" x14ac:dyDescent="0.3">
      <c r="B287" s="25">
        <v>8</v>
      </c>
      <c r="C287" s="26" t="str">
        <f>IF($E276&lt;&gt;"",INDEX('Question grid'!$C$22:$G$30,B287,(MATCH($E278,'Question grid'!$C$22:$G$22,0))),"")</f>
        <v/>
      </c>
      <c r="D287" s="14"/>
      <c r="E287" s="75"/>
      <c r="F287" s="2"/>
    </row>
    <row r="288" spans="1:9" ht="13" thickBot="1" x14ac:dyDescent="0.3">
      <c r="B288" s="25"/>
      <c r="C288" s="26"/>
      <c r="D288" s="14"/>
      <c r="E288" s="26"/>
      <c r="F288" s="2"/>
    </row>
    <row r="289" spans="2:8" ht="75" customHeight="1" thickBot="1" x14ac:dyDescent="0.3">
      <c r="B289" s="25">
        <v>9</v>
      </c>
      <c r="C289" s="26" t="str">
        <f>IF($E276&lt;&gt;"",INDEX('Question grid'!$C$22:$G$30,B289,(MATCH($E278,'Question grid'!$C$22:$G$22,0))),"")</f>
        <v/>
      </c>
      <c r="D289" s="14"/>
      <c r="E289" s="145"/>
      <c r="F289" s="2"/>
      <c r="H289" s="15"/>
    </row>
    <row r="290" spans="2:8" x14ac:dyDescent="0.25">
      <c r="B290" s="25"/>
      <c r="C290" s="26"/>
      <c r="D290" s="14"/>
      <c r="E290" s="26"/>
      <c r="F290" s="2"/>
    </row>
  </sheetData>
  <sheetProtection algorithmName="SHA-512" hashValue="mSaJ2Nz+5Hm7Phq9vEwuw//HBZQ6A9jklr+Y5BtuUQjo4tt0XLzpMhEnNm7UB3i98WG80IlzO3EBY8LFpkdjnw==" saltValue="A7M+kGtcBg5fSe7wzK1EJg==" spinCount="100000" sheet="1" selectLockedCells="1"/>
  <mergeCells count="47">
    <mergeCell ref="C3:E3"/>
    <mergeCell ref="C4:E4"/>
    <mergeCell ref="H13:H14"/>
    <mergeCell ref="C27:E27"/>
    <mergeCell ref="C8:E8"/>
    <mergeCell ref="H10:H11"/>
    <mergeCell ref="C122:E122"/>
    <mergeCell ref="H29:H30"/>
    <mergeCell ref="H32:H33"/>
    <mergeCell ref="H48:H49"/>
    <mergeCell ref="H51:H52"/>
    <mergeCell ref="H67:H68"/>
    <mergeCell ref="H70:H71"/>
    <mergeCell ref="H108:H109"/>
    <mergeCell ref="H86:H87"/>
    <mergeCell ref="H89:H90"/>
    <mergeCell ref="H105:H106"/>
    <mergeCell ref="C46:E46"/>
    <mergeCell ref="C65:E65"/>
    <mergeCell ref="C84:E84"/>
    <mergeCell ref="C103:E103"/>
    <mergeCell ref="C160:E160"/>
    <mergeCell ref="C141:E141"/>
    <mergeCell ref="H124:H125"/>
    <mergeCell ref="H127:H128"/>
    <mergeCell ref="H143:H144"/>
    <mergeCell ref="H146:H147"/>
    <mergeCell ref="C179:E179"/>
    <mergeCell ref="H162:H163"/>
    <mergeCell ref="H165:H166"/>
    <mergeCell ref="H181:H182"/>
    <mergeCell ref="H184:H185"/>
    <mergeCell ref="C198:E198"/>
    <mergeCell ref="C217:E217"/>
    <mergeCell ref="H200:H201"/>
    <mergeCell ref="H203:H204"/>
    <mergeCell ref="H219:H220"/>
    <mergeCell ref="C236:E236"/>
    <mergeCell ref="C255:E255"/>
    <mergeCell ref="H222:H223"/>
    <mergeCell ref="H238:H239"/>
    <mergeCell ref="H241:H242"/>
    <mergeCell ref="C274:E274"/>
    <mergeCell ref="H257:H258"/>
    <mergeCell ref="H260:H261"/>
    <mergeCell ref="H276:H277"/>
    <mergeCell ref="H279:H280"/>
  </mergeCells>
  <conditionalFormatting sqref="C11:C15 C17:C18 C20:C23">
    <cfRule type="beginsWith" dxfId="119" priority="265" operator="beginsWith" text="NA">
      <formula>LEFT(C11,LEN("NA"))="NA"</formula>
    </cfRule>
  </conditionalFormatting>
  <conditionalFormatting sqref="C30:C34 C36:C37 C39:C42">
    <cfRule type="beginsWith" dxfId="118" priority="53" operator="beginsWith" text="NA">
      <formula>LEFT(C30,LEN("NA"))="NA"</formula>
    </cfRule>
  </conditionalFormatting>
  <conditionalFormatting sqref="C49:C53 C55:C56 C58:C61">
    <cfRule type="beginsWith" dxfId="117" priority="49" operator="beginsWith" text="NA">
      <formula>LEFT(C49,LEN("NA"))="NA"</formula>
    </cfRule>
  </conditionalFormatting>
  <conditionalFormatting sqref="C68:C72 C74:C75 C77:C80">
    <cfRule type="beginsWith" dxfId="116" priority="45" operator="beginsWith" text="NA">
      <formula>LEFT(C68,LEN("NA"))="NA"</formula>
    </cfRule>
  </conditionalFormatting>
  <conditionalFormatting sqref="C87:C91 C93:C94 C96:C99">
    <cfRule type="beginsWith" dxfId="115" priority="41" operator="beginsWith" text="NA">
      <formula>LEFT(C87,LEN("NA"))="NA"</formula>
    </cfRule>
  </conditionalFormatting>
  <conditionalFormatting sqref="C106:C110 C112:C113 C115:C118">
    <cfRule type="beginsWith" dxfId="114" priority="37" operator="beginsWith" text="NA">
      <formula>LEFT(C106,LEN("NA"))="NA"</formula>
    </cfRule>
  </conditionalFormatting>
  <conditionalFormatting sqref="C125:C129 C131:C132 C134:C137">
    <cfRule type="beginsWith" dxfId="113" priority="33" operator="beginsWith" text="NA">
      <formula>LEFT(C125,LEN("NA"))="NA"</formula>
    </cfRule>
  </conditionalFormatting>
  <conditionalFormatting sqref="C144:C148 C150:C151 C153:C156">
    <cfRule type="beginsWith" dxfId="112" priority="29" operator="beginsWith" text="NA">
      <formula>LEFT(C144,LEN("NA"))="NA"</formula>
    </cfRule>
  </conditionalFormatting>
  <conditionalFormatting sqref="C163:C167 C169:C170 C172:C175">
    <cfRule type="beginsWith" dxfId="111" priority="25" operator="beginsWith" text="NA">
      <formula>LEFT(C163,LEN("NA"))="NA"</formula>
    </cfRule>
  </conditionalFormatting>
  <conditionalFormatting sqref="C182:C186 C188:C189 C191:C194">
    <cfRule type="beginsWith" dxfId="110" priority="21" operator="beginsWith" text="NA">
      <formula>LEFT(C182,LEN("NA"))="NA"</formula>
    </cfRule>
  </conditionalFormatting>
  <conditionalFormatting sqref="C201:C205 C207:C208 C210:C213">
    <cfRule type="beginsWith" dxfId="109" priority="17" operator="beginsWith" text="NA">
      <formula>LEFT(C201,LEN("NA"))="NA"</formula>
    </cfRule>
  </conditionalFormatting>
  <conditionalFormatting sqref="C220:C224 C226:C227 C229:C232">
    <cfRule type="beginsWith" dxfId="108" priority="13" operator="beginsWith" text="NA">
      <formula>LEFT(C220,LEN("NA"))="NA"</formula>
    </cfRule>
  </conditionalFormatting>
  <conditionalFormatting sqref="C239:C243 C245:C246 C248:C251">
    <cfRule type="beginsWith" dxfId="107" priority="9" operator="beginsWith" text="NA">
      <formula>LEFT(C239,LEN("NA"))="NA"</formula>
    </cfRule>
  </conditionalFormatting>
  <conditionalFormatting sqref="C258:C262 C264:C265 C267:C270">
    <cfRule type="beginsWith" dxfId="106" priority="5" operator="beginsWith" text="NA">
      <formula>LEFT(C258,LEN("NA"))="NA"</formula>
    </cfRule>
  </conditionalFormatting>
  <conditionalFormatting sqref="C277:C281 C283:C284 C286:C289">
    <cfRule type="beginsWith" dxfId="105" priority="1" operator="beginsWith" text="NA">
      <formula>LEFT(C277,LEN("NA"))="NA"</formula>
    </cfRule>
  </conditionalFormatting>
  <conditionalFormatting sqref="E15">
    <cfRule type="expression" dxfId="104" priority="268">
      <formula>$E12="Member"</formula>
    </cfRule>
  </conditionalFormatting>
  <conditionalFormatting sqref="E18">
    <cfRule type="expression" dxfId="103" priority="266">
      <formula>$E12="Other"</formula>
    </cfRule>
    <cfRule type="expression" dxfId="102" priority="267">
      <formula>$E12="Member"</formula>
    </cfRule>
  </conditionalFormatting>
  <conditionalFormatting sqref="E34">
    <cfRule type="expression" dxfId="101" priority="56">
      <formula>$E31="Member"</formula>
    </cfRule>
  </conditionalFormatting>
  <conditionalFormatting sqref="E37">
    <cfRule type="expression" dxfId="100" priority="54">
      <formula>$E31="Other"</formula>
    </cfRule>
    <cfRule type="expression" dxfId="99" priority="55">
      <formula>$E31="Member"</formula>
    </cfRule>
  </conditionalFormatting>
  <conditionalFormatting sqref="E53">
    <cfRule type="expression" dxfId="98" priority="52">
      <formula>$E50="Member"</formula>
    </cfRule>
  </conditionalFormatting>
  <conditionalFormatting sqref="E56">
    <cfRule type="expression" dxfId="97" priority="51">
      <formula>$E50="Member"</formula>
    </cfRule>
    <cfRule type="expression" dxfId="96" priority="50">
      <formula>$E50="Other"</formula>
    </cfRule>
  </conditionalFormatting>
  <conditionalFormatting sqref="E72">
    <cfRule type="expression" dxfId="95" priority="48">
      <formula>$E69="Member"</formula>
    </cfRule>
  </conditionalFormatting>
  <conditionalFormatting sqref="E75">
    <cfRule type="expression" dxfId="94" priority="47">
      <formula>$E69="Member"</formula>
    </cfRule>
    <cfRule type="expression" dxfId="93" priority="46">
      <formula>$E69="Other"</formula>
    </cfRule>
  </conditionalFormatting>
  <conditionalFormatting sqref="E91">
    <cfRule type="expression" dxfId="92" priority="44">
      <formula>$E88="Member"</formula>
    </cfRule>
  </conditionalFormatting>
  <conditionalFormatting sqref="E94">
    <cfRule type="expression" dxfId="91" priority="42">
      <formula>$E88="Other"</formula>
    </cfRule>
    <cfRule type="expression" dxfId="90" priority="43">
      <formula>$E88="Member"</formula>
    </cfRule>
  </conditionalFormatting>
  <conditionalFormatting sqref="E110">
    <cfRule type="expression" dxfId="89" priority="40">
      <formula>$E107="Member"</formula>
    </cfRule>
  </conditionalFormatting>
  <conditionalFormatting sqref="E113">
    <cfRule type="expression" dxfId="88" priority="38">
      <formula>$E107="Other"</formula>
    </cfRule>
    <cfRule type="expression" dxfId="87" priority="39">
      <formula>$E107="Member"</formula>
    </cfRule>
  </conditionalFormatting>
  <conditionalFormatting sqref="E129">
    <cfRule type="expression" dxfId="86" priority="36">
      <formula>$E126="Member"</formula>
    </cfRule>
  </conditionalFormatting>
  <conditionalFormatting sqref="E132">
    <cfRule type="expression" dxfId="85" priority="35">
      <formula>$E126="Member"</formula>
    </cfRule>
    <cfRule type="expression" dxfId="84" priority="34">
      <formula>$E126="Other"</formula>
    </cfRule>
  </conditionalFormatting>
  <conditionalFormatting sqref="E148">
    <cfRule type="expression" dxfId="83" priority="32">
      <formula>$E145="Member"</formula>
    </cfRule>
  </conditionalFormatting>
  <conditionalFormatting sqref="E151">
    <cfRule type="expression" dxfId="82" priority="30">
      <formula>$E145="Other"</formula>
    </cfRule>
    <cfRule type="expression" dxfId="81" priority="31">
      <formula>$E145="Member"</formula>
    </cfRule>
  </conditionalFormatting>
  <conditionalFormatting sqref="E167">
    <cfRule type="expression" dxfId="80" priority="28">
      <formula>$E164="Member"</formula>
    </cfRule>
  </conditionalFormatting>
  <conditionalFormatting sqref="E170">
    <cfRule type="expression" dxfId="79" priority="27">
      <formula>$E164="Member"</formula>
    </cfRule>
    <cfRule type="expression" dxfId="78" priority="26">
      <formula>$E164="Other"</formula>
    </cfRule>
  </conditionalFormatting>
  <conditionalFormatting sqref="E186">
    <cfRule type="expression" dxfId="77" priority="24">
      <formula>$E183="Member"</formula>
    </cfRule>
  </conditionalFormatting>
  <conditionalFormatting sqref="E189">
    <cfRule type="expression" dxfId="76" priority="23">
      <formula>$E183="Member"</formula>
    </cfRule>
    <cfRule type="expression" dxfId="75" priority="22">
      <formula>$E183="Other"</formula>
    </cfRule>
  </conditionalFormatting>
  <conditionalFormatting sqref="E205">
    <cfRule type="expression" dxfId="74" priority="20">
      <formula>$E202="Member"</formula>
    </cfRule>
  </conditionalFormatting>
  <conditionalFormatting sqref="E208">
    <cfRule type="expression" dxfId="73" priority="18">
      <formula>$E202="Other"</formula>
    </cfRule>
    <cfRule type="expression" dxfId="72" priority="19">
      <formula>$E202="Member"</formula>
    </cfRule>
  </conditionalFormatting>
  <conditionalFormatting sqref="E224">
    <cfRule type="expression" dxfId="71" priority="16">
      <formula>$E221="Member"</formula>
    </cfRule>
  </conditionalFormatting>
  <conditionalFormatting sqref="E227">
    <cfRule type="expression" dxfId="70" priority="14">
      <formula>$E221="Other"</formula>
    </cfRule>
    <cfRule type="expression" dxfId="69" priority="15">
      <formula>$E221="Member"</formula>
    </cfRule>
  </conditionalFormatting>
  <conditionalFormatting sqref="E243">
    <cfRule type="expression" dxfId="68" priority="12">
      <formula>$E240="Member"</formula>
    </cfRule>
  </conditionalFormatting>
  <conditionalFormatting sqref="E246">
    <cfRule type="expression" dxfId="67" priority="11">
      <formula>$E240="Member"</formula>
    </cfRule>
    <cfRule type="expression" dxfId="66" priority="10">
      <formula>$E240="Other"</formula>
    </cfRule>
  </conditionalFormatting>
  <conditionalFormatting sqref="E262">
    <cfRule type="expression" dxfId="65" priority="8">
      <formula>$E259="Member"</formula>
    </cfRule>
  </conditionalFormatting>
  <conditionalFormatting sqref="E265">
    <cfRule type="expression" dxfId="64" priority="7">
      <formula>$E259="Member"</formula>
    </cfRule>
    <cfRule type="expression" dxfId="63" priority="6">
      <formula>$E259="Other"</formula>
    </cfRule>
  </conditionalFormatting>
  <conditionalFormatting sqref="E281">
    <cfRule type="expression" dxfId="62" priority="4">
      <formula>$E278="Member"</formula>
    </cfRule>
  </conditionalFormatting>
  <conditionalFormatting sqref="E284">
    <cfRule type="expression" dxfId="61" priority="3">
      <formula>$E278="Member"</formula>
    </cfRule>
    <cfRule type="expression" dxfId="60" priority="2">
      <formula>$E278="Other"</formula>
    </cfRule>
  </conditionalFormatting>
  <dataValidations count="4">
    <dataValidation type="list" allowBlank="1" showInputMessage="1" showErrorMessage="1" sqref="E238 E86 E10 E257 E29 E48 E67 E105 E124 E143 E162 E181 E200 E219 E276" xr:uid="{00000000-0002-0000-0800-000000000000}">
      <formula1>Recognition</formula1>
    </dataValidation>
    <dataValidation type="list" allowBlank="1" showInputMessage="1" showErrorMessage="1" sqref="E225 E54 E73 E16 E244 E263 E35 E92 E111 E130 E149 E168 E187 E206 E282" xr:uid="{00000000-0002-0000-0800-000001000000}">
      <formula1>AudienceType</formula1>
    </dataValidation>
    <dataValidation type="list" allowBlank="1" showInputMessage="1" showErrorMessage="1" sqref="E21 E78 E97 E249 E268 E40 E59 E116 E135 E154 E173 E192 E211 E230 E287" xr:uid="{00000000-0002-0000-0800-000002000000}">
      <formula1>YesNo</formula1>
    </dataValidation>
    <dataValidation type="list" allowBlank="1" showInputMessage="1" showErrorMessage="1" sqref="E15 E243 E34 E262 E53 E72 E91 E110 E129 E148 E167 E186 E205 E224 E281" xr:uid="{00000000-0002-0000-0800-000003000000}">
      <formula1>OtherAudience</formula1>
    </dataValidation>
  </dataValidations>
  <hyperlinks>
    <hyperlink ref="H13:H14" location="CheckRecognition" display="Back to checklist" xr:uid="{00000000-0004-0000-0800-000000000000}"/>
    <hyperlink ref="C4:E4" r:id="rId1" display="Read the outcomes of our recent review of the RSC Prizes and Awards at rsc.li/re-thinking-recognition" xr:uid="{00000000-0004-0000-0800-000001000000}"/>
    <hyperlink ref="H10:H11" location="'Member recognition'!E10" display="Back to top" xr:uid="{00000000-0004-0000-0800-000002000000}"/>
    <hyperlink ref="H29:H30" location="'Member recognition'!E10" display="Back to top" xr:uid="{00000000-0004-0000-0800-000011000000}"/>
    <hyperlink ref="H48:H49" location="'Member recognition'!E10" display="Back to top" xr:uid="{00000000-0004-0000-0800-000012000000}"/>
    <hyperlink ref="H67:H68" location="'Member recognition'!E10" display="Back to top" xr:uid="{00000000-0004-0000-0800-000013000000}"/>
    <hyperlink ref="H86:H87" location="'Member recognition'!E10" display="Back to top" xr:uid="{00000000-0004-0000-0800-000014000000}"/>
    <hyperlink ref="H105:H106" location="'Member recognition'!E10" display="Back to top" xr:uid="{00000000-0004-0000-0800-000015000000}"/>
    <hyperlink ref="H124:H125" location="'Member recognition'!E10" display="Back to top" xr:uid="{00000000-0004-0000-0800-000016000000}"/>
    <hyperlink ref="H143:H144" location="'Member recognition'!E10" display="Back to top" xr:uid="{00000000-0004-0000-0800-000017000000}"/>
    <hyperlink ref="H162:H163" location="'Member recognition'!E10" display="Back to top" xr:uid="{00000000-0004-0000-0800-000018000000}"/>
    <hyperlink ref="H181:H182" location="'Member recognition'!E10" display="Back to top" xr:uid="{00000000-0004-0000-0800-000019000000}"/>
    <hyperlink ref="H200:H201" location="'Member recognition'!E10" display="Back to top" xr:uid="{00000000-0004-0000-0800-00001A000000}"/>
    <hyperlink ref="H219:H220" location="'Member recognition'!E10" display="Back to top" xr:uid="{00000000-0004-0000-0800-00001B000000}"/>
    <hyperlink ref="H238:H239" location="'Member recognition'!E10" display="Back to top" xr:uid="{00000000-0004-0000-0800-00001C000000}"/>
    <hyperlink ref="H257:H258" location="'Member recognition'!E10" display="Back to top" xr:uid="{00000000-0004-0000-0800-00001D000000}"/>
    <hyperlink ref="H276:H277" location="'Member recognition'!E10" display="Back to top" xr:uid="{00000000-0004-0000-0800-00001E000000}"/>
    <hyperlink ref="H32:H33" location="CheckRecognition" display="Back to checklist" xr:uid="{D16D344F-5F50-4F0D-9E90-264071B987F8}"/>
    <hyperlink ref="H51:H52" location="CheckRecognition" display="Back to checklist" xr:uid="{9A393E83-87A8-475E-A476-73A52707C509}"/>
    <hyperlink ref="H70:H71" location="CheckRecognition" display="Back to checklist" xr:uid="{6AFD5F5C-932E-48F9-BE30-C20DE3B0B8E6}"/>
    <hyperlink ref="H89:H90" location="CheckRecognition" display="Back to checklist" xr:uid="{A391D57F-C652-42A8-8F6F-B82EC88F3CA1}"/>
    <hyperlink ref="H108:H109" location="CheckRecognition" display="Back to checklist" xr:uid="{D4B1DF49-2CE1-4D1F-892A-85353B035E65}"/>
    <hyperlink ref="H127:H128" location="CheckRecognition" display="Back to checklist" xr:uid="{2E1BF9E1-BB90-4E81-B60F-3ECA074040BB}"/>
    <hyperlink ref="H146:H147" location="CheckRecognition" display="Back to checklist" xr:uid="{3B46BD4B-2FDF-401C-8012-DCE41F3AEFCF}"/>
    <hyperlink ref="H165:H166" location="CheckRecognition" display="Back to checklist" xr:uid="{7A3FFC28-0CD6-4728-8338-D334FFF7F049}"/>
    <hyperlink ref="H184:H185" location="CheckRecognition" display="Back to checklist" xr:uid="{5FF7349B-1806-47DF-9152-23C8941CAEE8}"/>
    <hyperlink ref="H203:H204" location="CheckRecognition" display="Back to checklist" xr:uid="{B4162DFC-08A4-4EEB-B9A1-ADA6BCACD720}"/>
    <hyperlink ref="H222:H223" location="CheckRecognition" display="Back to checklist" xr:uid="{E537906F-6D62-4932-B225-4352441BACF5}"/>
    <hyperlink ref="H241:H242" location="CheckRecognition" display="Back to checklist" xr:uid="{C2C435D4-9C07-47BE-8760-6B9B629F9763}"/>
    <hyperlink ref="H260:H261" location="CheckRecognition" display="Back to checklist" xr:uid="{CB150247-48E1-4BDC-AA98-CCCA27E55DAC}"/>
    <hyperlink ref="H279:H280" location="CheckRecognition" display="Back to checklist" xr:uid="{66651FBC-514E-4A2D-9A31-35C1E37B141C}"/>
  </hyperlinks>
  <pageMargins left="0.7" right="0.7" top="0.75" bottom="0.75" header="0.3" footer="0.3"/>
  <pageSetup paperSize="9" orientation="portrait" verticalDpi="0"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0070C0"/>
  </sheetPr>
  <dimension ref="A2:W49"/>
  <sheetViews>
    <sheetView topLeftCell="D4" zoomScale="90" zoomScaleNormal="90" workbookViewId="0">
      <selection activeCell="D37" sqref="D37"/>
    </sheetView>
  </sheetViews>
  <sheetFormatPr defaultRowHeight="12.5" x14ac:dyDescent="0.25"/>
  <cols>
    <col min="1" max="1" width="25.453125" customWidth="1"/>
    <col min="2" max="2" width="24.54296875" bestFit="1" customWidth="1"/>
    <col min="3" max="3" width="9.1796875" style="74"/>
    <col min="4" max="4" width="20.1796875" customWidth="1"/>
    <col min="5" max="5" width="22.1796875" customWidth="1"/>
    <col min="6" max="6" width="17" customWidth="1"/>
    <col min="7" max="7" width="27" bestFit="1" customWidth="1"/>
    <col min="8" max="8" width="2.453125" customWidth="1"/>
    <col min="9" max="9" width="23.81640625" customWidth="1"/>
    <col min="10" max="10" width="2.453125" customWidth="1"/>
    <col min="11" max="11" width="12.54296875" bestFit="1" customWidth="1"/>
    <col min="12" max="12" width="15.1796875" customWidth="1"/>
    <col min="13" max="13" width="2.453125" customWidth="1"/>
    <col min="14" max="14" width="29.1796875" customWidth="1"/>
    <col min="15" max="15" width="13.26953125" customWidth="1"/>
    <col min="16" max="16" width="2.453125" customWidth="1"/>
    <col min="17" max="17" width="25" customWidth="1"/>
  </cols>
  <sheetData>
    <row r="2" spans="1:17" x14ac:dyDescent="0.25">
      <c r="G2" s="74" t="s">
        <v>159</v>
      </c>
      <c r="H2" s="74"/>
      <c r="I2" s="74" t="s">
        <v>227</v>
      </c>
      <c r="J2" s="74"/>
      <c r="K2" s="74" t="s">
        <v>169</v>
      </c>
      <c r="L2" s="74" t="s">
        <v>169</v>
      </c>
      <c r="M2" s="74"/>
      <c r="N2" s="74" t="s">
        <v>159</v>
      </c>
      <c r="O2" s="74" t="s">
        <v>160</v>
      </c>
      <c r="P2" s="74"/>
      <c r="Q2" s="74" t="s">
        <v>159</v>
      </c>
    </row>
    <row r="4" spans="1:17" ht="13" x14ac:dyDescent="0.25">
      <c r="A4" s="396" t="s">
        <v>106</v>
      </c>
      <c r="B4" s="397"/>
      <c r="C4" s="119"/>
      <c r="D4" s="108"/>
      <c r="E4" s="109"/>
      <c r="F4" s="109"/>
      <c r="G4" s="110"/>
      <c r="H4" s="133"/>
      <c r="I4" s="132"/>
      <c r="J4" s="133"/>
      <c r="K4" s="108"/>
      <c r="L4" s="109"/>
      <c r="M4" s="106"/>
      <c r="N4" s="109"/>
      <c r="O4" s="110"/>
      <c r="P4" s="135"/>
      <c r="Q4" s="110"/>
    </row>
    <row r="5" spans="1:17" s="211" customFormat="1" ht="26" x14ac:dyDescent="0.25">
      <c r="A5" s="202" t="s">
        <v>105</v>
      </c>
      <c r="B5" s="203" t="s">
        <v>15</v>
      </c>
      <c r="C5" s="204" t="s">
        <v>226</v>
      </c>
      <c r="D5" s="205" t="s">
        <v>173</v>
      </c>
      <c r="E5" s="206" t="s">
        <v>386</v>
      </c>
      <c r="F5" s="206" t="s">
        <v>174</v>
      </c>
      <c r="G5" s="207" t="s">
        <v>387</v>
      </c>
      <c r="H5" s="208"/>
      <c r="I5" s="204" t="s">
        <v>175</v>
      </c>
      <c r="J5" s="208"/>
      <c r="K5" s="205" t="s">
        <v>176</v>
      </c>
      <c r="L5" s="206" t="s">
        <v>177</v>
      </c>
      <c r="M5" s="209"/>
      <c r="N5" s="206" t="s">
        <v>142</v>
      </c>
      <c r="O5" s="207" t="s">
        <v>155</v>
      </c>
      <c r="P5" s="210"/>
      <c r="Q5" s="207" t="s">
        <v>158</v>
      </c>
    </row>
    <row r="6" spans="1:17" x14ac:dyDescent="0.25">
      <c r="A6" s="108" t="str">
        <f>Checklist!$E$7</f>
        <v>Toxicology Group Interest Group</v>
      </c>
      <c r="B6" s="109" t="str">
        <f>Checklist!$E$8</f>
        <v>Interest Group</v>
      </c>
      <c r="C6" s="120">
        <v>1</v>
      </c>
      <c r="D6" s="108">
        <f>'Member recognition'!$E10</f>
        <v>0</v>
      </c>
      <c r="E6" s="109">
        <f>'Member recognition'!$E11</f>
        <v>0</v>
      </c>
      <c r="F6" t="e">
        <f>'Member recognition'!$E12</f>
        <v>#N/A</v>
      </c>
      <c r="G6" s="112">
        <f>'Member recognition'!$E13</f>
        <v>0</v>
      </c>
      <c r="H6" s="80"/>
      <c r="I6" s="125">
        <f>'Member recognition'!$E15</f>
        <v>0</v>
      </c>
      <c r="J6" s="80"/>
      <c r="K6" s="111">
        <f>'Member recognition'!$E17</f>
        <v>0</v>
      </c>
      <c r="L6">
        <f>'Member recognition'!$E18</f>
        <v>0</v>
      </c>
      <c r="M6" s="107"/>
      <c r="N6">
        <f>'Member recognition'!$E20</f>
        <v>0</v>
      </c>
      <c r="O6" s="112">
        <f>'Member recognition'!$E21</f>
        <v>0</v>
      </c>
      <c r="P6" s="81"/>
      <c r="Q6" s="112">
        <f>'Member recognition'!$E23</f>
        <v>0</v>
      </c>
    </row>
    <row r="7" spans="1:17" x14ac:dyDescent="0.25">
      <c r="A7" s="111" t="str">
        <f>Checklist!$E$7</f>
        <v>Toxicology Group Interest Group</v>
      </c>
      <c r="B7" t="str">
        <f>Checklist!$E$8</f>
        <v>Interest Group</v>
      </c>
      <c r="C7" s="120">
        <v>2</v>
      </c>
      <c r="D7" s="111">
        <f>'Member recognition'!$E29</f>
        <v>0</v>
      </c>
      <c r="E7">
        <f>'Member recognition'!$E30</f>
        <v>0</v>
      </c>
      <c r="F7" t="e">
        <f>'Member recognition'!$E31</f>
        <v>#N/A</v>
      </c>
      <c r="G7" s="112">
        <f>'Member recognition'!$E32</f>
        <v>0</v>
      </c>
      <c r="H7" s="80"/>
      <c r="I7" s="125">
        <f>'Member recognition'!$E34</f>
        <v>0</v>
      </c>
      <c r="J7" s="80"/>
      <c r="K7" s="111">
        <f>'Member recognition'!$E36</f>
        <v>0</v>
      </c>
      <c r="L7">
        <f>'Member recognition'!$E37</f>
        <v>0</v>
      </c>
      <c r="M7" s="107"/>
      <c r="N7">
        <f>'Member recognition'!$E39</f>
        <v>0</v>
      </c>
      <c r="O7" s="112">
        <f>'Member recognition'!$E40</f>
        <v>0</v>
      </c>
      <c r="P7" s="81"/>
      <c r="Q7" s="112">
        <f>'Member recognition'!$E42</f>
        <v>0</v>
      </c>
    </row>
    <row r="8" spans="1:17" x14ac:dyDescent="0.25">
      <c r="A8" s="111" t="str">
        <f>Checklist!$E$7</f>
        <v>Toxicology Group Interest Group</v>
      </c>
      <c r="B8" t="str">
        <f>Checklist!$E$8</f>
        <v>Interest Group</v>
      </c>
      <c r="C8" s="120">
        <v>3</v>
      </c>
      <c r="D8" s="111">
        <f>'Member recognition'!$E48</f>
        <v>0</v>
      </c>
      <c r="E8">
        <f>'Member recognition'!$E49</f>
        <v>0</v>
      </c>
      <c r="F8" t="e">
        <f>'Member recognition'!$E50</f>
        <v>#N/A</v>
      </c>
      <c r="G8" s="112">
        <f>'Member recognition'!$E51</f>
        <v>0</v>
      </c>
      <c r="H8" s="80"/>
      <c r="I8" s="125">
        <f>'Member recognition'!$E53</f>
        <v>0</v>
      </c>
      <c r="J8" s="80"/>
      <c r="K8" s="111">
        <f>'Member recognition'!$E55</f>
        <v>0</v>
      </c>
      <c r="L8">
        <f>'Member recognition'!$E56</f>
        <v>0</v>
      </c>
      <c r="M8" s="107"/>
      <c r="N8">
        <f>'Member recognition'!$E58</f>
        <v>0</v>
      </c>
      <c r="O8" s="112">
        <f>'Member recognition'!$E59</f>
        <v>0</v>
      </c>
      <c r="P8" s="81"/>
      <c r="Q8" s="112">
        <f>'Member recognition'!$E61</f>
        <v>0</v>
      </c>
    </row>
    <row r="9" spans="1:17" x14ac:dyDescent="0.25">
      <c r="A9" s="111" t="str">
        <f>Checklist!$E$7</f>
        <v>Toxicology Group Interest Group</v>
      </c>
      <c r="B9" t="str">
        <f>Checklist!$E$8</f>
        <v>Interest Group</v>
      </c>
      <c r="C9" s="120">
        <v>4</v>
      </c>
      <c r="D9" s="111">
        <f>'Member recognition'!$E67</f>
        <v>0</v>
      </c>
      <c r="E9">
        <f>'Member recognition'!$E68</f>
        <v>0</v>
      </c>
      <c r="F9" t="e">
        <f>'Member recognition'!$E69</f>
        <v>#N/A</v>
      </c>
      <c r="G9" s="112">
        <f>'Member recognition'!$E70</f>
        <v>0</v>
      </c>
      <c r="H9" s="80"/>
      <c r="I9" s="125">
        <f>'Member recognition'!$E72</f>
        <v>0</v>
      </c>
      <c r="J9" s="80"/>
      <c r="K9" s="111">
        <f>'Member recognition'!$E74</f>
        <v>0</v>
      </c>
      <c r="L9">
        <f>'Member recognition'!$E75</f>
        <v>0</v>
      </c>
      <c r="M9" s="107"/>
      <c r="N9">
        <f>'Member recognition'!$E77</f>
        <v>0</v>
      </c>
      <c r="O9" s="112">
        <f>'Member recognition'!$E78</f>
        <v>0</v>
      </c>
      <c r="P9" s="81"/>
      <c r="Q9" s="112">
        <f>'Member recognition'!$E80</f>
        <v>0</v>
      </c>
    </row>
    <row r="10" spans="1:17" x14ac:dyDescent="0.25">
      <c r="A10" s="111" t="str">
        <f>Checklist!$E$7</f>
        <v>Toxicology Group Interest Group</v>
      </c>
      <c r="B10" t="str">
        <f>Checklist!$E$8</f>
        <v>Interest Group</v>
      </c>
      <c r="C10" s="120">
        <v>5</v>
      </c>
      <c r="D10" s="111">
        <f>'Member recognition'!$E86</f>
        <v>0</v>
      </c>
      <c r="E10">
        <f>'Member recognition'!$E87</f>
        <v>0</v>
      </c>
      <c r="F10" t="e">
        <f>'Member recognition'!$E88</f>
        <v>#N/A</v>
      </c>
      <c r="G10" s="112">
        <f>'Member recognition'!$E89</f>
        <v>0</v>
      </c>
      <c r="H10" s="80"/>
      <c r="I10" s="125">
        <f>'Member recognition'!$E91</f>
        <v>0</v>
      </c>
      <c r="J10" s="80"/>
      <c r="K10" s="111">
        <f>'Member recognition'!$E93</f>
        <v>0</v>
      </c>
      <c r="L10">
        <f>'Member recognition'!$E94</f>
        <v>0</v>
      </c>
      <c r="M10" s="107"/>
      <c r="N10">
        <f>'Member recognition'!$E96</f>
        <v>0</v>
      </c>
      <c r="O10" s="112">
        <f>'Member recognition'!$E97</f>
        <v>0</v>
      </c>
      <c r="P10" s="81"/>
      <c r="Q10" s="112">
        <f>'Member recognition'!$E99</f>
        <v>0</v>
      </c>
    </row>
    <row r="11" spans="1:17" x14ac:dyDescent="0.25">
      <c r="A11" s="111" t="str">
        <f>Checklist!$E$7</f>
        <v>Toxicology Group Interest Group</v>
      </c>
      <c r="B11" t="str">
        <f>Checklist!$E$8</f>
        <v>Interest Group</v>
      </c>
      <c r="C11" s="120">
        <v>6</v>
      </c>
      <c r="D11" s="111">
        <f>'Member recognition'!$E105</f>
        <v>0</v>
      </c>
      <c r="E11">
        <f>'Member recognition'!$E106</f>
        <v>0</v>
      </c>
      <c r="F11" t="e">
        <f>'Member recognition'!$E107</f>
        <v>#N/A</v>
      </c>
      <c r="G11" s="112">
        <f>'Member recognition'!$E108</f>
        <v>0</v>
      </c>
      <c r="H11" s="80"/>
      <c r="I11" s="125">
        <f>'Member recognition'!$E110</f>
        <v>0</v>
      </c>
      <c r="J11" s="80"/>
      <c r="K11" s="111">
        <f>'Member recognition'!$E112</f>
        <v>0</v>
      </c>
      <c r="L11">
        <f>'Member recognition'!$E113</f>
        <v>0</v>
      </c>
      <c r="M11" s="107"/>
      <c r="N11">
        <f>'Member recognition'!$E115</f>
        <v>0</v>
      </c>
      <c r="O11" s="112">
        <f>'Member recognition'!$E116</f>
        <v>0</v>
      </c>
      <c r="P11" s="81"/>
      <c r="Q11" s="112">
        <f>'Member recognition'!$E118</f>
        <v>0</v>
      </c>
    </row>
    <row r="12" spans="1:17" x14ac:dyDescent="0.25">
      <c r="A12" s="111" t="str">
        <f>Checklist!$E$7</f>
        <v>Toxicology Group Interest Group</v>
      </c>
      <c r="B12" t="str">
        <f>Checklist!$E$8</f>
        <v>Interest Group</v>
      </c>
      <c r="C12" s="120">
        <v>7</v>
      </c>
      <c r="D12" s="111">
        <f>'Member recognition'!$E124</f>
        <v>0</v>
      </c>
      <c r="E12">
        <f>'Member recognition'!$E125</f>
        <v>0</v>
      </c>
      <c r="F12" t="e">
        <f>'Member recognition'!$E126</f>
        <v>#N/A</v>
      </c>
      <c r="G12" s="112">
        <f>'Member recognition'!$E127</f>
        <v>0</v>
      </c>
      <c r="H12" s="80"/>
      <c r="I12" s="125">
        <f>'Member recognition'!$E129</f>
        <v>0</v>
      </c>
      <c r="J12" s="80"/>
      <c r="K12" s="111">
        <f>'Member recognition'!$E131</f>
        <v>0</v>
      </c>
      <c r="L12">
        <f>'Member recognition'!$E132</f>
        <v>0</v>
      </c>
      <c r="M12" s="107"/>
      <c r="N12">
        <f>'Member recognition'!$E134</f>
        <v>0</v>
      </c>
      <c r="O12" s="112">
        <f>'Member recognition'!$E135</f>
        <v>0</v>
      </c>
      <c r="P12" s="81"/>
      <c r="Q12" s="112">
        <f>'Member recognition'!$E137</f>
        <v>0</v>
      </c>
    </row>
    <row r="13" spans="1:17" x14ac:dyDescent="0.25">
      <c r="A13" s="111" t="str">
        <f>Checklist!$E$7</f>
        <v>Toxicology Group Interest Group</v>
      </c>
      <c r="B13" t="str">
        <f>Checklist!$E$8</f>
        <v>Interest Group</v>
      </c>
      <c r="C13" s="120">
        <v>8</v>
      </c>
      <c r="D13" s="111">
        <f>'Member recognition'!$E143</f>
        <v>0</v>
      </c>
      <c r="E13">
        <f>'Member recognition'!$E144</f>
        <v>0</v>
      </c>
      <c r="F13" t="e">
        <f>'Member recognition'!$E145</f>
        <v>#N/A</v>
      </c>
      <c r="G13" s="112">
        <f>'Member recognition'!$E146</f>
        <v>0</v>
      </c>
      <c r="H13" s="80"/>
      <c r="I13" s="125">
        <f>'Member recognition'!$E148</f>
        <v>0</v>
      </c>
      <c r="J13" s="80"/>
      <c r="K13" s="111">
        <f>'Member recognition'!$E150</f>
        <v>0</v>
      </c>
      <c r="L13">
        <f>'Member recognition'!$E151</f>
        <v>0</v>
      </c>
      <c r="M13" s="107"/>
      <c r="N13">
        <f>'Member recognition'!$E153</f>
        <v>0</v>
      </c>
      <c r="O13" s="112">
        <f>'Member recognition'!$E154</f>
        <v>0</v>
      </c>
      <c r="P13" s="81"/>
      <c r="Q13" s="112">
        <f>'Member recognition'!$E156</f>
        <v>0</v>
      </c>
    </row>
    <row r="14" spans="1:17" x14ac:dyDescent="0.25">
      <c r="A14" s="111" t="str">
        <f>Checklist!$E$7</f>
        <v>Toxicology Group Interest Group</v>
      </c>
      <c r="B14" t="str">
        <f>Checklist!$E$8</f>
        <v>Interest Group</v>
      </c>
      <c r="C14" s="120">
        <v>9</v>
      </c>
      <c r="D14" s="111">
        <f>'Member recognition'!$E162</f>
        <v>0</v>
      </c>
      <c r="E14">
        <f>'Member recognition'!$E163</f>
        <v>0</v>
      </c>
      <c r="F14" t="e">
        <f>'Member recognition'!$E164</f>
        <v>#N/A</v>
      </c>
      <c r="G14" s="112">
        <f>'Member recognition'!$E165</f>
        <v>0</v>
      </c>
      <c r="H14" s="80"/>
      <c r="I14" s="125">
        <f>'Member recognition'!$E167</f>
        <v>0</v>
      </c>
      <c r="J14" s="80"/>
      <c r="K14" s="111">
        <f>'Member recognition'!$E169</f>
        <v>0</v>
      </c>
      <c r="L14">
        <f>'Member recognition'!$E170</f>
        <v>0</v>
      </c>
      <c r="M14" s="107"/>
      <c r="N14">
        <f>'Member recognition'!$E172</f>
        <v>0</v>
      </c>
      <c r="O14" s="112">
        <f>'Member recognition'!$E173</f>
        <v>0</v>
      </c>
      <c r="P14" s="81"/>
      <c r="Q14" s="112">
        <f>'Member recognition'!$E175</f>
        <v>0</v>
      </c>
    </row>
    <row r="15" spans="1:17" x14ac:dyDescent="0.25">
      <c r="A15" s="111" t="str">
        <f>Checklist!$E$7</f>
        <v>Toxicology Group Interest Group</v>
      </c>
      <c r="B15" t="str">
        <f>Checklist!$E$8</f>
        <v>Interest Group</v>
      </c>
      <c r="C15" s="120">
        <v>10</v>
      </c>
      <c r="D15" s="111">
        <f>'Member recognition'!$E181</f>
        <v>0</v>
      </c>
      <c r="E15">
        <f>'Member recognition'!$E182</f>
        <v>0</v>
      </c>
      <c r="F15" t="e">
        <f>'Member recognition'!$E183</f>
        <v>#N/A</v>
      </c>
      <c r="G15" s="112">
        <f>'Member recognition'!$E184</f>
        <v>0</v>
      </c>
      <c r="H15" s="80"/>
      <c r="I15" s="125">
        <f>'Member recognition'!$E186</f>
        <v>0</v>
      </c>
      <c r="J15" s="80"/>
      <c r="K15" s="111">
        <f>'Member recognition'!$E188</f>
        <v>0</v>
      </c>
      <c r="L15">
        <f>'Member recognition'!$E189</f>
        <v>0</v>
      </c>
      <c r="M15" s="107"/>
      <c r="N15">
        <f>'Member recognition'!$E191</f>
        <v>0</v>
      </c>
      <c r="O15" s="112">
        <f>'Member recognition'!$E192</f>
        <v>0</v>
      </c>
      <c r="P15" s="81"/>
      <c r="Q15" s="112">
        <f>'Member recognition'!$E194</f>
        <v>0</v>
      </c>
    </row>
    <row r="16" spans="1:17" x14ac:dyDescent="0.25">
      <c r="A16" s="111" t="str">
        <f>Checklist!$E$7</f>
        <v>Toxicology Group Interest Group</v>
      </c>
      <c r="B16" t="str">
        <f>Checklist!$E$8</f>
        <v>Interest Group</v>
      </c>
      <c r="C16" s="120">
        <v>11</v>
      </c>
      <c r="D16" s="111">
        <f>'Member recognition'!$E200</f>
        <v>0</v>
      </c>
      <c r="E16">
        <f>'Member recognition'!$E201</f>
        <v>0</v>
      </c>
      <c r="F16" t="e">
        <f>'Member recognition'!$E202</f>
        <v>#N/A</v>
      </c>
      <c r="G16" s="112">
        <f>'Member recognition'!$E203</f>
        <v>0</v>
      </c>
      <c r="H16" s="80"/>
      <c r="I16" s="125">
        <f>'Member recognition'!$E205</f>
        <v>0</v>
      </c>
      <c r="J16" s="80"/>
      <c r="K16" s="111">
        <f>'Member recognition'!$E207</f>
        <v>0</v>
      </c>
      <c r="L16">
        <f>'Member recognition'!$E208</f>
        <v>0</v>
      </c>
      <c r="M16" s="107"/>
      <c r="N16">
        <f>'Member recognition'!$E210</f>
        <v>0</v>
      </c>
      <c r="O16" s="112">
        <f>'Member recognition'!$E211</f>
        <v>0</v>
      </c>
      <c r="P16" s="81"/>
      <c r="Q16" s="112">
        <f>'Member recognition'!$E213</f>
        <v>0</v>
      </c>
    </row>
    <row r="17" spans="1:17" x14ac:dyDescent="0.25">
      <c r="A17" s="111" t="str">
        <f>Checklist!$E$7</f>
        <v>Toxicology Group Interest Group</v>
      </c>
      <c r="B17" t="str">
        <f>Checklist!$E$8</f>
        <v>Interest Group</v>
      </c>
      <c r="C17" s="120">
        <v>12</v>
      </c>
      <c r="D17" s="111">
        <f>'Member recognition'!$E219</f>
        <v>0</v>
      </c>
      <c r="E17">
        <f>'Member recognition'!$E220</f>
        <v>0</v>
      </c>
      <c r="F17" t="e">
        <f>'Member recognition'!$E221</f>
        <v>#N/A</v>
      </c>
      <c r="G17" s="112">
        <f>'Member recognition'!$E222</f>
        <v>0</v>
      </c>
      <c r="H17" s="80"/>
      <c r="I17" s="125">
        <f>'Member recognition'!$E224</f>
        <v>0</v>
      </c>
      <c r="J17" s="80"/>
      <c r="K17" s="111">
        <f>'Member recognition'!$E226</f>
        <v>0</v>
      </c>
      <c r="L17">
        <f>'Member recognition'!$E227</f>
        <v>0</v>
      </c>
      <c r="M17" s="107"/>
      <c r="N17">
        <f>'Member recognition'!$E229</f>
        <v>0</v>
      </c>
      <c r="O17" s="112">
        <f>'Member recognition'!$E230</f>
        <v>0</v>
      </c>
      <c r="P17" s="81"/>
      <c r="Q17" s="112">
        <f>'Member recognition'!$E232</f>
        <v>0</v>
      </c>
    </row>
    <row r="18" spans="1:17" x14ac:dyDescent="0.25">
      <c r="A18" s="111" t="str">
        <f>Checklist!$E$7</f>
        <v>Toxicology Group Interest Group</v>
      </c>
      <c r="B18" t="str">
        <f>Checklist!$E$8</f>
        <v>Interest Group</v>
      </c>
      <c r="C18" s="120">
        <v>13</v>
      </c>
      <c r="D18" s="111">
        <f>'Member recognition'!$E238</f>
        <v>0</v>
      </c>
      <c r="E18">
        <f>'Member recognition'!$E239</f>
        <v>0</v>
      </c>
      <c r="F18" t="e">
        <f>'Member recognition'!$E240</f>
        <v>#N/A</v>
      </c>
      <c r="G18" s="112">
        <f>'Member recognition'!$E241</f>
        <v>0</v>
      </c>
      <c r="H18" s="80"/>
      <c r="I18" s="125">
        <f>'Member recognition'!$E243</f>
        <v>0</v>
      </c>
      <c r="J18" s="80"/>
      <c r="K18" s="111">
        <f>'Member recognition'!$E245</f>
        <v>0</v>
      </c>
      <c r="L18">
        <f>'Member recognition'!$E246</f>
        <v>0</v>
      </c>
      <c r="M18" s="107"/>
      <c r="N18">
        <f>'Member recognition'!$E248</f>
        <v>0</v>
      </c>
      <c r="O18" s="112">
        <f>'Member recognition'!$E249</f>
        <v>0</v>
      </c>
      <c r="P18" s="81"/>
      <c r="Q18" s="112">
        <f>'Member recognition'!$E251</f>
        <v>0</v>
      </c>
    </row>
    <row r="19" spans="1:17" x14ac:dyDescent="0.25">
      <c r="A19" s="111" t="str">
        <f>Checklist!$E$7</f>
        <v>Toxicology Group Interest Group</v>
      </c>
      <c r="B19" t="str">
        <f>Checklist!$E$8</f>
        <v>Interest Group</v>
      </c>
      <c r="C19" s="120">
        <v>14</v>
      </c>
      <c r="D19" s="111">
        <f>'Member recognition'!$E257</f>
        <v>0</v>
      </c>
      <c r="E19">
        <f>'Member recognition'!$E258</f>
        <v>0</v>
      </c>
      <c r="F19" t="e">
        <f>'Member recognition'!$E259</f>
        <v>#N/A</v>
      </c>
      <c r="G19" s="112">
        <f>'Member recognition'!$E260</f>
        <v>0</v>
      </c>
      <c r="H19" s="80"/>
      <c r="I19" s="125">
        <f>'Member recognition'!$E262</f>
        <v>0</v>
      </c>
      <c r="J19" s="80"/>
      <c r="K19" s="111">
        <f>'Member recognition'!$E264</f>
        <v>0</v>
      </c>
      <c r="L19">
        <f>'Member recognition'!$E265</f>
        <v>0</v>
      </c>
      <c r="M19" s="107"/>
      <c r="N19">
        <f>'Member recognition'!$E267</f>
        <v>0</v>
      </c>
      <c r="O19" s="112">
        <f>'Member recognition'!$E268</f>
        <v>0</v>
      </c>
      <c r="P19" s="81"/>
      <c r="Q19" s="112">
        <f>'Member recognition'!$E270</f>
        <v>0</v>
      </c>
    </row>
    <row r="20" spans="1:17" x14ac:dyDescent="0.25">
      <c r="A20" s="111" t="str">
        <f>Checklist!$E$7</f>
        <v>Toxicology Group Interest Group</v>
      </c>
      <c r="B20" t="str">
        <f>Checklist!$E$8</f>
        <v>Interest Group</v>
      </c>
      <c r="C20" s="120">
        <v>15</v>
      </c>
      <c r="D20" s="111">
        <f>'Member recognition'!$E276</f>
        <v>0</v>
      </c>
      <c r="E20">
        <f>'Member recognition'!$E277</f>
        <v>0</v>
      </c>
      <c r="F20" t="e">
        <f>'Member recognition'!$E278</f>
        <v>#N/A</v>
      </c>
      <c r="G20" s="112">
        <f>'Member recognition'!$E279</f>
        <v>0</v>
      </c>
      <c r="H20" s="80"/>
      <c r="I20" s="125">
        <f>'Member recognition'!$E281</f>
        <v>0</v>
      </c>
      <c r="J20" s="80"/>
      <c r="K20" s="111">
        <f>'Member recognition'!$E283</f>
        <v>0</v>
      </c>
      <c r="L20">
        <f>'Member recognition'!$E284</f>
        <v>0</v>
      </c>
      <c r="M20" s="107"/>
      <c r="N20">
        <f>'Member recognition'!$E286</f>
        <v>0</v>
      </c>
      <c r="O20" s="112">
        <f>'Member recognition'!$E287</f>
        <v>0</v>
      </c>
      <c r="P20" s="81"/>
      <c r="Q20" s="112">
        <f>'Member recognition'!$E289</f>
        <v>0</v>
      </c>
    </row>
    <row r="21" spans="1:17" x14ac:dyDescent="0.25">
      <c r="A21" s="111" t="str">
        <f>Checklist!$E$7</f>
        <v>Toxicology Group Interest Group</v>
      </c>
      <c r="B21" t="str">
        <f>Checklist!$E$8</f>
        <v>Interest Group</v>
      </c>
      <c r="C21" s="120">
        <v>16</v>
      </c>
      <c r="D21" s="111">
        <f>'Member recognition'!$E295</f>
        <v>0</v>
      </c>
      <c r="E21">
        <f>'Member recognition'!$E296</f>
        <v>0</v>
      </c>
      <c r="F21">
        <f>'Member recognition'!$E296</f>
        <v>0</v>
      </c>
      <c r="G21" s="112">
        <f>'Member recognition'!$E297</f>
        <v>0</v>
      </c>
      <c r="H21" s="80"/>
      <c r="I21" s="125">
        <f>'Member recognition'!$E299</f>
        <v>0</v>
      </c>
      <c r="J21" s="80"/>
      <c r="K21" s="111">
        <f>'Member recognition'!$E301</f>
        <v>0</v>
      </c>
      <c r="L21">
        <f>'Member recognition'!$E302</f>
        <v>0</v>
      </c>
      <c r="M21" s="107"/>
      <c r="N21">
        <f>'Member recognition'!$E304</f>
        <v>0</v>
      </c>
      <c r="O21" s="112">
        <f>'Member recognition'!$E305</f>
        <v>0</v>
      </c>
      <c r="P21" s="81"/>
      <c r="Q21" s="112">
        <f>'Member recognition'!$E307</f>
        <v>0</v>
      </c>
    </row>
    <row r="22" spans="1:17" x14ac:dyDescent="0.25">
      <c r="A22" s="111" t="str">
        <f>Checklist!$E$7</f>
        <v>Toxicology Group Interest Group</v>
      </c>
      <c r="B22" t="str">
        <f>Checklist!$E$8</f>
        <v>Interest Group</v>
      </c>
      <c r="C22" s="120">
        <v>17</v>
      </c>
      <c r="D22" s="111">
        <f>'Member recognition'!$E313</f>
        <v>0</v>
      </c>
      <c r="E22">
        <f>'Member recognition'!$E314</f>
        <v>0</v>
      </c>
      <c r="F22">
        <f>'Member recognition'!$E314</f>
        <v>0</v>
      </c>
      <c r="G22" s="112">
        <f>'Member recognition'!$E315</f>
        <v>0</v>
      </c>
      <c r="H22" s="80"/>
      <c r="I22" s="125">
        <f>'Member recognition'!$E317</f>
        <v>0</v>
      </c>
      <c r="J22" s="80"/>
      <c r="K22" s="111">
        <f>'Member recognition'!$E319</f>
        <v>0</v>
      </c>
      <c r="L22">
        <f>'Member recognition'!$E320</f>
        <v>0</v>
      </c>
      <c r="M22" s="107"/>
      <c r="N22">
        <f>'Member recognition'!$E322</f>
        <v>0</v>
      </c>
      <c r="O22" s="112">
        <f>'Member recognition'!$E323</f>
        <v>0</v>
      </c>
      <c r="P22" s="81"/>
      <c r="Q22" s="112">
        <f>'Member recognition'!$E325</f>
        <v>0</v>
      </c>
    </row>
    <row r="23" spans="1:17" x14ac:dyDescent="0.25">
      <c r="A23" s="111" t="str">
        <f>Checklist!$E$7</f>
        <v>Toxicology Group Interest Group</v>
      </c>
      <c r="B23" t="str">
        <f>Checklist!$E$8</f>
        <v>Interest Group</v>
      </c>
      <c r="C23" s="120">
        <v>18</v>
      </c>
      <c r="D23" s="111">
        <f>'Member recognition'!$E331</f>
        <v>0</v>
      </c>
      <c r="E23">
        <f>'Member recognition'!$E332</f>
        <v>0</v>
      </c>
      <c r="F23">
        <f>'Member recognition'!$E332</f>
        <v>0</v>
      </c>
      <c r="G23" s="112">
        <f>'Member recognition'!$E333</f>
        <v>0</v>
      </c>
      <c r="H23" s="80"/>
      <c r="I23" s="125">
        <f>'Member recognition'!$E335</f>
        <v>0</v>
      </c>
      <c r="J23" s="80"/>
      <c r="K23" s="111">
        <f>'Member recognition'!$E337</f>
        <v>0</v>
      </c>
      <c r="L23">
        <f>'Member recognition'!$E338</f>
        <v>0</v>
      </c>
      <c r="M23" s="107"/>
      <c r="N23">
        <f>'Member recognition'!$E340</f>
        <v>0</v>
      </c>
      <c r="O23" s="112">
        <f>'Member recognition'!$E341</f>
        <v>0</v>
      </c>
      <c r="P23" s="81"/>
      <c r="Q23" s="112">
        <f>'Member recognition'!$E343</f>
        <v>0</v>
      </c>
    </row>
    <row r="24" spans="1:17" x14ac:dyDescent="0.25">
      <c r="A24" s="111" t="str">
        <f>Checklist!$E$7</f>
        <v>Toxicology Group Interest Group</v>
      </c>
      <c r="B24" t="str">
        <f>Checklist!$E$8</f>
        <v>Interest Group</v>
      </c>
      <c r="C24" s="120">
        <v>19</v>
      </c>
      <c r="D24" s="111">
        <f>'Member recognition'!$E349</f>
        <v>0</v>
      </c>
      <c r="E24">
        <f>'Member recognition'!$E350</f>
        <v>0</v>
      </c>
      <c r="F24">
        <f>'Member recognition'!$E350</f>
        <v>0</v>
      </c>
      <c r="G24" s="112">
        <f>'Member recognition'!$E351</f>
        <v>0</v>
      </c>
      <c r="H24" s="80"/>
      <c r="I24" s="125">
        <f>'Member recognition'!$E353</f>
        <v>0</v>
      </c>
      <c r="J24" s="80"/>
      <c r="K24" s="111">
        <f>'Member recognition'!$E355</f>
        <v>0</v>
      </c>
      <c r="L24">
        <f>'Member recognition'!$E356</f>
        <v>0</v>
      </c>
      <c r="M24" s="107"/>
      <c r="N24">
        <f>'Member recognition'!$E358</f>
        <v>0</v>
      </c>
      <c r="O24" s="112">
        <f>'Member recognition'!$E359</f>
        <v>0</v>
      </c>
      <c r="P24" s="81"/>
      <c r="Q24" s="112">
        <f>'Member recognition'!$E361</f>
        <v>0</v>
      </c>
    </row>
    <row r="25" spans="1:17" x14ac:dyDescent="0.25">
      <c r="A25" s="111" t="str">
        <f>Checklist!$E$7</f>
        <v>Toxicology Group Interest Group</v>
      </c>
      <c r="B25" t="str">
        <f>Checklist!$E$8</f>
        <v>Interest Group</v>
      </c>
      <c r="C25" s="120">
        <v>20</v>
      </c>
      <c r="D25" s="111">
        <f>'Member recognition'!$E367</f>
        <v>0</v>
      </c>
      <c r="E25">
        <f>'Member recognition'!$E368</f>
        <v>0</v>
      </c>
      <c r="F25">
        <f>'Member recognition'!$E368</f>
        <v>0</v>
      </c>
      <c r="G25" s="112">
        <f>'Member recognition'!$E369</f>
        <v>0</v>
      </c>
      <c r="H25" s="80"/>
      <c r="I25" s="125">
        <f>'Member recognition'!$E371</f>
        <v>0</v>
      </c>
      <c r="J25" s="80"/>
      <c r="K25" s="111">
        <f>'Member recognition'!$E373</f>
        <v>0</v>
      </c>
      <c r="L25">
        <f>'Member recognition'!$E374</f>
        <v>0</v>
      </c>
      <c r="M25" s="107"/>
      <c r="N25">
        <f>'Member recognition'!$E376</f>
        <v>0</v>
      </c>
      <c r="O25" s="112">
        <f>'Member recognition'!$E377</f>
        <v>0</v>
      </c>
      <c r="P25" s="81"/>
      <c r="Q25" s="112">
        <f>'Member recognition'!$E379</f>
        <v>0</v>
      </c>
    </row>
    <row r="26" spans="1:17" x14ac:dyDescent="0.25">
      <c r="A26" s="111" t="str">
        <f>Checklist!$E$7</f>
        <v>Toxicology Group Interest Group</v>
      </c>
      <c r="B26" t="str">
        <f>Checklist!$E$8</f>
        <v>Interest Group</v>
      </c>
      <c r="C26" s="120">
        <v>21</v>
      </c>
      <c r="D26" s="111">
        <f>'Member recognition'!$E385</f>
        <v>0</v>
      </c>
      <c r="E26">
        <f>'Member recognition'!$E386</f>
        <v>0</v>
      </c>
      <c r="F26">
        <f>'Member recognition'!$E386</f>
        <v>0</v>
      </c>
      <c r="G26" s="112">
        <f>'Member recognition'!$E387</f>
        <v>0</v>
      </c>
      <c r="H26" s="80"/>
      <c r="I26" s="125">
        <f>'Member recognition'!$E389</f>
        <v>0</v>
      </c>
      <c r="J26" s="80"/>
      <c r="K26" s="111">
        <f>'Member recognition'!$E391</f>
        <v>0</v>
      </c>
      <c r="L26">
        <f>'Member recognition'!$E392</f>
        <v>0</v>
      </c>
      <c r="M26" s="107"/>
      <c r="N26">
        <f>'Member recognition'!$E394</f>
        <v>0</v>
      </c>
      <c r="O26" s="112">
        <f>'Member recognition'!$E395</f>
        <v>0</v>
      </c>
      <c r="P26" s="81"/>
      <c r="Q26" s="112">
        <f>'Member recognition'!$E397</f>
        <v>0</v>
      </c>
    </row>
    <row r="27" spans="1:17" x14ac:dyDescent="0.25">
      <c r="A27" s="111" t="str">
        <f>Checklist!$E$7</f>
        <v>Toxicology Group Interest Group</v>
      </c>
      <c r="B27" t="str">
        <f>Checklist!$E$8</f>
        <v>Interest Group</v>
      </c>
      <c r="C27" s="120">
        <v>22</v>
      </c>
      <c r="D27" s="111"/>
      <c r="G27" s="112"/>
      <c r="H27" s="80"/>
      <c r="I27" s="125"/>
      <c r="J27" s="80"/>
      <c r="K27" s="111"/>
      <c r="M27" s="107"/>
      <c r="O27" s="112"/>
      <c r="P27" s="81"/>
      <c r="Q27" s="112"/>
    </row>
    <row r="28" spans="1:17" x14ac:dyDescent="0.25">
      <c r="A28" s="111" t="str">
        <f>Checklist!$E$7</f>
        <v>Toxicology Group Interest Group</v>
      </c>
      <c r="B28" t="str">
        <f>Checklist!$E$8</f>
        <v>Interest Group</v>
      </c>
      <c r="C28" s="120">
        <v>23</v>
      </c>
      <c r="D28" s="111"/>
      <c r="G28" s="112"/>
      <c r="H28" s="80"/>
      <c r="I28" s="125"/>
      <c r="J28" s="80"/>
      <c r="K28" s="111"/>
      <c r="M28" s="107"/>
      <c r="O28" s="112"/>
      <c r="P28" s="81"/>
      <c r="Q28" s="112"/>
    </row>
    <row r="29" spans="1:17" x14ac:dyDescent="0.25">
      <c r="A29" s="111" t="str">
        <f>Checklist!$E$7</f>
        <v>Toxicology Group Interest Group</v>
      </c>
      <c r="B29" t="str">
        <f>Checklist!$E$8</f>
        <v>Interest Group</v>
      </c>
      <c r="C29" s="120">
        <v>24</v>
      </c>
      <c r="D29" s="111"/>
      <c r="G29" s="112"/>
      <c r="H29" s="80"/>
      <c r="I29" s="125"/>
      <c r="J29" s="80"/>
      <c r="K29" s="111"/>
      <c r="M29" s="107"/>
      <c r="O29" s="112"/>
      <c r="P29" s="81"/>
      <c r="Q29" s="112"/>
    </row>
    <row r="30" spans="1:17" x14ac:dyDescent="0.25">
      <c r="A30" s="113" t="str">
        <f>Checklist!$E$7</f>
        <v>Toxicology Group Interest Group</v>
      </c>
      <c r="B30" s="114" t="str">
        <f>Checklist!$E$8</f>
        <v>Interest Group</v>
      </c>
      <c r="C30" s="121">
        <v>25</v>
      </c>
      <c r="D30" s="113"/>
      <c r="E30" s="114"/>
      <c r="F30" s="114"/>
      <c r="G30" s="115"/>
      <c r="H30" s="134"/>
      <c r="I30" s="126"/>
      <c r="J30" s="134"/>
      <c r="K30" s="113"/>
      <c r="L30" s="114"/>
      <c r="M30" s="128"/>
      <c r="N30" s="114"/>
      <c r="O30" s="115"/>
      <c r="P30" s="131"/>
      <c r="Q30" s="115"/>
    </row>
    <row r="31" spans="1:17" x14ac:dyDescent="0.25">
      <c r="D31" s="74"/>
      <c r="E31" s="74"/>
      <c r="F31" s="74"/>
      <c r="G31" s="74"/>
      <c r="H31" s="74"/>
      <c r="I31" s="74"/>
      <c r="J31" s="74"/>
      <c r="K31" s="74"/>
      <c r="L31" s="74"/>
      <c r="M31" s="74"/>
      <c r="N31" s="74"/>
      <c r="O31" s="74"/>
      <c r="P31" s="74"/>
    </row>
    <row r="32" spans="1:17" x14ac:dyDescent="0.25">
      <c r="C32"/>
    </row>
    <row r="33" spans="3:23" x14ac:dyDescent="0.25">
      <c r="C33"/>
    </row>
    <row r="34" spans="3:23" x14ac:dyDescent="0.25">
      <c r="C34"/>
    </row>
    <row r="35" spans="3:23" ht="13" x14ac:dyDescent="0.3">
      <c r="C35"/>
      <c r="D35" s="319">
        <v>1</v>
      </c>
      <c r="E35" s="319">
        <v>2</v>
      </c>
      <c r="F35" s="319">
        <v>3</v>
      </c>
      <c r="G35" s="319">
        <v>4</v>
      </c>
      <c r="H35" s="319">
        <v>5</v>
      </c>
      <c r="I35" s="319">
        <v>6</v>
      </c>
      <c r="J35" s="319">
        <v>7</v>
      </c>
      <c r="K35" s="319">
        <v>8</v>
      </c>
      <c r="L35" s="319">
        <v>9</v>
      </c>
      <c r="M35" s="319">
        <v>10</v>
      </c>
      <c r="N35" s="319">
        <v>11</v>
      </c>
      <c r="O35" s="319">
        <v>12</v>
      </c>
      <c r="P35" s="319">
        <v>13</v>
      </c>
      <c r="Q35" s="319">
        <v>14</v>
      </c>
      <c r="R35" s="319">
        <v>15</v>
      </c>
      <c r="S35" s="319">
        <v>16</v>
      </c>
      <c r="T35" s="319">
        <v>17</v>
      </c>
      <c r="U35" s="319">
        <v>18</v>
      </c>
      <c r="V35" s="319">
        <v>19</v>
      </c>
      <c r="W35" s="319">
        <v>20</v>
      </c>
    </row>
    <row r="36" spans="3:23" x14ac:dyDescent="0.25">
      <c r="D36">
        <f>'Member recognition'!$E10</f>
        <v>0</v>
      </c>
      <c r="E36">
        <f>'Member recognition'!$E29</f>
        <v>0</v>
      </c>
      <c r="F36">
        <f>'Member recognition'!$E48</f>
        <v>0</v>
      </c>
      <c r="G36">
        <f>'Member recognition'!$E67</f>
        <v>0</v>
      </c>
      <c r="H36">
        <f>'Member recognition'!$E86</f>
        <v>0</v>
      </c>
      <c r="I36">
        <f>'Member recognition'!$E105</f>
        <v>0</v>
      </c>
      <c r="J36">
        <f>'Member recognition'!$E124</f>
        <v>0</v>
      </c>
      <c r="K36">
        <f>'Member recognition'!$E143</f>
        <v>0</v>
      </c>
      <c r="L36">
        <f>'Member recognition'!$E162</f>
        <v>0</v>
      </c>
      <c r="M36">
        <f>'Member recognition'!$E181</f>
        <v>0</v>
      </c>
      <c r="N36">
        <f>'Member recognition'!$E200</f>
        <v>0</v>
      </c>
      <c r="O36">
        <f>'Member recognition'!$E219</f>
        <v>0</v>
      </c>
      <c r="P36">
        <f>'Member recognition'!$E238</f>
        <v>0</v>
      </c>
      <c r="Q36">
        <f>'Member recognition'!$E257</f>
        <v>0</v>
      </c>
      <c r="R36">
        <f>'Member recognition'!$E276</f>
        <v>0</v>
      </c>
      <c r="S36" s="8">
        <f>'Member recognition'!$E295</f>
        <v>0</v>
      </c>
      <c r="T36" s="8">
        <f>'Member recognition'!$E313</f>
        <v>0</v>
      </c>
      <c r="U36" s="8">
        <f>'Member recognition'!$E331</f>
        <v>0</v>
      </c>
      <c r="V36" s="8">
        <f>'Member recognition'!$E349</f>
        <v>0</v>
      </c>
      <c r="W36" s="8">
        <f>'Member recognition'!$E367</f>
        <v>0</v>
      </c>
    </row>
    <row r="37" spans="3:23" x14ac:dyDescent="0.25">
      <c r="D37">
        <f>'Member recognition'!$E11</f>
        <v>0</v>
      </c>
      <c r="E37">
        <f>'Member recognition'!$E30</f>
        <v>0</v>
      </c>
      <c r="F37">
        <f>'Member recognition'!$E49</f>
        <v>0</v>
      </c>
      <c r="G37">
        <f>'Member recognition'!$E68</f>
        <v>0</v>
      </c>
      <c r="H37">
        <f>'Member recognition'!$E87</f>
        <v>0</v>
      </c>
      <c r="I37">
        <f>'Member recognition'!$E106</f>
        <v>0</v>
      </c>
      <c r="J37">
        <f>'Member recognition'!$E125</f>
        <v>0</v>
      </c>
      <c r="K37">
        <f>'Member recognition'!$E144</f>
        <v>0</v>
      </c>
      <c r="L37">
        <f>'Member recognition'!$E163</f>
        <v>0</v>
      </c>
      <c r="M37">
        <f>'Member recognition'!$E182</f>
        <v>0</v>
      </c>
      <c r="N37">
        <f>'Member recognition'!$E201</f>
        <v>0</v>
      </c>
      <c r="O37">
        <f>'Member recognition'!$E220</f>
        <v>0</v>
      </c>
      <c r="P37">
        <f>'Member recognition'!$E239</f>
        <v>0</v>
      </c>
      <c r="Q37">
        <f>'Member recognition'!$E258</f>
        <v>0</v>
      </c>
      <c r="R37">
        <f>'Member recognition'!$E277</f>
        <v>0</v>
      </c>
      <c r="S37" s="8">
        <f>'Member recognition'!$E296</f>
        <v>0</v>
      </c>
      <c r="T37" s="8">
        <f>'Member recognition'!$E314</f>
        <v>0</v>
      </c>
      <c r="U37" s="8">
        <f>'Member recognition'!$E332</f>
        <v>0</v>
      </c>
      <c r="V37" s="8">
        <f>'Member recognition'!$E350</f>
        <v>0</v>
      </c>
      <c r="W37" s="8">
        <f>'Member recognition'!$E368</f>
        <v>0</v>
      </c>
    </row>
    <row r="38" spans="3:23" x14ac:dyDescent="0.25">
      <c r="D38" s="288" t="e">
        <f>'Member recognition'!$E12</f>
        <v>#N/A</v>
      </c>
      <c r="E38" s="288" t="e">
        <f>'Member recognition'!$E31</f>
        <v>#N/A</v>
      </c>
      <c r="F38" s="288" t="e">
        <f>'Member recognition'!$E50</f>
        <v>#N/A</v>
      </c>
      <c r="G38" s="288" t="e">
        <f>'Member recognition'!$E69</f>
        <v>#N/A</v>
      </c>
      <c r="H38" s="288" t="e">
        <f>'Member recognition'!$E88</f>
        <v>#N/A</v>
      </c>
      <c r="I38" s="288" t="e">
        <f>'Member recognition'!$E107</f>
        <v>#N/A</v>
      </c>
      <c r="J38" s="288" t="e">
        <f>'Member recognition'!$E126</f>
        <v>#N/A</v>
      </c>
      <c r="K38" s="288" t="e">
        <f>'Member recognition'!$E145</f>
        <v>#N/A</v>
      </c>
      <c r="L38" s="288" t="e">
        <f>'Member recognition'!$E164</f>
        <v>#N/A</v>
      </c>
      <c r="M38" s="288" t="e">
        <f>'Member recognition'!$E183</f>
        <v>#N/A</v>
      </c>
      <c r="N38" s="288" t="e">
        <f>'Member recognition'!$E202</f>
        <v>#N/A</v>
      </c>
      <c r="O38" s="288" t="e">
        <f>'Member recognition'!$E221</f>
        <v>#N/A</v>
      </c>
      <c r="P38" s="288" t="e">
        <f>'Member recognition'!$E240</f>
        <v>#N/A</v>
      </c>
      <c r="Q38" s="288" t="e">
        <f>'Member recognition'!$E259</f>
        <v>#N/A</v>
      </c>
      <c r="R38" s="288" t="e">
        <f>'Member recognition'!$E278</f>
        <v>#N/A</v>
      </c>
      <c r="S38" s="34">
        <f>'Member recognition'!$E296</f>
        <v>0</v>
      </c>
      <c r="T38" s="34">
        <f>'Member recognition'!$E314</f>
        <v>0</v>
      </c>
      <c r="U38" s="34">
        <f>'Member recognition'!$E332</f>
        <v>0</v>
      </c>
      <c r="V38" s="34">
        <f>'Member recognition'!$E350</f>
        <v>0</v>
      </c>
      <c r="W38" s="34">
        <f>'Member recognition'!$E368</f>
        <v>0</v>
      </c>
    </row>
    <row r="39" spans="3:23" x14ac:dyDescent="0.25">
      <c r="D39">
        <f>'Member recognition'!$E13</f>
        <v>0</v>
      </c>
      <c r="E39">
        <f>'Member recognition'!$E32</f>
        <v>0</v>
      </c>
      <c r="F39">
        <f>'Member recognition'!$E51</f>
        <v>0</v>
      </c>
      <c r="G39">
        <f>'Member recognition'!$E70</f>
        <v>0</v>
      </c>
      <c r="H39">
        <f>'Member recognition'!$E89</f>
        <v>0</v>
      </c>
      <c r="I39">
        <f>'Member recognition'!$E108</f>
        <v>0</v>
      </c>
      <c r="J39">
        <f>'Member recognition'!$E127</f>
        <v>0</v>
      </c>
      <c r="K39">
        <f>'Member recognition'!$E146</f>
        <v>0</v>
      </c>
      <c r="L39">
        <f>'Member recognition'!$E165</f>
        <v>0</v>
      </c>
      <c r="M39">
        <f>'Member recognition'!$E184</f>
        <v>0</v>
      </c>
      <c r="N39">
        <f>'Member recognition'!$E203</f>
        <v>0</v>
      </c>
      <c r="O39">
        <f>'Member recognition'!$E222</f>
        <v>0</v>
      </c>
      <c r="P39">
        <f>'Member recognition'!$E241</f>
        <v>0</v>
      </c>
      <c r="Q39">
        <f>'Member recognition'!$E260</f>
        <v>0</v>
      </c>
      <c r="R39">
        <f>'Member recognition'!$E279</f>
        <v>0</v>
      </c>
      <c r="S39" s="8">
        <f>'Member recognition'!$E297</f>
        <v>0</v>
      </c>
      <c r="T39" s="8">
        <f>'Member recognition'!$E315</f>
        <v>0</v>
      </c>
      <c r="U39" s="8">
        <f>'Member recognition'!$E333</f>
        <v>0</v>
      </c>
      <c r="V39" s="8">
        <f>'Member recognition'!$E351</f>
        <v>0</v>
      </c>
      <c r="W39" s="8">
        <f>'Member recognition'!$E369</f>
        <v>0</v>
      </c>
    </row>
    <row r="40" spans="3:23" x14ac:dyDescent="0.25">
      <c r="D40" s="8">
        <f>'Member recognition'!$E14</f>
        <v>0</v>
      </c>
      <c r="E40" s="8">
        <f>'Member recognition'!$E33</f>
        <v>0</v>
      </c>
      <c r="F40" s="8">
        <f>'Member recognition'!$E52</f>
        <v>0</v>
      </c>
      <c r="G40" s="8">
        <f>'Member recognition'!$E71</f>
        <v>0</v>
      </c>
      <c r="H40" s="8">
        <f>'Member recognition'!$E90</f>
        <v>0</v>
      </c>
      <c r="I40" s="8">
        <f>'Member recognition'!$E109</f>
        <v>0</v>
      </c>
      <c r="J40" s="8">
        <f>'Member recognition'!$E128</f>
        <v>0</v>
      </c>
      <c r="K40" s="8">
        <f>'Member recognition'!$E147</f>
        <v>0</v>
      </c>
      <c r="L40" s="8">
        <f>'Member recognition'!$E166</f>
        <v>0</v>
      </c>
      <c r="M40" s="8">
        <f>'Member recognition'!$E185</f>
        <v>0</v>
      </c>
      <c r="N40" s="8">
        <f>'Member recognition'!$E204</f>
        <v>0</v>
      </c>
      <c r="O40" s="8">
        <f>'Member recognition'!$E223</f>
        <v>0</v>
      </c>
      <c r="P40" s="8">
        <f>'Member recognition'!$E242</f>
        <v>0</v>
      </c>
      <c r="Q40" s="8">
        <f>'Member recognition'!$E261</f>
        <v>0</v>
      </c>
      <c r="R40" s="8">
        <f>'Member recognition'!$E280</f>
        <v>0</v>
      </c>
      <c r="S40" s="8">
        <f>'Member recognition'!$E298</f>
        <v>0</v>
      </c>
      <c r="T40" s="8">
        <f>'Member recognition'!$E316</f>
        <v>0</v>
      </c>
      <c r="U40" s="8">
        <f>'Member recognition'!$E334</f>
        <v>0</v>
      </c>
      <c r="V40" s="8">
        <f>'Member recognition'!$E352</f>
        <v>0</v>
      </c>
      <c r="W40" s="8">
        <f>'Member recognition'!$E370</f>
        <v>0</v>
      </c>
    </row>
    <row r="41" spans="3:23" x14ac:dyDescent="0.25">
      <c r="D41">
        <f>'Member recognition'!$E15</f>
        <v>0</v>
      </c>
      <c r="E41">
        <f>'Member recognition'!$E34</f>
        <v>0</v>
      </c>
      <c r="F41">
        <f>'Member recognition'!$E53</f>
        <v>0</v>
      </c>
      <c r="G41">
        <f>'Member recognition'!$E72</f>
        <v>0</v>
      </c>
      <c r="H41">
        <f>'Member recognition'!$E91</f>
        <v>0</v>
      </c>
      <c r="I41">
        <f>'Member recognition'!$E110</f>
        <v>0</v>
      </c>
      <c r="J41">
        <f>'Member recognition'!$E129</f>
        <v>0</v>
      </c>
      <c r="K41">
        <f>'Member recognition'!$E148</f>
        <v>0</v>
      </c>
      <c r="L41">
        <f>'Member recognition'!$E167</f>
        <v>0</v>
      </c>
      <c r="M41">
        <f>'Member recognition'!$E186</f>
        <v>0</v>
      </c>
      <c r="N41">
        <f>'Member recognition'!$E205</f>
        <v>0</v>
      </c>
      <c r="O41">
        <f>'Member recognition'!$E224</f>
        <v>0</v>
      </c>
      <c r="P41">
        <f>'Member recognition'!$E243</f>
        <v>0</v>
      </c>
      <c r="Q41">
        <f>'Member recognition'!$E262</f>
        <v>0</v>
      </c>
      <c r="R41">
        <f>'Member recognition'!$E281</f>
        <v>0</v>
      </c>
      <c r="S41" s="8">
        <f>'Member recognition'!$E299</f>
        <v>0</v>
      </c>
      <c r="T41" s="8">
        <f>'Member recognition'!$E317</f>
        <v>0</v>
      </c>
      <c r="U41" s="8">
        <f>'Member recognition'!$E335</f>
        <v>0</v>
      </c>
      <c r="V41" s="8">
        <f>'Member recognition'!$E353</f>
        <v>0</v>
      </c>
      <c r="W41" s="8">
        <f>'Member recognition'!$E371</f>
        <v>0</v>
      </c>
    </row>
    <row r="42" spans="3:23" x14ac:dyDescent="0.25">
      <c r="D42" s="8">
        <f>'Member recognition'!$E16</f>
        <v>0</v>
      </c>
      <c r="E42" s="8">
        <f>'Member recognition'!$E35</f>
        <v>0</v>
      </c>
      <c r="F42" s="8">
        <f>'Member recognition'!$E54</f>
        <v>0</v>
      </c>
      <c r="G42" s="8">
        <f>'Member recognition'!$E73</f>
        <v>0</v>
      </c>
      <c r="H42" s="8">
        <f>'Member recognition'!$E92</f>
        <v>0</v>
      </c>
      <c r="I42" s="8">
        <f>'Member recognition'!$E111</f>
        <v>0</v>
      </c>
      <c r="J42" s="8">
        <f>'Member recognition'!$E130</f>
        <v>0</v>
      </c>
      <c r="K42" s="8">
        <f>'Member recognition'!$E149</f>
        <v>0</v>
      </c>
      <c r="L42" s="8">
        <f>'Member recognition'!$E168</f>
        <v>0</v>
      </c>
      <c r="M42" s="8">
        <f>'Member recognition'!$E187</f>
        <v>0</v>
      </c>
      <c r="N42" s="8">
        <f>'Member recognition'!$E206</f>
        <v>0</v>
      </c>
      <c r="O42" s="8">
        <f>'Member recognition'!$E225</f>
        <v>0</v>
      </c>
      <c r="P42" s="8">
        <f>'Member recognition'!$E244</f>
        <v>0</v>
      </c>
      <c r="Q42" s="8">
        <f>'Member recognition'!$E263</f>
        <v>0</v>
      </c>
      <c r="R42" s="8">
        <f>'Member recognition'!$E282</f>
        <v>0</v>
      </c>
      <c r="S42" s="8">
        <f>'Member recognition'!$E300</f>
        <v>0</v>
      </c>
      <c r="T42" s="8">
        <f>'Member recognition'!$E318</f>
        <v>0</v>
      </c>
      <c r="U42" s="8">
        <f>'Member recognition'!$E336</f>
        <v>0</v>
      </c>
      <c r="V42" s="8">
        <f>'Member recognition'!$E354</f>
        <v>0</v>
      </c>
      <c r="W42" s="8">
        <f>'Member recognition'!$E372</f>
        <v>0</v>
      </c>
    </row>
    <row r="43" spans="3:23" x14ac:dyDescent="0.25">
      <c r="D43">
        <f>'Member recognition'!$E17</f>
        <v>0</v>
      </c>
      <c r="E43">
        <f>'Member recognition'!$E36</f>
        <v>0</v>
      </c>
      <c r="F43">
        <f>'Member recognition'!$E55</f>
        <v>0</v>
      </c>
      <c r="G43">
        <f>'Member recognition'!$E74</f>
        <v>0</v>
      </c>
      <c r="H43">
        <f>'Member recognition'!$E93</f>
        <v>0</v>
      </c>
      <c r="I43">
        <f>'Member recognition'!$E112</f>
        <v>0</v>
      </c>
      <c r="J43">
        <f>'Member recognition'!$E131</f>
        <v>0</v>
      </c>
      <c r="K43">
        <f>'Member recognition'!$E150</f>
        <v>0</v>
      </c>
      <c r="L43">
        <f>'Member recognition'!$E169</f>
        <v>0</v>
      </c>
      <c r="M43">
        <f>'Member recognition'!$E188</f>
        <v>0</v>
      </c>
      <c r="N43">
        <f>'Member recognition'!$E207</f>
        <v>0</v>
      </c>
      <c r="O43">
        <f>'Member recognition'!$E226</f>
        <v>0</v>
      </c>
      <c r="P43">
        <f>'Member recognition'!$E245</f>
        <v>0</v>
      </c>
      <c r="Q43">
        <f>'Member recognition'!$E264</f>
        <v>0</v>
      </c>
      <c r="R43">
        <f>'Member recognition'!$E283</f>
        <v>0</v>
      </c>
      <c r="S43" s="8">
        <f>'Member recognition'!$E301</f>
        <v>0</v>
      </c>
      <c r="T43" s="8">
        <f>'Member recognition'!$E319</f>
        <v>0</v>
      </c>
      <c r="U43" s="8">
        <f>'Member recognition'!$E337</f>
        <v>0</v>
      </c>
      <c r="V43" s="8">
        <f>'Member recognition'!$E355</f>
        <v>0</v>
      </c>
      <c r="W43" s="8">
        <f>'Member recognition'!$E373</f>
        <v>0</v>
      </c>
    </row>
    <row r="44" spans="3:23" x14ac:dyDescent="0.25">
      <c r="D44">
        <f>'Member recognition'!$E18</f>
        <v>0</v>
      </c>
      <c r="E44">
        <f>'Member recognition'!$E37</f>
        <v>0</v>
      </c>
      <c r="F44">
        <f>'Member recognition'!$E56</f>
        <v>0</v>
      </c>
      <c r="G44">
        <f>'Member recognition'!$E75</f>
        <v>0</v>
      </c>
      <c r="H44">
        <f>'Member recognition'!$E94</f>
        <v>0</v>
      </c>
      <c r="I44">
        <f>'Member recognition'!$E113</f>
        <v>0</v>
      </c>
      <c r="J44">
        <f>'Member recognition'!$E132</f>
        <v>0</v>
      </c>
      <c r="K44">
        <f>'Member recognition'!$E151</f>
        <v>0</v>
      </c>
      <c r="L44">
        <f>'Member recognition'!$E170</f>
        <v>0</v>
      </c>
      <c r="M44">
        <f>'Member recognition'!$E189</f>
        <v>0</v>
      </c>
      <c r="N44">
        <f>'Member recognition'!$E208</f>
        <v>0</v>
      </c>
      <c r="O44">
        <f>'Member recognition'!$E227</f>
        <v>0</v>
      </c>
      <c r="P44">
        <f>'Member recognition'!$E246</f>
        <v>0</v>
      </c>
      <c r="Q44">
        <f>'Member recognition'!$E265</f>
        <v>0</v>
      </c>
      <c r="R44">
        <f>'Member recognition'!$E284</f>
        <v>0</v>
      </c>
      <c r="S44" s="8">
        <f>'Member recognition'!$E302</f>
        <v>0</v>
      </c>
      <c r="T44" s="8">
        <f>'Member recognition'!$E320</f>
        <v>0</v>
      </c>
      <c r="U44" s="8">
        <f>'Member recognition'!$E338</f>
        <v>0</v>
      </c>
      <c r="V44" s="8">
        <f>'Member recognition'!$E356</f>
        <v>0</v>
      </c>
      <c r="W44" s="8">
        <f>'Member recognition'!$E374</f>
        <v>0</v>
      </c>
    </row>
    <row r="45" spans="3:23" x14ac:dyDescent="0.25">
      <c r="D45" s="8">
        <f>'Member recognition'!$E19</f>
        <v>0</v>
      </c>
      <c r="E45" s="8">
        <f>'Member recognition'!$E38</f>
        <v>0</v>
      </c>
      <c r="F45" s="8">
        <f>'Member recognition'!$E57</f>
        <v>0</v>
      </c>
      <c r="G45" s="8">
        <f>'Member recognition'!$E76</f>
        <v>0</v>
      </c>
      <c r="H45" s="8">
        <f>'Member recognition'!$E95</f>
        <v>0</v>
      </c>
      <c r="I45" s="8">
        <f>'Member recognition'!$E114</f>
        <v>0</v>
      </c>
      <c r="J45" s="8">
        <f>'Member recognition'!$E133</f>
        <v>0</v>
      </c>
      <c r="K45" s="8">
        <f>'Member recognition'!$E152</f>
        <v>0</v>
      </c>
      <c r="L45" s="8">
        <f>'Member recognition'!$E171</f>
        <v>0</v>
      </c>
      <c r="M45" s="8">
        <f>'Member recognition'!$E190</f>
        <v>0</v>
      </c>
      <c r="N45" s="8">
        <f>'Member recognition'!$E209</f>
        <v>0</v>
      </c>
      <c r="O45" s="8">
        <f>'Member recognition'!$E228</f>
        <v>0</v>
      </c>
      <c r="P45" s="8">
        <f>'Member recognition'!$E247</f>
        <v>0</v>
      </c>
      <c r="Q45" s="8">
        <f>'Member recognition'!$E266</f>
        <v>0</v>
      </c>
      <c r="R45" s="8">
        <f>'Member recognition'!$E285</f>
        <v>0</v>
      </c>
      <c r="S45" s="8">
        <f>'Member recognition'!$E303</f>
        <v>0</v>
      </c>
      <c r="T45" s="8">
        <f>'Member recognition'!$E321</f>
        <v>0</v>
      </c>
      <c r="U45" s="8">
        <f>'Member recognition'!$E339</f>
        <v>0</v>
      </c>
      <c r="V45" s="8">
        <f>'Member recognition'!$E357</f>
        <v>0</v>
      </c>
      <c r="W45" s="8">
        <f>'Member recognition'!$E375</f>
        <v>0</v>
      </c>
    </row>
    <row r="46" spans="3:23" x14ac:dyDescent="0.25">
      <c r="D46">
        <f>'Member recognition'!$E20</f>
        <v>0</v>
      </c>
      <c r="E46">
        <f>'Member recognition'!$E39</f>
        <v>0</v>
      </c>
      <c r="F46">
        <f>'Member recognition'!$E58</f>
        <v>0</v>
      </c>
      <c r="G46">
        <f>'Member recognition'!$E77</f>
        <v>0</v>
      </c>
      <c r="H46">
        <f>'Member recognition'!$E96</f>
        <v>0</v>
      </c>
      <c r="I46">
        <f>'Member recognition'!$E115</f>
        <v>0</v>
      </c>
      <c r="J46">
        <f>'Member recognition'!$E134</f>
        <v>0</v>
      </c>
      <c r="K46">
        <f>'Member recognition'!$E153</f>
        <v>0</v>
      </c>
      <c r="L46">
        <f>'Member recognition'!$E172</f>
        <v>0</v>
      </c>
      <c r="M46">
        <f>'Member recognition'!$E191</f>
        <v>0</v>
      </c>
      <c r="N46">
        <f>'Member recognition'!$E210</f>
        <v>0</v>
      </c>
      <c r="O46">
        <f>'Member recognition'!$E229</f>
        <v>0</v>
      </c>
      <c r="P46">
        <f>'Member recognition'!$E248</f>
        <v>0</v>
      </c>
      <c r="Q46">
        <f>'Member recognition'!$E267</f>
        <v>0</v>
      </c>
      <c r="R46">
        <f>'Member recognition'!$E286</f>
        <v>0</v>
      </c>
      <c r="S46" s="8">
        <f>'Member recognition'!$E304</f>
        <v>0</v>
      </c>
      <c r="T46" s="8">
        <f>'Member recognition'!$E322</f>
        <v>0</v>
      </c>
      <c r="U46" s="8">
        <f>'Member recognition'!$E340</f>
        <v>0</v>
      </c>
      <c r="V46" s="8">
        <f>'Member recognition'!$E358</f>
        <v>0</v>
      </c>
      <c r="W46" s="8">
        <f>'Member recognition'!$E376</f>
        <v>0</v>
      </c>
    </row>
    <row r="47" spans="3:23" x14ac:dyDescent="0.25">
      <c r="D47">
        <f>'Member recognition'!$E21</f>
        <v>0</v>
      </c>
      <c r="E47">
        <f>'Member recognition'!$E40</f>
        <v>0</v>
      </c>
      <c r="F47">
        <f>'Member recognition'!$E59</f>
        <v>0</v>
      </c>
      <c r="G47">
        <f>'Member recognition'!$E78</f>
        <v>0</v>
      </c>
      <c r="H47">
        <f>'Member recognition'!$E97</f>
        <v>0</v>
      </c>
      <c r="I47">
        <f>'Member recognition'!$E116</f>
        <v>0</v>
      </c>
      <c r="J47">
        <f>'Member recognition'!$E135</f>
        <v>0</v>
      </c>
      <c r="K47">
        <f>'Member recognition'!$E154</f>
        <v>0</v>
      </c>
      <c r="L47">
        <f>'Member recognition'!$E173</f>
        <v>0</v>
      </c>
      <c r="M47">
        <f>'Member recognition'!$E192</f>
        <v>0</v>
      </c>
      <c r="N47">
        <f>'Member recognition'!$E211</f>
        <v>0</v>
      </c>
      <c r="O47">
        <f>'Member recognition'!$E230</f>
        <v>0</v>
      </c>
      <c r="P47">
        <f>'Member recognition'!$E249</f>
        <v>0</v>
      </c>
      <c r="Q47">
        <f>'Member recognition'!$E268</f>
        <v>0</v>
      </c>
      <c r="R47">
        <f>'Member recognition'!$E287</f>
        <v>0</v>
      </c>
      <c r="S47" s="8">
        <f>'Member recognition'!$E305</f>
        <v>0</v>
      </c>
      <c r="T47" s="8">
        <f>'Member recognition'!$E323</f>
        <v>0</v>
      </c>
      <c r="U47" s="8">
        <f>'Member recognition'!$E341</f>
        <v>0</v>
      </c>
      <c r="V47" s="8">
        <f>'Member recognition'!$E359</f>
        <v>0</v>
      </c>
      <c r="W47" s="8">
        <f>'Member recognition'!$E377</f>
        <v>0</v>
      </c>
    </row>
    <row r="48" spans="3:23" x14ac:dyDescent="0.25">
      <c r="D48" s="8">
        <f>'Member recognition'!$E22</f>
        <v>0</v>
      </c>
      <c r="E48" s="8">
        <f>'Member recognition'!$E41</f>
        <v>0</v>
      </c>
      <c r="F48" s="8">
        <f>'Member recognition'!$E60</f>
        <v>0</v>
      </c>
      <c r="G48" s="8">
        <f>'Member recognition'!$E79</f>
        <v>0</v>
      </c>
      <c r="H48" s="8">
        <f>'Member recognition'!$E98</f>
        <v>0</v>
      </c>
      <c r="I48" s="8">
        <f>'Member recognition'!$E117</f>
        <v>0</v>
      </c>
      <c r="J48" s="8">
        <f>'Member recognition'!$E136</f>
        <v>0</v>
      </c>
      <c r="K48" s="8">
        <f>'Member recognition'!$E155</f>
        <v>0</v>
      </c>
      <c r="L48" s="8">
        <f>'Member recognition'!$E174</f>
        <v>0</v>
      </c>
      <c r="M48" s="8">
        <f>'Member recognition'!$E193</f>
        <v>0</v>
      </c>
      <c r="N48" s="8">
        <f>'Member recognition'!$E212</f>
        <v>0</v>
      </c>
      <c r="O48" s="8">
        <f>'Member recognition'!$E231</f>
        <v>0</v>
      </c>
      <c r="P48" s="8">
        <f>'Member recognition'!$E250</f>
        <v>0</v>
      </c>
      <c r="Q48" s="8">
        <f>'Member recognition'!$E269</f>
        <v>0</v>
      </c>
      <c r="R48" s="8">
        <f>'Member recognition'!$E288</f>
        <v>0</v>
      </c>
      <c r="S48" s="8">
        <f>'Member recognition'!$E306</f>
        <v>0</v>
      </c>
      <c r="T48" s="8">
        <f>'Member recognition'!$E324</f>
        <v>0</v>
      </c>
      <c r="U48" s="8">
        <f>'Member recognition'!$E342</f>
        <v>0</v>
      </c>
      <c r="V48" s="8">
        <f>'Member recognition'!$E360</f>
        <v>0</v>
      </c>
      <c r="W48" s="8">
        <f>'Member recognition'!$E378</f>
        <v>0</v>
      </c>
    </row>
    <row r="49" spans="4:23" x14ac:dyDescent="0.25">
      <c r="D49">
        <f>'Member recognition'!$E23</f>
        <v>0</v>
      </c>
      <c r="E49">
        <f>'Member recognition'!$E42</f>
        <v>0</v>
      </c>
      <c r="F49">
        <f>'Member recognition'!$E61</f>
        <v>0</v>
      </c>
      <c r="G49">
        <f>'Member recognition'!$E80</f>
        <v>0</v>
      </c>
      <c r="H49">
        <f>'Member recognition'!$E99</f>
        <v>0</v>
      </c>
      <c r="I49">
        <f>'Member recognition'!$E118</f>
        <v>0</v>
      </c>
      <c r="J49">
        <f>'Member recognition'!$E137</f>
        <v>0</v>
      </c>
      <c r="K49">
        <f>'Member recognition'!$E156</f>
        <v>0</v>
      </c>
      <c r="L49">
        <f>'Member recognition'!$E175</f>
        <v>0</v>
      </c>
      <c r="M49">
        <f>'Member recognition'!$E194</f>
        <v>0</v>
      </c>
      <c r="N49">
        <f>'Member recognition'!$E213</f>
        <v>0</v>
      </c>
      <c r="O49">
        <f>'Member recognition'!$E232</f>
        <v>0</v>
      </c>
      <c r="P49">
        <f>'Member recognition'!$E251</f>
        <v>0</v>
      </c>
      <c r="Q49">
        <f>'Member recognition'!$E270</f>
        <v>0</v>
      </c>
      <c r="R49">
        <f>'Member recognition'!$E289</f>
        <v>0</v>
      </c>
      <c r="S49" s="8">
        <f>'Member recognition'!$E307</f>
        <v>0</v>
      </c>
      <c r="T49" s="8">
        <f>'Member recognition'!$E325</f>
        <v>0</v>
      </c>
      <c r="U49" s="8">
        <f>'Member recognition'!$E343</f>
        <v>0</v>
      </c>
      <c r="V49" s="8">
        <f>'Member recognition'!$E361</f>
        <v>0</v>
      </c>
      <c r="W49" s="8">
        <f>'Member recognition'!$E379</f>
        <v>0</v>
      </c>
    </row>
  </sheetData>
  <sheetProtection selectLockedCells="1" selectUnlockedCells="1"/>
  <mergeCells count="1">
    <mergeCell ref="A4:B4"/>
  </mergeCells>
  <pageMargins left="0.7" right="0.7" top="0.75" bottom="0.75" header="0.3" footer="0.3"/>
  <pageSetup paperSize="9" orientation="portrait" verticalDpi="0"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B2:I753"/>
  <sheetViews>
    <sheetView zoomScaleNormal="100" workbookViewId="0">
      <pane xSplit="1" ySplit="5" topLeftCell="B6" activePane="bottomRight" state="frozen"/>
      <selection pane="topRight" activeCell="B1" sqref="B1"/>
      <selection pane="bottomLeft" activeCell="A7" sqref="A7"/>
      <selection pane="bottomRight" activeCell="I12" sqref="I12:I13"/>
    </sheetView>
  </sheetViews>
  <sheetFormatPr defaultColWidth="9.1796875" defaultRowHeight="12.5" x14ac:dyDescent="0.25"/>
  <cols>
    <col min="1" max="2" width="2.453125" style="8" customWidth="1"/>
    <col min="3" max="3" width="12.1796875" style="8" hidden="1" customWidth="1"/>
    <col min="4" max="4" width="54.81640625" style="8" customWidth="1"/>
    <col min="5" max="5" width="2.453125" style="8" customWidth="1"/>
    <col min="6" max="6" width="45.7265625" style="227" customWidth="1"/>
    <col min="7" max="8" width="2.453125" style="8" customWidth="1"/>
    <col min="9" max="9" width="22.54296875" style="8" customWidth="1"/>
    <col min="10" max="10" width="2.453125" style="8" customWidth="1"/>
    <col min="11" max="16384" width="9.1796875" style="8"/>
  </cols>
  <sheetData>
    <row r="2" spans="2:9" x14ac:dyDescent="0.25">
      <c r="B2" s="25"/>
      <c r="C2" s="25"/>
      <c r="D2" s="26"/>
      <c r="E2" s="14"/>
      <c r="F2" s="26"/>
      <c r="G2" s="2"/>
    </row>
    <row r="3" spans="2:9" ht="36.75" customHeight="1" x14ac:dyDescent="0.25">
      <c r="B3" s="2"/>
      <c r="C3" s="384" t="s">
        <v>484</v>
      </c>
      <c r="D3" s="384"/>
      <c r="E3" s="384"/>
      <c r="F3" s="384"/>
      <c r="G3" s="87"/>
    </row>
    <row r="4" spans="2:9" s="15" customFormat="1" ht="13" x14ac:dyDescent="0.25">
      <c r="B4" s="88"/>
      <c r="C4" s="88"/>
      <c r="D4" s="89"/>
      <c r="E4" s="89"/>
      <c r="F4" s="88"/>
      <c r="G4" s="89"/>
      <c r="H4" s="8"/>
      <c r="I4" s="8"/>
    </row>
    <row r="5" spans="2:9" x14ac:dyDescent="0.25">
      <c r="B5" s="24"/>
      <c r="C5" s="24"/>
      <c r="D5" s="53"/>
      <c r="E5" s="54"/>
      <c r="F5" s="53"/>
    </row>
    <row r="6" spans="2:9" x14ac:dyDescent="0.25">
      <c r="B6" s="25"/>
      <c r="C6" s="25"/>
      <c r="D6" s="26"/>
      <c r="E6" s="14"/>
      <c r="F6" s="26"/>
      <c r="G6" s="2"/>
    </row>
    <row r="7" spans="2:9" ht="17.25" customHeight="1" x14ac:dyDescent="0.25">
      <c r="B7" s="55"/>
      <c r="C7" s="389" t="s">
        <v>282</v>
      </c>
      <c r="D7" s="389"/>
      <c r="E7" s="389"/>
      <c r="F7" s="389"/>
      <c r="G7" s="48"/>
      <c r="H7" s="15"/>
      <c r="I7" s="15"/>
    </row>
    <row r="8" spans="2:9" ht="13.5" thickBot="1" x14ac:dyDescent="0.3">
      <c r="B8" s="25"/>
      <c r="C8" s="10"/>
      <c r="D8" s="26"/>
      <c r="E8" s="14"/>
      <c r="F8" s="26"/>
      <c r="G8" s="2"/>
    </row>
    <row r="9" spans="2:9" ht="13.5" customHeight="1" x14ac:dyDescent="0.25">
      <c r="B9" s="25"/>
      <c r="C9" s="399" t="s">
        <v>286</v>
      </c>
      <c r="D9" s="26" t="s">
        <v>13</v>
      </c>
      <c r="E9" s="26"/>
      <c r="F9" s="220" t="s">
        <v>573</v>
      </c>
      <c r="G9" s="2"/>
      <c r="I9" s="387" t="s">
        <v>198</v>
      </c>
    </row>
    <row r="10" spans="2:9" ht="13" thickBot="1" x14ac:dyDescent="0.3">
      <c r="B10" s="25"/>
      <c r="C10" s="399"/>
      <c r="D10" s="26" t="s">
        <v>50</v>
      </c>
      <c r="E10" s="26"/>
      <c r="F10" s="221" t="s">
        <v>574</v>
      </c>
      <c r="G10" s="2"/>
      <c r="I10" s="388"/>
    </row>
    <row r="11" spans="2:9" ht="13.5" thickBot="1" x14ac:dyDescent="0.35">
      <c r="B11" s="25"/>
      <c r="C11" s="399"/>
      <c r="D11" s="26" t="s">
        <v>110</v>
      </c>
      <c r="E11" s="26"/>
      <c r="F11" s="221" t="s">
        <v>575</v>
      </c>
      <c r="G11" s="25"/>
      <c r="H11" s="24"/>
      <c r="I11" s="98"/>
    </row>
    <row r="12" spans="2:9" x14ac:dyDescent="0.25">
      <c r="B12" s="25"/>
      <c r="C12" s="399"/>
      <c r="D12" s="26" t="s">
        <v>52</v>
      </c>
      <c r="E12" s="26"/>
      <c r="F12" s="222">
        <v>45397</v>
      </c>
      <c r="G12" s="2"/>
      <c r="H12" s="24"/>
      <c r="I12" s="387" t="s">
        <v>252</v>
      </c>
    </row>
    <row r="13" spans="2:9" ht="13" thickBot="1" x14ac:dyDescent="0.3">
      <c r="B13" s="25"/>
      <c r="C13" s="399"/>
      <c r="D13" s="26" t="s">
        <v>53</v>
      </c>
      <c r="E13" s="26"/>
      <c r="F13" s="223">
        <v>45399</v>
      </c>
      <c r="G13" s="2"/>
      <c r="H13" s="24"/>
      <c r="I13" s="388"/>
    </row>
    <row r="14" spans="2:9" ht="13.5" thickBot="1" x14ac:dyDescent="0.3">
      <c r="B14" s="25"/>
      <c r="C14" s="117"/>
      <c r="D14" s="26"/>
      <c r="E14" s="26"/>
      <c r="F14" s="26"/>
      <c r="G14" s="25"/>
    </row>
    <row r="15" spans="2:9" ht="13.5" customHeight="1" x14ac:dyDescent="0.25">
      <c r="B15" s="25"/>
      <c r="C15" s="399" t="s">
        <v>125</v>
      </c>
      <c r="D15" s="197" t="s">
        <v>502</v>
      </c>
      <c r="E15" s="26"/>
      <c r="F15" s="220" t="s">
        <v>488</v>
      </c>
      <c r="G15" s="2"/>
    </row>
    <row r="16" spans="2:9" ht="25.5" customHeight="1" thickBot="1" x14ac:dyDescent="0.3">
      <c r="B16" s="25"/>
      <c r="C16" s="399"/>
      <c r="D16" s="26" t="s">
        <v>266</v>
      </c>
      <c r="E16" s="26"/>
      <c r="F16" s="224"/>
      <c r="G16" s="2"/>
    </row>
    <row r="17" spans="2:9" ht="13" thickBot="1" x14ac:dyDescent="0.3">
      <c r="B17" s="25"/>
      <c r="C17" s="219"/>
      <c r="D17" s="26"/>
      <c r="E17" s="26"/>
      <c r="F17" s="26"/>
      <c r="G17" s="2"/>
    </row>
    <row r="18" spans="2:9" ht="12.75" customHeight="1" x14ac:dyDescent="0.25">
      <c r="B18" s="25"/>
      <c r="C18" s="399" t="s">
        <v>62</v>
      </c>
      <c r="D18" s="26" t="s">
        <v>284</v>
      </c>
      <c r="E18" s="26"/>
      <c r="F18" s="220" t="s">
        <v>418</v>
      </c>
      <c r="G18" s="2"/>
    </row>
    <row r="19" spans="2:9" x14ac:dyDescent="0.25">
      <c r="B19" s="25"/>
      <c r="C19" s="399"/>
      <c r="D19" s="26" t="s">
        <v>285</v>
      </c>
      <c r="E19" s="26"/>
      <c r="F19" s="221" t="s">
        <v>42</v>
      </c>
      <c r="G19" s="2"/>
    </row>
    <row r="20" spans="2:9" x14ac:dyDescent="0.25">
      <c r="B20" s="25"/>
      <c r="C20" s="399"/>
      <c r="D20" s="26" t="s">
        <v>253</v>
      </c>
      <c r="E20" s="26"/>
      <c r="F20" s="221" t="s">
        <v>3</v>
      </c>
      <c r="G20" s="2"/>
    </row>
    <row r="21" spans="2:9" x14ac:dyDescent="0.25">
      <c r="B21" s="25"/>
      <c r="C21" s="399"/>
      <c r="D21" s="26" t="s">
        <v>121</v>
      </c>
      <c r="E21" s="26"/>
      <c r="F21" s="221" t="s">
        <v>576</v>
      </c>
      <c r="G21" s="2"/>
    </row>
    <row r="22" spans="2:9" ht="27.75" customHeight="1" thickBot="1" x14ac:dyDescent="0.3">
      <c r="B22" s="25"/>
      <c r="C22" s="399"/>
      <c r="D22" s="26" t="s">
        <v>266</v>
      </c>
      <c r="E22" s="26"/>
      <c r="F22" s="75"/>
      <c r="G22" s="2"/>
    </row>
    <row r="23" spans="2:9" ht="13.5" thickBot="1" x14ac:dyDescent="0.3">
      <c r="B23" s="25"/>
      <c r="C23" s="117"/>
      <c r="D23" s="26"/>
      <c r="E23" s="26"/>
      <c r="F23" s="225"/>
      <c r="G23" s="2"/>
    </row>
    <row r="24" spans="2:9" ht="12.75" customHeight="1" x14ac:dyDescent="0.25">
      <c r="B24" s="25"/>
      <c r="C24" s="399" t="s">
        <v>130</v>
      </c>
      <c r="D24" s="26" t="s">
        <v>124</v>
      </c>
      <c r="E24" s="26"/>
      <c r="F24" s="226"/>
      <c r="G24" s="2"/>
    </row>
    <row r="25" spans="2:9" ht="13" thickBot="1" x14ac:dyDescent="0.3">
      <c r="B25" s="25"/>
      <c r="C25" s="399"/>
      <c r="D25" s="26" t="s">
        <v>123</v>
      </c>
      <c r="E25" s="26"/>
      <c r="F25" s="224"/>
      <c r="G25" s="2"/>
    </row>
    <row r="26" spans="2:9" s="7" customFormat="1" ht="15" customHeight="1" x14ac:dyDescent="0.3">
      <c r="B26" s="19"/>
      <c r="C26" s="99"/>
      <c r="D26" s="398" t="s">
        <v>460</v>
      </c>
      <c r="E26" s="398"/>
      <c r="F26" s="398"/>
      <c r="G26" s="4"/>
    </row>
    <row r="27" spans="2:9" ht="13.5" customHeight="1" thickBot="1" x14ac:dyDescent="0.3">
      <c r="B27" s="2"/>
      <c r="C27" s="117"/>
      <c r="D27" s="26"/>
      <c r="E27" s="26"/>
      <c r="F27" s="225"/>
      <c r="G27" s="2"/>
    </row>
    <row r="28" spans="2:9" ht="41.25" customHeight="1" thickBot="1" x14ac:dyDescent="0.3">
      <c r="B28" s="2"/>
      <c r="C28" s="117" t="s">
        <v>64</v>
      </c>
      <c r="D28" s="26" t="s">
        <v>283</v>
      </c>
      <c r="E28" s="26"/>
      <c r="F28" s="145" t="s">
        <v>577</v>
      </c>
      <c r="G28" s="2"/>
    </row>
    <row r="29" spans="2:9" x14ac:dyDescent="0.25">
      <c r="B29" s="2"/>
      <c r="C29" s="14"/>
      <c r="D29" s="2"/>
      <c r="E29" s="26"/>
      <c r="F29" s="26"/>
      <c r="G29" s="2"/>
    </row>
    <row r="30" spans="2:9" x14ac:dyDescent="0.25">
      <c r="I30" s="15"/>
    </row>
    <row r="31" spans="2:9" x14ac:dyDescent="0.25">
      <c r="B31" s="25"/>
      <c r="C31" s="25"/>
      <c r="D31" s="26"/>
      <c r="E31" s="14"/>
      <c r="F31" s="26"/>
      <c r="G31" s="2"/>
    </row>
    <row r="32" spans="2:9" ht="17.25" customHeight="1" x14ac:dyDescent="0.25">
      <c r="B32" s="55"/>
      <c r="C32" s="389" t="s">
        <v>287</v>
      </c>
      <c r="D32" s="389"/>
      <c r="E32" s="389"/>
      <c r="F32" s="389"/>
      <c r="G32" s="48"/>
      <c r="H32" s="15"/>
      <c r="I32" s="15"/>
    </row>
    <row r="33" spans="2:9" ht="13.5" thickBot="1" x14ac:dyDescent="0.3">
      <c r="B33" s="25"/>
      <c r="C33" s="10"/>
      <c r="D33" s="26"/>
      <c r="E33" s="14"/>
      <c r="F33" s="26"/>
      <c r="G33" s="2"/>
    </row>
    <row r="34" spans="2:9" ht="13.5" customHeight="1" x14ac:dyDescent="0.25">
      <c r="B34" s="25"/>
      <c r="C34" s="399" t="s">
        <v>286</v>
      </c>
      <c r="D34" s="26" t="s">
        <v>13</v>
      </c>
      <c r="E34" s="26"/>
      <c r="F34" s="220" t="s">
        <v>568</v>
      </c>
      <c r="G34" s="2"/>
      <c r="I34" s="387" t="s">
        <v>198</v>
      </c>
    </row>
    <row r="35" spans="2:9" ht="13" thickBot="1" x14ac:dyDescent="0.3">
      <c r="B35" s="25"/>
      <c r="C35" s="399"/>
      <c r="D35" s="26" t="s">
        <v>50</v>
      </c>
      <c r="E35" s="26"/>
      <c r="F35" s="221" t="s">
        <v>569</v>
      </c>
      <c r="G35" s="2"/>
      <c r="I35" s="388"/>
    </row>
    <row r="36" spans="2:9" ht="13.5" thickBot="1" x14ac:dyDescent="0.35">
      <c r="B36" s="25"/>
      <c r="C36" s="399"/>
      <c r="D36" s="26" t="s">
        <v>110</v>
      </c>
      <c r="E36" s="26"/>
      <c r="F36" s="221" t="s">
        <v>570</v>
      </c>
      <c r="G36" s="25"/>
      <c r="H36" s="24"/>
      <c r="I36" s="98"/>
    </row>
    <row r="37" spans="2:9" x14ac:dyDescent="0.25">
      <c r="B37" s="25"/>
      <c r="C37" s="399"/>
      <c r="D37" s="26" t="s">
        <v>52</v>
      </c>
      <c r="E37" s="26"/>
      <c r="F37" s="222">
        <v>45631</v>
      </c>
      <c r="G37" s="2"/>
      <c r="H37" s="24"/>
      <c r="I37" s="387" t="s">
        <v>252</v>
      </c>
    </row>
    <row r="38" spans="2:9" ht="13" thickBot="1" x14ac:dyDescent="0.3">
      <c r="B38" s="25"/>
      <c r="C38" s="399"/>
      <c r="D38" s="26" t="s">
        <v>53</v>
      </c>
      <c r="E38" s="26"/>
      <c r="F38" s="223">
        <v>45631</v>
      </c>
      <c r="G38" s="2"/>
      <c r="H38" s="24"/>
      <c r="I38" s="388"/>
    </row>
    <row r="39" spans="2:9" ht="13.5" thickBot="1" x14ac:dyDescent="0.3">
      <c r="B39" s="25"/>
      <c r="C39" s="27"/>
      <c r="D39" s="26"/>
      <c r="E39" s="26"/>
      <c r="F39" s="26"/>
      <c r="G39" s="25"/>
    </row>
    <row r="40" spans="2:9" ht="13.5" customHeight="1" x14ac:dyDescent="0.25">
      <c r="B40" s="25"/>
      <c r="C40" s="399" t="s">
        <v>125</v>
      </c>
      <c r="D40" s="197" t="s">
        <v>502</v>
      </c>
      <c r="E40" s="26"/>
      <c r="F40" s="220" t="s">
        <v>489</v>
      </c>
      <c r="G40" s="2"/>
    </row>
    <row r="41" spans="2:9" ht="25.5" customHeight="1" thickBot="1" x14ac:dyDescent="0.3">
      <c r="B41" s="25"/>
      <c r="C41" s="399"/>
      <c r="D41" s="26" t="s">
        <v>266</v>
      </c>
      <c r="E41" s="26"/>
      <c r="F41" s="224"/>
      <c r="G41" s="2"/>
    </row>
    <row r="42" spans="2:9" ht="12.75" customHeight="1" thickBot="1" x14ac:dyDescent="0.3">
      <c r="B42" s="25"/>
      <c r="C42" s="26"/>
      <c r="D42" s="26"/>
      <c r="E42" s="26"/>
      <c r="F42" s="26"/>
      <c r="G42" s="2"/>
    </row>
    <row r="43" spans="2:9" ht="12.75" customHeight="1" x14ac:dyDescent="0.25">
      <c r="B43" s="25"/>
      <c r="C43" s="399" t="s">
        <v>62</v>
      </c>
      <c r="D43" s="26" t="s">
        <v>284</v>
      </c>
      <c r="E43" s="26"/>
      <c r="F43" s="220" t="s">
        <v>418</v>
      </c>
      <c r="G43" s="2"/>
    </row>
    <row r="44" spans="2:9" ht="12.75" customHeight="1" x14ac:dyDescent="0.25">
      <c r="B44" s="25"/>
      <c r="C44" s="399"/>
      <c r="D44" s="26" t="s">
        <v>285</v>
      </c>
      <c r="E44" s="26"/>
      <c r="F44" s="221" t="s">
        <v>42</v>
      </c>
      <c r="G44" s="2"/>
    </row>
    <row r="45" spans="2:9" x14ac:dyDescent="0.25">
      <c r="B45" s="25"/>
      <c r="C45" s="399"/>
      <c r="D45" s="26" t="s">
        <v>253</v>
      </c>
      <c r="E45" s="26"/>
      <c r="F45" s="221" t="s">
        <v>3</v>
      </c>
      <c r="G45" s="2"/>
    </row>
    <row r="46" spans="2:9" x14ac:dyDescent="0.25">
      <c r="B46" s="25"/>
      <c r="C46" s="399"/>
      <c r="D46" s="26" t="s">
        <v>121</v>
      </c>
      <c r="E46" s="26"/>
      <c r="F46" s="221">
        <v>200</v>
      </c>
      <c r="G46" s="2"/>
    </row>
    <row r="47" spans="2:9" ht="25.5" customHeight="1" thickBot="1" x14ac:dyDescent="0.3">
      <c r="B47" s="25"/>
      <c r="C47" s="399"/>
      <c r="D47" s="26" t="s">
        <v>266</v>
      </c>
      <c r="E47" s="26"/>
      <c r="F47" s="75"/>
      <c r="G47" s="2"/>
    </row>
    <row r="48" spans="2:9" ht="13.5" thickBot="1" x14ac:dyDescent="0.3">
      <c r="B48" s="25"/>
      <c r="C48" s="27"/>
      <c r="D48" s="26"/>
      <c r="E48" s="26"/>
      <c r="F48" s="225"/>
      <c r="G48" s="2"/>
    </row>
    <row r="49" spans="2:9" ht="12.75" customHeight="1" x14ac:dyDescent="0.25">
      <c r="B49" s="25"/>
      <c r="C49" s="399" t="s">
        <v>130</v>
      </c>
      <c r="D49" s="26" t="s">
        <v>124</v>
      </c>
      <c r="E49" s="26"/>
      <c r="F49" s="226">
        <v>5000</v>
      </c>
      <c r="G49" s="2"/>
    </row>
    <row r="50" spans="2:9" ht="13" thickBot="1" x14ac:dyDescent="0.3">
      <c r="B50" s="25"/>
      <c r="C50" s="399"/>
      <c r="D50" s="26" t="s">
        <v>123</v>
      </c>
      <c r="E50" s="26"/>
      <c r="F50" s="224" t="s">
        <v>3</v>
      </c>
      <c r="G50" s="2"/>
    </row>
    <row r="51" spans="2:9" s="7" customFormat="1" ht="15" customHeight="1" x14ac:dyDescent="0.3">
      <c r="B51" s="19"/>
      <c r="C51" s="99"/>
      <c r="D51" s="398" t="s">
        <v>460</v>
      </c>
      <c r="E51" s="398"/>
      <c r="F51" s="398"/>
      <c r="G51" s="4"/>
    </row>
    <row r="52" spans="2:9" ht="13.5" thickBot="1" x14ac:dyDescent="0.3">
      <c r="B52" s="2"/>
      <c r="C52" s="27"/>
      <c r="D52" s="26"/>
      <c r="E52" s="26"/>
      <c r="F52" s="26"/>
      <c r="G52" s="2"/>
    </row>
    <row r="53" spans="2:9" ht="38" thickBot="1" x14ac:dyDescent="0.3">
      <c r="B53" s="2"/>
      <c r="C53" s="117" t="s">
        <v>64</v>
      </c>
      <c r="D53" s="26" t="s">
        <v>283</v>
      </c>
      <c r="E53" s="26"/>
      <c r="F53" s="145" t="s">
        <v>578</v>
      </c>
      <c r="G53" s="2"/>
    </row>
    <row r="54" spans="2:9" x14ac:dyDescent="0.25">
      <c r="B54" s="2"/>
      <c r="C54" s="2"/>
      <c r="D54" s="2"/>
      <c r="E54" s="26"/>
      <c r="F54" s="26"/>
      <c r="G54" s="2"/>
    </row>
    <row r="55" spans="2:9" x14ac:dyDescent="0.25">
      <c r="I55" s="15"/>
    </row>
    <row r="56" spans="2:9" x14ac:dyDescent="0.25">
      <c r="B56" s="25"/>
      <c r="C56" s="25"/>
      <c r="D56" s="26"/>
      <c r="E56" s="14"/>
      <c r="F56" s="26"/>
      <c r="G56" s="2"/>
    </row>
    <row r="57" spans="2:9" ht="17.25" customHeight="1" x14ac:dyDescent="0.25">
      <c r="B57" s="55"/>
      <c r="C57" s="389" t="s">
        <v>288</v>
      </c>
      <c r="D57" s="389"/>
      <c r="E57" s="389"/>
      <c r="F57" s="389"/>
      <c r="G57" s="48"/>
      <c r="H57" s="15"/>
      <c r="I57" s="15"/>
    </row>
    <row r="58" spans="2:9" ht="13.5" thickBot="1" x14ac:dyDescent="0.3">
      <c r="B58" s="25"/>
      <c r="C58" s="10"/>
      <c r="D58" s="26"/>
      <c r="E58" s="14"/>
      <c r="F58" s="26"/>
      <c r="G58" s="2"/>
    </row>
    <row r="59" spans="2:9" ht="13.5" customHeight="1" x14ac:dyDescent="0.25">
      <c r="B59" s="25"/>
      <c r="C59" s="399" t="s">
        <v>286</v>
      </c>
      <c r="D59" s="26" t="s">
        <v>13</v>
      </c>
      <c r="E59" s="26"/>
      <c r="F59" s="220" t="s">
        <v>579</v>
      </c>
      <c r="G59" s="2"/>
      <c r="I59" s="387" t="s">
        <v>198</v>
      </c>
    </row>
    <row r="60" spans="2:9" ht="13" thickBot="1" x14ac:dyDescent="0.3">
      <c r="B60" s="25"/>
      <c r="C60" s="399"/>
      <c r="D60" s="26" t="s">
        <v>50</v>
      </c>
      <c r="E60" s="26"/>
      <c r="F60" s="221" t="s">
        <v>580</v>
      </c>
      <c r="G60" s="2"/>
      <c r="I60" s="388"/>
    </row>
    <row r="61" spans="2:9" ht="13.5" thickBot="1" x14ac:dyDescent="0.35">
      <c r="B61" s="25"/>
      <c r="C61" s="399"/>
      <c r="D61" s="26" t="s">
        <v>110</v>
      </c>
      <c r="E61" s="26"/>
      <c r="F61" s="221" t="s">
        <v>581</v>
      </c>
      <c r="G61" s="25"/>
      <c r="H61" s="24"/>
      <c r="I61" s="98"/>
    </row>
    <row r="62" spans="2:9" x14ac:dyDescent="0.25">
      <c r="B62" s="25"/>
      <c r="C62" s="399"/>
      <c r="D62" s="26" t="s">
        <v>52</v>
      </c>
      <c r="E62" s="26"/>
      <c r="F62" s="222">
        <v>45321</v>
      </c>
      <c r="G62" s="2"/>
      <c r="H62" s="24"/>
      <c r="I62" s="387" t="s">
        <v>252</v>
      </c>
    </row>
    <row r="63" spans="2:9" ht="13" thickBot="1" x14ac:dyDescent="0.3">
      <c r="B63" s="25"/>
      <c r="C63" s="399"/>
      <c r="D63" s="26" t="s">
        <v>53</v>
      </c>
      <c r="E63" s="26"/>
      <c r="F63" s="223" t="s">
        <v>582</v>
      </c>
      <c r="G63" s="2"/>
      <c r="H63" s="24"/>
      <c r="I63" s="388"/>
    </row>
    <row r="64" spans="2:9" ht="13.5" thickBot="1" x14ac:dyDescent="0.3">
      <c r="B64" s="25"/>
      <c r="C64" s="27"/>
      <c r="D64" s="26"/>
      <c r="E64" s="26"/>
      <c r="F64" s="26"/>
      <c r="G64" s="25"/>
    </row>
    <row r="65" spans="2:9" ht="13.5" customHeight="1" x14ac:dyDescent="0.25">
      <c r="B65" s="25"/>
      <c r="C65" s="399" t="s">
        <v>125</v>
      </c>
      <c r="D65" s="197" t="s">
        <v>502</v>
      </c>
      <c r="E65" s="26"/>
      <c r="F65" s="220" t="s">
        <v>490</v>
      </c>
      <c r="G65" s="2"/>
    </row>
    <row r="66" spans="2:9" ht="25.5" customHeight="1" thickBot="1" x14ac:dyDescent="0.3">
      <c r="B66" s="25"/>
      <c r="C66" s="399"/>
      <c r="D66" s="26" t="s">
        <v>266</v>
      </c>
      <c r="E66" s="26"/>
      <c r="F66" s="224" t="s">
        <v>583</v>
      </c>
      <c r="G66" s="2"/>
    </row>
    <row r="67" spans="2:9" ht="13" thickBot="1" x14ac:dyDescent="0.3">
      <c r="B67" s="25"/>
      <c r="C67" s="26"/>
      <c r="D67" s="26"/>
      <c r="E67" s="26"/>
      <c r="F67" s="26"/>
      <c r="G67" s="2"/>
    </row>
    <row r="68" spans="2:9" ht="12.75" customHeight="1" x14ac:dyDescent="0.25">
      <c r="B68" s="25"/>
      <c r="C68" s="399" t="s">
        <v>62</v>
      </c>
      <c r="D68" s="26" t="s">
        <v>284</v>
      </c>
      <c r="E68" s="26"/>
      <c r="F68" s="220" t="s">
        <v>49</v>
      </c>
      <c r="G68" s="2"/>
    </row>
    <row r="69" spans="2:9" x14ac:dyDescent="0.25">
      <c r="B69" s="25"/>
      <c r="C69" s="399"/>
      <c r="D69" s="26" t="s">
        <v>285</v>
      </c>
      <c r="E69" s="26"/>
      <c r="F69" s="221" t="s">
        <v>42</v>
      </c>
      <c r="G69" s="2"/>
    </row>
    <row r="70" spans="2:9" x14ac:dyDescent="0.25">
      <c r="B70" s="25"/>
      <c r="C70" s="399"/>
      <c r="D70" s="26" t="s">
        <v>253</v>
      </c>
      <c r="E70" s="26"/>
      <c r="F70" s="221" t="s">
        <v>3</v>
      </c>
      <c r="G70" s="2"/>
    </row>
    <row r="71" spans="2:9" x14ac:dyDescent="0.25">
      <c r="B71" s="25"/>
      <c r="C71" s="399"/>
      <c r="D71" s="26" t="s">
        <v>121</v>
      </c>
      <c r="E71" s="26"/>
      <c r="F71" s="221" t="s">
        <v>576</v>
      </c>
      <c r="G71" s="2"/>
    </row>
    <row r="72" spans="2:9" ht="25.5" customHeight="1" thickBot="1" x14ac:dyDescent="0.3">
      <c r="B72" s="25"/>
      <c r="C72" s="399"/>
      <c r="D72" s="26" t="s">
        <v>266</v>
      </c>
      <c r="E72" s="26"/>
      <c r="F72" s="75"/>
      <c r="G72" s="2"/>
    </row>
    <row r="73" spans="2:9" ht="13.5" thickBot="1" x14ac:dyDescent="0.3">
      <c r="B73" s="25"/>
      <c r="C73" s="27"/>
      <c r="D73" s="26"/>
      <c r="E73" s="26"/>
      <c r="F73" s="225"/>
      <c r="G73" s="2"/>
    </row>
    <row r="74" spans="2:9" ht="12.75" customHeight="1" x14ac:dyDescent="0.25">
      <c r="B74" s="25"/>
      <c r="C74" s="399" t="s">
        <v>130</v>
      </c>
      <c r="D74" s="26" t="s">
        <v>124</v>
      </c>
      <c r="E74" s="26"/>
      <c r="F74" s="226">
        <v>0</v>
      </c>
      <c r="G74" s="2"/>
    </row>
    <row r="75" spans="2:9" ht="13" thickBot="1" x14ac:dyDescent="0.3">
      <c r="B75" s="25"/>
      <c r="C75" s="399"/>
      <c r="D75" s="26" t="s">
        <v>123</v>
      </c>
      <c r="E75" s="26"/>
      <c r="F75" s="224" t="s">
        <v>3</v>
      </c>
      <c r="G75" s="2"/>
    </row>
    <row r="76" spans="2:9" s="7" customFormat="1" ht="15" customHeight="1" x14ac:dyDescent="0.3">
      <c r="B76" s="19"/>
      <c r="C76" s="99"/>
      <c r="D76" s="398" t="s">
        <v>460</v>
      </c>
      <c r="E76" s="398"/>
      <c r="F76" s="398"/>
      <c r="G76" s="4"/>
    </row>
    <row r="77" spans="2:9" ht="13.5" thickBot="1" x14ac:dyDescent="0.3">
      <c r="B77" s="2"/>
      <c r="C77" s="27"/>
      <c r="D77" s="26"/>
      <c r="E77" s="26"/>
      <c r="F77" s="26"/>
      <c r="G77" s="2"/>
    </row>
    <row r="78" spans="2:9" ht="38" thickBot="1" x14ac:dyDescent="0.3">
      <c r="B78" s="2"/>
      <c r="C78" s="117" t="s">
        <v>64</v>
      </c>
      <c r="D78" s="26" t="s">
        <v>283</v>
      </c>
      <c r="E78" s="26"/>
      <c r="F78" s="145"/>
      <c r="G78" s="2"/>
    </row>
    <row r="79" spans="2:9" x14ac:dyDescent="0.25">
      <c r="B79" s="2"/>
      <c r="C79" s="2"/>
      <c r="D79" s="2"/>
      <c r="E79" s="26"/>
      <c r="F79" s="26"/>
      <c r="G79" s="2"/>
    </row>
    <row r="80" spans="2:9" x14ac:dyDescent="0.25">
      <c r="I80" s="15"/>
    </row>
    <row r="81" spans="2:9" x14ac:dyDescent="0.25">
      <c r="B81" s="25"/>
      <c r="C81" s="25"/>
      <c r="D81" s="26"/>
      <c r="E81" s="14"/>
      <c r="F81" s="26"/>
      <c r="G81" s="2"/>
    </row>
    <row r="82" spans="2:9" ht="17.25" customHeight="1" x14ac:dyDescent="0.25">
      <c r="B82" s="55"/>
      <c r="C82" s="389" t="s">
        <v>289</v>
      </c>
      <c r="D82" s="389"/>
      <c r="E82" s="389"/>
      <c r="F82" s="389"/>
      <c r="G82" s="48"/>
      <c r="H82" s="15"/>
      <c r="I82" s="15"/>
    </row>
    <row r="83" spans="2:9" ht="13.5" thickBot="1" x14ac:dyDescent="0.3">
      <c r="B83" s="25"/>
      <c r="C83" s="10"/>
      <c r="D83" s="26"/>
      <c r="E83" s="14"/>
      <c r="F83" s="26"/>
      <c r="G83" s="2"/>
    </row>
    <row r="84" spans="2:9" ht="13.5" customHeight="1" x14ac:dyDescent="0.25">
      <c r="B84" s="25"/>
      <c r="C84" s="399" t="s">
        <v>286</v>
      </c>
      <c r="D84" s="26" t="s">
        <v>13</v>
      </c>
      <c r="E84" s="26"/>
      <c r="F84" s="220"/>
      <c r="G84" s="2"/>
      <c r="I84" s="387" t="s">
        <v>198</v>
      </c>
    </row>
    <row r="85" spans="2:9" ht="13" thickBot="1" x14ac:dyDescent="0.3">
      <c r="B85" s="25"/>
      <c r="C85" s="399"/>
      <c r="D85" s="26" t="s">
        <v>50</v>
      </c>
      <c r="E85" s="26"/>
      <c r="F85" s="221"/>
      <c r="G85" s="2"/>
      <c r="I85" s="388"/>
    </row>
    <row r="86" spans="2:9" ht="13.5" thickBot="1" x14ac:dyDescent="0.35">
      <c r="B86" s="25"/>
      <c r="C86" s="399"/>
      <c r="D86" s="26" t="s">
        <v>110</v>
      </c>
      <c r="E86" s="26"/>
      <c r="F86" s="221"/>
      <c r="G86" s="25"/>
      <c r="H86" s="24"/>
      <c r="I86" s="98"/>
    </row>
    <row r="87" spans="2:9" x14ac:dyDescent="0.25">
      <c r="B87" s="25"/>
      <c r="C87" s="399"/>
      <c r="D87" s="26" t="s">
        <v>52</v>
      </c>
      <c r="E87" s="26"/>
      <c r="F87" s="222"/>
      <c r="G87" s="2"/>
      <c r="H87" s="24"/>
      <c r="I87" s="387" t="s">
        <v>252</v>
      </c>
    </row>
    <row r="88" spans="2:9" ht="13" thickBot="1" x14ac:dyDescent="0.3">
      <c r="B88" s="25"/>
      <c r="C88" s="399"/>
      <c r="D88" s="26" t="s">
        <v>53</v>
      </c>
      <c r="E88" s="26"/>
      <c r="F88" s="223"/>
      <c r="G88" s="2"/>
      <c r="H88" s="24"/>
      <c r="I88" s="388"/>
    </row>
    <row r="89" spans="2:9" ht="13.5" thickBot="1" x14ac:dyDescent="0.3">
      <c r="B89" s="25"/>
      <c r="C89" s="27"/>
      <c r="D89" s="26"/>
      <c r="E89" s="26"/>
      <c r="F89" s="26"/>
      <c r="G89" s="25"/>
    </row>
    <row r="90" spans="2:9" ht="13.5" customHeight="1" x14ac:dyDescent="0.25">
      <c r="B90" s="25"/>
      <c r="C90" s="399" t="s">
        <v>125</v>
      </c>
      <c r="D90" s="197" t="s">
        <v>502</v>
      </c>
      <c r="E90" s="26"/>
      <c r="F90" s="220"/>
      <c r="G90" s="2"/>
    </row>
    <row r="91" spans="2:9" ht="25.5" customHeight="1" thickBot="1" x14ac:dyDescent="0.3">
      <c r="B91" s="25"/>
      <c r="C91" s="399"/>
      <c r="D91" s="26" t="s">
        <v>266</v>
      </c>
      <c r="E91" s="26"/>
      <c r="F91" s="224"/>
      <c r="G91" s="2"/>
    </row>
    <row r="92" spans="2:9" ht="13" thickBot="1" x14ac:dyDescent="0.3">
      <c r="B92" s="25"/>
      <c r="C92" s="26"/>
      <c r="D92" s="26"/>
      <c r="E92" s="26"/>
      <c r="F92" s="26"/>
      <c r="G92" s="2"/>
    </row>
    <row r="93" spans="2:9" ht="12.75" customHeight="1" x14ac:dyDescent="0.25">
      <c r="B93" s="25"/>
      <c r="C93" s="399" t="s">
        <v>62</v>
      </c>
      <c r="D93" s="26" t="s">
        <v>284</v>
      </c>
      <c r="E93" s="26"/>
      <c r="F93" s="220"/>
      <c r="G93" s="2"/>
    </row>
    <row r="94" spans="2:9" x14ac:dyDescent="0.25">
      <c r="B94" s="25"/>
      <c r="C94" s="399"/>
      <c r="D94" s="26" t="s">
        <v>285</v>
      </c>
      <c r="E94" s="26"/>
      <c r="F94" s="221"/>
      <c r="G94" s="2"/>
    </row>
    <row r="95" spans="2:9" x14ac:dyDescent="0.25">
      <c r="B95" s="25"/>
      <c r="C95" s="399"/>
      <c r="D95" s="26" t="s">
        <v>253</v>
      </c>
      <c r="E95" s="26"/>
      <c r="F95" s="221"/>
      <c r="G95" s="2"/>
    </row>
    <row r="96" spans="2:9" x14ac:dyDescent="0.25">
      <c r="B96" s="25"/>
      <c r="C96" s="399"/>
      <c r="D96" s="26" t="s">
        <v>121</v>
      </c>
      <c r="E96" s="26"/>
      <c r="F96" s="221"/>
      <c r="G96" s="2"/>
    </row>
    <row r="97" spans="2:9" ht="25.5" customHeight="1" thickBot="1" x14ac:dyDescent="0.3">
      <c r="B97" s="25"/>
      <c r="C97" s="399"/>
      <c r="D97" s="26" t="s">
        <v>266</v>
      </c>
      <c r="E97" s="26"/>
      <c r="F97" s="75"/>
      <c r="G97" s="2"/>
    </row>
    <row r="98" spans="2:9" ht="13.5" thickBot="1" x14ac:dyDescent="0.3">
      <c r="B98" s="25"/>
      <c r="C98" s="27"/>
      <c r="D98" s="26"/>
      <c r="E98" s="26"/>
      <c r="F98" s="225"/>
      <c r="G98" s="2"/>
    </row>
    <row r="99" spans="2:9" ht="12.75" customHeight="1" x14ac:dyDescent="0.25">
      <c r="B99" s="25"/>
      <c r="C99" s="399" t="s">
        <v>130</v>
      </c>
      <c r="D99" s="26" t="s">
        <v>124</v>
      </c>
      <c r="E99" s="26"/>
      <c r="F99" s="226"/>
      <c r="G99" s="2"/>
    </row>
    <row r="100" spans="2:9" ht="13" thickBot="1" x14ac:dyDescent="0.3">
      <c r="B100" s="25"/>
      <c r="C100" s="399"/>
      <c r="D100" s="26" t="s">
        <v>123</v>
      </c>
      <c r="E100" s="26"/>
      <c r="F100" s="224"/>
      <c r="G100" s="2"/>
    </row>
    <row r="101" spans="2:9" s="7" customFormat="1" ht="15" customHeight="1" x14ac:dyDescent="0.3">
      <c r="B101" s="19"/>
      <c r="C101" s="99"/>
      <c r="D101" s="398" t="s">
        <v>460</v>
      </c>
      <c r="E101" s="398"/>
      <c r="F101" s="398"/>
      <c r="G101" s="4"/>
    </row>
    <row r="102" spans="2:9" ht="13.5" thickBot="1" x14ac:dyDescent="0.3">
      <c r="B102" s="2"/>
      <c r="C102" s="27"/>
      <c r="D102" s="26"/>
      <c r="E102" s="26"/>
      <c r="F102" s="26"/>
      <c r="G102" s="2"/>
    </row>
    <row r="103" spans="2:9" ht="38" thickBot="1" x14ac:dyDescent="0.3">
      <c r="B103" s="2"/>
      <c r="C103" s="117" t="s">
        <v>64</v>
      </c>
      <c r="D103" s="26" t="s">
        <v>283</v>
      </c>
      <c r="E103" s="26"/>
      <c r="F103" s="145"/>
      <c r="G103" s="2"/>
    </row>
    <row r="104" spans="2:9" x14ac:dyDescent="0.25">
      <c r="B104" s="2"/>
      <c r="C104" s="2"/>
      <c r="D104" s="2"/>
      <c r="E104" s="26"/>
      <c r="F104" s="26"/>
      <c r="G104" s="2"/>
    </row>
    <row r="105" spans="2:9" x14ac:dyDescent="0.25">
      <c r="I105" s="15"/>
    </row>
    <row r="106" spans="2:9" x14ac:dyDescent="0.25">
      <c r="B106" s="25"/>
      <c r="C106" s="25"/>
      <c r="D106" s="26"/>
      <c r="E106" s="14"/>
      <c r="F106" s="26"/>
      <c r="G106" s="2"/>
    </row>
    <row r="107" spans="2:9" ht="17.25" customHeight="1" x14ac:dyDescent="0.25">
      <c r="B107" s="55"/>
      <c r="C107" s="389" t="s">
        <v>290</v>
      </c>
      <c r="D107" s="389"/>
      <c r="E107" s="389"/>
      <c r="F107" s="389"/>
      <c r="G107" s="48"/>
      <c r="H107" s="15"/>
      <c r="I107" s="15"/>
    </row>
    <row r="108" spans="2:9" ht="13.5" thickBot="1" x14ac:dyDescent="0.3">
      <c r="B108" s="25"/>
      <c r="C108" s="10"/>
      <c r="D108" s="26"/>
      <c r="E108" s="14"/>
      <c r="F108" s="26"/>
      <c r="G108" s="2"/>
    </row>
    <row r="109" spans="2:9" ht="13.5" customHeight="1" x14ac:dyDescent="0.25">
      <c r="B109" s="25"/>
      <c r="C109" s="399" t="s">
        <v>286</v>
      </c>
      <c r="D109" s="26" t="s">
        <v>13</v>
      </c>
      <c r="E109" s="26"/>
      <c r="F109" s="220"/>
      <c r="G109" s="2"/>
      <c r="I109" s="387" t="s">
        <v>198</v>
      </c>
    </row>
    <row r="110" spans="2:9" ht="13" thickBot="1" x14ac:dyDescent="0.3">
      <c r="B110" s="25"/>
      <c r="C110" s="399"/>
      <c r="D110" s="26" t="s">
        <v>50</v>
      </c>
      <c r="E110" s="26"/>
      <c r="F110" s="221"/>
      <c r="G110" s="2"/>
      <c r="I110" s="388"/>
    </row>
    <row r="111" spans="2:9" ht="13.5" thickBot="1" x14ac:dyDescent="0.35">
      <c r="B111" s="25"/>
      <c r="C111" s="399"/>
      <c r="D111" s="26" t="s">
        <v>110</v>
      </c>
      <c r="E111" s="26"/>
      <c r="F111" s="221"/>
      <c r="G111" s="25"/>
      <c r="H111" s="24"/>
      <c r="I111" s="98"/>
    </row>
    <row r="112" spans="2:9" x14ac:dyDescent="0.25">
      <c r="B112" s="25"/>
      <c r="C112" s="399"/>
      <c r="D112" s="26" t="s">
        <v>52</v>
      </c>
      <c r="E112" s="26"/>
      <c r="F112" s="222"/>
      <c r="G112" s="2"/>
      <c r="H112" s="24"/>
      <c r="I112" s="387" t="s">
        <v>252</v>
      </c>
    </row>
    <row r="113" spans="2:9" ht="13" thickBot="1" x14ac:dyDescent="0.3">
      <c r="B113" s="25"/>
      <c r="C113" s="399"/>
      <c r="D113" s="26" t="s">
        <v>53</v>
      </c>
      <c r="E113" s="26"/>
      <c r="F113" s="223"/>
      <c r="G113" s="2"/>
      <c r="H113" s="24"/>
      <c r="I113" s="388"/>
    </row>
    <row r="114" spans="2:9" ht="13.5" thickBot="1" x14ac:dyDescent="0.3">
      <c r="B114" s="25"/>
      <c r="C114" s="27"/>
      <c r="D114" s="26"/>
      <c r="E114" s="26"/>
      <c r="F114" s="26"/>
      <c r="G114" s="25"/>
    </row>
    <row r="115" spans="2:9" ht="13.5" customHeight="1" x14ac:dyDescent="0.25">
      <c r="B115" s="25"/>
      <c r="C115" s="399" t="s">
        <v>125</v>
      </c>
      <c r="D115" s="197" t="s">
        <v>502</v>
      </c>
      <c r="E115" s="26"/>
      <c r="F115" s="220"/>
      <c r="G115" s="2"/>
    </row>
    <row r="116" spans="2:9" ht="25.5" customHeight="1" thickBot="1" x14ac:dyDescent="0.3">
      <c r="B116" s="25"/>
      <c r="C116" s="399"/>
      <c r="D116" s="26" t="s">
        <v>266</v>
      </c>
      <c r="E116" s="26"/>
      <c r="F116" s="224"/>
      <c r="G116" s="2"/>
    </row>
    <row r="117" spans="2:9" ht="13" thickBot="1" x14ac:dyDescent="0.3">
      <c r="B117" s="25"/>
      <c r="C117" s="26"/>
      <c r="D117" s="26"/>
      <c r="E117" s="26"/>
      <c r="F117" s="26"/>
      <c r="G117" s="2"/>
    </row>
    <row r="118" spans="2:9" ht="12.75" customHeight="1" x14ac:dyDescent="0.25">
      <c r="B118" s="25"/>
      <c r="C118" s="399" t="s">
        <v>62</v>
      </c>
      <c r="D118" s="26" t="s">
        <v>284</v>
      </c>
      <c r="E118" s="26"/>
      <c r="F118" s="220"/>
      <c r="G118" s="2"/>
    </row>
    <row r="119" spans="2:9" x14ac:dyDescent="0.25">
      <c r="B119" s="25"/>
      <c r="C119" s="399"/>
      <c r="D119" s="26" t="s">
        <v>285</v>
      </c>
      <c r="E119" s="26"/>
      <c r="F119" s="221"/>
      <c r="G119" s="2"/>
    </row>
    <row r="120" spans="2:9" x14ac:dyDescent="0.25">
      <c r="B120" s="25"/>
      <c r="C120" s="399"/>
      <c r="D120" s="26" t="s">
        <v>253</v>
      </c>
      <c r="E120" s="26"/>
      <c r="F120" s="221"/>
      <c r="G120" s="2"/>
    </row>
    <row r="121" spans="2:9" x14ac:dyDescent="0.25">
      <c r="B121" s="25"/>
      <c r="C121" s="399"/>
      <c r="D121" s="26" t="s">
        <v>121</v>
      </c>
      <c r="E121" s="26"/>
      <c r="F121" s="221"/>
      <c r="G121" s="2"/>
    </row>
    <row r="122" spans="2:9" ht="25.5" customHeight="1" thickBot="1" x14ac:dyDescent="0.3">
      <c r="B122" s="25"/>
      <c r="C122" s="399"/>
      <c r="D122" s="26" t="s">
        <v>266</v>
      </c>
      <c r="E122" s="26"/>
      <c r="F122" s="75"/>
      <c r="G122" s="2"/>
    </row>
    <row r="123" spans="2:9" ht="13.5" thickBot="1" x14ac:dyDescent="0.3">
      <c r="B123" s="25"/>
      <c r="C123" s="27"/>
      <c r="D123" s="26"/>
      <c r="E123" s="26"/>
      <c r="F123" s="225"/>
      <c r="G123" s="2"/>
    </row>
    <row r="124" spans="2:9" ht="12.75" customHeight="1" x14ac:dyDescent="0.25">
      <c r="B124" s="25"/>
      <c r="C124" s="399" t="s">
        <v>130</v>
      </c>
      <c r="D124" s="26" t="s">
        <v>124</v>
      </c>
      <c r="E124" s="26"/>
      <c r="F124" s="226"/>
      <c r="G124" s="2"/>
    </row>
    <row r="125" spans="2:9" ht="13" thickBot="1" x14ac:dyDescent="0.3">
      <c r="B125" s="25"/>
      <c r="C125" s="399"/>
      <c r="D125" s="26" t="s">
        <v>123</v>
      </c>
      <c r="E125" s="26"/>
      <c r="F125" s="224"/>
      <c r="G125" s="2"/>
    </row>
    <row r="126" spans="2:9" ht="13.5" thickBot="1" x14ac:dyDescent="0.3">
      <c r="B126" s="2"/>
      <c r="C126" s="27"/>
      <c r="D126" s="26"/>
      <c r="E126" s="26"/>
      <c r="F126" s="26"/>
      <c r="G126" s="2"/>
    </row>
    <row r="127" spans="2:9" ht="38" thickBot="1" x14ac:dyDescent="0.3">
      <c r="B127" s="2"/>
      <c r="C127" s="117" t="s">
        <v>64</v>
      </c>
      <c r="D127" s="26" t="s">
        <v>283</v>
      </c>
      <c r="E127" s="26"/>
      <c r="F127" s="145"/>
      <c r="G127" s="2"/>
    </row>
    <row r="128" spans="2:9" x14ac:dyDescent="0.25">
      <c r="B128" s="2"/>
      <c r="C128" s="2"/>
      <c r="D128" s="2"/>
      <c r="E128" s="26"/>
      <c r="F128" s="26"/>
      <c r="G128" s="2"/>
    </row>
    <row r="129" spans="2:9" x14ac:dyDescent="0.25">
      <c r="I129" s="15"/>
    </row>
    <row r="130" spans="2:9" x14ac:dyDescent="0.25">
      <c r="B130" s="25"/>
      <c r="C130" s="25"/>
      <c r="D130" s="26"/>
      <c r="E130" s="14"/>
      <c r="F130" s="26"/>
      <c r="G130" s="2"/>
    </row>
    <row r="131" spans="2:9" ht="18" customHeight="1" x14ac:dyDescent="0.25">
      <c r="B131" s="55"/>
      <c r="C131" s="389" t="s">
        <v>291</v>
      </c>
      <c r="D131" s="389"/>
      <c r="E131" s="389"/>
      <c r="F131" s="389"/>
      <c r="G131" s="48"/>
      <c r="H131" s="15"/>
      <c r="I131" s="15"/>
    </row>
    <row r="132" spans="2:9" ht="13.5" thickBot="1" x14ac:dyDescent="0.3">
      <c r="B132" s="25"/>
      <c r="C132" s="10"/>
      <c r="D132" s="26"/>
      <c r="E132" s="14"/>
      <c r="F132" s="26"/>
      <c r="G132" s="2"/>
    </row>
    <row r="133" spans="2:9" ht="13.5" customHeight="1" x14ac:dyDescent="0.25">
      <c r="B133" s="25"/>
      <c r="C133" s="399" t="s">
        <v>286</v>
      </c>
      <c r="D133" s="26" t="s">
        <v>13</v>
      </c>
      <c r="E133" s="26"/>
      <c r="F133" s="220"/>
      <c r="G133" s="2"/>
      <c r="I133" s="387" t="s">
        <v>198</v>
      </c>
    </row>
    <row r="134" spans="2:9" ht="13" thickBot="1" x14ac:dyDescent="0.3">
      <c r="B134" s="25"/>
      <c r="C134" s="399"/>
      <c r="D134" s="26" t="s">
        <v>50</v>
      </c>
      <c r="E134" s="26"/>
      <c r="F134" s="221"/>
      <c r="G134" s="2"/>
      <c r="I134" s="388"/>
    </row>
    <row r="135" spans="2:9" ht="13.5" thickBot="1" x14ac:dyDescent="0.35">
      <c r="B135" s="25"/>
      <c r="C135" s="399"/>
      <c r="D135" s="26" t="s">
        <v>110</v>
      </c>
      <c r="E135" s="26"/>
      <c r="F135" s="221"/>
      <c r="G135" s="25"/>
      <c r="H135" s="24"/>
      <c r="I135" s="98"/>
    </row>
    <row r="136" spans="2:9" x14ac:dyDescent="0.25">
      <c r="B136" s="25"/>
      <c r="C136" s="399"/>
      <c r="D136" s="26" t="s">
        <v>52</v>
      </c>
      <c r="E136" s="26"/>
      <c r="F136" s="222"/>
      <c r="G136" s="2"/>
      <c r="H136" s="24"/>
      <c r="I136" s="387" t="s">
        <v>252</v>
      </c>
    </row>
    <row r="137" spans="2:9" ht="13" thickBot="1" x14ac:dyDescent="0.3">
      <c r="B137" s="25"/>
      <c r="C137" s="399"/>
      <c r="D137" s="26" t="s">
        <v>53</v>
      </c>
      <c r="E137" s="26"/>
      <c r="F137" s="223"/>
      <c r="G137" s="2"/>
      <c r="H137" s="24"/>
      <c r="I137" s="388"/>
    </row>
    <row r="138" spans="2:9" ht="13.5" thickBot="1" x14ac:dyDescent="0.3">
      <c r="B138" s="25"/>
      <c r="C138" s="27"/>
      <c r="D138" s="26"/>
      <c r="E138" s="26"/>
      <c r="F138" s="26"/>
      <c r="G138" s="25"/>
    </row>
    <row r="139" spans="2:9" ht="13.5" customHeight="1" x14ac:dyDescent="0.25">
      <c r="B139" s="25"/>
      <c r="C139" s="399" t="s">
        <v>125</v>
      </c>
      <c r="D139" s="197" t="s">
        <v>502</v>
      </c>
      <c r="E139" s="26"/>
      <c r="F139" s="220"/>
      <c r="G139" s="2"/>
    </row>
    <row r="140" spans="2:9" ht="25.5" customHeight="1" thickBot="1" x14ac:dyDescent="0.3">
      <c r="B140" s="25"/>
      <c r="C140" s="399"/>
      <c r="D140" s="26" t="s">
        <v>266</v>
      </c>
      <c r="E140" s="26"/>
      <c r="F140" s="224"/>
      <c r="G140" s="2"/>
    </row>
    <row r="141" spans="2:9" ht="13" thickBot="1" x14ac:dyDescent="0.3">
      <c r="B141" s="25"/>
      <c r="C141" s="26"/>
      <c r="D141" s="26"/>
      <c r="E141" s="26"/>
      <c r="F141" s="26"/>
      <c r="G141" s="2"/>
    </row>
    <row r="142" spans="2:9" ht="12.75" customHeight="1" x14ac:dyDescent="0.25">
      <c r="B142" s="25"/>
      <c r="C142" s="399" t="s">
        <v>62</v>
      </c>
      <c r="D142" s="26" t="s">
        <v>284</v>
      </c>
      <c r="E142" s="26"/>
      <c r="F142" s="220"/>
      <c r="G142" s="2"/>
    </row>
    <row r="143" spans="2:9" x14ac:dyDescent="0.25">
      <c r="B143" s="25"/>
      <c r="C143" s="399"/>
      <c r="D143" s="26" t="s">
        <v>285</v>
      </c>
      <c r="E143" s="26"/>
      <c r="F143" s="221"/>
      <c r="G143" s="2"/>
    </row>
    <row r="144" spans="2:9" x14ac:dyDescent="0.25">
      <c r="B144" s="25"/>
      <c r="C144" s="399"/>
      <c r="D144" s="26" t="s">
        <v>253</v>
      </c>
      <c r="E144" s="26"/>
      <c r="F144" s="221"/>
      <c r="G144" s="2"/>
    </row>
    <row r="145" spans="2:9" x14ac:dyDescent="0.25">
      <c r="B145" s="25"/>
      <c r="C145" s="399"/>
      <c r="D145" s="26" t="s">
        <v>121</v>
      </c>
      <c r="E145" s="26"/>
      <c r="F145" s="221"/>
      <c r="G145" s="2"/>
    </row>
    <row r="146" spans="2:9" ht="25.5" customHeight="1" thickBot="1" x14ac:dyDescent="0.3">
      <c r="B146" s="25"/>
      <c r="C146" s="399"/>
      <c r="D146" s="26" t="s">
        <v>266</v>
      </c>
      <c r="E146" s="26"/>
      <c r="F146" s="75"/>
      <c r="G146" s="2"/>
    </row>
    <row r="147" spans="2:9" ht="13.5" thickBot="1" x14ac:dyDescent="0.3">
      <c r="B147" s="25"/>
      <c r="C147" s="27"/>
      <c r="D147" s="26"/>
      <c r="E147" s="26"/>
      <c r="F147" s="225"/>
      <c r="G147" s="2"/>
    </row>
    <row r="148" spans="2:9" ht="12.75" customHeight="1" x14ac:dyDescent="0.25">
      <c r="B148" s="25"/>
      <c r="C148" s="399" t="s">
        <v>130</v>
      </c>
      <c r="D148" s="26" t="s">
        <v>124</v>
      </c>
      <c r="E148" s="26"/>
      <c r="F148" s="226"/>
      <c r="G148" s="2"/>
    </row>
    <row r="149" spans="2:9" ht="13" thickBot="1" x14ac:dyDescent="0.3">
      <c r="B149" s="25"/>
      <c r="C149" s="399"/>
      <c r="D149" s="26" t="s">
        <v>123</v>
      </c>
      <c r="E149" s="26"/>
      <c r="F149" s="224"/>
      <c r="G149" s="2"/>
    </row>
    <row r="150" spans="2:9" s="7" customFormat="1" ht="15" customHeight="1" x14ac:dyDescent="0.3">
      <c r="B150" s="19"/>
      <c r="C150" s="99"/>
      <c r="D150" s="398" t="s">
        <v>460</v>
      </c>
      <c r="E150" s="398"/>
      <c r="F150" s="398"/>
      <c r="G150" s="4"/>
    </row>
    <row r="151" spans="2:9" ht="13.5" thickBot="1" x14ac:dyDescent="0.3">
      <c r="B151" s="2"/>
      <c r="C151" s="27"/>
      <c r="D151" s="26"/>
      <c r="E151" s="26"/>
      <c r="F151" s="26"/>
      <c r="G151" s="2"/>
    </row>
    <row r="152" spans="2:9" ht="38" thickBot="1" x14ac:dyDescent="0.3">
      <c r="B152" s="2"/>
      <c r="C152" s="117" t="s">
        <v>64</v>
      </c>
      <c r="D152" s="26" t="s">
        <v>283</v>
      </c>
      <c r="E152" s="26"/>
      <c r="F152" s="145"/>
      <c r="G152" s="2"/>
    </row>
    <row r="153" spans="2:9" x14ac:dyDescent="0.25">
      <c r="B153" s="2"/>
      <c r="C153" s="2"/>
      <c r="D153" s="2"/>
      <c r="E153" s="26"/>
      <c r="F153" s="26"/>
      <c r="G153" s="2"/>
    </row>
    <row r="154" spans="2:9" x14ac:dyDescent="0.25">
      <c r="I154" s="15"/>
    </row>
    <row r="155" spans="2:9" x14ac:dyDescent="0.25">
      <c r="B155" s="25"/>
      <c r="C155" s="25"/>
      <c r="D155" s="26"/>
      <c r="E155" s="14"/>
      <c r="F155" s="26"/>
      <c r="G155" s="2"/>
    </row>
    <row r="156" spans="2:9" ht="18" customHeight="1" x14ac:dyDescent="0.25">
      <c r="B156" s="55"/>
      <c r="C156" s="389" t="s">
        <v>292</v>
      </c>
      <c r="D156" s="389"/>
      <c r="E156" s="389"/>
      <c r="F156" s="389"/>
      <c r="G156" s="48"/>
      <c r="H156" s="15"/>
      <c r="I156" s="15"/>
    </row>
    <row r="157" spans="2:9" ht="13.5" thickBot="1" x14ac:dyDescent="0.3">
      <c r="B157" s="25"/>
      <c r="C157" s="10"/>
      <c r="D157" s="26"/>
      <c r="E157" s="14"/>
      <c r="F157" s="26"/>
      <c r="G157" s="2"/>
    </row>
    <row r="158" spans="2:9" ht="13.5" customHeight="1" x14ac:dyDescent="0.25">
      <c r="B158" s="25"/>
      <c r="C158" s="399" t="s">
        <v>286</v>
      </c>
      <c r="D158" s="26" t="s">
        <v>13</v>
      </c>
      <c r="E158" s="26"/>
      <c r="F158" s="220"/>
      <c r="G158" s="2"/>
      <c r="I158" s="387" t="s">
        <v>198</v>
      </c>
    </row>
    <row r="159" spans="2:9" ht="13" thickBot="1" x14ac:dyDescent="0.3">
      <c r="B159" s="25"/>
      <c r="C159" s="399"/>
      <c r="D159" s="26" t="s">
        <v>50</v>
      </c>
      <c r="E159" s="26"/>
      <c r="F159" s="221"/>
      <c r="G159" s="2"/>
      <c r="I159" s="388"/>
    </row>
    <row r="160" spans="2:9" ht="13.5" thickBot="1" x14ac:dyDescent="0.35">
      <c r="B160" s="25"/>
      <c r="C160" s="399"/>
      <c r="D160" s="26" t="s">
        <v>110</v>
      </c>
      <c r="E160" s="26"/>
      <c r="F160" s="221"/>
      <c r="G160" s="25"/>
      <c r="H160" s="24"/>
      <c r="I160" s="98"/>
    </row>
    <row r="161" spans="2:9" x14ac:dyDescent="0.25">
      <c r="B161" s="25"/>
      <c r="C161" s="399"/>
      <c r="D161" s="26" t="s">
        <v>52</v>
      </c>
      <c r="E161" s="26"/>
      <c r="F161" s="222"/>
      <c r="G161" s="2"/>
      <c r="H161" s="24"/>
      <c r="I161" s="387" t="s">
        <v>252</v>
      </c>
    </row>
    <row r="162" spans="2:9" ht="13" thickBot="1" x14ac:dyDescent="0.3">
      <c r="B162" s="25"/>
      <c r="C162" s="399"/>
      <c r="D162" s="26" t="s">
        <v>53</v>
      </c>
      <c r="E162" s="26"/>
      <c r="F162" s="223"/>
      <c r="G162" s="2"/>
      <c r="H162" s="24"/>
      <c r="I162" s="388"/>
    </row>
    <row r="163" spans="2:9" ht="13.5" thickBot="1" x14ac:dyDescent="0.3">
      <c r="B163" s="25"/>
      <c r="C163" s="27"/>
      <c r="D163" s="26"/>
      <c r="E163" s="26"/>
      <c r="F163" s="26"/>
      <c r="G163" s="25"/>
    </row>
    <row r="164" spans="2:9" ht="13.5" customHeight="1" x14ac:dyDescent="0.25">
      <c r="B164" s="25"/>
      <c r="C164" s="399" t="s">
        <v>125</v>
      </c>
      <c r="D164" s="197" t="s">
        <v>502</v>
      </c>
      <c r="E164" s="26"/>
      <c r="F164" s="220"/>
      <c r="G164" s="2"/>
    </row>
    <row r="165" spans="2:9" ht="25.5" customHeight="1" thickBot="1" x14ac:dyDescent="0.3">
      <c r="B165" s="25"/>
      <c r="C165" s="399"/>
      <c r="D165" s="26" t="s">
        <v>266</v>
      </c>
      <c r="E165" s="26"/>
      <c r="F165" s="224"/>
      <c r="G165" s="2"/>
    </row>
    <row r="166" spans="2:9" ht="13" thickBot="1" x14ac:dyDescent="0.3">
      <c r="B166" s="25"/>
      <c r="C166" s="26"/>
      <c r="D166" s="26"/>
      <c r="E166" s="26"/>
      <c r="F166" s="26"/>
      <c r="G166" s="2"/>
    </row>
    <row r="167" spans="2:9" ht="12.75" customHeight="1" x14ac:dyDescent="0.25">
      <c r="B167" s="25"/>
      <c r="C167" s="399" t="s">
        <v>62</v>
      </c>
      <c r="D167" s="26" t="s">
        <v>284</v>
      </c>
      <c r="E167" s="26"/>
      <c r="F167" s="220"/>
      <c r="G167" s="2"/>
    </row>
    <row r="168" spans="2:9" x14ac:dyDescent="0.25">
      <c r="B168" s="25"/>
      <c r="C168" s="399"/>
      <c r="D168" s="26" t="s">
        <v>285</v>
      </c>
      <c r="E168" s="26"/>
      <c r="F168" s="221"/>
      <c r="G168" s="2"/>
    </row>
    <row r="169" spans="2:9" x14ac:dyDescent="0.25">
      <c r="B169" s="25"/>
      <c r="C169" s="399"/>
      <c r="D169" s="26" t="s">
        <v>253</v>
      </c>
      <c r="E169" s="26"/>
      <c r="F169" s="221"/>
      <c r="G169" s="2"/>
    </row>
    <row r="170" spans="2:9" x14ac:dyDescent="0.25">
      <c r="B170" s="25"/>
      <c r="C170" s="399"/>
      <c r="D170" s="26" t="s">
        <v>121</v>
      </c>
      <c r="E170" s="26"/>
      <c r="F170" s="221"/>
      <c r="G170" s="2"/>
    </row>
    <row r="171" spans="2:9" ht="25.5" customHeight="1" thickBot="1" x14ac:dyDescent="0.3">
      <c r="B171" s="25"/>
      <c r="C171" s="399"/>
      <c r="D171" s="26" t="s">
        <v>266</v>
      </c>
      <c r="E171" s="26"/>
      <c r="F171" s="75"/>
      <c r="G171" s="2"/>
    </row>
    <row r="172" spans="2:9" ht="13.5" thickBot="1" x14ac:dyDescent="0.3">
      <c r="B172" s="25"/>
      <c r="C172" s="27"/>
      <c r="D172" s="26"/>
      <c r="E172" s="26"/>
      <c r="F172" s="225"/>
      <c r="G172" s="2"/>
    </row>
    <row r="173" spans="2:9" ht="12.75" customHeight="1" x14ac:dyDescent="0.25">
      <c r="B173" s="25"/>
      <c r="C173" s="399" t="s">
        <v>130</v>
      </c>
      <c r="D173" s="26" t="s">
        <v>124</v>
      </c>
      <c r="E173" s="26"/>
      <c r="F173" s="226"/>
      <c r="G173" s="2"/>
    </row>
    <row r="174" spans="2:9" ht="13" thickBot="1" x14ac:dyDescent="0.3">
      <c r="B174" s="25"/>
      <c r="C174" s="399"/>
      <c r="D174" s="26" t="s">
        <v>123</v>
      </c>
      <c r="E174" s="26"/>
      <c r="F174" s="224"/>
      <c r="G174" s="2"/>
    </row>
    <row r="175" spans="2:9" s="7" customFormat="1" ht="15" customHeight="1" x14ac:dyDescent="0.3">
      <c r="B175" s="19"/>
      <c r="C175" s="99"/>
      <c r="D175" s="398" t="s">
        <v>460</v>
      </c>
      <c r="E175" s="398"/>
      <c r="F175" s="398"/>
      <c r="G175" s="4"/>
    </row>
    <row r="176" spans="2:9" ht="13.5" thickBot="1" x14ac:dyDescent="0.3">
      <c r="B176" s="2"/>
      <c r="C176" s="27"/>
      <c r="D176" s="26"/>
      <c r="E176" s="26"/>
      <c r="F176" s="26"/>
      <c r="G176" s="2"/>
    </row>
    <row r="177" spans="2:9" ht="38" thickBot="1" x14ac:dyDescent="0.3">
      <c r="B177" s="2"/>
      <c r="C177" s="117" t="s">
        <v>64</v>
      </c>
      <c r="D177" s="26" t="s">
        <v>283</v>
      </c>
      <c r="E177" s="26"/>
      <c r="F177" s="145"/>
      <c r="G177" s="2"/>
    </row>
    <row r="178" spans="2:9" x14ac:dyDescent="0.25">
      <c r="B178" s="2"/>
      <c r="C178" s="2"/>
      <c r="D178" s="2"/>
      <c r="E178" s="26"/>
      <c r="F178" s="26"/>
      <c r="G178" s="2"/>
    </row>
    <row r="179" spans="2:9" x14ac:dyDescent="0.25">
      <c r="I179" s="15"/>
    </row>
    <row r="180" spans="2:9" x14ac:dyDescent="0.25">
      <c r="B180" s="25"/>
      <c r="C180" s="25"/>
      <c r="D180" s="26"/>
      <c r="E180" s="14"/>
      <c r="F180" s="26"/>
      <c r="G180" s="2"/>
    </row>
    <row r="181" spans="2:9" ht="18" customHeight="1" x14ac:dyDescent="0.25">
      <c r="B181" s="55"/>
      <c r="C181" s="389" t="s">
        <v>293</v>
      </c>
      <c r="D181" s="389"/>
      <c r="E181" s="389"/>
      <c r="F181" s="389"/>
      <c r="G181" s="48"/>
      <c r="H181" s="15"/>
      <c r="I181" s="15"/>
    </row>
    <row r="182" spans="2:9" ht="13.5" thickBot="1" x14ac:dyDescent="0.3">
      <c r="B182" s="25"/>
      <c r="C182" s="10"/>
      <c r="D182" s="26"/>
      <c r="E182" s="14"/>
      <c r="F182" s="26"/>
      <c r="G182" s="2"/>
    </row>
    <row r="183" spans="2:9" ht="13.5" customHeight="1" x14ac:dyDescent="0.25">
      <c r="B183" s="25"/>
      <c r="C183" s="399" t="s">
        <v>286</v>
      </c>
      <c r="D183" s="26" t="s">
        <v>13</v>
      </c>
      <c r="E183" s="26"/>
      <c r="F183" s="220"/>
      <c r="G183" s="2"/>
      <c r="I183" s="387" t="s">
        <v>198</v>
      </c>
    </row>
    <row r="184" spans="2:9" ht="13" thickBot="1" x14ac:dyDescent="0.3">
      <c r="B184" s="25"/>
      <c r="C184" s="399"/>
      <c r="D184" s="26" t="s">
        <v>50</v>
      </c>
      <c r="E184" s="26"/>
      <c r="F184" s="221"/>
      <c r="G184" s="2"/>
      <c r="I184" s="388"/>
    </row>
    <row r="185" spans="2:9" ht="13.5" thickBot="1" x14ac:dyDescent="0.35">
      <c r="B185" s="25"/>
      <c r="C185" s="399"/>
      <c r="D185" s="26" t="s">
        <v>110</v>
      </c>
      <c r="E185" s="26"/>
      <c r="F185" s="221"/>
      <c r="G185" s="25"/>
      <c r="H185" s="24"/>
      <c r="I185" s="98"/>
    </row>
    <row r="186" spans="2:9" x14ac:dyDescent="0.25">
      <c r="B186" s="25"/>
      <c r="C186" s="399"/>
      <c r="D186" s="26" t="s">
        <v>52</v>
      </c>
      <c r="E186" s="26"/>
      <c r="F186" s="222"/>
      <c r="G186" s="2"/>
      <c r="H186" s="24"/>
      <c r="I186" s="387" t="s">
        <v>252</v>
      </c>
    </row>
    <row r="187" spans="2:9" ht="13" thickBot="1" x14ac:dyDescent="0.3">
      <c r="B187" s="25"/>
      <c r="C187" s="399"/>
      <c r="D187" s="26" t="s">
        <v>53</v>
      </c>
      <c r="E187" s="26"/>
      <c r="F187" s="223"/>
      <c r="G187" s="2"/>
      <c r="H187" s="24"/>
      <c r="I187" s="388"/>
    </row>
    <row r="188" spans="2:9" ht="13.5" thickBot="1" x14ac:dyDescent="0.3">
      <c r="B188" s="25"/>
      <c r="C188" s="27"/>
      <c r="D188" s="26"/>
      <c r="E188" s="26"/>
      <c r="F188" s="26"/>
      <c r="G188" s="25"/>
    </row>
    <row r="189" spans="2:9" ht="13.5" customHeight="1" x14ac:dyDescent="0.25">
      <c r="B189" s="25"/>
      <c r="C189" s="399" t="s">
        <v>125</v>
      </c>
      <c r="D189" s="197" t="s">
        <v>502</v>
      </c>
      <c r="E189" s="26"/>
      <c r="F189" s="220"/>
      <c r="G189" s="2"/>
    </row>
    <row r="190" spans="2:9" ht="25.5" customHeight="1" thickBot="1" x14ac:dyDescent="0.3">
      <c r="B190" s="25"/>
      <c r="C190" s="399"/>
      <c r="D190" s="26" t="s">
        <v>266</v>
      </c>
      <c r="E190" s="26"/>
      <c r="F190" s="224"/>
      <c r="G190" s="2"/>
    </row>
    <row r="191" spans="2:9" ht="13" thickBot="1" x14ac:dyDescent="0.3">
      <c r="B191" s="25"/>
      <c r="C191" s="26"/>
      <c r="D191" s="26"/>
      <c r="E191" s="26"/>
      <c r="F191" s="26"/>
      <c r="G191" s="2"/>
    </row>
    <row r="192" spans="2:9" ht="12.75" customHeight="1" x14ac:dyDescent="0.25">
      <c r="B192" s="25"/>
      <c r="C192" s="399" t="s">
        <v>62</v>
      </c>
      <c r="D192" s="26" t="s">
        <v>284</v>
      </c>
      <c r="E192" s="26"/>
      <c r="F192" s="220"/>
      <c r="G192" s="2"/>
    </row>
    <row r="193" spans="2:9" x14ac:dyDescent="0.25">
      <c r="B193" s="25"/>
      <c r="C193" s="399"/>
      <c r="D193" s="26" t="s">
        <v>285</v>
      </c>
      <c r="E193" s="26"/>
      <c r="F193" s="221"/>
      <c r="G193" s="2"/>
    </row>
    <row r="194" spans="2:9" x14ac:dyDescent="0.25">
      <c r="B194" s="25"/>
      <c r="C194" s="399"/>
      <c r="D194" s="26" t="s">
        <v>253</v>
      </c>
      <c r="E194" s="26"/>
      <c r="F194" s="221"/>
      <c r="G194" s="2"/>
    </row>
    <row r="195" spans="2:9" x14ac:dyDescent="0.25">
      <c r="B195" s="25"/>
      <c r="C195" s="399"/>
      <c r="D195" s="26" t="s">
        <v>121</v>
      </c>
      <c r="E195" s="26"/>
      <c r="F195" s="221"/>
      <c r="G195" s="2"/>
    </row>
    <row r="196" spans="2:9" ht="25.5" customHeight="1" thickBot="1" x14ac:dyDescent="0.3">
      <c r="B196" s="25"/>
      <c r="C196" s="399"/>
      <c r="D196" s="26" t="s">
        <v>266</v>
      </c>
      <c r="E196" s="26"/>
      <c r="F196" s="75"/>
      <c r="G196" s="2"/>
    </row>
    <row r="197" spans="2:9" ht="13.5" thickBot="1" x14ac:dyDescent="0.3">
      <c r="B197" s="25"/>
      <c r="C197" s="27"/>
      <c r="D197" s="26"/>
      <c r="E197" s="26"/>
      <c r="F197" s="225"/>
      <c r="G197" s="2"/>
    </row>
    <row r="198" spans="2:9" ht="12.75" customHeight="1" x14ac:dyDescent="0.25">
      <c r="B198" s="25"/>
      <c r="C198" s="399" t="s">
        <v>130</v>
      </c>
      <c r="D198" s="26" t="s">
        <v>124</v>
      </c>
      <c r="E198" s="26"/>
      <c r="F198" s="226"/>
      <c r="G198" s="2"/>
    </row>
    <row r="199" spans="2:9" ht="13" thickBot="1" x14ac:dyDescent="0.3">
      <c r="B199" s="25"/>
      <c r="C199" s="399"/>
      <c r="D199" s="26" t="s">
        <v>123</v>
      </c>
      <c r="E199" s="26"/>
      <c r="F199" s="224"/>
      <c r="G199" s="2"/>
    </row>
    <row r="200" spans="2:9" s="7" customFormat="1" ht="15" customHeight="1" x14ac:dyDescent="0.3">
      <c r="B200" s="19"/>
      <c r="C200" s="99"/>
      <c r="D200" s="398" t="s">
        <v>460</v>
      </c>
      <c r="E200" s="398"/>
      <c r="F200" s="398"/>
      <c r="G200" s="4"/>
    </row>
    <row r="201" spans="2:9" ht="13.5" thickBot="1" x14ac:dyDescent="0.3">
      <c r="B201" s="2"/>
      <c r="C201" s="27"/>
      <c r="D201" s="26"/>
      <c r="E201" s="26"/>
      <c r="F201" s="26"/>
      <c r="G201" s="2"/>
    </row>
    <row r="202" spans="2:9" ht="38" thickBot="1" x14ac:dyDescent="0.3">
      <c r="B202" s="2"/>
      <c r="C202" s="117" t="s">
        <v>64</v>
      </c>
      <c r="D202" s="26" t="s">
        <v>283</v>
      </c>
      <c r="E202" s="26"/>
      <c r="F202" s="145"/>
      <c r="G202" s="2"/>
    </row>
    <row r="203" spans="2:9" x14ac:dyDescent="0.25">
      <c r="B203" s="2"/>
      <c r="C203" s="2"/>
      <c r="D203" s="2"/>
      <c r="E203" s="26"/>
      <c r="F203" s="26"/>
      <c r="G203" s="2"/>
    </row>
    <row r="204" spans="2:9" x14ac:dyDescent="0.25">
      <c r="I204" s="15"/>
    </row>
    <row r="205" spans="2:9" x14ac:dyDescent="0.25">
      <c r="B205" s="25"/>
      <c r="C205" s="25"/>
      <c r="D205" s="26"/>
      <c r="E205" s="14"/>
      <c r="F205" s="26"/>
      <c r="G205" s="2"/>
    </row>
    <row r="206" spans="2:9" ht="18" customHeight="1" x14ac:dyDescent="0.25">
      <c r="B206" s="55"/>
      <c r="C206" s="389" t="s">
        <v>294</v>
      </c>
      <c r="D206" s="389"/>
      <c r="E206" s="389"/>
      <c r="F206" s="389"/>
      <c r="G206" s="48"/>
      <c r="H206" s="15"/>
      <c r="I206" s="15"/>
    </row>
    <row r="207" spans="2:9" ht="13.5" thickBot="1" x14ac:dyDescent="0.3">
      <c r="B207" s="25"/>
      <c r="C207" s="10"/>
      <c r="D207" s="26"/>
      <c r="E207" s="14"/>
      <c r="F207" s="26"/>
      <c r="G207" s="2"/>
    </row>
    <row r="208" spans="2:9" ht="13.5" customHeight="1" x14ac:dyDescent="0.25">
      <c r="B208" s="25"/>
      <c r="C208" s="399" t="s">
        <v>286</v>
      </c>
      <c r="D208" s="26" t="s">
        <v>13</v>
      </c>
      <c r="E208" s="26"/>
      <c r="F208" s="220"/>
      <c r="G208" s="2"/>
      <c r="I208" s="387" t="s">
        <v>198</v>
      </c>
    </row>
    <row r="209" spans="2:9" ht="13" thickBot="1" x14ac:dyDescent="0.3">
      <c r="B209" s="25"/>
      <c r="C209" s="399"/>
      <c r="D209" s="26" t="s">
        <v>50</v>
      </c>
      <c r="E209" s="26"/>
      <c r="F209" s="221"/>
      <c r="G209" s="2"/>
      <c r="I209" s="388"/>
    </row>
    <row r="210" spans="2:9" ht="13.5" thickBot="1" x14ac:dyDescent="0.35">
      <c r="B210" s="25"/>
      <c r="C210" s="399"/>
      <c r="D210" s="26" t="s">
        <v>110</v>
      </c>
      <c r="E210" s="26"/>
      <c r="F210" s="221"/>
      <c r="G210" s="25"/>
      <c r="H210" s="24"/>
      <c r="I210" s="98"/>
    </row>
    <row r="211" spans="2:9" x14ac:dyDescent="0.25">
      <c r="B211" s="25"/>
      <c r="C211" s="399"/>
      <c r="D211" s="26" t="s">
        <v>52</v>
      </c>
      <c r="E211" s="26"/>
      <c r="F211" s="222"/>
      <c r="G211" s="2"/>
      <c r="H211" s="24"/>
      <c r="I211" s="387" t="s">
        <v>252</v>
      </c>
    </row>
    <row r="212" spans="2:9" ht="13" thickBot="1" x14ac:dyDescent="0.3">
      <c r="B212" s="25"/>
      <c r="C212" s="399"/>
      <c r="D212" s="26" t="s">
        <v>53</v>
      </c>
      <c r="E212" s="26"/>
      <c r="F212" s="223"/>
      <c r="G212" s="2"/>
      <c r="H212" s="24"/>
      <c r="I212" s="388"/>
    </row>
    <row r="213" spans="2:9" ht="13.5" thickBot="1" x14ac:dyDescent="0.3">
      <c r="B213" s="25"/>
      <c r="C213" s="27"/>
      <c r="D213" s="26"/>
      <c r="E213" s="26"/>
      <c r="F213" s="26"/>
      <c r="G213" s="25"/>
    </row>
    <row r="214" spans="2:9" ht="13.5" customHeight="1" x14ac:dyDescent="0.25">
      <c r="B214" s="25"/>
      <c r="C214" s="399" t="s">
        <v>125</v>
      </c>
      <c r="D214" s="197" t="s">
        <v>502</v>
      </c>
      <c r="E214" s="26"/>
      <c r="F214" s="220"/>
      <c r="G214" s="2"/>
    </row>
    <row r="215" spans="2:9" ht="25.5" customHeight="1" thickBot="1" x14ac:dyDescent="0.3">
      <c r="B215" s="25"/>
      <c r="C215" s="399"/>
      <c r="D215" s="26" t="s">
        <v>266</v>
      </c>
      <c r="E215" s="26"/>
      <c r="F215" s="224"/>
      <c r="G215" s="2"/>
    </row>
    <row r="216" spans="2:9" ht="13" thickBot="1" x14ac:dyDescent="0.3">
      <c r="B216" s="25"/>
      <c r="C216" s="26"/>
      <c r="D216" s="26"/>
      <c r="E216" s="26"/>
      <c r="F216" s="26"/>
      <c r="G216" s="2"/>
    </row>
    <row r="217" spans="2:9" ht="12.75" customHeight="1" x14ac:dyDescent="0.25">
      <c r="B217" s="25"/>
      <c r="C217" s="399" t="s">
        <v>62</v>
      </c>
      <c r="D217" s="26" t="s">
        <v>284</v>
      </c>
      <c r="E217" s="26"/>
      <c r="F217" s="220"/>
      <c r="G217" s="2"/>
    </row>
    <row r="218" spans="2:9" x14ac:dyDescent="0.25">
      <c r="B218" s="25"/>
      <c r="C218" s="399"/>
      <c r="D218" s="26" t="s">
        <v>285</v>
      </c>
      <c r="E218" s="26"/>
      <c r="F218" s="221"/>
      <c r="G218" s="2"/>
    </row>
    <row r="219" spans="2:9" x14ac:dyDescent="0.25">
      <c r="B219" s="25"/>
      <c r="C219" s="399"/>
      <c r="D219" s="26" t="s">
        <v>253</v>
      </c>
      <c r="E219" s="26"/>
      <c r="F219" s="221"/>
      <c r="G219" s="2"/>
    </row>
    <row r="220" spans="2:9" x14ac:dyDescent="0.25">
      <c r="B220" s="25"/>
      <c r="C220" s="399"/>
      <c r="D220" s="26" t="s">
        <v>121</v>
      </c>
      <c r="E220" s="26"/>
      <c r="F220" s="221"/>
      <c r="G220" s="2"/>
    </row>
    <row r="221" spans="2:9" ht="25.5" customHeight="1" thickBot="1" x14ac:dyDescent="0.3">
      <c r="B221" s="25"/>
      <c r="C221" s="399"/>
      <c r="D221" s="26" t="s">
        <v>266</v>
      </c>
      <c r="E221" s="26"/>
      <c r="F221" s="75"/>
      <c r="G221" s="2"/>
    </row>
    <row r="222" spans="2:9" ht="13.5" thickBot="1" x14ac:dyDescent="0.3">
      <c r="B222" s="25"/>
      <c r="C222" s="27"/>
      <c r="D222" s="26"/>
      <c r="E222" s="26"/>
      <c r="F222" s="225"/>
      <c r="G222" s="2"/>
    </row>
    <row r="223" spans="2:9" ht="12.75" customHeight="1" x14ac:dyDescent="0.25">
      <c r="B223" s="25"/>
      <c r="C223" s="399" t="s">
        <v>130</v>
      </c>
      <c r="D223" s="26" t="s">
        <v>124</v>
      </c>
      <c r="E223" s="26"/>
      <c r="F223" s="226"/>
      <c r="G223" s="2"/>
    </row>
    <row r="224" spans="2:9" ht="13" thickBot="1" x14ac:dyDescent="0.3">
      <c r="B224" s="25"/>
      <c r="C224" s="399"/>
      <c r="D224" s="26" t="s">
        <v>123</v>
      </c>
      <c r="E224" s="26"/>
      <c r="F224" s="224"/>
      <c r="G224" s="2"/>
    </row>
    <row r="225" spans="2:9" s="7" customFormat="1" ht="15" customHeight="1" x14ac:dyDescent="0.3">
      <c r="B225" s="19"/>
      <c r="C225" s="99"/>
      <c r="D225" s="398" t="s">
        <v>460</v>
      </c>
      <c r="E225" s="398"/>
      <c r="F225" s="398"/>
      <c r="G225" s="4"/>
    </row>
    <row r="226" spans="2:9" ht="13.5" thickBot="1" x14ac:dyDescent="0.3">
      <c r="B226" s="2"/>
      <c r="C226" s="27"/>
      <c r="D226" s="26"/>
      <c r="E226" s="26"/>
      <c r="F226" s="26"/>
      <c r="G226" s="2"/>
    </row>
    <row r="227" spans="2:9" ht="38" thickBot="1" x14ac:dyDescent="0.3">
      <c r="B227" s="2"/>
      <c r="C227" s="117" t="s">
        <v>64</v>
      </c>
      <c r="D227" s="26" t="s">
        <v>283</v>
      </c>
      <c r="E227" s="26"/>
      <c r="F227" s="145"/>
      <c r="G227" s="2"/>
    </row>
    <row r="228" spans="2:9" x14ac:dyDescent="0.25">
      <c r="B228" s="2"/>
      <c r="C228" s="2"/>
      <c r="D228" s="2"/>
      <c r="E228" s="26"/>
      <c r="F228" s="26"/>
      <c r="G228" s="2"/>
    </row>
    <row r="229" spans="2:9" x14ac:dyDescent="0.25">
      <c r="I229" s="15"/>
    </row>
    <row r="230" spans="2:9" x14ac:dyDescent="0.25">
      <c r="B230" s="25"/>
      <c r="C230" s="25"/>
      <c r="D230" s="26"/>
      <c r="E230" s="14"/>
      <c r="F230" s="26"/>
      <c r="G230" s="2"/>
    </row>
    <row r="231" spans="2:9" ht="18" customHeight="1" x14ac:dyDescent="0.25">
      <c r="B231" s="55"/>
      <c r="C231" s="389" t="s">
        <v>295</v>
      </c>
      <c r="D231" s="389"/>
      <c r="E231" s="389"/>
      <c r="F231" s="389"/>
      <c r="G231" s="48"/>
      <c r="H231" s="15"/>
      <c r="I231" s="15"/>
    </row>
    <row r="232" spans="2:9" ht="13.5" thickBot="1" x14ac:dyDescent="0.3">
      <c r="B232" s="25"/>
      <c r="C232" s="10"/>
      <c r="D232" s="26"/>
      <c r="E232" s="14"/>
      <c r="F232" s="26"/>
      <c r="G232" s="2"/>
    </row>
    <row r="233" spans="2:9" ht="13.5" customHeight="1" x14ac:dyDescent="0.25">
      <c r="B233" s="25"/>
      <c r="C233" s="399" t="s">
        <v>286</v>
      </c>
      <c r="D233" s="26" t="s">
        <v>13</v>
      </c>
      <c r="E233" s="26"/>
      <c r="F233" s="220"/>
      <c r="G233" s="2"/>
      <c r="I233" s="387" t="s">
        <v>198</v>
      </c>
    </row>
    <row r="234" spans="2:9" ht="13" thickBot="1" x14ac:dyDescent="0.3">
      <c r="B234" s="25"/>
      <c r="C234" s="399"/>
      <c r="D234" s="26" t="s">
        <v>50</v>
      </c>
      <c r="E234" s="26"/>
      <c r="F234" s="221"/>
      <c r="G234" s="2"/>
      <c r="I234" s="388"/>
    </row>
    <row r="235" spans="2:9" ht="13.5" thickBot="1" x14ac:dyDescent="0.35">
      <c r="B235" s="25"/>
      <c r="C235" s="399"/>
      <c r="D235" s="26" t="s">
        <v>110</v>
      </c>
      <c r="E235" s="26"/>
      <c r="F235" s="221"/>
      <c r="G235" s="25"/>
      <c r="H235" s="24"/>
      <c r="I235" s="98"/>
    </row>
    <row r="236" spans="2:9" x14ac:dyDescent="0.25">
      <c r="B236" s="25"/>
      <c r="C236" s="399"/>
      <c r="D236" s="26" t="s">
        <v>52</v>
      </c>
      <c r="E236" s="26"/>
      <c r="F236" s="222"/>
      <c r="G236" s="2"/>
      <c r="H236" s="24"/>
      <c r="I236" s="387" t="s">
        <v>252</v>
      </c>
    </row>
    <row r="237" spans="2:9" ht="13" thickBot="1" x14ac:dyDescent="0.3">
      <c r="B237" s="25"/>
      <c r="C237" s="399"/>
      <c r="D237" s="26" t="s">
        <v>53</v>
      </c>
      <c r="E237" s="26"/>
      <c r="F237" s="223"/>
      <c r="G237" s="2"/>
      <c r="H237" s="24"/>
      <c r="I237" s="388"/>
    </row>
    <row r="238" spans="2:9" ht="13.5" thickBot="1" x14ac:dyDescent="0.3">
      <c r="B238" s="25"/>
      <c r="C238" s="27"/>
      <c r="D238" s="26"/>
      <c r="E238" s="26"/>
      <c r="F238" s="26"/>
      <c r="G238" s="25"/>
    </row>
    <row r="239" spans="2:9" ht="13.5" customHeight="1" x14ac:dyDescent="0.25">
      <c r="B239" s="25"/>
      <c r="C239" s="399" t="s">
        <v>125</v>
      </c>
      <c r="D239" s="197" t="s">
        <v>502</v>
      </c>
      <c r="E239" s="26"/>
      <c r="F239" s="220"/>
      <c r="G239" s="2"/>
    </row>
    <row r="240" spans="2:9" ht="25.5" customHeight="1" thickBot="1" x14ac:dyDescent="0.3">
      <c r="B240" s="25"/>
      <c r="C240" s="399"/>
      <c r="D240" s="26" t="s">
        <v>266</v>
      </c>
      <c r="E240" s="26"/>
      <c r="F240" s="224"/>
      <c r="G240" s="2"/>
    </row>
    <row r="241" spans="2:9" ht="13" thickBot="1" x14ac:dyDescent="0.3">
      <c r="B241" s="25"/>
      <c r="C241" s="26"/>
      <c r="D241" s="26"/>
      <c r="E241" s="26"/>
      <c r="F241" s="26"/>
      <c r="G241" s="2"/>
    </row>
    <row r="242" spans="2:9" ht="12.75" customHeight="1" x14ac:dyDescent="0.25">
      <c r="B242" s="25"/>
      <c r="C242" s="399" t="s">
        <v>62</v>
      </c>
      <c r="D242" s="26" t="s">
        <v>284</v>
      </c>
      <c r="E242" s="26"/>
      <c r="F242" s="220"/>
      <c r="G242" s="2"/>
    </row>
    <row r="243" spans="2:9" x14ac:dyDescent="0.25">
      <c r="B243" s="25"/>
      <c r="C243" s="399"/>
      <c r="D243" s="26" t="s">
        <v>285</v>
      </c>
      <c r="E243" s="26"/>
      <c r="F243" s="221"/>
      <c r="G243" s="2"/>
    </row>
    <row r="244" spans="2:9" x14ac:dyDescent="0.25">
      <c r="B244" s="25"/>
      <c r="C244" s="399"/>
      <c r="D244" s="26" t="s">
        <v>253</v>
      </c>
      <c r="E244" s="26"/>
      <c r="F244" s="221"/>
      <c r="G244" s="2"/>
    </row>
    <row r="245" spans="2:9" x14ac:dyDescent="0.25">
      <c r="B245" s="25"/>
      <c r="C245" s="399"/>
      <c r="D245" s="26" t="s">
        <v>121</v>
      </c>
      <c r="E245" s="26"/>
      <c r="F245" s="221"/>
      <c r="G245" s="2"/>
    </row>
    <row r="246" spans="2:9" ht="25.5" customHeight="1" thickBot="1" x14ac:dyDescent="0.3">
      <c r="B246" s="25"/>
      <c r="C246" s="399"/>
      <c r="D246" s="26" t="s">
        <v>266</v>
      </c>
      <c r="E246" s="26"/>
      <c r="F246" s="75"/>
      <c r="G246" s="2"/>
    </row>
    <row r="247" spans="2:9" ht="13.5" thickBot="1" x14ac:dyDescent="0.3">
      <c r="B247" s="25"/>
      <c r="C247" s="27"/>
      <c r="D247" s="26"/>
      <c r="E247" s="26"/>
      <c r="F247" s="225"/>
      <c r="G247" s="2"/>
    </row>
    <row r="248" spans="2:9" ht="12.75" customHeight="1" x14ac:dyDescent="0.25">
      <c r="B248" s="25"/>
      <c r="C248" s="399" t="s">
        <v>130</v>
      </c>
      <c r="D248" s="26" t="s">
        <v>124</v>
      </c>
      <c r="E248" s="26"/>
      <c r="F248" s="226"/>
      <c r="G248" s="2"/>
    </row>
    <row r="249" spans="2:9" ht="13" thickBot="1" x14ac:dyDescent="0.3">
      <c r="B249" s="25"/>
      <c r="C249" s="399"/>
      <c r="D249" s="26" t="s">
        <v>123</v>
      </c>
      <c r="E249" s="26"/>
      <c r="F249" s="224"/>
      <c r="G249" s="2"/>
    </row>
    <row r="250" spans="2:9" s="7" customFormat="1" ht="15" customHeight="1" x14ac:dyDescent="0.3">
      <c r="B250" s="19"/>
      <c r="C250" s="99"/>
      <c r="D250" s="398" t="s">
        <v>460</v>
      </c>
      <c r="E250" s="398"/>
      <c r="F250" s="398"/>
      <c r="G250" s="4"/>
    </row>
    <row r="251" spans="2:9" ht="13.5" thickBot="1" x14ac:dyDescent="0.3">
      <c r="B251" s="2"/>
      <c r="C251" s="27"/>
      <c r="D251" s="26"/>
      <c r="E251" s="26"/>
      <c r="F251" s="26"/>
      <c r="G251" s="2"/>
    </row>
    <row r="252" spans="2:9" ht="38" thickBot="1" x14ac:dyDescent="0.3">
      <c r="B252" s="2"/>
      <c r="C252" s="117" t="s">
        <v>64</v>
      </c>
      <c r="D252" s="26" t="s">
        <v>283</v>
      </c>
      <c r="E252" s="26"/>
      <c r="F252" s="145"/>
      <c r="G252" s="2"/>
    </row>
    <row r="253" spans="2:9" x14ac:dyDescent="0.25">
      <c r="B253" s="2"/>
      <c r="C253" s="2"/>
      <c r="D253" s="2"/>
      <c r="E253" s="26"/>
      <c r="F253" s="26"/>
      <c r="G253" s="2"/>
    </row>
    <row r="254" spans="2:9" x14ac:dyDescent="0.25">
      <c r="I254" s="15"/>
    </row>
    <row r="255" spans="2:9" x14ac:dyDescent="0.25">
      <c r="B255" s="25"/>
      <c r="C255" s="25"/>
      <c r="D255" s="26"/>
      <c r="E255" s="14"/>
      <c r="F255" s="26"/>
      <c r="G255" s="2"/>
    </row>
    <row r="256" spans="2:9" ht="18" customHeight="1" x14ac:dyDescent="0.25">
      <c r="B256" s="55"/>
      <c r="C256" s="389" t="s">
        <v>296</v>
      </c>
      <c r="D256" s="389"/>
      <c r="E256" s="389"/>
      <c r="F256" s="389"/>
      <c r="G256" s="48"/>
      <c r="H256" s="15"/>
      <c r="I256" s="15"/>
    </row>
    <row r="257" spans="2:9" ht="13.5" thickBot="1" x14ac:dyDescent="0.3">
      <c r="B257" s="25"/>
      <c r="C257" s="10"/>
      <c r="D257" s="26"/>
      <c r="E257" s="14"/>
      <c r="F257" s="26"/>
      <c r="G257" s="2"/>
    </row>
    <row r="258" spans="2:9" ht="13.5" customHeight="1" x14ac:dyDescent="0.25">
      <c r="B258" s="25"/>
      <c r="C258" s="399" t="s">
        <v>286</v>
      </c>
      <c r="D258" s="26" t="s">
        <v>13</v>
      </c>
      <c r="E258" s="26"/>
      <c r="F258" s="220"/>
      <c r="G258" s="2"/>
      <c r="I258" s="387" t="s">
        <v>198</v>
      </c>
    </row>
    <row r="259" spans="2:9" ht="13" thickBot="1" x14ac:dyDescent="0.3">
      <c r="B259" s="25"/>
      <c r="C259" s="399"/>
      <c r="D259" s="26" t="s">
        <v>50</v>
      </c>
      <c r="E259" s="26"/>
      <c r="F259" s="221"/>
      <c r="G259" s="2"/>
      <c r="I259" s="388"/>
    </row>
    <row r="260" spans="2:9" ht="13.5" thickBot="1" x14ac:dyDescent="0.35">
      <c r="B260" s="25"/>
      <c r="C260" s="399"/>
      <c r="D260" s="26" t="s">
        <v>110</v>
      </c>
      <c r="E260" s="26"/>
      <c r="F260" s="221"/>
      <c r="G260" s="25"/>
      <c r="H260" s="24"/>
      <c r="I260" s="98"/>
    </row>
    <row r="261" spans="2:9" x14ac:dyDescent="0.25">
      <c r="B261" s="25"/>
      <c r="C261" s="399"/>
      <c r="D261" s="26" t="s">
        <v>52</v>
      </c>
      <c r="E261" s="26"/>
      <c r="F261" s="222"/>
      <c r="G261" s="2"/>
      <c r="H261" s="24"/>
      <c r="I261" s="387" t="s">
        <v>252</v>
      </c>
    </row>
    <row r="262" spans="2:9" ht="13" thickBot="1" x14ac:dyDescent="0.3">
      <c r="B262" s="25"/>
      <c r="C262" s="399"/>
      <c r="D262" s="26" t="s">
        <v>53</v>
      </c>
      <c r="E262" s="26"/>
      <c r="F262" s="223"/>
      <c r="G262" s="2"/>
      <c r="H262" s="24"/>
      <c r="I262" s="388"/>
    </row>
    <row r="263" spans="2:9" ht="13.5" thickBot="1" x14ac:dyDescent="0.3">
      <c r="B263" s="25"/>
      <c r="C263" s="27"/>
      <c r="D263" s="26"/>
      <c r="E263" s="26"/>
      <c r="F263" s="26"/>
      <c r="G263" s="25"/>
    </row>
    <row r="264" spans="2:9" ht="13.5" customHeight="1" x14ac:dyDescent="0.25">
      <c r="B264" s="25"/>
      <c r="C264" s="399" t="s">
        <v>125</v>
      </c>
      <c r="D264" s="197" t="s">
        <v>502</v>
      </c>
      <c r="E264" s="26"/>
      <c r="F264" s="220"/>
      <c r="G264" s="2"/>
    </row>
    <row r="265" spans="2:9" ht="25.5" customHeight="1" thickBot="1" x14ac:dyDescent="0.3">
      <c r="B265" s="25"/>
      <c r="C265" s="399"/>
      <c r="D265" s="26" t="s">
        <v>266</v>
      </c>
      <c r="E265" s="26"/>
      <c r="F265" s="224"/>
      <c r="G265" s="2"/>
    </row>
    <row r="266" spans="2:9" ht="13" thickBot="1" x14ac:dyDescent="0.3">
      <c r="B266" s="25"/>
      <c r="C266" s="26"/>
      <c r="D266" s="26"/>
      <c r="E266" s="26"/>
      <c r="F266" s="26"/>
      <c r="G266" s="2"/>
    </row>
    <row r="267" spans="2:9" ht="12.75" customHeight="1" x14ac:dyDescent="0.25">
      <c r="B267" s="25"/>
      <c r="C267" s="399" t="s">
        <v>62</v>
      </c>
      <c r="D267" s="26" t="s">
        <v>284</v>
      </c>
      <c r="E267" s="26"/>
      <c r="F267" s="220"/>
      <c r="G267" s="2"/>
    </row>
    <row r="268" spans="2:9" x14ac:dyDescent="0.25">
      <c r="B268" s="25"/>
      <c r="C268" s="399"/>
      <c r="D268" s="26" t="s">
        <v>285</v>
      </c>
      <c r="E268" s="26"/>
      <c r="F268" s="221"/>
      <c r="G268" s="2"/>
    </row>
    <row r="269" spans="2:9" x14ac:dyDescent="0.25">
      <c r="B269" s="25"/>
      <c r="C269" s="399"/>
      <c r="D269" s="26" t="s">
        <v>253</v>
      </c>
      <c r="E269" s="26"/>
      <c r="F269" s="221"/>
      <c r="G269" s="2"/>
    </row>
    <row r="270" spans="2:9" x14ac:dyDescent="0.25">
      <c r="B270" s="25"/>
      <c r="C270" s="399"/>
      <c r="D270" s="26" t="s">
        <v>121</v>
      </c>
      <c r="E270" s="26"/>
      <c r="F270" s="221"/>
      <c r="G270" s="2"/>
    </row>
    <row r="271" spans="2:9" ht="25.5" customHeight="1" thickBot="1" x14ac:dyDescent="0.3">
      <c r="B271" s="25"/>
      <c r="C271" s="399"/>
      <c r="D271" s="26" t="s">
        <v>266</v>
      </c>
      <c r="E271" s="26"/>
      <c r="F271" s="75"/>
      <c r="G271" s="2"/>
    </row>
    <row r="272" spans="2:9" ht="13.5" thickBot="1" x14ac:dyDescent="0.3">
      <c r="B272" s="25"/>
      <c r="C272" s="27"/>
      <c r="D272" s="26"/>
      <c r="E272" s="26"/>
      <c r="F272" s="225"/>
      <c r="G272" s="2"/>
    </row>
    <row r="273" spans="2:9" ht="12.75" customHeight="1" x14ac:dyDescent="0.25">
      <c r="B273" s="25"/>
      <c r="C273" s="399" t="s">
        <v>130</v>
      </c>
      <c r="D273" s="26" t="s">
        <v>124</v>
      </c>
      <c r="E273" s="26"/>
      <c r="F273" s="226"/>
      <c r="G273" s="2"/>
    </row>
    <row r="274" spans="2:9" ht="13" thickBot="1" x14ac:dyDescent="0.3">
      <c r="B274" s="25"/>
      <c r="C274" s="399"/>
      <c r="D274" s="26" t="s">
        <v>123</v>
      </c>
      <c r="E274" s="26"/>
      <c r="F274" s="224"/>
      <c r="G274" s="2"/>
    </row>
    <row r="275" spans="2:9" s="7" customFormat="1" ht="15" customHeight="1" x14ac:dyDescent="0.3">
      <c r="B275" s="19"/>
      <c r="C275" s="99"/>
      <c r="D275" s="398" t="s">
        <v>460</v>
      </c>
      <c r="E275" s="398"/>
      <c r="F275" s="398"/>
      <c r="G275" s="4"/>
    </row>
    <row r="276" spans="2:9" ht="13.5" thickBot="1" x14ac:dyDescent="0.3">
      <c r="B276" s="2"/>
      <c r="C276" s="27"/>
      <c r="D276" s="26"/>
      <c r="E276" s="26"/>
      <c r="F276" s="26"/>
      <c r="G276" s="2"/>
    </row>
    <row r="277" spans="2:9" ht="38" thickBot="1" x14ac:dyDescent="0.3">
      <c r="B277" s="2"/>
      <c r="C277" s="117" t="s">
        <v>64</v>
      </c>
      <c r="D277" s="26" t="s">
        <v>283</v>
      </c>
      <c r="E277" s="26"/>
      <c r="F277" s="145"/>
      <c r="G277" s="2"/>
    </row>
    <row r="278" spans="2:9" x14ac:dyDescent="0.25">
      <c r="B278" s="2"/>
      <c r="C278" s="2"/>
      <c r="D278" s="2"/>
      <c r="E278" s="26"/>
      <c r="F278" s="26"/>
      <c r="G278" s="2"/>
    </row>
    <row r="279" spans="2:9" x14ac:dyDescent="0.25">
      <c r="I279" s="15"/>
    </row>
    <row r="280" spans="2:9" x14ac:dyDescent="0.25">
      <c r="B280" s="25"/>
      <c r="C280" s="25"/>
      <c r="D280" s="26"/>
      <c r="E280" s="14"/>
      <c r="F280" s="26"/>
      <c r="G280" s="2"/>
    </row>
    <row r="281" spans="2:9" ht="18" customHeight="1" x14ac:dyDescent="0.25">
      <c r="B281" s="55"/>
      <c r="C281" s="389" t="s">
        <v>297</v>
      </c>
      <c r="D281" s="389"/>
      <c r="E281" s="389"/>
      <c r="F281" s="389"/>
      <c r="G281" s="48"/>
      <c r="H281" s="15"/>
      <c r="I281" s="15"/>
    </row>
    <row r="282" spans="2:9" ht="13.5" thickBot="1" x14ac:dyDescent="0.3">
      <c r="B282" s="25"/>
      <c r="C282" s="10"/>
      <c r="D282" s="26"/>
      <c r="E282" s="14"/>
      <c r="F282" s="26"/>
      <c r="G282" s="2"/>
    </row>
    <row r="283" spans="2:9" ht="13.5" customHeight="1" x14ac:dyDescent="0.25">
      <c r="B283" s="25"/>
      <c r="C283" s="399" t="s">
        <v>286</v>
      </c>
      <c r="D283" s="26" t="s">
        <v>13</v>
      </c>
      <c r="E283" s="26"/>
      <c r="F283" s="220"/>
      <c r="G283" s="2"/>
      <c r="I283" s="387" t="s">
        <v>198</v>
      </c>
    </row>
    <row r="284" spans="2:9" ht="13" thickBot="1" x14ac:dyDescent="0.3">
      <c r="B284" s="25"/>
      <c r="C284" s="399"/>
      <c r="D284" s="26" t="s">
        <v>50</v>
      </c>
      <c r="E284" s="26"/>
      <c r="F284" s="221"/>
      <c r="G284" s="2"/>
      <c r="I284" s="388"/>
    </row>
    <row r="285" spans="2:9" ht="13.5" thickBot="1" x14ac:dyDescent="0.35">
      <c r="B285" s="25"/>
      <c r="C285" s="399"/>
      <c r="D285" s="26" t="s">
        <v>110</v>
      </c>
      <c r="E285" s="26"/>
      <c r="F285" s="221"/>
      <c r="G285" s="25"/>
      <c r="H285" s="24"/>
      <c r="I285" s="98"/>
    </row>
    <row r="286" spans="2:9" x14ac:dyDescent="0.25">
      <c r="B286" s="25"/>
      <c r="C286" s="399"/>
      <c r="D286" s="26" t="s">
        <v>52</v>
      </c>
      <c r="E286" s="26"/>
      <c r="F286" s="222"/>
      <c r="G286" s="2"/>
      <c r="H286" s="24"/>
      <c r="I286" s="387" t="s">
        <v>252</v>
      </c>
    </row>
    <row r="287" spans="2:9" ht="13" thickBot="1" x14ac:dyDescent="0.3">
      <c r="B287" s="25"/>
      <c r="C287" s="399"/>
      <c r="D287" s="26" t="s">
        <v>53</v>
      </c>
      <c r="E287" s="26"/>
      <c r="F287" s="223"/>
      <c r="G287" s="2"/>
      <c r="H287" s="24"/>
      <c r="I287" s="388"/>
    </row>
    <row r="288" spans="2:9" ht="13.5" thickBot="1" x14ac:dyDescent="0.3">
      <c r="B288" s="25"/>
      <c r="C288" s="27"/>
      <c r="D288" s="26"/>
      <c r="E288" s="26"/>
      <c r="F288" s="26"/>
      <c r="G288" s="25"/>
    </row>
    <row r="289" spans="2:9" ht="13.5" customHeight="1" x14ac:dyDescent="0.25">
      <c r="B289" s="25"/>
      <c r="C289" s="399" t="s">
        <v>125</v>
      </c>
      <c r="D289" s="197" t="s">
        <v>502</v>
      </c>
      <c r="E289" s="26"/>
      <c r="F289" s="220"/>
      <c r="G289" s="2"/>
    </row>
    <row r="290" spans="2:9" ht="25.5" customHeight="1" thickBot="1" x14ac:dyDescent="0.3">
      <c r="B290" s="25"/>
      <c r="C290" s="399"/>
      <c r="D290" s="26" t="s">
        <v>266</v>
      </c>
      <c r="E290" s="26"/>
      <c r="F290" s="224"/>
      <c r="G290" s="2"/>
    </row>
    <row r="291" spans="2:9" ht="13" thickBot="1" x14ac:dyDescent="0.3">
      <c r="B291" s="25"/>
      <c r="C291" s="26"/>
      <c r="D291" s="26"/>
      <c r="E291" s="26"/>
      <c r="F291" s="26"/>
      <c r="G291" s="2"/>
    </row>
    <row r="292" spans="2:9" ht="12.75" customHeight="1" x14ac:dyDescent="0.25">
      <c r="B292" s="25"/>
      <c r="C292" s="399" t="s">
        <v>62</v>
      </c>
      <c r="D292" s="26" t="s">
        <v>284</v>
      </c>
      <c r="E292" s="26"/>
      <c r="F292" s="220"/>
      <c r="G292" s="2"/>
    </row>
    <row r="293" spans="2:9" x14ac:dyDescent="0.25">
      <c r="B293" s="25"/>
      <c r="C293" s="399"/>
      <c r="D293" s="26" t="s">
        <v>285</v>
      </c>
      <c r="E293" s="26"/>
      <c r="F293" s="221"/>
      <c r="G293" s="2"/>
    </row>
    <row r="294" spans="2:9" x14ac:dyDescent="0.25">
      <c r="B294" s="25"/>
      <c r="C294" s="399"/>
      <c r="D294" s="26" t="s">
        <v>253</v>
      </c>
      <c r="E294" s="26"/>
      <c r="F294" s="221"/>
      <c r="G294" s="2"/>
    </row>
    <row r="295" spans="2:9" x14ac:dyDescent="0.25">
      <c r="B295" s="25"/>
      <c r="C295" s="399"/>
      <c r="D295" s="26" t="s">
        <v>121</v>
      </c>
      <c r="E295" s="26"/>
      <c r="F295" s="221"/>
      <c r="G295" s="2"/>
    </row>
    <row r="296" spans="2:9" ht="25.5" customHeight="1" thickBot="1" x14ac:dyDescent="0.3">
      <c r="B296" s="25"/>
      <c r="C296" s="399"/>
      <c r="D296" s="26" t="s">
        <v>266</v>
      </c>
      <c r="E296" s="26"/>
      <c r="F296" s="75"/>
      <c r="G296" s="2"/>
    </row>
    <row r="297" spans="2:9" ht="13.5" thickBot="1" x14ac:dyDescent="0.3">
      <c r="B297" s="25"/>
      <c r="C297" s="27"/>
      <c r="D297" s="26"/>
      <c r="E297" s="26"/>
      <c r="F297" s="225"/>
      <c r="G297" s="2"/>
    </row>
    <row r="298" spans="2:9" ht="12.75" customHeight="1" x14ac:dyDescent="0.25">
      <c r="B298" s="25"/>
      <c r="C298" s="399" t="s">
        <v>130</v>
      </c>
      <c r="D298" s="26" t="s">
        <v>124</v>
      </c>
      <c r="E298" s="26"/>
      <c r="F298" s="226"/>
      <c r="G298" s="2"/>
    </row>
    <row r="299" spans="2:9" ht="13" thickBot="1" x14ac:dyDescent="0.3">
      <c r="B299" s="25"/>
      <c r="C299" s="399"/>
      <c r="D299" s="26" t="s">
        <v>123</v>
      </c>
      <c r="E299" s="26"/>
      <c r="F299" s="224"/>
      <c r="G299" s="2"/>
    </row>
    <row r="300" spans="2:9" s="7" customFormat="1" ht="15" customHeight="1" x14ac:dyDescent="0.3">
      <c r="B300" s="19"/>
      <c r="C300" s="99"/>
      <c r="D300" s="398" t="s">
        <v>460</v>
      </c>
      <c r="E300" s="398"/>
      <c r="F300" s="398"/>
      <c r="G300" s="4"/>
    </row>
    <row r="301" spans="2:9" ht="13.5" thickBot="1" x14ac:dyDescent="0.3">
      <c r="B301" s="2"/>
      <c r="C301" s="27"/>
      <c r="D301" s="26"/>
      <c r="E301" s="26"/>
      <c r="F301" s="26"/>
      <c r="G301" s="2"/>
    </row>
    <row r="302" spans="2:9" ht="38" thickBot="1" x14ac:dyDescent="0.3">
      <c r="B302" s="2"/>
      <c r="C302" s="117" t="s">
        <v>64</v>
      </c>
      <c r="D302" s="26" t="s">
        <v>283</v>
      </c>
      <c r="E302" s="26"/>
      <c r="F302" s="145"/>
      <c r="G302" s="2"/>
    </row>
    <row r="303" spans="2:9" x14ac:dyDescent="0.25">
      <c r="B303" s="2"/>
      <c r="C303" s="2"/>
      <c r="D303" s="2"/>
      <c r="E303" s="26"/>
      <c r="F303" s="26"/>
      <c r="G303" s="2"/>
    </row>
    <row r="304" spans="2:9" x14ac:dyDescent="0.25">
      <c r="I304" s="15"/>
    </row>
    <row r="305" spans="2:9" x14ac:dyDescent="0.25">
      <c r="B305" s="25"/>
      <c r="C305" s="25"/>
      <c r="D305" s="26"/>
      <c r="E305" s="14"/>
      <c r="F305" s="26"/>
      <c r="G305" s="2"/>
    </row>
    <row r="306" spans="2:9" ht="16.5" customHeight="1" x14ac:dyDescent="0.25">
      <c r="B306" s="55"/>
      <c r="C306" s="389" t="s">
        <v>298</v>
      </c>
      <c r="D306" s="389"/>
      <c r="E306" s="389"/>
      <c r="F306" s="389"/>
      <c r="G306" s="48"/>
      <c r="H306" s="15"/>
      <c r="I306" s="15"/>
    </row>
    <row r="307" spans="2:9" ht="13.5" thickBot="1" x14ac:dyDescent="0.3">
      <c r="B307" s="25"/>
      <c r="C307" s="10"/>
      <c r="D307" s="26"/>
      <c r="E307" s="14"/>
      <c r="F307" s="26"/>
      <c r="G307" s="2"/>
    </row>
    <row r="308" spans="2:9" ht="13.5" customHeight="1" x14ac:dyDescent="0.25">
      <c r="B308" s="25"/>
      <c r="C308" s="399" t="s">
        <v>286</v>
      </c>
      <c r="D308" s="26" t="s">
        <v>13</v>
      </c>
      <c r="E308" s="26"/>
      <c r="F308" s="220"/>
      <c r="G308" s="2"/>
      <c r="I308" s="387" t="s">
        <v>198</v>
      </c>
    </row>
    <row r="309" spans="2:9" ht="13" thickBot="1" x14ac:dyDescent="0.3">
      <c r="B309" s="25"/>
      <c r="C309" s="399"/>
      <c r="D309" s="26" t="s">
        <v>50</v>
      </c>
      <c r="E309" s="26"/>
      <c r="F309" s="221"/>
      <c r="G309" s="2"/>
      <c r="I309" s="388"/>
    </row>
    <row r="310" spans="2:9" ht="13.5" thickBot="1" x14ac:dyDescent="0.35">
      <c r="B310" s="25"/>
      <c r="C310" s="399"/>
      <c r="D310" s="26" t="s">
        <v>110</v>
      </c>
      <c r="E310" s="26"/>
      <c r="F310" s="221"/>
      <c r="G310" s="25"/>
      <c r="H310" s="24"/>
      <c r="I310" s="98"/>
    </row>
    <row r="311" spans="2:9" x14ac:dyDescent="0.25">
      <c r="B311" s="25"/>
      <c r="C311" s="399"/>
      <c r="D311" s="26" t="s">
        <v>52</v>
      </c>
      <c r="E311" s="26"/>
      <c r="F311" s="222"/>
      <c r="G311" s="2"/>
      <c r="H311" s="24"/>
      <c r="I311" s="387" t="s">
        <v>252</v>
      </c>
    </row>
    <row r="312" spans="2:9" ht="13" thickBot="1" x14ac:dyDescent="0.3">
      <c r="B312" s="25"/>
      <c r="C312" s="399"/>
      <c r="D312" s="26" t="s">
        <v>53</v>
      </c>
      <c r="E312" s="26"/>
      <c r="F312" s="223"/>
      <c r="G312" s="2"/>
      <c r="H312" s="24"/>
      <c r="I312" s="388"/>
    </row>
    <row r="313" spans="2:9" ht="13.5" thickBot="1" x14ac:dyDescent="0.3">
      <c r="B313" s="25"/>
      <c r="C313" s="27"/>
      <c r="D313" s="26"/>
      <c r="E313" s="26"/>
      <c r="F313" s="26"/>
      <c r="G313" s="25"/>
    </row>
    <row r="314" spans="2:9" ht="13.5" customHeight="1" x14ac:dyDescent="0.25">
      <c r="B314" s="25"/>
      <c r="C314" s="399" t="s">
        <v>125</v>
      </c>
      <c r="D314" s="197" t="s">
        <v>502</v>
      </c>
      <c r="E314" s="26"/>
      <c r="F314" s="220"/>
      <c r="G314" s="2"/>
    </row>
    <row r="315" spans="2:9" ht="24.75" customHeight="1" thickBot="1" x14ac:dyDescent="0.3">
      <c r="B315" s="25"/>
      <c r="C315" s="399"/>
      <c r="D315" s="26" t="s">
        <v>266</v>
      </c>
      <c r="E315" s="26"/>
      <c r="F315" s="224"/>
      <c r="G315" s="2"/>
    </row>
    <row r="316" spans="2:9" ht="13" thickBot="1" x14ac:dyDescent="0.3">
      <c r="B316" s="25"/>
      <c r="C316" s="26"/>
      <c r="D316" s="26"/>
      <c r="E316" s="26"/>
      <c r="F316" s="26"/>
      <c r="G316" s="2"/>
    </row>
    <row r="317" spans="2:9" ht="12.75" customHeight="1" x14ac:dyDescent="0.25">
      <c r="B317" s="25"/>
      <c r="C317" s="399" t="s">
        <v>62</v>
      </c>
      <c r="D317" s="26" t="s">
        <v>284</v>
      </c>
      <c r="E317" s="26"/>
      <c r="F317" s="220"/>
      <c r="G317" s="2"/>
    </row>
    <row r="318" spans="2:9" x14ac:dyDescent="0.25">
      <c r="B318" s="25"/>
      <c r="C318" s="399"/>
      <c r="D318" s="26" t="s">
        <v>285</v>
      </c>
      <c r="E318" s="26"/>
      <c r="F318" s="221"/>
      <c r="G318" s="2"/>
    </row>
    <row r="319" spans="2:9" x14ac:dyDescent="0.25">
      <c r="B319" s="25"/>
      <c r="C319" s="399"/>
      <c r="D319" s="26" t="s">
        <v>253</v>
      </c>
      <c r="E319" s="26"/>
      <c r="F319" s="221"/>
      <c r="G319" s="2"/>
    </row>
    <row r="320" spans="2:9" x14ac:dyDescent="0.25">
      <c r="B320" s="25"/>
      <c r="C320" s="399"/>
      <c r="D320" s="26" t="s">
        <v>121</v>
      </c>
      <c r="E320" s="26"/>
      <c r="F320" s="221"/>
      <c r="G320" s="2"/>
    </row>
    <row r="321" spans="2:9" ht="24.75" customHeight="1" thickBot="1" x14ac:dyDescent="0.3">
      <c r="B321" s="25"/>
      <c r="C321" s="399"/>
      <c r="D321" s="26" t="s">
        <v>266</v>
      </c>
      <c r="E321" s="26"/>
      <c r="F321" s="75"/>
      <c r="G321" s="2"/>
    </row>
    <row r="322" spans="2:9" ht="13.5" thickBot="1" x14ac:dyDescent="0.3">
      <c r="B322" s="25"/>
      <c r="C322" s="27"/>
      <c r="D322" s="26"/>
      <c r="E322" s="26"/>
      <c r="F322" s="225"/>
      <c r="G322" s="2"/>
    </row>
    <row r="323" spans="2:9" ht="12.75" customHeight="1" x14ac:dyDescent="0.25">
      <c r="B323" s="25"/>
      <c r="C323" s="399" t="s">
        <v>130</v>
      </c>
      <c r="D323" s="26" t="s">
        <v>124</v>
      </c>
      <c r="E323" s="26"/>
      <c r="F323" s="226"/>
      <c r="G323" s="2"/>
    </row>
    <row r="324" spans="2:9" ht="13" thickBot="1" x14ac:dyDescent="0.3">
      <c r="B324" s="25"/>
      <c r="C324" s="399"/>
      <c r="D324" s="26" t="s">
        <v>123</v>
      </c>
      <c r="E324" s="26"/>
      <c r="F324" s="224"/>
      <c r="G324" s="2"/>
    </row>
    <row r="325" spans="2:9" s="7" customFormat="1" ht="15" customHeight="1" x14ac:dyDescent="0.3">
      <c r="B325" s="19"/>
      <c r="C325" s="99"/>
      <c r="D325" s="398" t="s">
        <v>460</v>
      </c>
      <c r="E325" s="398"/>
      <c r="F325" s="398"/>
      <c r="G325" s="4"/>
    </row>
    <row r="326" spans="2:9" ht="13.5" thickBot="1" x14ac:dyDescent="0.3">
      <c r="B326" s="2"/>
      <c r="C326" s="27"/>
      <c r="D326" s="26"/>
      <c r="E326" s="26"/>
      <c r="F326" s="26"/>
      <c r="G326" s="2"/>
    </row>
    <row r="327" spans="2:9" ht="38" thickBot="1" x14ac:dyDescent="0.3">
      <c r="B327" s="2"/>
      <c r="C327" s="117" t="s">
        <v>64</v>
      </c>
      <c r="D327" s="26" t="s">
        <v>283</v>
      </c>
      <c r="E327" s="26"/>
      <c r="F327" s="145"/>
      <c r="G327" s="2"/>
    </row>
    <row r="328" spans="2:9" x14ac:dyDescent="0.25">
      <c r="B328" s="2"/>
      <c r="C328" s="2"/>
      <c r="D328" s="2"/>
      <c r="E328" s="26"/>
      <c r="F328" s="26"/>
      <c r="G328" s="2"/>
    </row>
    <row r="329" spans="2:9" x14ac:dyDescent="0.25">
      <c r="I329" s="15"/>
    </row>
    <row r="330" spans="2:9" x14ac:dyDescent="0.25">
      <c r="B330" s="25"/>
      <c r="C330" s="25"/>
      <c r="D330" s="26"/>
      <c r="E330" s="14"/>
      <c r="F330" s="26"/>
      <c r="G330" s="2"/>
    </row>
    <row r="331" spans="2:9" ht="16.5" customHeight="1" x14ac:dyDescent="0.25">
      <c r="B331" s="55"/>
      <c r="C331" s="389" t="s">
        <v>299</v>
      </c>
      <c r="D331" s="389"/>
      <c r="E331" s="389"/>
      <c r="F331" s="389"/>
      <c r="G331" s="48"/>
      <c r="H331" s="15"/>
      <c r="I331" s="15"/>
    </row>
    <row r="332" spans="2:9" ht="13.5" thickBot="1" x14ac:dyDescent="0.3">
      <c r="B332" s="25"/>
      <c r="C332" s="10"/>
      <c r="D332" s="26"/>
      <c r="E332" s="14"/>
      <c r="F332" s="26"/>
      <c r="G332" s="2"/>
    </row>
    <row r="333" spans="2:9" ht="13.5" customHeight="1" x14ac:dyDescent="0.25">
      <c r="B333" s="25"/>
      <c r="C333" s="399" t="s">
        <v>286</v>
      </c>
      <c r="D333" s="26" t="s">
        <v>13</v>
      </c>
      <c r="E333" s="26"/>
      <c r="F333" s="220"/>
      <c r="G333" s="2"/>
      <c r="I333" s="387" t="s">
        <v>198</v>
      </c>
    </row>
    <row r="334" spans="2:9" ht="13" thickBot="1" x14ac:dyDescent="0.3">
      <c r="B334" s="25"/>
      <c r="C334" s="399"/>
      <c r="D334" s="26" t="s">
        <v>50</v>
      </c>
      <c r="E334" s="26"/>
      <c r="F334" s="221"/>
      <c r="G334" s="2"/>
      <c r="I334" s="388"/>
    </row>
    <row r="335" spans="2:9" ht="13.5" thickBot="1" x14ac:dyDescent="0.35">
      <c r="B335" s="25"/>
      <c r="C335" s="399"/>
      <c r="D335" s="26" t="s">
        <v>110</v>
      </c>
      <c r="E335" s="26"/>
      <c r="F335" s="221"/>
      <c r="G335" s="25"/>
      <c r="H335" s="24"/>
      <c r="I335" s="98"/>
    </row>
    <row r="336" spans="2:9" x14ac:dyDescent="0.25">
      <c r="B336" s="25"/>
      <c r="C336" s="399"/>
      <c r="D336" s="26" t="s">
        <v>52</v>
      </c>
      <c r="E336" s="26"/>
      <c r="F336" s="222"/>
      <c r="G336" s="2"/>
      <c r="H336" s="24"/>
      <c r="I336" s="387" t="s">
        <v>252</v>
      </c>
    </row>
    <row r="337" spans="2:9" ht="13" thickBot="1" x14ac:dyDescent="0.3">
      <c r="B337" s="25"/>
      <c r="C337" s="399"/>
      <c r="D337" s="26" t="s">
        <v>53</v>
      </c>
      <c r="E337" s="26"/>
      <c r="F337" s="223"/>
      <c r="G337" s="2"/>
      <c r="H337" s="24"/>
      <c r="I337" s="388"/>
    </row>
    <row r="338" spans="2:9" ht="13.5" thickBot="1" x14ac:dyDescent="0.3">
      <c r="B338" s="25"/>
      <c r="C338" s="27"/>
      <c r="D338" s="26"/>
      <c r="E338" s="26"/>
      <c r="F338" s="26"/>
      <c r="G338" s="25"/>
    </row>
    <row r="339" spans="2:9" ht="13.5" customHeight="1" x14ac:dyDescent="0.25">
      <c r="B339" s="25"/>
      <c r="C339" s="399" t="s">
        <v>125</v>
      </c>
      <c r="D339" s="197" t="s">
        <v>502</v>
      </c>
      <c r="E339" s="26"/>
      <c r="F339" s="220"/>
      <c r="G339" s="2"/>
    </row>
    <row r="340" spans="2:9" ht="24.75" customHeight="1" thickBot="1" x14ac:dyDescent="0.3">
      <c r="B340" s="25"/>
      <c r="C340" s="399"/>
      <c r="D340" s="26" t="s">
        <v>266</v>
      </c>
      <c r="E340" s="26"/>
      <c r="F340" s="224"/>
      <c r="G340" s="2"/>
    </row>
    <row r="341" spans="2:9" ht="13" thickBot="1" x14ac:dyDescent="0.3">
      <c r="B341" s="25"/>
      <c r="C341" s="26"/>
      <c r="D341" s="26"/>
      <c r="E341" s="26"/>
      <c r="F341" s="26"/>
      <c r="G341" s="2"/>
    </row>
    <row r="342" spans="2:9" ht="12.75" customHeight="1" x14ac:dyDescent="0.25">
      <c r="B342" s="25"/>
      <c r="C342" s="399" t="s">
        <v>62</v>
      </c>
      <c r="D342" s="26" t="s">
        <v>284</v>
      </c>
      <c r="E342" s="26"/>
      <c r="F342" s="220"/>
      <c r="G342" s="2"/>
    </row>
    <row r="343" spans="2:9" x14ac:dyDescent="0.25">
      <c r="B343" s="25"/>
      <c r="C343" s="399"/>
      <c r="D343" s="26" t="s">
        <v>285</v>
      </c>
      <c r="E343" s="26"/>
      <c r="F343" s="221"/>
      <c r="G343" s="2"/>
    </row>
    <row r="344" spans="2:9" x14ac:dyDescent="0.25">
      <c r="B344" s="25"/>
      <c r="C344" s="399"/>
      <c r="D344" s="26" t="s">
        <v>253</v>
      </c>
      <c r="E344" s="26"/>
      <c r="F344" s="221"/>
      <c r="G344" s="2"/>
    </row>
    <row r="345" spans="2:9" x14ac:dyDescent="0.25">
      <c r="B345" s="25"/>
      <c r="C345" s="399"/>
      <c r="D345" s="26" t="s">
        <v>121</v>
      </c>
      <c r="E345" s="26"/>
      <c r="F345" s="221"/>
      <c r="G345" s="2"/>
    </row>
    <row r="346" spans="2:9" ht="24.75" customHeight="1" thickBot="1" x14ac:dyDescent="0.3">
      <c r="B346" s="25"/>
      <c r="C346" s="399"/>
      <c r="D346" s="26" t="s">
        <v>266</v>
      </c>
      <c r="E346" s="26"/>
      <c r="F346" s="75"/>
      <c r="G346" s="2"/>
    </row>
    <row r="347" spans="2:9" ht="13.5" thickBot="1" x14ac:dyDescent="0.3">
      <c r="B347" s="25"/>
      <c r="C347" s="27"/>
      <c r="D347" s="26"/>
      <c r="E347" s="26"/>
      <c r="F347" s="225"/>
      <c r="G347" s="2"/>
    </row>
    <row r="348" spans="2:9" ht="12.75" customHeight="1" x14ac:dyDescent="0.25">
      <c r="B348" s="25"/>
      <c r="C348" s="399" t="s">
        <v>130</v>
      </c>
      <c r="D348" s="26" t="s">
        <v>124</v>
      </c>
      <c r="E348" s="26"/>
      <c r="F348" s="226"/>
      <c r="G348" s="2"/>
    </row>
    <row r="349" spans="2:9" ht="13" thickBot="1" x14ac:dyDescent="0.3">
      <c r="B349" s="25"/>
      <c r="C349" s="399"/>
      <c r="D349" s="26" t="s">
        <v>123</v>
      </c>
      <c r="E349" s="26"/>
      <c r="F349" s="224"/>
      <c r="G349" s="2"/>
    </row>
    <row r="350" spans="2:9" s="7" customFormat="1" ht="15" customHeight="1" x14ac:dyDescent="0.3">
      <c r="B350" s="19"/>
      <c r="C350" s="99"/>
      <c r="D350" s="398" t="s">
        <v>460</v>
      </c>
      <c r="E350" s="398"/>
      <c r="F350" s="398"/>
      <c r="G350" s="4"/>
    </row>
    <row r="351" spans="2:9" ht="13.5" thickBot="1" x14ac:dyDescent="0.3">
      <c r="B351" s="2"/>
      <c r="C351" s="27"/>
      <c r="D351" s="26"/>
      <c r="E351" s="26"/>
      <c r="F351" s="26"/>
      <c r="G351" s="2"/>
    </row>
    <row r="352" spans="2:9" ht="38" thickBot="1" x14ac:dyDescent="0.3">
      <c r="B352" s="2"/>
      <c r="C352" s="117" t="s">
        <v>64</v>
      </c>
      <c r="D352" s="26" t="s">
        <v>283</v>
      </c>
      <c r="E352" s="26"/>
      <c r="F352" s="145"/>
      <c r="G352" s="2"/>
    </row>
    <row r="353" spans="2:9" x14ac:dyDescent="0.25">
      <c r="B353" s="2"/>
      <c r="C353" s="2"/>
      <c r="D353" s="2"/>
      <c r="E353" s="26"/>
      <c r="F353" s="26"/>
      <c r="G353" s="2"/>
    </row>
    <row r="354" spans="2:9" x14ac:dyDescent="0.25">
      <c r="I354" s="15"/>
    </row>
    <row r="355" spans="2:9" x14ac:dyDescent="0.25">
      <c r="B355" s="25"/>
      <c r="C355" s="25"/>
      <c r="D355" s="26"/>
      <c r="E355" s="14"/>
      <c r="F355" s="26"/>
      <c r="G355" s="2"/>
    </row>
    <row r="356" spans="2:9" ht="16.5" customHeight="1" x14ac:dyDescent="0.25">
      <c r="B356" s="55"/>
      <c r="C356" s="389" t="s">
        <v>300</v>
      </c>
      <c r="D356" s="389"/>
      <c r="E356" s="389"/>
      <c r="F356" s="389"/>
      <c r="G356" s="48"/>
      <c r="H356" s="15"/>
      <c r="I356" s="15"/>
    </row>
    <row r="357" spans="2:9" ht="13.5" thickBot="1" x14ac:dyDescent="0.3">
      <c r="B357" s="25"/>
      <c r="C357" s="10"/>
      <c r="D357" s="26"/>
      <c r="E357" s="14"/>
      <c r="F357" s="26"/>
      <c r="G357" s="2"/>
    </row>
    <row r="358" spans="2:9" ht="13.5" customHeight="1" x14ac:dyDescent="0.25">
      <c r="B358" s="25"/>
      <c r="C358" s="399" t="s">
        <v>286</v>
      </c>
      <c r="D358" s="26" t="s">
        <v>13</v>
      </c>
      <c r="E358" s="26"/>
      <c r="F358" s="220"/>
      <c r="G358" s="2"/>
      <c r="I358" s="387" t="s">
        <v>198</v>
      </c>
    </row>
    <row r="359" spans="2:9" ht="13" thickBot="1" x14ac:dyDescent="0.3">
      <c r="B359" s="25"/>
      <c r="C359" s="399"/>
      <c r="D359" s="26" t="s">
        <v>50</v>
      </c>
      <c r="E359" s="26"/>
      <c r="F359" s="221"/>
      <c r="G359" s="2"/>
      <c r="I359" s="388"/>
    </row>
    <row r="360" spans="2:9" ht="13.5" thickBot="1" x14ac:dyDescent="0.35">
      <c r="B360" s="25"/>
      <c r="C360" s="399"/>
      <c r="D360" s="26" t="s">
        <v>110</v>
      </c>
      <c r="E360" s="26"/>
      <c r="F360" s="221"/>
      <c r="G360" s="25"/>
      <c r="H360" s="24"/>
      <c r="I360" s="98"/>
    </row>
    <row r="361" spans="2:9" x14ac:dyDescent="0.25">
      <c r="B361" s="25"/>
      <c r="C361" s="399"/>
      <c r="D361" s="26" t="s">
        <v>52</v>
      </c>
      <c r="E361" s="26"/>
      <c r="F361" s="222"/>
      <c r="G361" s="2"/>
      <c r="H361" s="24"/>
      <c r="I361" s="387" t="s">
        <v>252</v>
      </c>
    </row>
    <row r="362" spans="2:9" ht="13" thickBot="1" x14ac:dyDescent="0.3">
      <c r="B362" s="25"/>
      <c r="C362" s="399"/>
      <c r="D362" s="26" t="s">
        <v>53</v>
      </c>
      <c r="E362" s="26"/>
      <c r="F362" s="223"/>
      <c r="G362" s="2"/>
      <c r="H362" s="24"/>
      <c r="I362" s="388"/>
    </row>
    <row r="363" spans="2:9" ht="13.5" thickBot="1" x14ac:dyDescent="0.3">
      <c r="B363" s="25"/>
      <c r="C363" s="27"/>
      <c r="D363" s="26"/>
      <c r="E363" s="26"/>
      <c r="F363" s="26"/>
      <c r="G363" s="25"/>
    </row>
    <row r="364" spans="2:9" ht="13.5" customHeight="1" x14ac:dyDescent="0.25">
      <c r="B364" s="25"/>
      <c r="C364" s="399" t="s">
        <v>125</v>
      </c>
      <c r="D364" s="197" t="s">
        <v>502</v>
      </c>
      <c r="E364" s="26"/>
      <c r="F364" s="220"/>
      <c r="G364" s="2"/>
    </row>
    <row r="365" spans="2:9" ht="24.75" customHeight="1" thickBot="1" x14ac:dyDescent="0.3">
      <c r="B365" s="25"/>
      <c r="C365" s="399"/>
      <c r="D365" s="26" t="s">
        <v>266</v>
      </c>
      <c r="E365" s="26"/>
      <c r="F365" s="224"/>
      <c r="G365" s="2"/>
    </row>
    <row r="366" spans="2:9" ht="13" thickBot="1" x14ac:dyDescent="0.3">
      <c r="B366" s="25"/>
      <c r="C366" s="26"/>
      <c r="D366" s="26"/>
      <c r="E366" s="26"/>
      <c r="F366" s="26"/>
      <c r="G366" s="2"/>
    </row>
    <row r="367" spans="2:9" ht="12.75" customHeight="1" x14ac:dyDescent="0.25">
      <c r="B367" s="25"/>
      <c r="C367" s="399" t="s">
        <v>62</v>
      </c>
      <c r="D367" s="26" t="s">
        <v>284</v>
      </c>
      <c r="E367" s="26"/>
      <c r="F367" s="220"/>
      <c r="G367" s="2"/>
    </row>
    <row r="368" spans="2:9" x14ac:dyDescent="0.25">
      <c r="B368" s="25"/>
      <c r="C368" s="399"/>
      <c r="D368" s="26" t="s">
        <v>285</v>
      </c>
      <c r="E368" s="26"/>
      <c r="F368" s="221"/>
      <c r="G368" s="2"/>
    </row>
    <row r="369" spans="2:9" x14ac:dyDescent="0.25">
      <c r="B369" s="25"/>
      <c r="C369" s="399"/>
      <c r="D369" s="26" t="s">
        <v>253</v>
      </c>
      <c r="E369" s="26"/>
      <c r="F369" s="221"/>
      <c r="G369" s="2"/>
    </row>
    <row r="370" spans="2:9" x14ac:dyDescent="0.25">
      <c r="B370" s="25"/>
      <c r="C370" s="399"/>
      <c r="D370" s="26" t="s">
        <v>121</v>
      </c>
      <c r="E370" s="26"/>
      <c r="F370" s="221"/>
      <c r="G370" s="2"/>
    </row>
    <row r="371" spans="2:9" ht="24.75" customHeight="1" thickBot="1" x14ac:dyDescent="0.3">
      <c r="B371" s="25"/>
      <c r="C371" s="399"/>
      <c r="D371" s="26" t="s">
        <v>266</v>
      </c>
      <c r="E371" s="26"/>
      <c r="F371" s="75"/>
      <c r="G371" s="2"/>
    </row>
    <row r="372" spans="2:9" ht="13.5" thickBot="1" x14ac:dyDescent="0.3">
      <c r="B372" s="25"/>
      <c r="C372" s="27"/>
      <c r="D372" s="26"/>
      <c r="E372" s="26"/>
      <c r="F372" s="225"/>
      <c r="G372" s="2"/>
    </row>
    <row r="373" spans="2:9" ht="12.75" customHeight="1" x14ac:dyDescent="0.25">
      <c r="B373" s="25"/>
      <c r="C373" s="399" t="s">
        <v>130</v>
      </c>
      <c r="D373" s="26" t="s">
        <v>124</v>
      </c>
      <c r="E373" s="26"/>
      <c r="F373" s="226"/>
      <c r="G373" s="2"/>
    </row>
    <row r="374" spans="2:9" ht="13" thickBot="1" x14ac:dyDescent="0.3">
      <c r="B374" s="25"/>
      <c r="C374" s="399"/>
      <c r="D374" s="26" t="s">
        <v>123</v>
      </c>
      <c r="E374" s="26"/>
      <c r="F374" s="224"/>
      <c r="G374" s="2"/>
    </row>
    <row r="375" spans="2:9" s="7" customFormat="1" ht="15" customHeight="1" x14ac:dyDescent="0.3">
      <c r="B375" s="19"/>
      <c r="C375" s="99"/>
      <c r="D375" s="398" t="s">
        <v>460</v>
      </c>
      <c r="E375" s="398"/>
      <c r="F375" s="398"/>
      <c r="G375" s="4"/>
    </row>
    <row r="376" spans="2:9" ht="13.5" thickBot="1" x14ac:dyDescent="0.3">
      <c r="B376" s="2"/>
      <c r="C376" s="27"/>
      <c r="D376" s="26"/>
      <c r="E376" s="26"/>
      <c r="F376" s="26"/>
      <c r="G376" s="2"/>
    </row>
    <row r="377" spans="2:9" ht="38" thickBot="1" x14ac:dyDescent="0.3">
      <c r="B377" s="2"/>
      <c r="C377" s="117" t="s">
        <v>64</v>
      </c>
      <c r="D377" s="26" t="s">
        <v>283</v>
      </c>
      <c r="E377" s="26"/>
      <c r="F377" s="145"/>
      <c r="G377" s="2"/>
    </row>
    <row r="378" spans="2:9" x14ac:dyDescent="0.25">
      <c r="B378" s="2"/>
      <c r="C378" s="2"/>
      <c r="D378" s="2"/>
      <c r="E378" s="26"/>
      <c r="F378" s="26"/>
      <c r="G378" s="2"/>
    </row>
    <row r="379" spans="2:9" x14ac:dyDescent="0.25">
      <c r="I379" s="15"/>
    </row>
    <row r="380" spans="2:9" x14ac:dyDescent="0.25">
      <c r="B380" s="25"/>
      <c r="C380" s="25"/>
      <c r="D380" s="26"/>
      <c r="E380" s="14"/>
      <c r="F380" s="26"/>
      <c r="G380" s="2"/>
    </row>
    <row r="381" spans="2:9" ht="16.5" customHeight="1" x14ac:dyDescent="0.25">
      <c r="B381" s="55"/>
      <c r="C381" s="389" t="s">
        <v>301</v>
      </c>
      <c r="D381" s="389"/>
      <c r="E381" s="389"/>
      <c r="F381" s="389"/>
      <c r="G381" s="48"/>
      <c r="H381" s="15"/>
      <c r="I381" s="15"/>
    </row>
    <row r="382" spans="2:9" ht="13.5" thickBot="1" x14ac:dyDescent="0.3">
      <c r="B382" s="25"/>
      <c r="C382" s="10"/>
      <c r="D382" s="26"/>
      <c r="E382" s="14"/>
      <c r="F382" s="26"/>
      <c r="G382" s="2"/>
    </row>
    <row r="383" spans="2:9" ht="13.5" customHeight="1" x14ac:dyDescent="0.25">
      <c r="B383" s="25"/>
      <c r="C383" s="399" t="s">
        <v>286</v>
      </c>
      <c r="D383" s="26" t="s">
        <v>13</v>
      </c>
      <c r="E383" s="26"/>
      <c r="F383" s="220"/>
      <c r="G383" s="2"/>
      <c r="I383" s="387" t="s">
        <v>198</v>
      </c>
    </row>
    <row r="384" spans="2:9" ht="13" thickBot="1" x14ac:dyDescent="0.3">
      <c r="B384" s="25"/>
      <c r="C384" s="399"/>
      <c r="D384" s="26" t="s">
        <v>50</v>
      </c>
      <c r="E384" s="26"/>
      <c r="F384" s="221"/>
      <c r="G384" s="2"/>
      <c r="I384" s="388"/>
    </row>
    <row r="385" spans="2:9" ht="13.5" thickBot="1" x14ac:dyDescent="0.35">
      <c r="B385" s="25"/>
      <c r="C385" s="399"/>
      <c r="D385" s="26" t="s">
        <v>110</v>
      </c>
      <c r="E385" s="26"/>
      <c r="F385" s="221"/>
      <c r="G385" s="25"/>
      <c r="H385" s="24"/>
      <c r="I385" s="98"/>
    </row>
    <row r="386" spans="2:9" x14ac:dyDescent="0.25">
      <c r="B386" s="25"/>
      <c r="C386" s="399"/>
      <c r="D386" s="26" t="s">
        <v>52</v>
      </c>
      <c r="E386" s="26"/>
      <c r="F386" s="222"/>
      <c r="G386" s="2"/>
      <c r="H386" s="24"/>
      <c r="I386" s="387" t="s">
        <v>252</v>
      </c>
    </row>
    <row r="387" spans="2:9" ht="13" thickBot="1" x14ac:dyDescent="0.3">
      <c r="B387" s="25"/>
      <c r="C387" s="399"/>
      <c r="D387" s="26" t="s">
        <v>53</v>
      </c>
      <c r="E387" s="26"/>
      <c r="F387" s="223"/>
      <c r="G387" s="2"/>
      <c r="H387" s="24"/>
      <c r="I387" s="388"/>
    </row>
    <row r="388" spans="2:9" ht="13.5" thickBot="1" x14ac:dyDescent="0.3">
      <c r="B388" s="25"/>
      <c r="C388" s="27"/>
      <c r="D388" s="26"/>
      <c r="E388" s="26"/>
      <c r="F388" s="26"/>
      <c r="G388" s="25"/>
    </row>
    <row r="389" spans="2:9" ht="13.5" customHeight="1" x14ac:dyDescent="0.25">
      <c r="B389" s="25"/>
      <c r="C389" s="399" t="s">
        <v>125</v>
      </c>
      <c r="D389" s="197" t="s">
        <v>502</v>
      </c>
      <c r="E389" s="26"/>
      <c r="F389" s="220"/>
      <c r="G389" s="2"/>
    </row>
    <row r="390" spans="2:9" ht="24.75" customHeight="1" thickBot="1" x14ac:dyDescent="0.3">
      <c r="B390" s="25"/>
      <c r="C390" s="399"/>
      <c r="D390" s="26" t="s">
        <v>266</v>
      </c>
      <c r="E390" s="26"/>
      <c r="F390" s="224"/>
      <c r="G390" s="2"/>
    </row>
    <row r="391" spans="2:9" ht="13" thickBot="1" x14ac:dyDescent="0.3">
      <c r="B391" s="25"/>
      <c r="C391" s="26"/>
      <c r="D391" s="26"/>
      <c r="E391" s="26"/>
      <c r="F391" s="26"/>
      <c r="G391" s="2"/>
    </row>
    <row r="392" spans="2:9" ht="12.75" customHeight="1" x14ac:dyDescent="0.25">
      <c r="B392" s="25"/>
      <c r="C392" s="399" t="s">
        <v>62</v>
      </c>
      <c r="D392" s="26" t="s">
        <v>284</v>
      </c>
      <c r="E392" s="26"/>
      <c r="F392" s="220"/>
      <c r="G392" s="2"/>
    </row>
    <row r="393" spans="2:9" x14ac:dyDescent="0.25">
      <c r="B393" s="25"/>
      <c r="C393" s="399"/>
      <c r="D393" s="26" t="s">
        <v>285</v>
      </c>
      <c r="E393" s="26"/>
      <c r="F393" s="221"/>
      <c r="G393" s="2"/>
    </row>
    <row r="394" spans="2:9" x14ac:dyDescent="0.25">
      <c r="B394" s="25"/>
      <c r="C394" s="399"/>
      <c r="D394" s="26" t="s">
        <v>253</v>
      </c>
      <c r="E394" s="26"/>
      <c r="F394" s="221"/>
      <c r="G394" s="2"/>
    </row>
    <row r="395" spans="2:9" x14ac:dyDescent="0.25">
      <c r="B395" s="25"/>
      <c r="C395" s="399"/>
      <c r="D395" s="26" t="s">
        <v>121</v>
      </c>
      <c r="E395" s="26"/>
      <c r="F395" s="221"/>
      <c r="G395" s="2"/>
    </row>
    <row r="396" spans="2:9" ht="24.75" customHeight="1" thickBot="1" x14ac:dyDescent="0.3">
      <c r="B396" s="25"/>
      <c r="C396" s="399"/>
      <c r="D396" s="26" t="s">
        <v>266</v>
      </c>
      <c r="E396" s="26"/>
      <c r="F396" s="75"/>
      <c r="G396" s="2"/>
    </row>
    <row r="397" spans="2:9" ht="13.5" thickBot="1" x14ac:dyDescent="0.3">
      <c r="B397" s="25"/>
      <c r="C397" s="27"/>
      <c r="D397" s="26"/>
      <c r="E397" s="26"/>
      <c r="F397" s="225"/>
      <c r="G397" s="2"/>
    </row>
    <row r="398" spans="2:9" ht="12.75" customHeight="1" x14ac:dyDescent="0.25">
      <c r="B398" s="25"/>
      <c r="C398" s="399" t="s">
        <v>130</v>
      </c>
      <c r="D398" s="26" t="s">
        <v>124</v>
      </c>
      <c r="E398" s="26"/>
      <c r="F398" s="226"/>
      <c r="G398" s="2"/>
    </row>
    <row r="399" spans="2:9" ht="13" thickBot="1" x14ac:dyDescent="0.3">
      <c r="B399" s="25"/>
      <c r="C399" s="399"/>
      <c r="D399" s="26" t="s">
        <v>123</v>
      </c>
      <c r="E399" s="26"/>
      <c r="F399" s="224"/>
      <c r="G399" s="2"/>
    </row>
    <row r="400" spans="2:9" s="7" customFormat="1" ht="15" customHeight="1" x14ac:dyDescent="0.3">
      <c r="B400" s="19"/>
      <c r="C400" s="99"/>
      <c r="D400" s="398" t="s">
        <v>460</v>
      </c>
      <c r="E400" s="398"/>
      <c r="F400" s="398"/>
      <c r="G400" s="4"/>
    </row>
    <row r="401" spans="2:9" ht="13.5" thickBot="1" x14ac:dyDescent="0.3">
      <c r="B401" s="2"/>
      <c r="C401" s="27"/>
      <c r="D401" s="26"/>
      <c r="E401" s="26"/>
      <c r="F401" s="26"/>
      <c r="G401" s="2"/>
    </row>
    <row r="402" spans="2:9" ht="38" thickBot="1" x14ac:dyDescent="0.3">
      <c r="B402" s="2"/>
      <c r="C402" s="117" t="s">
        <v>64</v>
      </c>
      <c r="D402" s="26" t="s">
        <v>283</v>
      </c>
      <c r="E402" s="26"/>
      <c r="F402" s="145"/>
      <c r="G402" s="2"/>
    </row>
    <row r="403" spans="2:9" x14ac:dyDescent="0.25">
      <c r="B403" s="2"/>
      <c r="C403" s="2"/>
      <c r="D403" s="2"/>
      <c r="E403" s="26"/>
      <c r="F403" s="26"/>
      <c r="G403" s="2"/>
    </row>
    <row r="404" spans="2:9" x14ac:dyDescent="0.25">
      <c r="I404" s="15"/>
    </row>
    <row r="405" spans="2:9" x14ac:dyDescent="0.25">
      <c r="B405" s="25"/>
      <c r="C405" s="25"/>
      <c r="D405" s="26"/>
      <c r="E405" s="14"/>
      <c r="F405" s="26"/>
      <c r="G405" s="2"/>
    </row>
    <row r="406" spans="2:9" ht="16.5" customHeight="1" x14ac:dyDescent="0.25">
      <c r="B406" s="55"/>
      <c r="C406" s="389" t="s">
        <v>302</v>
      </c>
      <c r="D406" s="389"/>
      <c r="E406" s="389"/>
      <c r="F406" s="389"/>
      <c r="G406" s="48"/>
      <c r="H406" s="15"/>
      <c r="I406" s="15"/>
    </row>
    <row r="407" spans="2:9" ht="13.5" thickBot="1" x14ac:dyDescent="0.3">
      <c r="B407" s="25"/>
      <c r="C407" s="10"/>
      <c r="D407" s="26"/>
      <c r="E407" s="14"/>
      <c r="F407" s="26"/>
      <c r="G407" s="2"/>
    </row>
    <row r="408" spans="2:9" ht="13.5" customHeight="1" x14ac:dyDescent="0.25">
      <c r="B408" s="25"/>
      <c r="C408" s="399" t="s">
        <v>286</v>
      </c>
      <c r="D408" s="26" t="s">
        <v>13</v>
      </c>
      <c r="E408" s="26"/>
      <c r="F408" s="220"/>
      <c r="G408" s="2"/>
      <c r="I408" s="387" t="s">
        <v>198</v>
      </c>
    </row>
    <row r="409" spans="2:9" ht="13" thickBot="1" x14ac:dyDescent="0.3">
      <c r="B409" s="25"/>
      <c r="C409" s="399"/>
      <c r="D409" s="26" t="s">
        <v>50</v>
      </c>
      <c r="E409" s="26"/>
      <c r="F409" s="221"/>
      <c r="G409" s="2"/>
      <c r="I409" s="388"/>
    </row>
    <row r="410" spans="2:9" ht="13.5" thickBot="1" x14ac:dyDescent="0.35">
      <c r="B410" s="25"/>
      <c r="C410" s="399"/>
      <c r="D410" s="26" t="s">
        <v>110</v>
      </c>
      <c r="E410" s="26"/>
      <c r="F410" s="221"/>
      <c r="G410" s="25"/>
      <c r="H410" s="24"/>
      <c r="I410" s="98"/>
    </row>
    <row r="411" spans="2:9" x14ac:dyDescent="0.25">
      <c r="B411" s="25"/>
      <c r="C411" s="399"/>
      <c r="D411" s="26" t="s">
        <v>52</v>
      </c>
      <c r="E411" s="26"/>
      <c r="F411" s="222"/>
      <c r="G411" s="2"/>
      <c r="H411" s="24"/>
      <c r="I411" s="387" t="s">
        <v>252</v>
      </c>
    </row>
    <row r="412" spans="2:9" ht="13" thickBot="1" x14ac:dyDescent="0.3">
      <c r="B412" s="25"/>
      <c r="C412" s="399"/>
      <c r="D412" s="26" t="s">
        <v>53</v>
      </c>
      <c r="E412" s="26"/>
      <c r="F412" s="223"/>
      <c r="G412" s="2"/>
      <c r="H412" s="24"/>
      <c r="I412" s="388"/>
    </row>
    <row r="413" spans="2:9" ht="13.5" thickBot="1" x14ac:dyDescent="0.3">
      <c r="B413" s="25"/>
      <c r="C413" s="27"/>
      <c r="D413" s="26"/>
      <c r="E413" s="26"/>
      <c r="F413" s="26"/>
      <c r="G413" s="25"/>
    </row>
    <row r="414" spans="2:9" ht="13.5" customHeight="1" x14ac:dyDescent="0.25">
      <c r="B414" s="25"/>
      <c r="C414" s="399" t="s">
        <v>125</v>
      </c>
      <c r="D414" s="197" t="s">
        <v>502</v>
      </c>
      <c r="E414" s="26"/>
      <c r="F414" s="220"/>
      <c r="G414" s="2"/>
    </row>
    <row r="415" spans="2:9" ht="24.75" customHeight="1" thickBot="1" x14ac:dyDescent="0.3">
      <c r="B415" s="25"/>
      <c r="C415" s="399"/>
      <c r="D415" s="26" t="s">
        <v>266</v>
      </c>
      <c r="E415" s="26"/>
      <c r="F415" s="224"/>
      <c r="G415" s="2"/>
    </row>
    <row r="416" spans="2:9" ht="13" thickBot="1" x14ac:dyDescent="0.3">
      <c r="B416" s="25"/>
      <c r="C416" s="26"/>
      <c r="D416" s="26"/>
      <c r="E416" s="26"/>
      <c r="F416" s="26"/>
      <c r="G416" s="2"/>
    </row>
    <row r="417" spans="2:9" ht="12.75" customHeight="1" x14ac:dyDescent="0.25">
      <c r="B417" s="25"/>
      <c r="C417" s="399" t="s">
        <v>62</v>
      </c>
      <c r="D417" s="26" t="s">
        <v>284</v>
      </c>
      <c r="E417" s="26"/>
      <c r="F417" s="220"/>
      <c r="G417" s="2"/>
    </row>
    <row r="418" spans="2:9" x14ac:dyDescent="0.25">
      <c r="B418" s="25"/>
      <c r="C418" s="399"/>
      <c r="D418" s="26" t="s">
        <v>285</v>
      </c>
      <c r="E418" s="26"/>
      <c r="F418" s="221"/>
      <c r="G418" s="2"/>
    </row>
    <row r="419" spans="2:9" x14ac:dyDescent="0.25">
      <c r="B419" s="25"/>
      <c r="C419" s="399"/>
      <c r="D419" s="26" t="s">
        <v>253</v>
      </c>
      <c r="E419" s="26"/>
      <c r="F419" s="221"/>
      <c r="G419" s="2"/>
    </row>
    <row r="420" spans="2:9" x14ac:dyDescent="0.25">
      <c r="B420" s="25"/>
      <c r="C420" s="399"/>
      <c r="D420" s="26" t="s">
        <v>121</v>
      </c>
      <c r="E420" s="26"/>
      <c r="F420" s="221"/>
      <c r="G420" s="2"/>
    </row>
    <row r="421" spans="2:9" ht="24.75" customHeight="1" thickBot="1" x14ac:dyDescent="0.3">
      <c r="B421" s="25"/>
      <c r="C421" s="399"/>
      <c r="D421" s="26" t="s">
        <v>266</v>
      </c>
      <c r="E421" s="26"/>
      <c r="F421" s="75"/>
      <c r="G421" s="2"/>
    </row>
    <row r="422" spans="2:9" ht="13.5" thickBot="1" x14ac:dyDescent="0.3">
      <c r="B422" s="25"/>
      <c r="C422" s="27"/>
      <c r="D422" s="26"/>
      <c r="E422" s="26"/>
      <c r="F422" s="225"/>
      <c r="G422" s="2"/>
    </row>
    <row r="423" spans="2:9" ht="12.75" customHeight="1" x14ac:dyDescent="0.25">
      <c r="B423" s="25"/>
      <c r="C423" s="399" t="s">
        <v>130</v>
      </c>
      <c r="D423" s="26" t="s">
        <v>124</v>
      </c>
      <c r="E423" s="26"/>
      <c r="F423" s="226"/>
      <c r="G423" s="2"/>
    </row>
    <row r="424" spans="2:9" ht="13" thickBot="1" x14ac:dyDescent="0.3">
      <c r="B424" s="25"/>
      <c r="C424" s="399"/>
      <c r="D424" s="26" t="s">
        <v>123</v>
      </c>
      <c r="E424" s="26"/>
      <c r="F424" s="224"/>
      <c r="G424" s="2"/>
    </row>
    <row r="425" spans="2:9" s="7" customFormat="1" ht="15" customHeight="1" x14ac:dyDescent="0.3">
      <c r="B425" s="19"/>
      <c r="C425" s="99"/>
      <c r="D425" s="398" t="s">
        <v>460</v>
      </c>
      <c r="E425" s="398"/>
      <c r="F425" s="398"/>
      <c r="G425" s="4"/>
    </row>
    <row r="426" spans="2:9" ht="13.5" thickBot="1" x14ac:dyDescent="0.3">
      <c r="B426" s="2"/>
      <c r="C426" s="27"/>
      <c r="D426" s="26"/>
      <c r="E426" s="26"/>
      <c r="F426" s="26"/>
      <c r="G426" s="2"/>
    </row>
    <row r="427" spans="2:9" ht="38" thickBot="1" x14ac:dyDescent="0.3">
      <c r="B427" s="2"/>
      <c r="C427" s="117" t="s">
        <v>64</v>
      </c>
      <c r="D427" s="26" t="s">
        <v>283</v>
      </c>
      <c r="E427" s="26"/>
      <c r="F427" s="145"/>
      <c r="G427" s="2"/>
    </row>
    <row r="428" spans="2:9" x14ac:dyDescent="0.25">
      <c r="B428" s="2"/>
      <c r="C428" s="2"/>
      <c r="D428" s="2"/>
      <c r="E428" s="26"/>
      <c r="F428" s="26"/>
      <c r="G428" s="2"/>
    </row>
    <row r="429" spans="2:9" x14ac:dyDescent="0.25">
      <c r="I429" s="15"/>
    </row>
    <row r="430" spans="2:9" x14ac:dyDescent="0.25">
      <c r="B430" s="25"/>
      <c r="C430" s="25"/>
      <c r="D430" s="26"/>
      <c r="E430" s="14"/>
      <c r="F430" s="26"/>
      <c r="G430" s="2"/>
    </row>
    <row r="431" spans="2:9" ht="16.5" customHeight="1" x14ac:dyDescent="0.25">
      <c r="B431" s="55"/>
      <c r="C431" s="389" t="s">
        <v>303</v>
      </c>
      <c r="D431" s="389"/>
      <c r="E431" s="389"/>
      <c r="F431" s="389"/>
      <c r="G431" s="48"/>
      <c r="H431" s="15"/>
      <c r="I431" s="15"/>
    </row>
    <row r="432" spans="2:9" ht="13.5" thickBot="1" x14ac:dyDescent="0.3">
      <c r="B432" s="25"/>
      <c r="C432" s="10"/>
      <c r="D432" s="26"/>
      <c r="E432" s="14"/>
      <c r="F432" s="26"/>
      <c r="G432" s="2"/>
    </row>
    <row r="433" spans="2:9" ht="13.5" customHeight="1" x14ac:dyDescent="0.25">
      <c r="B433" s="25"/>
      <c r="C433" s="399" t="s">
        <v>286</v>
      </c>
      <c r="D433" s="26" t="s">
        <v>13</v>
      </c>
      <c r="E433" s="26"/>
      <c r="F433" s="220"/>
      <c r="G433" s="2"/>
      <c r="I433" s="387" t="s">
        <v>198</v>
      </c>
    </row>
    <row r="434" spans="2:9" ht="13" thickBot="1" x14ac:dyDescent="0.3">
      <c r="B434" s="25"/>
      <c r="C434" s="399"/>
      <c r="D434" s="26" t="s">
        <v>50</v>
      </c>
      <c r="E434" s="26"/>
      <c r="F434" s="221"/>
      <c r="G434" s="2"/>
      <c r="I434" s="388"/>
    </row>
    <row r="435" spans="2:9" ht="13.5" thickBot="1" x14ac:dyDescent="0.35">
      <c r="B435" s="25"/>
      <c r="C435" s="399"/>
      <c r="D435" s="26" t="s">
        <v>110</v>
      </c>
      <c r="E435" s="26"/>
      <c r="F435" s="221"/>
      <c r="G435" s="25"/>
      <c r="H435" s="24"/>
      <c r="I435" s="98"/>
    </row>
    <row r="436" spans="2:9" x14ac:dyDescent="0.25">
      <c r="B436" s="25"/>
      <c r="C436" s="399"/>
      <c r="D436" s="26" t="s">
        <v>52</v>
      </c>
      <c r="E436" s="26"/>
      <c r="F436" s="222"/>
      <c r="G436" s="2"/>
      <c r="H436" s="24"/>
      <c r="I436" s="387" t="s">
        <v>252</v>
      </c>
    </row>
    <row r="437" spans="2:9" ht="13" thickBot="1" x14ac:dyDescent="0.3">
      <c r="B437" s="25"/>
      <c r="C437" s="399"/>
      <c r="D437" s="26" t="s">
        <v>53</v>
      </c>
      <c r="E437" s="26"/>
      <c r="F437" s="223"/>
      <c r="G437" s="2"/>
      <c r="H437" s="24"/>
      <c r="I437" s="388"/>
    </row>
    <row r="438" spans="2:9" ht="13.5" thickBot="1" x14ac:dyDescent="0.3">
      <c r="B438" s="25"/>
      <c r="C438" s="27"/>
      <c r="D438" s="26"/>
      <c r="E438" s="26"/>
      <c r="F438" s="26"/>
      <c r="G438" s="25"/>
    </row>
    <row r="439" spans="2:9" ht="13.5" customHeight="1" x14ac:dyDescent="0.25">
      <c r="B439" s="25"/>
      <c r="C439" s="399" t="s">
        <v>125</v>
      </c>
      <c r="D439" s="197" t="s">
        <v>502</v>
      </c>
      <c r="E439" s="26"/>
      <c r="F439" s="220"/>
      <c r="G439" s="2"/>
    </row>
    <row r="440" spans="2:9" ht="24.75" customHeight="1" thickBot="1" x14ac:dyDescent="0.3">
      <c r="B440" s="25"/>
      <c r="C440" s="399"/>
      <c r="D440" s="26" t="s">
        <v>266</v>
      </c>
      <c r="E440" s="26"/>
      <c r="F440" s="224"/>
      <c r="G440" s="2"/>
    </row>
    <row r="441" spans="2:9" ht="13" thickBot="1" x14ac:dyDescent="0.3">
      <c r="B441" s="25"/>
      <c r="C441" s="26"/>
      <c r="D441" s="26"/>
      <c r="E441" s="26"/>
      <c r="F441" s="26"/>
      <c r="G441" s="2"/>
    </row>
    <row r="442" spans="2:9" ht="12.75" customHeight="1" x14ac:dyDescent="0.25">
      <c r="B442" s="25"/>
      <c r="C442" s="399" t="s">
        <v>62</v>
      </c>
      <c r="D442" s="26" t="s">
        <v>284</v>
      </c>
      <c r="E442" s="26"/>
      <c r="F442" s="220"/>
      <c r="G442" s="2"/>
    </row>
    <row r="443" spans="2:9" x14ac:dyDescent="0.25">
      <c r="B443" s="25"/>
      <c r="C443" s="399"/>
      <c r="D443" s="26" t="s">
        <v>285</v>
      </c>
      <c r="E443" s="26"/>
      <c r="F443" s="221"/>
      <c r="G443" s="2"/>
    </row>
    <row r="444" spans="2:9" x14ac:dyDescent="0.25">
      <c r="B444" s="25"/>
      <c r="C444" s="399"/>
      <c r="D444" s="26" t="s">
        <v>253</v>
      </c>
      <c r="E444" s="26"/>
      <c r="F444" s="221"/>
      <c r="G444" s="2"/>
    </row>
    <row r="445" spans="2:9" x14ac:dyDescent="0.25">
      <c r="B445" s="25"/>
      <c r="C445" s="399"/>
      <c r="D445" s="26" t="s">
        <v>121</v>
      </c>
      <c r="E445" s="26"/>
      <c r="F445" s="221"/>
      <c r="G445" s="2"/>
    </row>
    <row r="446" spans="2:9" ht="24.75" customHeight="1" thickBot="1" x14ac:dyDescent="0.3">
      <c r="B446" s="25"/>
      <c r="C446" s="399"/>
      <c r="D446" s="26" t="s">
        <v>266</v>
      </c>
      <c r="E446" s="26"/>
      <c r="F446" s="75"/>
      <c r="G446" s="2"/>
    </row>
    <row r="447" spans="2:9" ht="13.5" thickBot="1" x14ac:dyDescent="0.3">
      <c r="B447" s="25"/>
      <c r="C447" s="27"/>
      <c r="D447" s="26"/>
      <c r="E447" s="26"/>
      <c r="F447" s="225"/>
      <c r="G447" s="2"/>
    </row>
    <row r="448" spans="2:9" ht="12.75" customHeight="1" x14ac:dyDescent="0.25">
      <c r="B448" s="25"/>
      <c r="C448" s="399" t="s">
        <v>130</v>
      </c>
      <c r="D448" s="26" t="s">
        <v>124</v>
      </c>
      <c r="E448" s="26"/>
      <c r="F448" s="226"/>
      <c r="G448" s="2"/>
    </row>
    <row r="449" spans="2:9" ht="13" thickBot="1" x14ac:dyDescent="0.3">
      <c r="B449" s="25"/>
      <c r="C449" s="399"/>
      <c r="D449" s="26" t="s">
        <v>123</v>
      </c>
      <c r="E449" s="26"/>
      <c r="F449" s="224"/>
      <c r="G449" s="2"/>
    </row>
    <row r="450" spans="2:9" s="7" customFormat="1" ht="15" customHeight="1" x14ac:dyDescent="0.3">
      <c r="B450" s="19"/>
      <c r="C450" s="99"/>
      <c r="D450" s="398" t="s">
        <v>460</v>
      </c>
      <c r="E450" s="398"/>
      <c r="F450" s="398"/>
      <c r="G450" s="4"/>
    </row>
    <row r="451" spans="2:9" ht="13.5" thickBot="1" x14ac:dyDescent="0.3">
      <c r="B451" s="2"/>
      <c r="C451" s="27"/>
      <c r="D451" s="26"/>
      <c r="E451" s="26"/>
      <c r="F451" s="26"/>
      <c r="G451" s="2"/>
    </row>
    <row r="452" spans="2:9" ht="38" thickBot="1" x14ac:dyDescent="0.3">
      <c r="B452" s="2"/>
      <c r="C452" s="117" t="s">
        <v>64</v>
      </c>
      <c r="D452" s="26" t="s">
        <v>283</v>
      </c>
      <c r="E452" s="26"/>
      <c r="F452" s="145"/>
      <c r="G452" s="2"/>
    </row>
    <row r="453" spans="2:9" x14ac:dyDescent="0.25">
      <c r="B453" s="2"/>
      <c r="C453" s="2"/>
      <c r="D453" s="2"/>
      <c r="E453" s="26"/>
      <c r="F453" s="26"/>
      <c r="G453" s="2"/>
    </row>
    <row r="454" spans="2:9" x14ac:dyDescent="0.25">
      <c r="I454" s="15"/>
    </row>
    <row r="455" spans="2:9" x14ac:dyDescent="0.25">
      <c r="B455" s="25"/>
      <c r="C455" s="25"/>
      <c r="D455" s="26"/>
      <c r="E455" s="14"/>
      <c r="F455" s="26"/>
      <c r="G455" s="2"/>
    </row>
    <row r="456" spans="2:9" ht="16.5" customHeight="1" x14ac:dyDescent="0.25">
      <c r="B456" s="55"/>
      <c r="C456" s="389" t="s">
        <v>304</v>
      </c>
      <c r="D456" s="389"/>
      <c r="E456" s="389"/>
      <c r="F456" s="389"/>
      <c r="G456" s="48"/>
      <c r="H456" s="15"/>
      <c r="I456" s="15"/>
    </row>
    <row r="457" spans="2:9" ht="13.5" thickBot="1" x14ac:dyDescent="0.3">
      <c r="B457" s="25"/>
      <c r="C457" s="10"/>
      <c r="D457" s="26"/>
      <c r="E457" s="14"/>
      <c r="F457" s="26"/>
      <c r="G457" s="2"/>
    </row>
    <row r="458" spans="2:9" ht="13.5" customHeight="1" x14ac:dyDescent="0.25">
      <c r="B458" s="25"/>
      <c r="C458" s="399" t="s">
        <v>286</v>
      </c>
      <c r="D458" s="26" t="s">
        <v>13</v>
      </c>
      <c r="E458" s="26"/>
      <c r="F458" s="220"/>
      <c r="G458" s="2"/>
      <c r="I458" s="387" t="s">
        <v>198</v>
      </c>
    </row>
    <row r="459" spans="2:9" ht="13" thickBot="1" x14ac:dyDescent="0.3">
      <c r="B459" s="25"/>
      <c r="C459" s="399"/>
      <c r="D459" s="26" t="s">
        <v>50</v>
      </c>
      <c r="E459" s="26"/>
      <c r="F459" s="221"/>
      <c r="G459" s="2"/>
      <c r="I459" s="388"/>
    </row>
    <row r="460" spans="2:9" ht="13.5" thickBot="1" x14ac:dyDescent="0.35">
      <c r="B460" s="25"/>
      <c r="C460" s="399"/>
      <c r="D460" s="26" t="s">
        <v>110</v>
      </c>
      <c r="E460" s="26"/>
      <c r="F460" s="221"/>
      <c r="G460" s="25"/>
      <c r="H460" s="24"/>
      <c r="I460" s="98"/>
    </row>
    <row r="461" spans="2:9" x14ac:dyDescent="0.25">
      <c r="B461" s="25"/>
      <c r="C461" s="399"/>
      <c r="D461" s="26" t="s">
        <v>52</v>
      </c>
      <c r="E461" s="26"/>
      <c r="F461" s="222"/>
      <c r="G461" s="2"/>
      <c r="H461" s="24"/>
      <c r="I461" s="387" t="s">
        <v>252</v>
      </c>
    </row>
    <row r="462" spans="2:9" ht="13" thickBot="1" x14ac:dyDescent="0.3">
      <c r="B462" s="25"/>
      <c r="C462" s="399"/>
      <c r="D462" s="26" t="s">
        <v>53</v>
      </c>
      <c r="E462" s="26"/>
      <c r="F462" s="223"/>
      <c r="G462" s="2"/>
      <c r="H462" s="24"/>
      <c r="I462" s="388"/>
    </row>
    <row r="463" spans="2:9" ht="13.5" thickBot="1" x14ac:dyDescent="0.3">
      <c r="B463" s="25"/>
      <c r="C463" s="27"/>
      <c r="D463" s="26"/>
      <c r="E463" s="26"/>
      <c r="F463" s="26"/>
      <c r="G463" s="25"/>
    </row>
    <row r="464" spans="2:9" ht="13.5" customHeight="1" x14ac:dyDescent="0.25">
      <c r="B464" s="25"/>
      <c r="C464" s="399" t="s">
        <v>125</v>
      </c>
      <c r="D464" s="197" t="s">
        <v>502</v>
      </c>
      <c r="E464" s="26"/>
      <c r="F464" s="220"/>
      <c r="G464" s="2"/>
    </row>
    <row r="465" spans="2:9" ht="24.75" customHeight="1" thickBot="1" x14ac:dyDescent="0.3">
      <c r="B465" s="25"/>
      <c r="C465" s="399"/>
      <c r="D465" s="26" t="s">
        <v>266</v>
      </c>
      <c r="E465" s="26"/>
      <c r="F465" s="224"/>
      <c r="G465" s="2"/>
    </row>
    <row r="466" spans="2:9" ht="13" thickBot="1" x14ac:dyDescent="0.3">
      <c r="B466" s="25"/>
      <c r="C466" s="26"/>
      <c r="D466" s="26"/>
      <c r="E466" s="26"/>
      <c r="F466" s="26"/>
      <c r="G466" s="2"/>
    </row>
    <row r="467" spans="2:9" ht="12.75" customHeight="1" x14ac:dyDescent="0.25">
      <c r="B467" s="25"/>
      <c r="C467" s="399" t="s">
        <v>62</v>
      </c>
      <c r="D467" s="26" t="s">
        <v>284</v>
      </c>
      <c r="E467" s="26"/>
      <c r="F467" s="220"/>
      <c r="G467" s="2"/>
    </row>
    <row r="468" spans="2:9" x14ac:dyDescent="0.25">
      <c r="B468" s="25"/>
      <c r="C468" s="399"/>
      <c r="D468" s="26" t="s">
        <v>285</v>
      </c>
      <c r="E468" s="26"/>
      <c r="F468" s="221"/>
      <c r="G468" s="2"/>
    </row>
    <row r="469" spans="2:9" x14ac:dyDescent="0.25">
      <c r="B469" s="25"/>
      <c r="C469" s="399"/>
      <c r="D469" s="26" t="s">
        <v>253</v>
      </c>
      <c r="E469" s="26"/>
      <c r="F469" s="221"/>
      <c r="G469" s="2"/>
    </row>
    <row r="470" spans="2:9" x14ac:dyDescent="0.25">
      <c r="B470" s="25"/>
      <c r="C470" s="399"/>
      <c r="D470" s="26" t="s">
        <v>121</v>
      </c>
      <c r="E470" s="26"/>
      <c r="F470" s="221"/>
      <c r="G470" s="2"/>
    </row>
    <row r="471" spans="2:9" ht="24.75" customHeight="1" thickBot="1" x14ac:dyDescent="0.3">
      <c r="B471" s="25"/>
      <c r="C471" s="399"/>
      <c r="D471" s="26" t="s">
        <v>266</v>
      </c>
      <c r="E471" s="26"/>
      <c r="F471" s="75"/>
      <c r="G471" s="2"/>
    </row>
    <row r="472" spans="2:9" ht="13.5" thickBot="1" x14ac:dyDescent="0.3">
      <c r="B472" s="25"/>
      <c r="C472" s="27"/>
      <c r="D472" s="26"/>
      <c r="E472" s="26"/>
      <c r="F472" s="225"/>
      <c r="G472" s="2"/>
    </row>
    <row r="473" spans="2:9" ht="12.75" customHeight="1" x14ac:dyDescent="0.25">
      <c r="B473" s="25"/>
      <c r="C473" s="399" t="s">
        <v>130</v>
      </c>
      <c r="D473" s="26" t="s">
        <v>124</v>
      </c>
      <c r="E473" s="26"/>
      <c r="F473" s="226"/>
      <c r="G473" s="2"/>
    </row>
    <row r="474" spans="2:9" ht="13" thickBot="1" x14ac:dyDescent="0.3">
      <c r="B474" s="25"/>
      <c r="C474" s="399"/>
      <c r="D474" s="26" t="s">
        <v>123</v>
      </c>
      <c r="E474" s="26"/>
      <c r="F474" s="224"/>
      <c r="G474" s="2"/>
    </row>
    <row r="475" spans="2:9" s="7" customFormat="1" ht="15" customHeight="1" x14ac:dyDescent="0.3">
      <c r="B475" s="19"/>
      <c r="C475" s="99"/>
      <c r="D475" s="398" t="s">
        <v>460</v>
      </c>
      <c r="E475" s="398"/>
      <c r="F475" s="398"/>
      <c r="G475" s="4"/>
    </row>
    <row r="476" spans="2:9" ht="13.5" thickBot="1" x14ac:dyDescent="0.3">
      <c r="B476" s="2"/>
      <c r="C476" s="27"/>
      <c r="D476" s="26"/>
      <c r="E476" s="26"/>
      <c r="F476" s="26"/>
      <c r="G476" s="2"/>
    </row>
    <row r="477" spans="2:9" ht="38" thickBot="1" x14ac:dyDescent="0.3">
      <c r="B477" s="2"/>
      <c r="C477" s="117" t="s">
        <v>64</v>
      </c>
      <c r="D477" s="26" t="s">
        <v>283</v>
      </c>
      <c r="E477" s="26"/>
      <c r="F477" s="145"/>
      <c r="G477" s="2"/>
    </row>
    <row r="478" spans="2:9" x14ac:dyDescent="0.25">
      <c r="B478" s="2"/>
      <c r="C478" s="2"/>
      <c r="D478" s="2"/>
      <c r="E478" s="26"/>
      <c r="F478" s="26"/>
      <c r="G478" s="2"/>
    </row>
    <row r="479" spans="2:9" x14ac:dyDescent="0.25">
      <c r="I479" s="15"/>
    </row>
    <row r="480" spans="2:9" x14ac:dyDescent="0.25">
      <c r="B480" s="25"/>
      <c r="C480" s="25"/>
      <c r="D480" s="26"/>
      <c r="E480" s="14"/>
      <c r="F480" s="26"/>
      <c r="G480" s="2"/>
    </row>
    <row r="481" spans="2:9" ht="16.5" customHeight="1" x14ac:dyDescent="0.25">
      <c r="B481" s="55"/>
      <c r="C481" s="389" t="s">
        <v>305</v>
      </c>
      <c r="D481" s="389"/>
      <c r="E481" s="389"/>
      <c r="F481" s="389"/>
      <c r="G481" s="48"/>
      <c r="H481" s="15"/>
      <c r="I481" s="15"/>
    </row>
    <row r="482" spans="2:9" ht="13.5" thickBot="1" x14ac:dyDescent="0.3">
      <c r="B482" s="25"/>
      <c r="C482" s="10"/>
      <c r="D482" s="26"/>
      <c r="E482" s="14"/>
      <c r="F482" s="26"/>
      <c r="G482" s="2"/>
    </row>
    <row r="483" spans="2:9" ht="13.5" customHeight="1" x14ac:dyDescent="0.25">
      <c r="B483" s="25"/>
      <c r="C483" s="399" t="s">
        <v>286</v>
      </c>
      <c r="D483" s="26" t="s">
        <v>13</v>
      </c>
      <c r="E483" s="26"/>
      <c r="F483" s="220"/>
      <c r="G483" s="2"/>
      <c r="I483" s="387" t="s">
        <v>198</v>
      </c>
    </row>
    <row r="484" spans="2:9" ht="13" thickBot="1" x14ac:dyDescent="0.3">
      <c r="B484" s="25"/>
      <c r="C484" s="399"/>
      <c r="D484" s="26" t="s">
        <v>50</v>
      </c>
      <c r="E484" s="26"/>
      <c r="F484" s="221"/>
      <c r="G484" s="2"/>
      <c r="I484" s="388"/>
    </row>
    <row r="485" spans="2:9" ht="13.5" thickBot="1" x14ac:dyDescent="0.35">
      <c r="B485" s="25"/>
      <c r="C485" s="399"/>
      <c r="D485" s="26" t="s">
        <v>110</v>
      </c>
      <c r="E485" s="26"/>
      <c r="F485" s="221"/>
      <c r="G485" s="25"/>
      <c r="H485" s="24"/>
      <c r="I485" s="98"/>
    </row>
    <row r="486" spans="2:9" x14ac:dyDescent="0.25">
      <c r="B486" s="25"/>
      <c r="C486" s="399"/>
      <c r="D486" s="26" t="s">
        <v>52</v>
      </c>
      <c r="E486" s="26"/>
      <c r="F486" s="222"/>
      <c r="G486" s="2"/>
      <c r="H486" s="24"/>
      <c r="I486" s="387" t="s">
        <v>252</v>
      </c>
    </row>
    <row r="487" spans="2:9" ht="13" thickBot="1" x14ac:dyDescent="0.3">
      <c r="B487" s="25"/>
      <c r="C487" s="399"/>
      <c r="D487" s="26" t="s">
        <v>53</v>
      </c>
      <c r="E487" s="26"/>
      <c r="F487" s="223"/>
      <c r="G487" s="2"/>
      <c r="H487" s="24"/>
      <c r="I487" s="388"/>
    </row>
    <row r="488" spans="2:9" ht="13.5" thickBot="1" x14ac:dyDescent="0.3">
      <c r="B488" s="25"/>
      <c r="C488" s="27"/>
      <c r="D488" s="26"/>
      <c r="E488" s="26"/>
      <c r="F488" s="26"/>
      <c r="G488" s="25"/>
    </row>
    <row r="489" spans="2:9" ht="13.5" customHeight="1" x14ac:dyDescent="0.25">
      <c r="B489" s="25"/>
      <c r="C489" s="399" t="s">
        <v>125</v>
      </c>
      <c r="D489" s="197" t="s">
        <v>502</v>
      </c>
      <c r="E489" s="26"/>
      <c r="F489" s="220"/>
      <c r="G489" s="2"/>
    </row>
    <row r="490" spans="2:9" ht="24.75" customHeight="1" thickBot="1" x14ac:dyDescent="0.3">
      <c r="B490" s="25"/>
      <c r="C490" s="399"/>
      <c r="D490" s="26" t="s">
        <v>266</v>
      </c>
      <c r="E490" s="26"/>
      <c r="F490" s="224"/>
      <c r="G490" s="2"/>
    </row>
    <row r="491" spans="2:9" ht="13" thickBot="1" x14ac:dyDescent="0.3">
      <c r="B491" s="25"/>
      <c r="C491" s="26"/>
      <c r="D491" s="26"/>
      <c r="E491" s="26"/>
      <c r="F491" s="26"/>
      <c r="G491" s="2"/>
    </row>
    <row r="492" spans="2:9" ht="12.75" customHeight="1" x14ac:dyDescent="0.25">
      <c r="B492" s="25"/>
      <c r="C492" s="399" t="s">
        <v>62</v>
      </c>
      <c r="D492" s="26" t="s">
        <v>284</v>
      </c>
      <c r="E492" s="26"/>
      <c r="F492" s="220"/>
      <c r="G492" s="2"/>
    </row>
    <row r="493" spans="2:9" x14ac:dyDescent="0.25">
      <c r="B493" s="25"/>
      <c r="C493" s="399"/>
      <c r="D493" s="26" t="s">
        <v>285</v>
      </c>
      <c r="E493" s="26"/>
      <c r="F493" s="221"/>
      <c r="G493" s="2"/>
    </row>
    <row r="494" spans="2:9" x14ac:dyDescent="0.25">
      <c r="B494" s="25"/>
      <c r="C494" s="399"/>
      <c r="D494" s="26" t="s">
        <v>253</v>
      </c>
      <c r="E494" s="26"/>
      <c r="F494" s="221"/>
      <c r="G494" s="2"/>
    </row>
    <row r="495" spans="2:9" x14ac:dyDescent="0.25">
      <c r="B495" s="25"/>
      <c r="C495" s="399"/>
      <c r="D495" s="26" t="s">
        <v>121</v>
      </c>
      <c r="E495" s="26"/>
      <c r="F495" s="221"/>
      <c r="G495" s="2"/>
    </row>
    <row r="496" spans="2:9" ht="24.75" customHeight="1" thickBot="1" x14ac:dyDescent="0.3">
      <c r="B496" s="25"/>
      <c r="C496" s="399"/>
      <c r="D496" s="26" t="s">
        <v>266</v>
      </c>
      <c r="E496" s="26"/>
      <c r="F496" s="75"/>
      <c r="G496" s="2"/>
    </row>
    <row r="497" spans="2:9" ht="13.5" thickBot="1" x14ac:dyDescent="0.3">
      <c r="B497" s="25"/>
      <c r="C497" s="27"/>
      <c r="D497" s="26"/>
      <c r="E497" s="26"/>
      <c r="F497" s="225"/>
      <c r="G497" s="2"/>
    </row>
    <row r="498" spans="2:9" ht="12.75" customHeight="1" x14ac:dyDescent="0.25">
      <c r="B498" s="25"/>
      <c r="C498" s="399" t="s">
        <v>130</v>
      </c>
      <c r="D498" s="26" t="s">
        <v>124</v>
      </c>
      <c r="E498" s="26"/>
      <c r="F498" s="226"/>
      <c r="G498" s="2"/>
    </row>
    <row r="499" spans="2:9" ht="13" thickBot="1" x14ac:dyDescent="0.3">
      <c r="B499" s="25"/>
      <c r="C499" s="399"/>
      <c r="D499" s="26" t="s">
        <v>123</v>
      </c>
      <c r="E499" s="26"/>
      <c r="F499" s="224"/>
      <c r="G499" s="2"/>
    </row>
    <row r="500" spans="2:9" s="7" customFormat="1" ht="15" customHeight="1" x14ac:dyDescent="0.3">
      <c r="B500" s="19"/>
      <c r="C500" s="99"/>
      <c r="D500" s="398" t="s">
        <v>460</v>
      </c>
      <c r="E500" s="398"/>
      <c r="F500" s="398"/>
      <c r="G500" s="4"/>
    </row>
    <row r="501" spans="2:9" ht="13.5" thickBot="1" x14ac:dyDescent="0.3">
      <c r="B501" s="2"/>
      <c r="C501" s="27"/>
      <c r="D501" s="26"/>
      <c r="E501" s="26"/>
      <c r="F501" s="26"/>
      <c r="G501" s="2"/>
    </row>
    <row r="502" spans="2:9" ht="38" thickBot="1" x14ac:dyDescent="0.3">
      <c r="B502" s="2"/>
      <c r="C502" s="117" t="s">
        <v>64</v>
      </c>
      <c r="D502" s="26" t="s">
        <v>283</v>
      </c>
      <c r="E502" s="26"/>
      <c r="F502" s="145"/>
      <c r="G502" s="2"/>
    </row>
    <row r="503" spans="2:9" x14ac:dyDescent="0.25">
      <c r="B503" s="2"/>
      <c r="C503" s="2"/>
      <c r="D503" s="2"/>
      <c r="E503" s="26"/>
      <c r="F503" s="26"/>
      <c r="G503" s="2"/>
    </row>
    <row r="504" spans="2:9" x14ac:dyDescent="0.25">
      <c r="I504" s="15"/>
    </row>
    <row r="505" spans="2:9" x14ac:dyDescent="0.25">
      <c r="B505" s="25"/>
      <c r="C505" s="25"/>
      <c r="D505" s="26"/>
      <c r="E505" s="14"/>
      <c r="F505" s="26"/>
      <c r="G505" s="2"/>
    </row>
    <row r="506" spans="2:9" ht="16.5" customHeight="1" x14ac:dyDescent="0.25">
      <c r="B506" s="55"/>
      <c r="C506" s="389" t="s">
        <v>306</v>
      </c>
      <c r="D506" s="389"/>
      <c r="E506" s="389"/>
      <c r="F506" s="389"/>
      <c r="G506" s="48"/>
      <c r="H506" s="15"/>
      <c r="I506" s="15"/>
    </row>
    <row r="507" spans="2:9" ht="13.5" thickBot="1" x14ac:dyDescent="0.3">
      <c r="B507" s="25"/>
      <c r="C507" s="10"/>
      <c r="D507" s="26"/>
      <c r="E507" s="14"/>
      <c r="F507" s="26"/>
      <c r="G507" s="2"/>
    </row>
    <row r="508" spans="2:9" ht="13.5" customHeight="1" x14ac:dyDescent="0.25">
      <c r="B508" s="25"/>
      <c r="C508" s="399" t="s">
        <v>286</v>
      </c>
      <c r="D508" s="26" t="s">
        <v>13</v>
      </c>
      <c r="E508" s="26"/>
      <c r="F508" s="220"/>
      <c r="G508" s="2"/>
      <c r="I508" s="387" t="s">
        <v>198</v>
      </c>
    </row>
    <row r="509" spans="2:9" ht="13" thickBot="1" x14ac:dyDescent="0.3">
      <c r="B509" s="25"/>
      <c r="C509" s="399"/>
      <c r="D509" s="26" t="s">
        <v>50</v>
      </c>
      <c r="E509" s="26"/>
      <c r="F509" s="221"/>
      <c r="G509" s="2"/>
      <c r="I509" s="388"/>
    </row>
    <row r="510" spans="2:9" ht="13.5" thickBot="1" x14ac:dyDescent="0.35">
      <c r="B510" s="25"/>
      <c r="C510" s="399"/>
      <c r="D510" s="26" t="s">
        <v>110</v>
      </c>
      <c r="E510" s="26"/>
      <c r="F510" s="221"/>
      <c r="G510" s="25"/>
      <c r="H510" s="24"/>
      <c r="I510" s="98"/>
    </row>
    <row r="511" spans="2:9" x14ac:dyDescent="0.25">
      <c r="B511" s="25"/>
      <c r="C511" s="399"/>
      <c r="D511" s="26" t="s">
        <v>52</v>
      </c>
      <c r="E511" s="26"/>
      <c r="F511" s="222"/>
      <c r="G511" s="2"/>
      <c r="H511" s="24"/>
      <c r="I511" s="387" t="s">
        <v>252</v>
      </c>
    </row>
    <row r="512" spans="2:9" ht="13" thickBot="1" x14ac:dyDescent="0.3">
      <c r="B512" s="25"/>
      <c r="C512" s="399"/>
      <c r="D512" s="26" t="s">
        <v>53</v>
      </c>
      <c r="E512" s="26"/>
      <c r="F512" s="223"/>
      <c r="G512" s="2"/>
      <c r="H512" s="24"/>
      <c r="I512" s="388"/>
    </row>
    <row r="513" spans="2:7" ht="13.5" thickBot="1" x14ac:dyDescent="0.3">
      <c r="B513" s="25"/>
      <c r="C513" s="27"/>
      <c r="D513" s="26"/>
      <c r="E513" s="26"/>
      <c r="F513" s="26"/>
      <c r="G513" s="25"/>
    </row>
    <row r="514" spans="2:7" ht="13.5" customHeight="1" x14ac:dyDescent="0.25">
      <c r="B514" s="25"/>
      <c r="C514" s="399" t="s">
        <v>125</v>
      </c>
      <c r="D514" s="197" t="s">
        <v>502</v>
      </c>
      <c r="E514" s="26"/>
      <c r="F514" s="220"/>
      <c r="G514" s="2"/>
    </row>
    <row r="515" spans="2:7" ht="24.75" customHeight="1" thickBot="1" x14ac:dyDescent="0.3">
      <c r="B515" s="25"/>
      <c r="C515" s="399"/>
      <c r="D515" s="26" t="s">
        <v>266</v>
      </c>
      <c r="E515" s="26"/>
      <c r="F515" s="224"/>
      <c r="G515" s="2"/>
    </row>
    <row r="516" spans="2:7" ht="13" thickBot="1" x14ac:dyDescent="0.3">
      <c r="B516" s="25"/>
      <c r="C516" s="26"/>
      <c r="D516" s="26"/>
      <c r="E516" s="26"/>
      <c r="F516" s="26"/>
      <c r="G516" s="2"/>
    </row>
    <row r="517" spans="2:7" ht="12.75" customHeight="1" x14ac:dyDescent="0.25">
      <c r="B517" s="25"/>
      <c r="C517" s="399" t="s">
        <v>62</v>
      </c>
      <c r="D517" s="26" t="s">
        <v>284</v>
      </c>
      <c r="E517" s="26"/>
      <c r="F517" s="220"/>
      <c r="G517" s="2"/>
    </row>
    <row r="518" spans="2:7" x14ac:dyDescent="0.25">
      <c r="B518" s="25"/>
      <c r="C518" s="399"/>
      <c r="D518" s="26" t="s">
        <v>285</v>
      </c>
      <c r="E518" s="26"/>
      <c r="F518" s="221"/>
      <c r="G518" s="2"/>
    </row>
    <row r="519" spans="2:7" x14ac:dyDescent="0.25">
      <c r="B519" s="25"/>
      <c r="C519" s="399"/>
      <c r="D519" s="26" t="s">
        <v>253</v>
      </c>
      <c r="E519" s="26"/>
      <c r="F519" s="221"/>
      <c r="G519" s="2"/>
    </row>
    <row r="520" spans="2:7" x14ac:dyDescent="0.25">
      <c r="B520" s="25"/>
      <c r="C520" s="399"/>
      <c r="D520" s="26" t="s">
        <v>121</v>
      </c>
      <c r="E520" s="26"/>
      <c r="F520" s="221"/>
      <c r="G520" s="2"/>
    </row>
    <row r="521" spans="2:7" ht="24.75" customHeight="1" thickBot="1" x14ac:dyDescent="0.3">
      <c r="B521" s="25"/>
      <c r="C521" s="399"/>
      <c r="D521" s="26" t="s">
        <v>266</v>
      </c>
      <c r="E521" s="26"/>
      <c r="F521" s="75"/>
      <c r="G521" s="2"/>
    </row>
    <row r="522" spans="2:7" ht="13.5" thickBot="1" x14ac:dyDescent="0.3">
      <c r="B522" s="25"/>
      <c r="C522" s="27"/>
      <c r="D522" s="26"/>
      <c r="E522" s="26"/>
      <c r="F522" s="225"/>
      <c r="G522" s="2"/>
    </row>
    <row r="523" spans="2:7" ht="12.75" customHeight="1" x14ac:dyDescent="0.25">
      <c r="B523" s="25"/>
      <c r="C523" s="399" t="s">
        <v>130</v>
      </c>
      <c r="D523" s="26" t="s">
        <v>124</v>
      </c>
      <c r="E523" s="26"/>
      <c r="F523" s="226"/>
      <c r="G523" s="2"/>
    </row>
    <row r="524" spans="2:7" ht="13" thickBot="1" x14ac:dyDescent="0.3">
      <c r="B524" s="25"/>
      <c r="C524" s="399"/>
      <c r="D524" s="26" t="s">
        <v>123</v>
      </c>
      <c r="E524" s="26"/>
      <c r="F524" s="224"/>
      <c r="G524" s="2"/>
    </row>
    <row r="525" spans="2:7" s="7" customFormat="1" ht="15" customHeight="1" x14ac:dyDescent="0.3">
      <c r="B525" s="19"/>
      <c r="C525" s="99"/>
      <c r="D525" s="398" t="s">
        <v>460</v>
      </c>
      <c r="E525" s="398"/>
      <c r="F525" s="398"/>
      <c r="G525" s="4"/>
    </row>
    <row r="526" spans="2:7" ht="13.5" thickBot="1" x14ac:dyDescent="0.3">
      <c r="B526" s="2"/>
      <c r="C526" s="27"/>
      <c r="D526" s="26"/>
      <c r="E526" s="26"/>
      <c r="F526" s="26"/>
      <c r="G526" s="2"/>
    </row>
    <row r="527" spans="2:7" ht="38" thickBot="1" x14ac:dyDescent="0.3">
      <c r="B527" s="2"/>
      <c r="C527" s="117" t="s">
        <v>64</v>
      </c>
      <c r="D527" s="26" t="s">
        <v>283</v>
      </c>
      <c r="E527" s="26"/>
      <c r="F527" s="145"/>
      <c r="G527" s="2"/>
    </row>
    <row r="528" spans="2:7" x14ac:dyDescent="0.25">
      <c r="B528" s="2"/>
      <c r="C528" s="2"/>
      <c r="D528" s="2"/>
      <c r="E528" s="26"/>
      <c r="F528" s="26"/>
      <c r="G528" s="2"/>
    </row>
    <row r="529" spans="2:9" x14ac:dyDescent="0.25">
      <c r="I529" s="15"/>
    </row>
    <row r="530" spans="2:9" x14ac:dyDescent="0.25">
      <c r="B530" s="25"/>
      <c r="C530" s="25"/>
      <c r="D530" s="26"/>
      <c r="E530" s="14"/>
      <c r="F530" s="26"/>
      <c r="G530" s="2"/>
    </row>
    <row r="531" spans="2:9" ht="16.5" customHeight="1" x14ac:dyDescent="0.25">
      <c r="B531" s="55"/>
      <c r="C531" s="389" t="s">
        <v>307</v>
      </c>
      <c r="D531" s="389"/>
      <c r="E531" s="389"/>
      <c r="F531" s="389"/>
      <c r="G531" s="48"/>
      <c r="H531" s="15"/>
      <c r="I531" s="15"/>
    </row>
    <row r="532" spans="2:9" ht="13.5" thickBot="1" x14ac:dyDescent="0.3">
      <c r="B532" s="25"/>
      <c r="C532" s="10"/>
      <c r="D532" s="26"/>
      <c r="E532" s="14"/>
      <c r="F532" s="26"/>
      <c r="G532" s="2"/>
    </row>
    <row r="533" spans="2:9" ht="13.5" customHeight="1" x14ac:dyDescent="0.25">
      <c r="B533" s="25"/>
      <c r="C533" s="399" t="s">
        <v>286</v>
      </c>
      <c r="D533" s="26" t="s">
        <v>13</v>
      </c>
      <c r="E533" s="26"/>
      <c r="F533" s="220"/>
      <c r="G533" s="2"/>
      <c r="I533" s="387" t="s">
        <v>198</v>
      </c>
    </row>
    <row r="534" spans="2:9" ht="13" thickBot="1" x14ac:dyDescent="0.3">
      <c r="B534" s="25"/>
      <c r="C534" s="399"/>
      <c r="D534" s="26" t="s">
        <v>50</v>
      </c>
      <c r="E534" s="26"/>
      <c r="F534" s="221"/>
      <c r="G534" s="2"/>
      <c r="I534" s="388"/>
    </row>
    <row r="535" spans="2:9" ht="13.5" thickBot="1" x14ac:dyDescent="0.35">
      <c r="B535" s="25"/>
      <c r="C535" s="399"/>
      <c r="D535" s="26" t="s">
        <v>110</v>
      </c>
      <c r="E535" s="26"/>
      <c r="F535" s="221"/>
      <c r="G535" s="25"/>
      <c r="H535" s="24"/>
      <c r="I535" s="98"/>
    </row>
    <row r="536" spans="2:9" x14ac:dyDescent="0.25">
      <c r="B536" s="25"/>
      <c r="C536" s="399"/>
      <c r="D536" s="26" t="s">
        <v>52</v>
      </c>
      <c r="E536" s="26"/>
      <c r="F536" s="222"/>
      <c r="G536" s="2"/>
      <c r="H536" s="24"/>
      <c r="I536" s="387" t="s">
        <v>252</v>
      </c>
    </row>
    <row r="537" spans="2:9" ht="13" thickBot="1" x14ac:dyDescent="0.3">
      <c r="B537" s="25"/>
      <c r="C537" s="399"/>
      <c r="D537" s="26" t="s">
        <v>53</v>
      </c>
      <c r="E537" s="26"/>
      <c r="F537" s="223"/>
      <c r="G537" s="2"/>
      <c r="H537" s="24"/>
      <c r="I537" s="388"/>
    </row>
    <row r="538" spans="2:9" ht="13.5" thickBot="1" x14ac:dyDescent="0.3">
      <c r="B538" s="25"/>
      <c r="C538" s="27"/>
      <c r="D538" s="26"/>
      <c r="E538" s="26"/>
      <c r="F538" s="26"/>
      <c r="G538" s="25"/>
    </row>
    <row r="539" spans="2:9" ht="13.5" customHeight="1" x14ac:dyDescent="0.25">
      <c r="B539" s="25"/>
      <c r="C539" s="399" t="s">
        <v>125</v>
      </c>
      <c r="D539" s="197" t="s">
        <v>502</v>
      </c>
      <c r="E539" s="26"/>
      <c r="F539" s="220"/>
      <c r="G539" s="2"/>
    </row>
    <row r="540" spans="2:9" ht="24.75" customHeight="1" thickBot="1" x14ac:dyDescent="0.3">
      <c r="B540" s="25"/>
      <c r="C540" s="399"/>
      <c r="D540" s="26" t="s">
        <v>266</v>
      </c>
      <c r="E540" s="26"/>
      <c r="F540" s="224"/>
      <c r="G540" s="2"/>
    </row>
    <row r="541" spans="2:9" ht="13" thickBot="1" x14ac:dyDescent="0.3">
      <c r="B541" s="25"/>
      <c r="C541" s="26"/>
      <c r="D541" s="26"/>
      <c r="E541" s="26"/>
      <c r="F541" s="26"/>
      <c r="G541" s="2"/>
    </row>
    <row r="542" spans="2:9" ht="12.75" customHeight="1" x14ac:dyDescent="0.25">
      <c r="B542" s="25"/>
      <c r="C542" s="399" t="s">
        <v>62</v>
      </c>
      <c r="D542" s="26" t="s">
        <v>284</v>
      </c>
      <c r="E542" s="26"/>
      <c r="F542" s="220"/>
      <c r="G542" s="2"/>
    </row>
    <row r="543" spans="2:9" x14ac:dyDescent="0.25">
      <c r="B543" s="25"/>
      <c r="C543" s="399"/>
      <c r="D543" s="26" t="s">
        <v>285</v>
      </c>
      <c r="E543" s="26"/>
      <c r="F543" s="221"/>
      <c r="G543" s="2"/>
    </row>
    <row r="544" spans="2:9" x14ac:dyDescent="0.25">
      <c r="B544" s="25"/>
      <c r="C544" s="399"/>
      <c r="D544" s="26" t="s">
        <v>253</v>
      </c>
      <c r="E544" s="26"/>
      <c r="F544" s="221"/>
      <c r="G544" s="2"/>
    </row>
    <row r="545" spans="2:9" x14ac:dyDescent="0.25">
      <c r="B545" s="25"/>
      <c r="C545" s="399"/>
      <c r="D545" s="26" t="s">
        <v>121</v>
      </c>
      <c r="E545" s="26"/>
      <c r="F545" s="221"/>
      <c r="G545" s="2"/>
    </row>
    <row r="546" spans="2:9" ht="25.5" customHeight="1" thickBot="1" x14ac:dyDescent="0.3">
      <c r="B546" s="25"/>
      <c r="C546" s="399"/>
      <c r="D546" s="26" t="s">
        <v>266</v>
      </c>
      <c r="E546" s="26"/>
      <c r="F546" s="75"/>
      <c r="G546" s="2"/>
    </row>
    <row r="547" spans="2:9" ht="13.5" thickBot="1" x14ac:dyDescent="0.3">
      <c r="B547" s="25"/>
      <c r="C547" s="27"/>
      <c r="D547" s="26"/>
      <c r="E547" s="26"/>
      <c r="F547" s="225"/>
      <c r="G547" s="2"/>
    </row>
    <row r="548" spans="2:9" ht="12.75" customHeight="1" x14ac:dyDescent="0.25">
      <c r="B548" s="25"/>
      <c r="C548" s="399" t="s">
        <v>130</v>
      </c>
      <c r="D548" s="26" t="s">
        <v>124</v>
      </c>
      <c r="E548" s="26"/>
      <c r="F548" s="226"/>
      <c r="G548" s="2"/>
    </row>
    <row r="549" spans="2:9" ht="13" thickBot="1" x14ac:dyDescent="0.3">
      <c r="B549" s="25"/>
      <c r="C549" s="399"/>
      <c r="D549" s="26" t="s">
        <v>123</v>
      </c>
      <c r="E549" s="26"/>
      <c r="F549" s="224"/>
      <c r="G549" s="2"/>
    </row>
    <row r="550" spans="2:9" s="7" customFormat="1" ht="15" customHeight="1" x14ac:dyDescent="0.3">
      <c r="B550" s="19"/>
      <c r="C550" s="99"/>
      <c r="D550" s="398" t="s">
        <v>460</v>
      </c>
      <c r="E550" s="398"/>
      <c r="F550" s="398"/>
      <c r="G550" s="4"/>
    </row>
    <row r="551" spans="2:9" ht="13.5" thickBot="1" x14ac:dyDescent="0.3">
      <c r="B551" s="2"/>
      <c r="C551" s="27"/>
      <c r="D551" s="26"/>
      <c r="E551" s="26"/>
      <c r="F551" s="26"/>
      <c r="G551" s="2"/>
    </row>
    <row r="552" spans="2:9" ht="38" thickBot="1" x14ac:dyDescent="0.3">
      <c r="B552" s="2"/>
      <c r="C552" s="117" t="s">
        <v>64</v>
      </c>
      <c r="D552" s="26" t="s">
        <v>283</v>
      </c>
      <c r="E552" s="26"/>
      <c r="F552" s="145"/>
      <c r="G552" s="2"/>
    </row>
    <row r="553" spans="2:9" x14ac:dyDescent="0.25">
      <c r="B553" s="2"/>
      <c r="C553" s="2"/>
      <c r="D553" s="2"/>
      <c r="E553" s="26"/>
      <c r="F553" s="26"/>
      <c r="G553" s="2"/>
    </row>
    <row r="554" spans="2:9" x14ac:dyDescent="0.25">
      <c r="I554" s="15"/>
    </row>
    <row r="555" spans="2:9" x14ac:dyDescent="0.25">
      <c r="B555" s="25"/>
      <c r="C555" s="25"/>
      <c r="D555" s="26"/>
      <c r="E555" s="14"/>
      <c r="F555" s="26"/>
      <c r="G555" s="2"/>
    </row>
    <row r="556" spans="2:9" ht="16.5" customHeight="1" x14ac:dyDescent="0.25">
      <c r="B556" s="55"/>
      <c r="C556" s="389" t="s">
        <v>308</v>
      </c>
      <c r="D556" s="389"/>
      <c r="E556" s="389"/>
      <c r="F556" s="389"/>
      <c r="G556" s="48"/>
      <c r="H556" s="15"/>
      <c r="I556" s="15"/>
    </row>
    <row r="557" spans="2:9" ht="13.5" thickBot="1" x14ac:dyDescent="0.3">
      <c r="B557" s="25"/>
      <c r="C557" s="10"/>
      <c r="D557" s="26"/>
      <c r="E557" s="14"/>
      <c r="F557" s="26"/>
      <c r="G557" s="2"/>
    </row>
    <row r="558" spans="2:9" ht="13.5" customHeight="1" x14ac:dyDescent="0.25">
      <c r="B558" s="25"/>
      <c r="C558" s="399" t="s">
        <v>286</v>
      </c>
      <c r="D558" s="26" t="s">
        <v>13</v>
      </c>
      <c r="E558" s="26"/>
      <c r="F558" s="220"/>
      <c r="G558" s="2"/>
      <c r="I558" s="387" t="s">
        <v>198</v>
      </c>
    </row>
    <row r="559" spans="2:9" ht="13" thickBot="1" x14ac:dyDescent="0.3">
      <c r="B559" s="25"/>
      <c r="C559" s="399"/>
      <c r="D559" s="26" t="s">
        <v>50</v>
      </c>
      <c r="E559" s="26"/>
      <c r="F559" s="221"/>
      <c r="G559" s="2"/>
      <c r="I559" s="388"/>
    </row>
    <row r="560" spans="2:9" ht="13.5" thickBot="1" x14ac:dyDescent="0.35">
      <c r="B560" s="25"/>
      <c r="C560" s="399"/>
      <c r="D560" s="26" t="s">
        <v>110</v>
      </c>
      <c r="E560" s="26"/>
      <c r="F560" s="221"/>
      <c r="G560" s="25"/>
      <c r="H560" s="24"/>
      <c r="I560" s="98"/>
    </row>
    <row r="561" spans="2:9" x14ac:dyDescent="0.25">
      <c r="B561" s="25"/>
      <c r="C561" s="399"/>
      <c r="D561" s="26" t="s">
        <v>52</v>
      </c>
      <c r="E561" s="26"/>
      <c r="F561" s="222"/>
      <c r="G561" s="2"/>
      <c r="H561" s="24"/>
      <c r="I561" s="387" t="s">
        <v>252</v>
      </c>
    </row>
    <row r="562" spans="2:9" ht="13" thickBot="1" x14ac:dyDescent="0.3">
      <c r="B562" s="25"/>
      <c r="C562" s="399"/>
      <c r="D562" s="26" t="s">
        <v>53</v>
      </c>
      <c r="E562" s="26"/>
      <c r="F562" s="223"/>
      <c r="G562" s="2"/>
      <c r="H562" s="24"/>
      <c r="I562" s="388"/>
    </row>
    <row r="563" spans="2:9" ht="13.5" thickBot="1" x14ac:dyDescent="0.3">
      <c r="B563" s="25"/>
      <c r="C563" s="27"/>
      <c r="D563" s="26"/>
      <c r="E563" s="26"/>
      <c r="F563" s="26"/>
      <c r="G563" s="25"/>
    </row>
    <row r="564" spans="2:9" ht="13.5" customHeight="1" x14ac:dyDescent="0.25">
      <c r="B564" s="25"/>
      <c r="C564" s="399" t="s">
        <v>125</v>
      </c>
      <c r="D564" s="197" t="s">
        <v>502</v>
      </c>
      <c r="E564" s="26"/>
      <c r="F564" s="220"/>
      <c r="G564" s="2"/>
    </row>
    <row r="565" spans="2:9" ht="24.75" customHeight="1" thickBot="1" x14ac:dyDescent="0.3">
      <c r="B565" s="25"/>
      <c r="C565" s="399"/>
      <c r="D565" s="26" t="s">
        <v>266</v>
      </c>
      <c r="E565" s="26"/>
      <c r="F565" s="224"/>
      <c r="G565" s="2"/>
    </row>
    <row r="566" spans="2:9" ht="13" thickBot="1" x14ac:dyDescent="0.3">
      <c r="B566" s="25"/>
      <c r="C566" s="26"/>
      <c r="D566" s="26"/>
      <c r="E566" s="26"/>
      <c r="F566" s="26"/>
      <c r="G566" s="2"/>
    </row>
    <row r="567" spans="2:9" ht="12.75" customHeight="1" x14ac:dyDescent="0.25">
      <c r="B567" s="25"/>
      <c r="C567" s="399" t="s">
        <v>62</v>
      </c>
      <c r="D567" s="26" t="s">
        <v>284</v>
      </c>
      <c r="E567" s="26"/>
      <c r="F567" s="220"/>
      <c r="G567" s="2"/>
    </row>
    <row r="568" spans="2:9" x14ac:dyDescent="0.25">
      <c r="B568" s="25"/>
      <c r="C568" s="399"/>
      <c r="D568" s="26" t="s">
        <v>285</v>
      </c>
      <c r="E568" s="26"/>
      <c r="F568" s="221"/>
      <c r="G568" s="2"/>
    </row>
    <row r="569" spans="2:9" x14ac:dyDescent="0.25">
      <c r="B569" s="25"/>
      <c r="C569" s="399"/>
      <c r="D569" s="26" t="s">
        <v>253</v>
      </c>
      <c r="E569" s="26"/>
      <c r="F569" s="221"/>
      <c r="G569" s="2"/>
    </row>
    <row r="570" spans="2:9" x14ac:dyDescent="0.25">
      <c r="B570" s="25"/>
      <c r="C570" s="399"/>
      <c r="D570" s="26" t="s">
        <v>121</v>
      </c>
      <c r="E570" s="26"/>
      <c r="F570" s="221"/>
      <c r="G570" s="2"/>
    </row>
    <row r="571" spans="2:9" ht="24.75" customHeight="1" thickBot="1" x14ac:dyDescent="0.3">
      <c r="B571" s="25"/>
      <c r="C571" s="399"/>
      <c r="D571" s="26" t="s">
        <v>266</v>
      </c>
      <c r="E571" s="26"/>
      <c r="F571" s="75"/>
      <c r="G571" s="2"/>
    </row>
    <row r="572" spans="2:9" ht="13.5" thickBot="1" x14ac:dyDescent="0.3">
      <c r="B572" s="25"/>
      <c r="C572" s="27"/>
      <c r="D572" s="26"/>
      <c r="E572" s="26"/>
      <c r="F572" s="225"/>
      <c r="G572" s="2"/>
    </row>
    <row r="573" spans="2:9" ht="12.75" customHeight="1" x14ac:dyDescent="0.25">
      <c r="B573" s="25"/>
      <c r="C573" s="399" t="s">
        <v>130</v>
      </c>
      <c r="D573" s="26" t="s">
        <v>124</v>
      </c>
      <c r="E573" s="26"/>
      <c r="F573" s="226"/>
      <c r="G573" s="2"/>
    </row>
    <row r="574" spans="2:9" ht="13" thickBot="1" x14ac:dyDescent="0.3">
      <c r="B574" s="25"/>
      <c r="C574" s="399"/>
      <c r="D574" s="26" t="s">
        <v>123</v>
      </c>
      <c r="E574" s="26"/>
      <c r="F574" s="224"/>
      <c r="G574" s="2"/>
    </row>
    <row r="575" spans="2:9" s="7" customFormat="1" ht="15" customHeight="1" x14ac:dyDescent="0.3">
      <c r="B575" s="19"/>
      <c r="C575" s="99"/>
      <c r="D575" s="398" t="s">
        <v>460</v>
      </c>
      <c r="E575" s="398"/>
      <c r="F575" s="398"/>
      <c r="G575" s="4"/>
    </row>
    <row r="576" spans="2:9" ht="13.5" thickBot="1" x14ac:dyDescent="0.3">
      <c r="B576" s="2"/>
      <c r="C576" s="27"/>
      <c r="D576" s="26"/>
      <c r="E576" s="26"/>
      <c r="F576" s="26"/>
      <c r="G576" s="2"/>
    </row>
    <row r="577" spans="2:9" ht="38" thickBot="1" x14ac:dyDescent="0.3">
      <c r="B577" s="2"/>
      <c r="C577" s="117" t="s">
        <v>64</v>
      </c>
      <c r="D577" s="26" t="s">
        <v>283</v>
      </c>
      <c r="E577" s="26"/>
      <c r="F577" s="145"/>
      <c r="G577" s="2"/>
    </row>
    <row r="578" spans="2:9" x14ac:dyDescent="0.25">
      <c r="B578" s="2"/>
      <c r="C578" s="2"/>
      <c r="D578" s="2"/>
      <c r="E578" s="26"/>
      <c r="F578" s="26"/>
      <c r="G578" s="2"/>
    </row>
    <row r="579" spans="2:9" x14ac:dyDescent="0.25">
      <c r="I579" s="15"/>
    </row>
    <row r="580" spans="2:9" x14ac:dyDescent="0.25">
      <c r="B580" s="25"/>
      <c r="C580" s="25"/>
      <c r="D580" s="26"/>
      <c r="E580" s="14"/>
      <c r="F580" s="26"/>
      <c r="G580" s="2"/>
    </row>
    <row r="581" spans="2:9" ht="13" x14ac:dyDescent="0.25">
      <c r="B581" s="55"/>
      <c r="C581" s="389" t="s">
        <v>309</v>
      </c>
      <c r="D581" s="389"/>
      <c r="E581" s="389"/>
      <c r="F581" s="389"/>
      <c r="G581" s="48"/>
      <c r="H581" s="15"/>
      <c r="I581" s="15"/>
    </row>
    <row r="582" spans="2:9" ht="13.5" thickBot="1" x14ac:dyDescent="0.3">
      <c r="B582" s="25"/>
      <c r="C582" s="10"/>
      <c r="D582" s="26"/>
      <c r="E582" s="14"/>
      <c r="F582" s="26"/>
      <c r="G582" s="2"/>
    </row>
    <row r="583" spans="2:9" ht="13.5" customHeight="1" x14ac:dyDescent="0.25">
      <c r="B583" s="25"/>
      <c r="C583" s="399" t="s">
        <v>286</v>
      </c>
      <c r="D583" s="26" t="s">
        <v>13</v>
      </c>
      <c r="E583" s="26"/>
      <c r="F583" s="220"/>
      <c r="G583" s="2"/>
      <c r="I583" s="387" t="s">
        <v>198</v>
      </c>
    </row>
    <row r="584" spans="2:9" ht="13" thickBot="1" x14ac:dyDescent="0.3">
      <c r="B584" s="25"/>
      <c r="C584" s="399"/>
      <c r="D584" s="26" t="s">
        <v>50</v>
      </c>
      <c r="E584" s="26"/>
      <c r="F584" s="221"/>
      <c r="G584" s="2"/>
      <c r="I584" s="388"/>
    </row>
    <row r="585" spans="2:9" ht="13.5" thickBot="1" x14ac:dyDescent="0.35">
      <c r="B585" s="25"/>
      <c r="C585" s="399"/>
      <c r="D585" s="26" t="s">
        <v>110</v>
      </c>
      <c r="E585" s="26"/>
      <c r="F585" s="221"/>
      <c r="G585" s="25"/>
      <c r="H585" s="24"/>
      <c r="I585" s="98"/>
    </row>
    <row r="586" spans="2:9" x14ac:dyDescent="0.25">
      <c r="B586" s="25"/>
      <c r="C586" s="399"/>
      <c r="D586" s="26" t="s">
        <v>52</v>
      </c>
      <c r="E586" s="26"/>
      <c r="F586" s="222"/>
      <c r="G586" s="2"/>
      <c r="H586" s="24"/>
      <c r="I586" s="387" t="s">
        <v>252</v>
      </c>
    </row>
    <row r="587" spans="2:9" ht="13" thickBot="1" x14ac:dyDescent="0.3">
      <c r="B587" s="25"/>
      <c r="C587" s="399"/>
      <c r="D587" s="26" t="s">
        <v>53</v>
      </c>
      <c r="E587" s="26"/>
      <c r="F587" s="223"/>
      <c r="G587" s="2"/>
      <c r="H587" s="24"/>
      <c r="I587" s="388"/>
    </row>
    <row r="588" spans="2:9" ht="13.5" thickBot="1" x14ac:dyDescent="0.3">
      <c r="B588" s="25"/>
      <c r="C588" s="27"/>
      <c r="D588" s="26"/>
      <c r="E588" s="26"/>
      <c r="F588" s="26"/>
      <c r="G588" s="25"/>
    </row>
    <row r="589" spans="2:9" ht="13.5" customHeight="1" x14ac:dyDescent="0.25">
      <c r="B589" s="25"/>
      <c r="C589" s="399" t="s">
        <v>125</v>
      </c>
      <c r="D589" s="197" t="s">
        <v>502</v>
      </c>
      <c r="E589" s="26"/>
      <c r="F589" s="220"/>
      <c r="G589" s="2"/>
    </row>
    <row r="590" spans="2:9" ht="13" thickBot="1" x14ac:dyDescent="0.3">
      <c r="B590" s="25"/>
      <c r="C590" s="399"/>
      <c r="D590" s="26" t="s">
        <v>266</v>
      </c>
      <c r="E590" s="26"/>
      <c r="F590" s="224"/>
      <c r="G590" s="2"/>
    </row>
    <row r="591" spans="2:9" ht="13" thickBot="1" x14ac:dyDescent="0.3">
      <c r="B591" s="25"/>
      <c r="C591" s="26"/>
      <c r="D591" s="26"/>
      <c r="E591" s="26"/>
      <c r="F591" s="26"/>
      <c r="G591" s="2"/>
    </row>
    <row r="592" spans="2:9" ht="12.75" customHeight="1" x14ac:dyDescent="0.25">
      <c r="B592" s="25"/>
      <c r="C592" s="399" t="s">
        <v>62</v>
      </c>
      <c r="D592" s="26" t="s">
        <v>284</v>
      </c>
      <c r="E592" s="26"/>
      <c r="F592" s="220"/>
      <c r="G592" s="2"/>
    </row>
    <row r="593" spans="2:9" x14ac:dyDescent="0.25">
      <c r="B593" s="25"/>
      <c r="C593" s="399"/>
      <c r="D593" s="26" t="s">
        <v>285</v>
      </c>
      <c r="E593" s="26"/>
      <c r="F593" s="221"/>
      <c r="G593" s="2"/>
    </row>
    <row r="594" spans="2:9" x14ac:dyDescent="0.25">
      <c r="B594" s="25"/>
      <c r="C594" s="399"/>
      <c r="D594" s="26" t="s">
        <v>253</v>
      </c>
      <c r="E594" s="26"/>
      <c r="F594" s="221"/>
      <c r="G594" s="2"/>
    </row>
    <row r="595" spans="2:9" x14ac:dyDescent="0.25">
      <c r="B595" s="25"/>
      <c r="C595" s="399"/>
      <c r="D595" s="26" t="s">
        <v>121</v>
      </c>
      <c r="E595" s="26"/>
      <c r="F595" s="221"/>
      <c r="G595" s="2"/>
    </row>
    <row r="596" spans="2:9" ht="13" thickBot="1" x14ac:dyDescent="0.3">
      <c r="B596" s="25"/>
      <c r="C596" s="399"/>
      <c r="D596" s="26" t="s">
        <v>266</v>
      </c>
      <c r="E596" s="26"/>
      <c r="F596" s="75"/>
      <c r="G596" s="2"/>
    </row>
    <row r="597" spans="2:9" ht="13.5" thickBot="1" x14ac:dyDescent="0.3">
      <c r="B597" s="25"/>
      <c r="C597" s="27"/>
      <c r="D597" s="26"/>
      <c r="E597" s="26"/>
      <c r="F597" s="225"/>
      <c r="G597" s="2"/>
    </row>
    <row r="598" spans="2:9" ht="12.75" customHeight="1" x14ac:dyDescent="0.25">
      <c r="B598" s="25"/>
      <c r="C598" s="399" t="s">
        <v>130</v>
      </c>
      <c r="D598" s="26" t="s">
        <v>124</v>
      </c>
      <c r="E598" s="26"/>
      <c r="F598" s="226"/>
      <c r="G598" s="2"/>
    </row>
    <row r="599" spans="2:9" ht="13" thickBot="1" x14ac:dyDescent="0.3">
      <c r="B599" s="25"/>
      <c r="C599" s="399"/>
      <c r="D599" s="26" t="s">
        <v>123</v>
      </c>
      <c r="E599" s="26"/>
      <c r="F599" s="224"/>
      <c r="G599" s="2"/>
    </row>
    <row r="600" spans="2:9" s="7" customFormat="1" ht="15" customHeight="1" x14ac:dyDescent="0.3">
      <c r="B600" s="19"/>
      <c r="C600" s="99"/>
      <c r="D600" s="398" t="s">
        <v>460</v>
      </c>
      <c r="E600" s="398"/>
      <c r="F600" s="398"/>
      <c r="G600" s="4"/>
    </row>
    <row r="601" spans="2:9" ht="13.5" thickBot="1" x14ac:dyDescent="0.3">
      <c r="B601" s="2"/>
      <c r="C601" s="27"/>
      <c r="D601" s="26"/>
      <c r="E601" s="26"/>
      <c r="F601" s="26"/>
      <c r="G601" s="2"/>
    </row>
    <row r="602" spans="2:9" ht="38" thickBot="1" x14ac:dyDescent="0.3">
      <c r="B602" s="2"/>
      <c r="C602" s="117" t="s">
        <v>64</v>
      </c>
      <c r="D602" s="26" t="s">
        <v>283</v>
      </c>
      <c r="E602" s="26"/>
      <c r="F602" s="145"/>
      <c r="G602" s="2"/>
    </row>
    <row r="603" spans="2:9" x14ac:dyDescent="0.25">
      <c r="B603" s="2"/>
      <c r="C603" s="2"/>
      <c r="D603" s="2"/>
      <c r="E603" s="26"/>
      <c r="F603" s="26"/>
      <c r="G603" s="2"/>
    </row>
    <row r="604" spans="2:9" x14ac:dyDescent="0.25">
      <c r="I604" s="15"/>
    </row>
    <row r="605" spans="2:9" x14ac:dyDescent="0.25">
      <c r="B605" s="25"/>
      <c r="C605" s="25"/>
      <c r="D605" s="26"/>
      <c r="E605" s="14"/>
      <c r="F605" s="26"/>
      <c r="G605" s="2"/>
    </row>
    <row r="606" spans="2:9" ht="13" x14ac:dyDescent="0.25">
      <c r="B606" s="55"/>
      <c r="C606" s="389" t="s">
        <v>310</v>
      </c>
      <c r="D606" s="389"/>
      <c r="E606" s="389"/>
      <c r="F606" s="389"/>
      <c r="G606" s="48"/>
      <c r="H606" s="15"/>
      <c r="I606" s="15"/>
    </row>
    <row r="607" spans="2:9" ht="13.5" thickBot="1" x14ac:dyDescent="0.3">
      <c r="B607" s="25"/>
      <c r="C607" s="10"/>
      <c r="D607" s="26"/>
      <c r="E607" s="14"/>
      <c r="F607" s="26"/>
      <c r="G607" s="2"/>
    </row>
    <row r="608" spans="2:9" ht="13.5" customHeight="1" x14ac:dyDescent="0.25">
      <c r="B608" s="25"/>
      <c r="C608" s="399" t="s">
        <v>286</v>
      </c>
      <c r="D608" s="26" t="s">
        <v>13</v>
      </c>
      <c r="E608" s="26"/>
      <c r="F608" s="220"/>
      <c r="G608" s="2"/>
      <c r="I608" s="387" t="s">
        <v>198</v>
      </c>
    </row>
    <row r="609" spans="2:9" ht="13" thickBot="1" x14ac:dyDescent="0.3">
      <c r="B609" s="25"/>
      <c r="C609" s="399"/>
      <c r="D609" s="26" t="s">
        <v>50</v>
      </c>
      <c r="E609" s="26"/>
      <c r="F609" s="221"/>
      <c r="G609" s="2"/>
      <c r="I609" s="388"/>
    </row>
    <row r="610" spans="2:9" ht="13.5" thickBot="1" x14ac:dyDescent="0.35">
      <c r="B610" s="25"/>
      <c r="C610" s="399"/>
      <c r="D610" s="26" t="s">
        <v>110</v>
      </c>
      <c r="E610" s="26"/>
      <c r="F610" s="221"/>
      <c r="G610" s="25"/>
      <c r="H610" s="24"/>
      <c r="I610" s="98"/>
    </row>
    <row r="611" spans="2:9" x14ac:dyDescent="0.25">
      <c r="B611" s="25"/>
      <c r="C611" s="399"/>
      <c r="D611" s="26" t="s">
        <v>52</v>
      </c>
      <c r="E611" s="26"/>
      <c r="F611" s="222"/>
      <c r="G611" s="2"/>
      <c r="H611" s="24"/>
      <c r="I611" s="387" t="s">
        <v>252</v>
      </c>
    </row>
    <row r="612" spans="2:9" ht="13" thickBot="1" x14ac:dyDescent="0.3">
      <c r="B612" s="25"/>
      <c r="C612" s="399"/>
      <c r="D612" s="26" t="s">
        <v>53</v>
      </c>
      <c r="E612" s="26"/>
      <c r="F612" s="223"/>
      <c r="G612" s="2"/>
      <c r="H612" s="24"/>
      <c r="I612" s="388"/>
    </row>
    <row r="613" spans="2:9" ht="13.5" thickBot="1" x14ac:dyDescent="0.3">
      <c r="B613" s="25"/>
      <c r="C613" s="27"/>
      <c r="D613" s="26"/>
      <c r="E613" s="26"/>
      <c r="F613" s="26"/>
      <c r="G613" s="25"/>
    </row>
    <row r="614" spans="2:9" ht="13.5" customHeight="1" x14ac:dyDescent="0.25">
      <c r="B614" s="25"/>
      <c r="C614" s="399" t="s">
        <v>125</v>
      </c>
      <c r="D614" s="197" t="s">
        <v>502</v>
      </c>
      <c r="E614" s="26"/>
      <c r="F614" s="220"/>
      <c r="G614" s="2"/>
    </row>
    <row r="615" spans="2:9" ht="13" thickBot="1" x14ac:dyDescent="0.3">
      <c r="B615" s="25"/>
      <c r="C615" s="399"/>
      <c r="D615" s="26" t="s">
        <v>266</v>
      </c>
      <c r="E615" s="26"/>
      <c r="F615" s="224"/>
      <c r="G615" s="2"/>
    </row>
    <row r="616" spans="2:9" ht="13" thickBot="1" x14ac:dyDescent="0.3">
      <c r="B616" s="25"/>
      <c r="C616" s="26"/>
      <c r="D616" s="26"/>
      <c r="E616" s="26"/>
      <c r="F616" s="26"/>
      <c r="G616" s="2"/>
    </row>
    <row r="617" spans="2:9" ht="12.75" customHeight="1" x14ac:dyDescent="0.25">
      <c r="B617" s="25"/>
      <c r="C617" s="399" t="s">
        <v>62</v>
      </c>
      <c r="D617" s="26" t="s">
        <v>284</v>
      </c>
      <c r="E617" s="26"/>
      <c r="F617" s="220"/>
      <c r="G617" s="2"/>
    </row>
    <row r="618" spans="2:9" x14ac:dyDescent="0.25">
      <c r="B618" s="25"/>
      <c r="C618" s="399"/>
      <c r="D618" s="26" t="s">
        <v>285</v>
      </c>
      <c r="E618" s="26"/>
      <c r="F618" s="221"/>
      <c r="G618" s="2"/>
    </row>
    <row r="619" spans="2:9" x14ac:dyDescent="0.25">
      <c r="B619" s="25"/>
      <c r="C619" s="399"/>
      <c r="D619" s="26" t="s">
        <v>253</v>
      </c>
      <c r="E619" s="26"/>
      <c r="F619" s="221"/>
      <c r="G619" s="2"/>
    </row>
    <row r="620" spans="2:9" x14ac:dyDescent="0.25">
      <c r="B620" s="25"/>
      <c r="C620" s="399"/>
      <c r="D620" s="26" t="s">
        <v>121</v>
      </c>
      <c r="E620" s="26"/>
      <c r="F620" s="221"/>
      <c r="G620" s="2"/>
    </row>
    <row r="621" spans="2:9" ht="13" thickBot="1" x14ac:dyDescent="0.3">
      <c r="B621" s="25"/>
      <c r="C621" s="399"/>
      <c r="D621" s="26" t="s">
        <v>266</v>
      </c>
      <c r="E621" s="26"/>
      <c r="F621" s="75"/>
      <c r="G621" s="2"/>
    </row>
    <row r="622" spans="2:9" ht="13.5" thickBot="1" x14ac:dyDescent="0.3">
      <c r="B622" s="25"/>
      <c r="C622" s="27"/>
      <c r="D622" s="26"/>
      <c r="E622" s="26"/>
      <c r="F622" s="225"/>
      <c r="G622" s="2"/>
    </row>
    <row r="623" spans="2:9" ht="12.75" customHeight="1" x14ac:dyDescent="0.25">
      <c r="B623" s="25"/>
      <c r="C623" s="399" t="s">
        <v>130</v>
      </c>
      <c r="D623" s="26" t="s">
        <v>124</v>
      </c>
      <c r="E623" s="26"/>
      <c r="F623" s="226"/>
      <c r="G623" s="2"/>
    </row>
    <row r="624" spans="2:9" ht="13" thickBot="1" x14ac:dyDescent="0.3">
      <c r="B624" s="25"/>
      <c r="C624" s="399"/>
      <c r="D624" s="26" t="s">
        <v>123</v>
      </c>
      <c r="E624" s="26"/>
      <c r="F624" s="224"/>
      <c r="G624" s="2"/>
    </row>
    <row r="625" spans="2:9" s="7" customFormat="1" ht="15" customHeight="1" x14ac:dyDescent="0.3">
      <c r="B625" s="19"/>
      <c r="C625" s="99"/>
      <c r="D625" s="398" t="s">
        <v>460</v>
      </c>
      <c r="E625" s="398"/>
      <c r="F625" s="398"/>
      <c r="G625" s="4"/>
    </row>
    <row r="626" spans="2:9" ht="13.5" thickBot="1" x14ac:dyDescent="0.3">
      <c r="B626" s="2"/>
      <c r="C626" s="27"/>
      <c r="D626" s="26"/>
      <c r="E626" s="26"/>
      <c r="F626" s="26"/>
      <c r="G626" s="2"/>
    </row>
    <row r="627" spans="2:9" ht="38" thickBot="1" x14ac:dyDescent="0.3">
      <c r="B627" s="2"/>
      <c r="C627" s="117" t="s">
        <v>64</v>
      </c>
      <c r="D627" s="26" t="s">
        <v>283</v>
      </c>
      <c r="E627" s="26"/>
      <c r="F627" s="145"/>
      <c r="G627" s="2"/>
    </row>
    <row r="628" spans="2:9" x14ac:dyDescent="0.25">
      <c r="B628" s="2"/>
      <c r="C628" s="2"/>
      <c r="D628" s="2"/>
      <c r="E628" s="26"/>
      <c r="F628" s="26"/>
      <c r="G628" s="2"/>
    </row>
    <row r="629" spans="2:9" x14ac:dyDescent="0.25">
      <c r="I629" s="15"/>
    </row>
    <row r="630" spans="2:9" x14ac:dyDescent="0.25">
      <c r="B630" s="25"/>
      <c r="C630" s="25"/>
      <c r="D630" s="26"/>
      <c r="E630" s="14"/>
      <c r="F630" s="26"/>
      <c r="G630" s="2"/>
    </row>
    <row r="631" spans="2:9" ht="13" x14ac:dyDescent="0.25">
      <c r="B631" s="55"/>
      <c r="C631" s="389" t="s">
        <v>311</v>
      </c>
      <c r="D631" s="389"/>
      <c r="E631" s="389"/>
      <c r="F631" s="389"/>
      <c r="G631" s="48"/>
      <c r="H631" s="15"/>
      <c r="I631" s="15"/>
    </row>
    <row r="632" spans="2:9" ht="13.5" thickBot="1" x14ac:dyDescent="0.3">
      <c r="B632" s="25"/>
      <c r="C632" s="10"/>
      <c r="D632" s="26"/>
      <c r="E632" s="14"/>
      <c r="F632" s="26"/>
      <c r="G632" s="2"/>
    </row>
    <row r="633" spans="2:9" ht="13.5" customHeight="1" x14ac:dyDescent="0.25">
      <c r="B633" s="25"/>
      <c r="C633" s="399" t="s">
        <v>286</v>
      </c>
      <c r="D633" s="26" t="s">
        <v>13</v>
      </c>
      <c r="E633" s="26"/>
      <c r="F633" s="220"/>
      <c r="G633" s="2"/>
      <c r="I633" s="387" t="s">
        <v>198</v>
      </c>
    </row>
    <row r="634" spans="2:9" ht="13" thickBot="1" x14ac:dyDescent="0.3">
      <c r="B634" s="25"/>
      <c r="C634" s="399"/>
      <c r="D634" s="26" t="s">
        <v>50</v>
      </c>
      <c r="E634" s="26"/>
      <c r="F634" s="221"/>
      <c r="G634" s="2"/>
      <c r="I634" s="388"/>
    </row>
    <row r="635" spans="2:9" ht="13.5" thickBot="1" x14ac:dyDescent="0.35">
      <c r="B635" s="25"/>
      <c r="C635" s="399"/>
      <c r="D635" s="26" t="s">
        <v>110</v>
      </c>
      <c r="E635" s="26"/>
      <c r="F635" s="221"/>
      <c r="G635" s="25"/>
      <c r="H635" s="24"/>
      <c r="I635" s="98"/>
    </row>
    <row r="636" spans="2:9" x14ac:dyDescent="0.25">
      <c r="B636" s="25"/>
      <c r="C636" s="399"/>
      <c r="D636" s="26" t="s">
        <v>52</v>
      </c>
      <c r="E636" s="26"/>
      <c r="F636" s="222"/>
      <c r="G636" s="2"/>
      <c r="H636" s="24"/>
      <c r="I636" s="387" t="s">
        <v>252</v>
      </c>
    </row>
    <row r="637" spans="2:9" ht="13" thickBot="1" x14ac:dyDescent="0.3">
      <c r="B637" s="25"/>
      <c r="C637" s="399"/>
      <c r="D637" s="26" t="s">
        <v>53</v>
      </c>
      <c r="E637" s="26"/>
      <c r="F637" s="223"/>
      <c r="G637" s="2"/>
      <c r="H637" s="24"/>
      <c r="I637" s="388"/>
    </row>
    <row r="638" spans="2:9" ht="13.5" thickBot="1" x14ac:dyDescent="0.3">
      <c r="B638" s="25"/>
      <c r="C638" s="27"/>
      <c r="D638" s="26"/>
      <c r="E638" s="26"/>
      <c r="F638" s="26"/>
      <c r="G638" s="25"/>
    </row>
    <row r="639" spans="2:9" ht="13.5" customHeight="1" x14ac:dyDescent="0.25">
      <c r="B639" s="25"/>
      <c r="C639" s="399" t="s">
        <v>125</v>
      </c>
      <c r="D639" s="197" t="s">
        <v>502</v>
      </c>
      <c r="E639" s="26"/>
      <c r="F639" s="220"/>
      <c r="G639" s="2"/>
    </row>
    <row r="640" spans="2:9" ht="13" thickBot="1" x14ac:dyDescent="0.3">
      <c r="B640" s="25"/>
      <c r="C640" s="399"/>
      <c r="D640" s="26" t="s">
        <v>266</v>
      </c>
      <c r="E640" s="26"/>
      <c r="F640" s="224"/>
      <c r="G640" s="2"/>
    </row>
    <row r="641" spans="2:9" ht="13" thickBot="1" x14ac:dyDescent="0.3">
      <c r="B641" s="25"/>
      <c r="C641" s="26"/>
      <c r="D641" s="26"/>
      <c r="E641" s="26"/>
      <c r="F641" s="26"/>
      <c r="G641" s="2"/>
    </row>
    <row r="642" spans="2:9" ht="12.75" customHeight="1" x14ac:dyDescent="0.25">
      <c r="B642" s="25"/>
      <c r="C642" s="399" t="s">
        <v>62</v>
      </c>
      <c r="D642" s="26" t="s">
        <v>284</v>
      </c>
      <c r="E642" s="26"/>
      <c r="F642" s="220"/>
      <c r="G642" s="2"/>
    </row>
    <row r="643" spans="2:9" x14ac:dyDescent="0.25">
      <c r="B643" s="25"/>
      <c r="C643" s="399"/>
      <c r="D643" s="26" t="s">
        <v>285</v>
      </c>
      <c r="E643" s="26"/>
      <c r="F643" s="221"/>
      <c r="G643" s="2"/>
    </row>
    <row r="644" spans="2:9" x14ac:dyDescent="0.25">
      <c r="B644" s="25"/>
      <c r="C644" s="399"/>
      <c r="D644" s="26" t="s">
        <v>253</v>
      </c>
      <c r="E644" s="26"/>
      <c r="F644" s="221"/>
      <c r="G644" s="2"/>
    </row>
    <row r="645" spans="2:9" x14ac:dyDescent="0.25">
      <c r="B645" s="25"/>
      <c r="C645" s="399"/>
      <c r="D645" s="26" t="s">
        <v>121</v>
      </c>
      <c r="E645" s="26"/>
      <c r="F645" s="221"/>
      <c r="G645" s="2"/>
    </row>
    <row r="646" spans="2:9" ht="13" thickBot="1" x14ac:dyDescent="0.3">
      <c r="B646" s="25"/>
      <c r="C646" s="399"/>
      <c r="D646" s="26" t="s">
        <v>266</v>
      </c>
      <c r="E646" s="26"/>
      <c r="F646" s="75"/>
      <c r="G646" s="2"/>
    </row>
    <row r="647" spans="2:9" ht="13.5" thickBot="1" x14ac:dyDescent="0.3">
      <c r="B647" s="25"/>
      <c r="C647" s="27"/>
      <c r="D647" s="26"/>
      <c r="E647" s="26"/>
      <c r="F647" s="225"/>
      <c r="G647" s="2"/>
    </row>
    <row r="648" spans="2:9" ht="12.75" customHeight="1" x14ac:dyDescent="0.25">
      <c r="B648" s="25"/>
      <c r="C648" s="399" t="s">
        <v>130</v>
      </c>
      <c r="D648" s="26" t="s">
        <v>124</v>
      </c>
      <c r="E648" s="26"/>
      <c r="F648" s="226"/>
      <c r="G648" s="2"/>
    </row>
    <row r="649" spans="2:9" ht="13" thickBot="1" x14ac:dyDescent="0.3">
      <c r="B649" s="25"/>
      <c r="C649" s="399"/>
      <c r="D649" s="26" t="s">
        <v>123</v>
      </c>
      <c r="E649" s="26"/>
      <c r="F649" s="224"/>
      <c r="G649" s="2"/>
    </row>
    <row r="650" spans="2:9" s="7" customFormat="1" ht="15" customHeight="1" x14ac:dyDescent="0.3">
      <c r="B650" s="19"/>
      <c r="C650" s="99"/>
      <c r="D650" s="398" t="s">
        <v>460</v>
      </c>
      <c r="E650" s="398"/>
      <c r="F650" s="398"/>
      <c r="G650" s="4"/>
    </row>
    <row r="651" spans="2:9" ht="13.5" thickBot="1" x14ac:dyDescent="0.3">
      <c r="B651" s="2"/>
      <c r="C651" s="27"/>
      <c r="D651" s="26"/>
      <c r="E651" s="26"/>
      <c r="F651" s="26"/>
      <c r="G651" s="2"/>
    </row>
    <row r="652" spans="2:9" ht="38" thickBot="1" x14ac:dyDescent="0.3">
      <c r="B652" s="2"/>
      <c r="C652" s="117" t="s">
        <v>64</v>
      </c>
      <c r="D652" s="26" t="s">
        <v>283</v>
      </c>
      <c r="E652" s="26"/>
      <c r="F652" s="145"/>
      <c r="G652" s="2"/>
    </row>
    <row r="653" spans="2:9" x14ac:dyDescent="0.25">
      <c r="B653" s="2"/>
      <c r="C653" s="2"/>
      <c r="D653" s="2"/>
      <c r="E653" s="26"/>
      <c r="F653" s="26"/>
      <c r="G653" s="2"/>
    </row>
    <row r="654" spans="2:9" x14ac:dyDescent="0.25">
      <c r="I654" s="15"/>
    </row>
    <row r="655" spans="2:9" x14ac:dyDescent="0.25">
      <c r="B655" s="25"/>
      <c r="C655" s="25"/>
      <c r="D655" s="26"/>
      <c r="E655" s="14"/>
      <c r="F655" s="26"/>
      <c r="G655" s="2"/>
    </row>
    <row r="656" spans="2:9" ht="13" x14ac:dyDescent="0.25">
      <c r="B656" s="55"/>
      <c r="C656" s="389" t="s">
        <v>312</v>
      </c>
      <c r="D656" s="389"/>
      <c r="E656" s="389"/>
      <c r="F656" s="389"/>
      <c r="G656" s="48"/>
      <c r="H656" s="15"/>
      <c r="I656" s="15"/>
    </row>
    <row r="657" spans="2:9" ht="13.5" thickBot="1" x14ac:dyDescent="0.3">
      <c r="B657" s="25"/>
      <c r="C657" s="10"/>
      <c r="D657" s="26"/>
      <c r="E657" s="14"/>
      <c r="F657" s="26"/>
      <c r="G657" s="2"/>
    </row>
    <row r="658" spans="2:9" ht="13.5" customHeight="1" x14ac:dyDescent="0.25">
      <c r="B658" s="25"/>
      <c r="C658" s="399" t="s">
        <v>286</v>
      </c>
      <c r="D658" s="26" t="s">
        <v>13</v>
      </c>
      <c r="E658" s="26"/>
      <c r="F658" s="220"/>
      <c r="G658" s="2"/>
      <c r="I658" s="387" t="s">
        <v>198</v>
      </c>
    </row>
    <row r="659" spans="2:9" ht="13" thickBot="1" x14ac:dyDescent="0.3">
      <c r="B659" s="25"/>
      <c r="C659" s="399"/>
      <c r="D659" s="26" t="s">
        <v>50</v>
      </c>
      <c r="E659" s="26"/>
      <c r="F659" s="221"/>
      <c r="G659" s="2"/>
      <c r="I659" s="388"/>
    </row>
    <row r="660" spans="2:9" ht="13.5" thickBot="1" x14ac:dyDescent="0.35">
      <c r="B660" s="25"/>
      <c r="C660" s="399"/>
      <c r="D660" s="26" t="s">
        <v>110</v>
      </c>
      <c r="E660" s="26"/>
      <c r="F660" s="221"/>
      <c r="G660" s="25"/>
      <c r="H660" s="24"/>
      <c r="I660" s="98"/>
    </row>
    <row r="661" spans="2:9" x14ac:dyDescent="0.25">
      <c r="B661" s="25"/>
      <c r="C661" s="399"/>
      <c r="D661" s="26" t="s">
        <v>52</v>
      </c>
      <c r="E661" s="26"/>
      <c r="F661" s="222"/>
      <c r="G661" s="2"/>
      <c r="H661" s="24"/>
      <c r="I661" s="387" t="s">
        <v>252</v>
      </c>
    </row>
    <row r="662" spans="2:9" ht="13" thickBot="1" x14ac:dyDescent="0.3">
      <c r="B662" s="25"/>
      <c r="C662" s="399"/>
      <c r="D662" s="26" t="s">
        <v>53</v>
      </c>
      <c r="E662" s="26"/>
      <c r="F662" s="223"/>
      <c r="G662" s="2"/>
      <c r="H662" s="24"/>
      <c r="I662" s="388"/>
    </row>
    <row r="663" spans="2:9" ht="13.5" thickBot="1" x14ac:dyDescent="0.3">
      <c r="B663" s="25"/>
      <c r="C663" s="27"/>
      <c r="D663" s="26"/>
      <c r="E663" s="26"/>
      <c r="F663" s="26"/>
      <c r="G663" s="25"/>
    </row>
    <row r="664" spans="2:9" ht="13.5" customHeight="1" x14ac:dyDescent="0.25">
      <c r="B664" s="25"/>
      <c r="C664" s="399" t="s">
        <v>125</v>
      </c>
      <c r="D664" s="197" t="s">
        <v>502</v>
      </c>
      <c r="E664" s="26"/>
      <c r="F664" s="220"/>
      <c r="G664" s="2"/>
    </row>
    <row r="665" spans="2:9" ht="13" thickBot="1" x14ac:dyDescent="0.3">
      <c r="B665" s="25"/>
      <c r="C665" s="399"/>
      <c r="D665" s="26" t="s">
        <v>266</v>
      </c>
      <c r="E665" s="26"/>
      <c r="F665" s="224"/>
      <c r="G665" s="2"/>
    </row>
    <row r="666" spans="2:9" ht="13" thickBot="1" x14ac:dyDescent="0.3">
      <c r="B666" s="25"/>
      <c r="C666" s="26"/>
      <c r="D666" s="26"/>
      <c r="E666" s="26"/>
      <c r="F666" s="26"/>
      <c r="G666" s="2"/>
    </row>
    <row r="667" spans="2:9" ht="12.75" customHeight="1" x14ac:dyDescent="0.25">
      <c r="B667" s="25"/>
      <c r="C667" s="399" t="s">
        <v>62</v>
      </c>
      <c r="D667" s="26" t="s">
        <v>284</v>
      </c>
      <c r="E667" s="26"/>
      <c r="F667" s="220"/>
      <c r="G667" s="2"/>
    </row>
    <row r="668" spans="2:9" x14ac:dyDescent="0.25">
      <c r="B668" s="25"/>
      <c r="C668" s="399"/>
      <c r="D668" s="26" t="s">
        <v>285</v>
      </c>
      <c r="E668" s="26"/>
      <c r="F668" s="221"/>
      <c r="G668" s="2"/>
    </row>
    <row r="669" spans="2:9" x14ac:dyDescent="0.25">
      <c r="B669" s="25"/>
      <c r="C669" s="399"/>
      <c r="D669" s="26" t="s">
        <v>253</v>
      </c>
      <c r="E669" s="26"/>
      <c r="F669" s="221"/>
      <c r="G669" s="2"/>
    </row>
    <row r="670" spans="2:9" x14ac:dyDescent="0.25">
      <c r="B670" s="25"/>
      <c r="C670" s="399"/>
      <c r="D670" s="26" t="s">
        <v>121</v>
      </c>
      <c r="E670" s="26"/>
      <c r="F670" s="221"/>
      <c r="G670" s="2"/>
    </row>
    <row r="671" spans="2:9" ht="13" thickBot="1" x14ac:dyDescent="0.3">
      <c r="B671" s="25"/>
      <c r="C671" s="399"/>
      <c r="D671" s="26" t="s">
        <v>266</v>
      </c>
      <c r="E671" s="26"/>
      <c r="F671" s="75"/>
      <c r="G671" s="2"/>
    </row>
    <row r="672" spans="2:9" ht="13.5" thickBot="1" x14ac:dyDescent="0.3">
      <c r="B672" s="25"/>
      <c r="C672" s="27"/>
      <c r="D672" s="26"/>
      <c r="E672" s="26"/>
      <c r="F672" s="225"/>
      <c r="G672" s="2"/>
    </row>
    <row r="673" spans="2:9" ht="12.75" customHeight="1" x14ac:dyDescent="0.25">
      <c r="B673" s="25"/>
      <c r="C673" s="399" t="s">
        <v>130</v>
      </c>
      <c r="D673" s="26" t="s">
        <v>124</v>
      </c>
      <c r="E673" s="26"/>
      <c r="F673" s="226"/>
      <c r="G673" s="2"/>
    </row>
    <row r="674" spans="2:9" ht="13" thickBot="1" x14ac:dyDescent="0.3">
      <c r="B674" s="25"/>
      <c r="C674" s="399"/>
      <c r="D674" s="26" t="s">
        <v>123</v>
      </c>
      <c r="E674" s="26"/>
      <c r="F674" s="224"/>
      <c r="G674" s="2"/>
    </row>
    <row r="675" spans="2:9" s="7" customFormat="1" ht="15" customHeight="1" x14ac:dyDescent="0.3">
      <c r="B675" s="19"/>
      <c r="C675" s="99"/>
      <c r="D675" s="398" t="s">
        <v>460</v>
      </c>
      <c r="E675" s="398"/>
      <c r="F675" s="398"/>
      <c r="G675" s="4"/>
    </row>
    <row r="676" spans="2:9" ht="13.5" thickBot="1" x14ac:dyDescent="0.3">
      <c r="B676" s="2"/>
      <c r="C676" s="27"/>
      <c r="D676" s="26"/>
      <c r="E676" s="26"/>
      <c r="F676" s="26"/>
      <c r="G676" s="2"/>
    </row>
    <row r="677" spans="2:9" ht="38" thickBot="1" x14ac:dyDescent="0.3">
      <c r="B677" s="2"/>
      <c r="C677" s="117" t="s">
        <v>64</v>
      </c>
      <c r="D677" s="26" t="s">
        <v>283</v>
      </c>
      <c r="E677" s="26"/>
      <c r="F677" s="145"/>
      <c r="G677" s="2"/>
    </row>
    <row r="678" spans="2:9" x14ac:dyDescent="0.25">
      <c r="B678" s="2"/>
      <c r="C678" s="2"/>
      <c r="D678" s="2"/>
      <c r="E678" s="26"/>
      <c r="F678" s="26"/>
      <c r="G678" s="2"/>
    </row>
    <row r="679" spans="2:9" x14ac:dyDescent="0.25">
      <c r="I679" s="15"/>
    </row>
    <row r="680" spans="2:9" x14ac:dyDescent="0.25">
      <c r="B680" s="25"/>
      <c r="C680" s="25"/>
      <c r="D680" s="26"/>
      <c r="E680" s="14"/>
      <c r="F680" s="26"/>
      <c r="G680" s="2"/>
    </row>
    <row r="681" spans="2:9" ht="13" x14ac:dyDescent="0.25">
      <c r="B681" s="55"/>
      <c r="C681" s="389" t="s">
        <v>313</v>
      </c>
      <c r="D681" s="389"/>
      <c r="E681" s="389"/>
      <c r="F681" s="389"/>
      <c r="G681" s="48"/>
      <c r="H681" s="15"/>
      <c r="I681" s="15"/>
    </row>
    <row r="682" spans="2:9" ht="13.5" thickBot="1" x14ac:dyDescent="0.3">
      <c r="B682" s="25"/>
      <c r="C682" s="10"/>
      <c r="D682" s="26"/>
      <c r="E682" s="14"/>
      <c r="F682" s="26"/>
      <c r="G682" s="2"/>
    </row>
    <row r="683" spans="2:9" ht="13.5" customHeight="1" x14ac:dyDescent="0.25">
      <c r="B683" s="25"/>
      <c r="C683" s="399" t="s">
        <v>286</v>
      </c>
      <c r="D683" s="26" t="s">
        <v>13</v>
      </c>
      <c r="E683" s="26"/>
      <c r="F683" s="220"/>
      <c r="G683" s="2"/>
      <c r="I683" s="387" t="s">
        <v>198</v>
      </c>
    </row>
    <row r="684" spans="2:9" ht="13" thickBot="1" x14ac:dyDescent="0.3">
      <c r="B684" s="25"/>
      <c r="C684" s="399"/>
      <c r="D684" s="26" t="s">
        <v>50</v>
      </c>
      <c r="E684" s="26"/>
      <c r="F684" s="221"/>
      <c r="G684" s="2"/>
      <c r="I684" s="388"/>
    </row>
    <row r="685" spans="2:9" ht="13.5" thickBot="1" x14ac:dyDescent="0.35">
      <c r="B685" s="25"/>
      <c r="C685" s="399"/>
      <c r="D685" s="26" t="s">
        <v>110</v>
      </c>
      <c r="E685" s="26"/>
      <c r="F685" s="221"/>
      <c r="G685" s="25"/>
      <c r="H685" s="24"/>
      <c r="I685" s="98"/>
    </row>
    <row r="686" spans="2:9" x14ac:dyDescent="0.25">
      <c r="B686" s="25"/>
      <c r="C686" s="399"/>
      <c r="D686" s="26" t="s">
        <v>52</v>
      </c>
      <c r="E686" s="26"/>
      <c r="F686" s="222"/>
      <c r="G686" s="2"/>
      <c r="H686" s="24"/>
      <c r="I686" s="387" t="s">
        <v>252</v>
      </c>
    </row>
    <row r="687" spans="2:9" ht="13" thickBot="1" x14ac:dyDescent="0.3">
      <c r="B687" s="25"/>
      <c r="C687" s="399"/>
      <c r="D687" s="26" t="s">
        <v>53</v>
      </c>
      <c r="E687" s="26"/>
      <c r="F687" s="223"/>
      <c r="G687" s="2"/>
      <c r="H687" s="24"/>
      <c r="I687" s="388"/>
    </row>
    <row r="688" spans="2:9" ht="13.5" thickBot="1" x14ac:dyDescent="0.3">
      <c r="B688" s="25"/>
      <c r="C688" s="27"/>
      <c r="D688" s="26"/>
      <c r="E688" s="26"/>
      <c r="F688" s="26"/>
      <c r="G688" s="25"/>
    </row>
    <row r="689" spans="2:9" ht="13.5" customHeight="1" x14ac:dyDescent="0.25">
      <c r="B689" s="25"/>
      <c r="C689" s="399" t="s">
        <v>125</v>
      </c>
      <c r="D689" s="197" t="s">
        <v>502</v>
      </c>
      <c r="E689" s="26"/>
      <c r="F689" s="220"/>
      <c r="G689" s="2"/>
    </row>
    <row r="690" spans="2:9" ht="13" thickBot="1" x14ac:dyDescent="0.3">
      <c r="B690" s="25"/>
      <c r="C690" s="399"/>
      <c r="D690" s="26" t="s">
        <v>266</v>
      </c>
      <c r="E690" s="26"/>
      <c r="F690" s="224"/>
      <c r="G690" s="2"/>
    </row>
    <row r="691" spans="2:9" ht="13" thickBot="1" x14ac:dyDescent="0.3">
      <c r="B691" s="25"/>
      <c r="C691" s="26"/>
      <c r="D691" s="26"/>
      <c r="E691" s="26"/>
      <c r="F691" s="26"/>
      <c r="G691" s="2"/>
    </row>
    <row r="692" spans="2:9" ht="12.75" customHeight="1" x14ac:dyDescent="0.25">
      <c r="B692" s="25"/>
      <c r="C692" s="399" t="s">
        <v>62</v>
      </c>
      <c r="D692" s="26" t="s">
        <v>284</v>
      </c>
      <c r="E692" s="26"/>
      <c r="F692" s="220"/>
      <c r="G692" s="2"/>
    </row>
    <row r="693" spans="2:9" x14ac:dyDescent="0.25">
      <c r="B693" s="25"/>
      <c r="C693" s="399"/>
      <c r="D693" s="26" t="s">
        <v>285</v>
      </c>
      <c r="E693" s="26"/>
      <c r="F693" s="221"/>
      <c r="G693" s="2"/>
    </row>
    <row r="694" spans="2:9" x14ac:dyDescent="0.25">
      <c r="B694" s="25"/>
      <c r="C694" s="399"/>
      <c r="D694" s="26" t="s">
        <v>253</v>
      </c>
      <c r="E694" s="26"/>
      <c r="F694" s="221"/>
      <c r="G694" s="2"/>
    </row>
    <row r="695" spans="2:9" x14ac:dyDescent="0.25">
      <c r="B695" s="25"/>
      <c r="C695" s="399"/>
      <c r="D695" s="26" t="s">
        <v>121</v>
      </c>
      <c r="E695" s="26"/>
      <c r="F695" s="221"/>
      <c r="G695" s="2"/>
    </row>
    <row r="696" spans="2:9" ht="13" thickBot="1" x14ac:dyDescent="0.3">
      <c r="B696" s="25"/>
      <c r="C696" s="399"/>
      <c r="D696" s="26" t="s">
        <v>266</v>
      </c>
      <c r="E696" s="26"/>
      <c r="F696" s="75"/>
      <c r="G696" s="2"/>
    </row>
    <row r="697" spans="2:9" ht="13.5" thickBot="1" x14ac:dyDescent="0.3">
      <c r="B697" s="25"/>
      <c r="C697" s="27"/>
      <c r="D697" s="26"/>
      <c r="E697" s="26"/>
      <c r="F697" s="225"/>
      <c r="G697" s="2"/>
    </row>
    <row r="698" spans="2:9" ht="12.75" customHeight="1" x14ac:dyDescent="0.25">
      <c r="B698" s="25"/>
      <c r="C698" s="399" t="s">
        <v>130</v>
      </c>
      <c r="D698" s="26" t="s">
        <v>124</v>
      </c>
      <c r="E698" s="26"/>
      <c r="F698" s="226"/>
      <c r="G698" s="2"/>
    </row>
    <row r="699" spans="2:9" ht="13" thickBot="1" x14ac:dyDescent="0.3">
      <c r="B699" s="25"/>
      <c r="C699" s="399"/>
      <c r="D699" s="26" t="s">
        <v>123</v>
      </c>
      <c r="E699" s="26"/>
      <c r="F699" s="224"/>
      <c r="G699" s="2"/>
    </row>
    <row r="700" spans="2:9" s="7" customFormat="1" ht="15" customHeight="1" x14ac:dyDescent="0.3">
      <c r="B700" s="19"/>
      <c r="C700" s="99"/>
      <c r="D700" s="398" t="s">
        <v>460</v>
      </c>
      <c r="E700" s="398"/>
      <c r="F700" s="398"/>
      <c r="G700" s="4"/>
    </row>
    <row r="701" spans="2:9" ht="13.5" thickBot="1" x14ac:dyDescent="0.3">
      <c r="B701" s="2"/>
      <c r="C701" s="27"/>
      <c r="D701" s="26"/>
      <c r="E701" s="26"/>
      <c r="F701" s="26"/>
      <c r="G701" s="2"/>
    </row>
    <row r="702" spans="2:9" ht="38" thickBot="1" x14ac:dyDescent="0.3">
      <c r="B702" s="2"/>
      <c r="C702" s="117" t="s">
        <v>64</v>
      </c>
      <c r="D702" s="26" t="s">
        <v>283</v>
      </c>
      <c r="E702" s="26"/>
      <c r="F702" s="145"/>
      <c r="G702" s="2"/>
    </row>
    <row r="703" spans="2:9" x14ac:dyDescent="0.25">
      <c r="B703" s="2"/>
      <c r="C703" s="2"/>
      <c r="D703" s="2"/>
      <c r="E703" s="26"/>
      <c r="F703" s="26"/>
      <c r="G703" s="2"/>
    </row>
    <row r="704" spans="2:9" x14ac:dyDescent="0.25">
      <c r="I704" s="15"/>
    </row>
    <row r="705" spans="2:9" x14ac:dyDescent="0.25">
      <c r="B705" s="25"/>
      <c r="C705" s="25"/>
      <c r="D705" s="26"/>
      <c r="E705" s="14"/>
      <c r="F705" s="26"/>
      <c r="G705" s="2"/>
    </row>
    <row r="706" spans="2:9" ht="13" x14ac:dyDescent="0.25">
      <c r="B706" s="55"/>
      <c r="C706" s="389" t="s">
        <v>314</v>
      </c>
      <c r="D706" s="389"/>
      <c r="E706" s="389"/>
      <c r="F706" s="389"/>
      <c r="G706" s="48"/>
      <c r="H706" s="15"/>
      <c r="I706" s="15"/>
    </row>
    <row r="707" spans="2:9" ht="13.5" thickBot="1" x14ac:dyDescent="0.3">
      <c r="B707" s="25"/>
      <c r="C707" s="10"/>
      <c r="D707" s="26"/>
      <c r="E707" s="14"/>
      <c r="F707" s="26"/>
      <c r="G707" s="2"/>
    </row>
    <row r="708" spans="2:9" ht="13.5" customHeight="1" x14ac:dyDescent="0.25">
      <c r="B708" s="25"/>
      <c r="C708" s="399" t="s">
        <v>286</v>
      </c>
      <c r="D708" s="26" t="s">
        <v>13</v>
      </c>
      <c r="E708" s="26"/>
      <c r="F708" s="220"/>
      <c r="G708" s="2"/>
      <c r="I708" s="387" t="s">
        <v>198</v>
      </c>
    </row>
    <row r="709" spans="2:9" ht="13" thickBot="1" x14ac:dyDescent="0.3">
      <c r="B709" s="25"/>
      <c r="C709" s="399"/>
      <c r="D709" s="26" t="s">
        <v>50</v>
      </c>
      <c r="E709" s="26"/>
      <c r="F709" s="221"/>
      <c r="G709" s="2"/>
      <c r="I709" s="388"/>
    </row>
    <row r="710" spans="2:9" ht="13.5" thickBot="1" x14ac:dyDescent="0.35">
      <c r="B710" s="25"/>
      <c r="C710" s="399"/>
      <c r="D710" s="26" t="s">
        <v>110</v>
      </c>
      <c r="E710" s="26"/>
      <c r="F710" s="221"/>
      <c r="G710" s="25"/>
      <c r="H710" s="24"/>
      <c r="I710" s="98"/>
    </row>
    <row r="711" spans="2:9" x14ac:dyDescent="0.25">
      <c r="B711" s="25"/>
      <c r="C711" s="399"/>
      <c r="D711" s="26" t="s">
        <v>52</v>
      </c>
      <c r="E711" s="26"/>
      <c r="F711" s="222"/>
      <c r="G711" s="2"/>
      <c r="H711" s="24"/>
      <c r="I711" s="387" t="s">
        <v>252</v>
      </c>
    </row>
    <row r="712" spans="2:9" ht="13" thickBot="1" x14ac:dyDescent="0.3">
      <c r="B712" s="25"/>
      <c r="C712" s="399"/>
      <c r="D712" s="26" t="s">
        <v>53</v>
      </c>
      <c r="E712" s="26"/>
      <c r="F712" s="223"/>
      <c r="G712" s="2"/>
      <c r="H712" s="24"/>
      <c r="I712" s="388"/>
    </row>
    <row r="713" spans="2:9" ht="13.5" thickBot="1" x14ac:dyDescent="0.3">
      <c r="B713" s="25"/>
      <c r="C713" s="27"/>
      <c r="D713" s="26"/>
      <c r="E713" s="26"/>
      <c r="F713" s="26"/>
      <c r="G713" s="25"/>
    </row>
    <row r="714" spans="2:9" ht="13.5" customHeight="1" x14ac:dyDescent="0.25">
      <c r="B714" s="25"/>
      <c r="C714" s="399" t="s">
        <v>125</v>
      </c>
      <c r="D714" s="197" t="s">
        <v>502</v>
      </c>
      <c r="E714" s="26"/>
      <c r="F714" s="220"/>
      <c r="G714" s="2"/>
    </row>
    <row r="715" spans="2:9" ht="13" thickBot="1" x14ac:dyDescent="0.3">
      <c r="B715" s="25"/>
      <c r="C715" s="399"/>
      <c r="D715" s="26" t="s">
        <v>266</v>
      </c>
      <c r="E715" s="26"/>
      <c r="F715" s="224"/>
      <c r="G715" s="2"/>
    </row>
    <row r="716" spans="2:9" ht="13" thickBot="1" x14ac:dyDescent="0.3">
      <c r="B716" s="25"/>
      <c r="C716" s="26"/>
      <c r="D716" s="26"/>
      <c r="E716" s="26"/>
      <c r="F716" s="26"/>
      <c r="G716" s="2"/>
    </row>
    <row r="717" spans="2:9" ht="12.75" customHeight="1" x14ac:dyDescent="0.25">
      <c r="B717" s="25"/>
      <c r="C717" s="399" t="s">
        <v>62</v>
      </c>
      <c r="D717" s="26" t="s">
        <v>284</v>
      </c>
      <c r="E717" s="26"/>
      <c r="F717" s="220"/>
      <c r="G717" s="2"/>
    </row>
    <row r="718" spans="2:9" x14ac:dyDescent="0.25">
      <c r="B718" s="25"/>
      <c r="C718" s="399"/>
      <c r="D718" s="26" t="s">
        <v>285</v>
      </c>
      <c r="E718" s="26"/>
      <c r="F718" s="221"/>
      <c r="G718" s="2"/>
    </row>
    <row r="719" spans="2:9" x14ac:dyDescent="0.25">
      <c r="B719" s="25"/>
      <c r="C719" s="399"/>
      <c r="D719" s="26" t="s">
        <v>253</v>
      </c>
      <c r="E719" s="26"/>
      <c r="F719" s="221"/>
      <c r="G719" s="2"/>
    </row>
    <row r="720" spans="2:9" x14ac:dyDescent="0.25">
      <c r="B720" s="25"/>
      <c r="C720" s="399"/>
      <c r="D720" s="26" t="s">
        <v>121</v>
      </c>
      <c r="E720" s="26"/>
      <c r="F720" s="221"/>
      <c r="G720" s="2"/>
    </row>
    <row r="721" spans="2:9" ht="13" thickBot="1" x14ac:dyDescent="0.3">
      <c r="B721" s="25"/>
      <c r="C721" s="399"/>
      <c r="D721" s="26" t="s">
        <v>266</v>
      </c>
      <c r="E721" s="26"/>
      <c r="F721" s="75"/>
      <c r="G721" s="2"/>
    </row>
    <row r="722" spans="2:9" ht="13.5" thickBot="1" x14ac:dyDescent="0.3">
      <c r="B722" s="25"/>
      <c r="C722" s="27"/>
      <c r="D722" s="26"/>
      <c r="E722" s="26"/>
      <c r="F722" s="225"/>
      <c r="G722" s="2"/>
    </row>
    <row r="723" spans="2:9" ht="12.75" customHeight="1" x14ac:dyDescent="0.25">
      <c r="B723" s="25"/>
      <c r="C723" s="399" t="s">
        <v>130</v>
      </c>
      <c r="D723" s="26" t="s">
        <v>124</v>
      </c>
      <c r="E723" s="26"/>
      <c r="F723" s="226"/>
      <c r="G723" s="2"/>
    </row>
    <row r="724" spans="2:9" ht="13" thickBot="1" x14ac:dyDescent="0.3">
      <c r="B724" s="25"/>
      <c r="C724" s="399"/>
      <c r="D724" s="26" t="s">
        <v>123</v>
      </c>
      <c r="E724" s="26"/>
      <c r="F724" s="224"/>
      <c r="G724" s="2"/>
    </row>
    <row r="725" spans="2:9" s="7" customFormat="1" ht="15" customHeight="1" x14ac:dyDescent="0.3">
      <c r="B725" s="19"/>
      <c r="C725" s="99"/>
      <c r="D725" s="398" t="s">
        <v>460</v>
      </c>
      <c r="E725" s="398"/>
      <c r="F725" s="398"/>
      <c r="G725" s="4"/>
    </row>
    <row r="726" spans="2:9" ht="13.5" thickBot="1" x14ac:dyDescent="0.3">
      <c r="B726" s="2"/>
      <c r="C726" s="27"/>
      <c r="D726" s="26"/>
      <c r="E726" s="26"/>
      <c r="F726" s="26"/>
      <c r="G726" s="2"/>
    </row>
    <row r="727" spans="2:9" ht="38" thickBot="1" x14ac:dyDescent="0.3">
      <c r="B727" s="2"/>
      <c r="C727" s="117" t="s">
        <v>64</v>
      </c>
      <c r="D727" s="26" t="s">
        <v>283</v>
      </c>
      <c r="E727" s="26"/>
      <c r="F727" s="145"/>
      <c r="G727" s="2"/>
    </row>
    <row r="728" spans="2:9" x14ac:dyDescent="0.25">
      <c r="B728" s="2"/>
      <c r="C728" s="2"/>
      <c r="D728" s="2"/>
      <c r="E728" s="26"/>
      <c r="F728" s="26"/>
      <c r="G728" s="2"/>
    </row>
    <row r="729" spans="2:9" x14ac:dyDescent="0.25">
      <c r="I729" s="15"/>
    </row>
    <row r="730" spans="2:9" x14ac:dyDescent="0.25">
      <c r="B730" s="25"/>
      <c r="C730" s="25"/>
      <c r="D730" s="26"/>
      <c r="E730" s="14"/>
      <c r="F730" s="26"/>
      <c r="G730" s="2"/>
    </row>
    <row r="731" spans="2:9" ht="13" x14ac:dyDescent="0.25">
      <c r="B731" s="55"/>
      <c r="C731" s="389" t="s">
        <v>315</v>
      </c>
      <c r="D731" s="389"/>
      <c r="E731" s="389"/>
      <c r="F731" s="389"/>
      <c r="G731" s="48"/>
      <c r="H731" s="15"/>
      <c r="I731" s="15"/>
    </row>
    <row r="732" spans="2:9" ht="13.5" thickBot="1" x14ac:dyDescent="0.3">
      <c r="B732" s="25"/>
      <c r="C732" s="10"/>
      <c r="D732" s="26"/>
      <c r="E732" s="14"/>
      <c r="F732" s="26"/>
      <c r="G732" s="2"/>
    </row>
    <row r="733" spans="2:9" ht="13.5" customHeight="1" x14ac:dyDescent="0.25">
      <c r="B733" s="25"/>
      <c r="C733" s="399" t="s">
        <v>286</v>
      </c>
      <c r="D733" s="26" t="s">
        <v>13</v>
      </c>
      <c r="E733" s="26"/>
      <c r="F733" s="220"/>
      <c r="G733" s="2"/>
      <c r="I733" s="387" t="s">
        <v>198</v>
      </c>
    </row>
    <row r="734" spans="2:9" ht="13" thickBot="1" x14ac:dyDescent="0.3">
      <c r="B734" s="25"/>
      <c r="C734" s="399"/>
      <c r="D734" s="26" t="s">
        <v>50</v>
      </c>
      <c r="E734" s="26"/>
      <c r="F734" s="221"/>
      <c r="G734" s="2"/>
      <c r="I734" s="388"/>
    </row>
    <row r="735" spans="2:9" ht="13.5" thickBot="1" x14ac:dyDescent="0.35">
      <c r="B735" s="25"/>
      <c r="C735" s="399"/>
      <c r="D735" s="26" t="s">
        <v>110</v>
      </c>
      <c r="E735" s="26"/>
      <c r="F735" s="221"/>
      <c r="G735" s="25"/>
      <c r="H735" s="24"/>
      <c r="I735" s="98"/>
    </row>
    <row r="736" spans="2:9" x14ac:dyDescent="0.25">
      <c r="B736" s="25"/>
      <c r="C736" s="399"/>
      <c r="D736" s="26" t="s">
        <v>52</v>
      </c>
      <c r="E736" s="26"/>
      <c r="F736" s="222"/>
      <c r="G736" s="2"/>
      <c r="H736" s="24"/>
      <c r="I736" s="387" t="s">
        <v>252</v>
      </c>
    </row>
    <row r="737" spans="2:9" ht="13" thickBot="1" x14ac:dyDescent="0.3">
      <c r="B737" s="25"/>
      <c r="C737" s="399"/>
      <c r="D737" s="26" t="s">
        <v>53</v>
      </c>
      <c r="E737" s="26"/>
      <c r="F737" s="223"/>
      <c r="G737" s="2"/>
      <c r="H737" s="24"/>
      <c r="I737" s="388"/>
    </row>
    <row r="738" spans="2:9" ht="13.5" thickBot="1" x14ac:dyDescent="0.3">
      <c r="B738" s="25"/>
      <c r="C738" s="27"/>
      <c r="D738" s="26"/>
      <c r="E738" s="26"/>
      <c r="F738" s="26"/>
      <c r="G738" s="25"/>
    </row>
    <row r="739" spans="2:9" ht="13.5" customHeight="1" x14ac:dyDescent="0.25">
      <c r="B739" s="25"/>
      <c r="C739" s="399" t="s">
        <v>125</v>
      </c>
      <c r="D739" s="197" t="s">
        <v>502</v>
      </c>
      <c r="E739" s="26"/>
      <c r="F739" s="220"/>
      <c r="G739" s="2"/>
    </row>
    <row r="740" spans="2:9" ht="13" thickBot="1" x14ac:dyDescent="0.3">
      <c r="B740" s="25"/>
      <c r="C740" s="399"/>
      <c r="D740" s="26" t="s">
        <v>266</v>
      </c>
      <c r="E740" s="26"/>
      <c r="F740" s="224"/>
      <c r="G740" s="2"/>
    </row>
    <row r="741" spans="2:9" ht="13" thickBot="1" x14ac:dyDescent="0.3">
      <c r="B741" s="25"/>
      <c r="C741" s="26"/>
      <c r="D741" s="26"/>
      <c r="E741" s="26"/>
      <c r="F741" s="26"/>
      <c r="G741" s="2"/>
    </row>
    <row r="742" spans="2:9" ht="12.75" customHeight="1" x14ac:dyDescent="0.25">
      <c r="B742" s="25"/>
      <c r="C742" s="399" t="s">
        <v>62</v>
      </c>
      <c r="D742" s="26" t="s">
        <v>284</v>
      </c>
      <c r="E742" s="26"/>
      <c r="F742" s="220"/>
      <c r="G742" s="2"/>
    </row>
    <row r="743" spans="2:9" x14ac:dyDescent="0.25">
      <c r="B743" s="25"/>
      <c r="C743" s="399"/>
      <c r="D743" s="26" t="s">
        <v>285</v>
      </c>
      <c r="E743" s="26"/>
      <c r="F743" s="221"/>
      <c r="G743" s="2"/>
    </row>
    <row r="744" spans="2:9" x14ac:dyDescent="0.25">
      <c r="B744" s="25"/>
      <c r="C744" s="399"/>
      <c r="D744" s="26" t="s">
        <v>253</v>
      </c>
      <c r="E744" s="26"/>
      <c r="F744" s="221"/>
      <c r="G744" s="2"/>
    </row>
    <row r="745" spans="2:9" x14ac:dyDescent="0.25">
      <c r="B745" s="25"/>
      <c r="C745" s="399"/>
      <c r="D745" s="26" t="s">
        <v>121</v>
      </c>
      <c r="E745" s="26"/>
      <c r="F745" s="221"/>
      <c r="G745" s="2"/>
    </row>
    <row r="746" spans="2:9" ht="13" thickBot="1" x14ac:dyDescent="0.3">
      <c r="B746" s="25"/>
      <c r="C746" s="399"/>
      <c r="D746" s="26" t="s">
        <v>266</v>
      </c>
      <c r="E746" s="26"/>
      <c r="F746" s="75"/>
      <c r="G746" s="2"/>
    </row>
    <row r="747" spans="2:9" ht="13.5" thickBot="1" x14ac:dyDescent="0.3">
      <c r="B747" s="25"/>
      <c r="C747" s="27"/>
      <c r="D747" s="26"/>
      <c r="E747" s="26"/>
      <c r="F747" s="225"/>
      <c r="G747" s="2"/>
    </row>
    <row r="748" spans="2:9" ht="12.75" customHeight="1" x14ac:dyDescent="0.25">
      <c r="B748" s="25"/>
      <c r="C748" s="399" t="s">
        <v>130</v>
      </c>
      <c r="D748" s="26" t="s">
        <v>124</v>
      </c>
      <c r="E748" s="26"/>
      <c r="F748" s="226"/>
      <c r="G748" s="2"/>
    </row>
    <row r="749" spans="2:9" ht="13" thickBot="1" x14ac:dyDescent="0.3">
      <c r="B749" s="25"/>
      <c r="C749" s="399"/>
      <c r="D749" s="26" t="s">
        <v>123</v>
      </c>
      <c r="E749" s="26"/>
      <c r="F749" s="224"/>
      <c r="G749" s="2"/>
    </row>
    <row r="750" spans="2:9" s="7" customFormat="1" ht="15" customHeight="1" x14ac:dyDescent="0.3">
      <c r="B750" s="19"/>
      <c r="C750" s="99"/>
      <c r="D750" s="398" t="s">
        <v>460</v>
      </c>
      <c r="E750" s="398"/>
      <c r="F750" s="398"/>
      <c r="G750" s="4"/>
    </row>
    <row r="751" spans="2:9" ht="13.5" thickBot="1" x14ac:dyDescent="0.3">
      <c r="B751" s="2"/>
      <c r="C751" s="27"/>
      <c r="D751" s="26"/>
      <c r="E751" s="26"/>
      <c r="F751" s="26"/>
      <c r="G751" s="2"/>
    </row>
    <row r="752" spans="2:9" ht="38" thickBot="1" x14ac:dyDescent="0.3">
      <c r="B752" s="2"/>
      <c r="C752" s="117" t="s">
        <v>64</v>
      </c>
      <c r="D752" s="26" t="s">
        <v>283</v>
      </c>
      <c r="E752" s="26"/>
      <c r="F752" s="145"/>
      <c r="G752" s="2"/>
    </row>
    <row r="753" spans="2:7" x14ac:dyDescent="0.25">
      <c r="B753" s="2"/>
      <c r="C753" s="2"/>
      <c r="D753" s="2"/>
      <c r="E753" s="26"/>
      <c r="F753" s="26"/>
      <c r="G753" s="2"/>
    </row>
  </sheetData>
  <sheetProtection algorithmName="SHA-512" hashValue="pFGWr/u90XL+bNk7b1ynSm+ueiuTZHeQqRJKJQ0Z7QcHzG9TYPPyiADhOMTEGKTYKlEa9mBQPUbou5iW2qZvag==" saltValue="olgpDrHKmKGgV42kvNNAJQ==" spinCount="100000" sheet="1" selectLockedCells="1"/>
  <mergeCells count="240">
    <mergeCell ref="I9:I10"/>
    <mergeCell ref="I12:I13"/>
    <mergeCell ref="I34:I35"/>
    <mergeCell ref="I37:I38"/>
    <mergeCell ref="I59:I60"/>
    <mergeCell ref="I62:I63"/>
    <mergeCell ref="I84:I85"/>
    <mergeCell ref="I87:I88"/>
    <mergeCell ref="I109:I110"/>
    <mergeCell ref="I112:I113"/>
    <mergeCell ref="I133:I134"/>
    <mergeCell ref="I136:I137"/>
    <mergeCell ref="I158:I159"/>
    <mergeCell ref="I161:I162"/>
    <mergeCell ref="C742:C746"/>
    <mergeCell ref="C748:C749"/>
    <mergeCell ref="C717:C721"/>
    <mergeCell ref="C723:C724"/>
    <mergeCell ref="C731:F731"/>
    <mergeCell ref="C733:C737"/>
    <mergeCell ref="C739:C740"/>
    <mergeCell ref="I733:I734"/>
    <mergeCell ref="I736:I737"/>
    <mergeCell ref="C692:C696"/>
    <mergeCell ref="C698:C699"/>
    <mergeCell ref="C706:F706"/>
    <mergeCell ref="C708:C712"/>
    <mergeCell ref="C714:C715"/>
    <mergeCell ref="I708:I709"/>
    <mergeCell ref="I711:I712"/>
    <mergeCell ref="C667:C671"/>
    <mergeCell ref="C673:C674"/>
    <mergeCell ref="C681:F681"/>
    <mergeCell ref="C683:C687"/>
    <mergeCell ref="C689:C690"/>
    <mergeCell ref="I683:I684"/>
    <mergeCell ref="I686:I687"/>
    <mergeCell ref="C642:C646"/>
    <mergeCell ref="C648:C649"/>
    <mergeCell ref="C656:F656"/>
    <mergeCell ref="C658:C662"/>
    <mergeCell ref="C664:C665"/>
    <mergeCell ref="I658:I659"/>
    <mergeCell ref="I661:I662"/>
    <mergeCell ref="D650:F650"/>
    <mergeCell ref="D675:F675"/>
    <mergeCell ref="C617:C621"/>
    <mergeCell ref="C623:C624"/>
    <mergeCell ref="C631:F631"/>
    <mergeCell ref="C633:C637"/>
    <mergeCell ref="C639:C640"/>
    <mergeCell ref="I633:I634"/>
    <mergeCell ref="I636:I637"/>
    <mergeCell ref="C592:C596"/>
    <mergeCell ref="C598:C599"/>
    <mergeCell ref="C606:F606"/>
    <mergeCell ref="C608:C612"/>
    <mergeCell ref="C614:C615"/>
    <mergeCell ref="I608:I609"/>
    <mergeCell ref="I611:I612"/>
    <mergeCell ref="D600:F600"/>
    <mergeCell ref="D625:F625"/>
    <mergeCell ref="C567:C571"/>
    <mergeCell ref="C573:C574"/>
    <mergeCell ref="C581:F581"/>
    <mergeCell ref="C583:C587"/>
    <mergeCell ref="C589:C590"/>
    <mergeCell ref="I583:I584"/>
    <mergeCell ref="I586:I587"/>
    <mergeCell ref="C542:C546"/>
    <mergeCell ref="C548:C549"/>
    <mergeCell ref="C556:F556"/>
    <mergeCell ref="C558:C562"/>
    <mergeCell ref="C564:C565"/>
    <mergeCell ref="I558:I559"/>
    <mergeCell ref="I561:I562"/>
    <mergeCell ref="D550:F550"/>
    <mergeCell ref="D575:F575"/>
    <mergeCell ref="C517:C521"/>
    <mergeCell ref="C523:C524"/>
    <mergeCell ref="C531:F531"/>
    <mergeCell ref="C533:C537"/>
    <mergeCell ref="C539:C540"/>
    <mergeCell ref="I533:I534"/>
    <mergeCell ref="I536:I537"/>
    <mergeCell ref="C492:C496"/>
    <mergeCell ref="C498:C499"/>
    <mergeCell ref="C506:F506"/>
    <mergeCell ref="C508:C512"/>
    <mergeCell ref="C514:C515"/>
    <mergeCell ref="I508:I509"/>
    <mergeCell ref="I511:I512"/>
    <mergeCell ref="D500:F500"/>
    <mergeCell ref="D525:F525"/>
    <mergeCell ref="C467:C471"/>
    <mergeCell ref="C473:C474"/>
    <mergeCell ref="C481:F481"/>
    <mergeCell ref="C483:C487"/>
    <mergeCell ref="C489:C490"/>
    <mergeCell ref="I483:I484"/>
    <mergeCell ref="I486:I487"/>
    <mergeCell ref="C442:C446"/>
    <mergeCell ref="C448:C449"/>
    <mergeCell ref="C456:F456"/>
    <mergeCell ref="C458:C462"/>
    <mergeCell ref="C464:C465"/>
    <mergeCell ref="I458:I459"/>
    <mergeCell ref="I461:I462"/>
    <mergeCell ref="D450:F450"/>
    <mergeCell ref="D475:F475"/>
    <mergeCell ref="C417:C421"/>
    <mergeCell ref="C423:C424"/>
    <mergeCell ref="C431:F431"/>
    <mergeCell ref="C433:C437"/>
    <mergeCell ref="C439:C440"/>
    <mergeCell ref="I433:I434"/>
    <mergeCell ref="I436:I437"/>
    <mergeCell ref="C392:C396"/>
    <mergeCell ref="C398:C399"/>
    <mergeCell ref="C406:F406"/>
    <mergeCell ref="C408:C412"/>
    <mergeCell ref="C414:C415"/>
    <mergeCell ref="I408:I409"/>
    <mergeCell ref="I411:I412"/>
    <mergeCell ref="D400:F400"/>
    <mergeCell ref="D425:F425"/>
    <mergeCell ref="C367:C371"/>
    <mergeCell ref="C373:C374"/>
    <mergeCell ref="C381:F381"/>
    <mergeCell ref="C383:C387"/>
    <mergeCell ref="C389:C390"/>
    <mergeCell ref="I383:I384"/>
    <mergeCell ref="I386:I387"/>
    <mergeCell ref="C342:C346"/>
    <mergeCell ref="C348:C349"/>
    <mergeCell ref="C356:F356"/>
    <mergeCell ref="C358:C362"/>
    <mergeCell ref="C364:C365"/>
    <mergeCell ref="I358:I359"/>
    <mergeCell ref="I361:I362"/>
    <mergeCell ref="D350:F350"/>
    <mergeCell ref="D375:F375"/>
    <mergeCell ref="C317:C321"/>
    <mergeCell ref="C323:C324"/>
    <mergeCell ref="C331:F331"/>
    <mergeCell ref="C333:C337"/>
    <mergeCell ref="C339:C340"/>
    <mergeCell ref="I333:I334"/>
    <mergeCell ref="I336:I337"/>
    <mergeCell ref="C292:C296"/>
    <mergeCell ref="C298:C299"/>
    <mergeCell ref="C306:F306"/>
    <mergeCell ref="C308:C312"/>
    <mergeCell ref="C314:C315"/>
    <mergeCell ref="I308:I309"/>
    <mergeCell ref="I311:I312"/>
    <mergeCell ref="D300:F300"/>
    <mergeCell ref="D325:F325"/>
    <mergeCell ref="C267:C271"/>
    <mergeCell ref="C273:C274"/>
    <mergeCell ref="C281:F281"/>
    <mergeCell ref="C283:C287"/>
    <mergeCell ref="C289:C290"/>
    <mergeCell ref="I283:I284"/>
    <mergeCell ref="I286:I287"/>
    <mergeCell ref="C242:C246"/>
    <mergeCell ref="C248:C249"/>
    <mergeCell ref="C256:F256"/>
    <mergeCell ref="C258:C262"/>
    <mergeCell ref="C264:C265"/>
    <mergeCell ref="I258:I259"/>
    <mergeCell ref="I261:I262"/>
    <mergeCell ref="D250:F250"/>
    <mergeCell ref="D275:F275"/>
    <mergeCell ref="C217:C221"/>
    <mergeCell ref="C223:C224"/>
    <mergeCell ref="C231:F231"/>
    <mergeCell ref="C233:C237"/>
    <mergeCell ref="C239:C240"/>
    <mergeCell ref="I233:I234"/>
    <mergeCell ref="I236:I237"/>
    <mergeCell ref="C192:C196"/>
    <mergeCell ref="C198:C199"/>
    <mergeCell ref="C206:F206"/>
    <mergeCell ref="C208:C212"/>
    <mergeCell ref="C214:C215"/>
    <mergeCell ref="I208:I209"/>
    <mergeCell ref="I211:I212"/>
    <mergeCell ref="D200:F200"/>
    <mergeCell ref="D225:F225"/>
    <mergeCell ref="C167:C171"/>
    <mergeCell ref="C173:C174"/>
    <mergeCell ref="C181:F181"/>
    <mergeCell ref="C183:C187"/>
    <mergeCell ref="C189:C190"/>
    <mergeCell ref="I183:I184"/>
    <mergeCell ref="I186:I187"/>
    <mergeCell ref="C142:C146"/>
    <mergeCell ref="C148:C149"/>
    <mergeCell ref="C156:F156"/>
    <mergeCell ref="C158:C162"/>
    <mergeCell ref="C164:C165"/>
    <mergeCell ref="D150:F150"/>
    <mergeCell ref="D175:F175"/>
    <mergeCell ref="D76:F76"/>
    <mergeCell ref="C118:C122"/>
    <mergeCell ref="C124:C125"/>
    <mergeCell ref="C131:F131"/>
    <mergeCell ref="C133:C137"/>
    <mergeCell ref="C139:C140"/>
    <mergeCell ref="C93:C97"/>
    <mergeCell ref="C99:C100"/>
    <mergeCell ref="C107:F107"/>
    <mergeCell ref="C109:C113"/>
    <mergeCell ref="C115:C116"/>
    <mergeCell ref="D101:F101"/>
    <mergeCell ref="D700:F700"/>
    <mergeCell ref="D725:F725"/>
    <mergeCell ref="D750:F750"/>
    <mergeCell ref="C34:C38"/>
    <mergeCell ref="C40:C41"/>
    <mergeCell ref="C43:C47"/>
    <mergeCell ref="C3:F3"/>
    <mergeCell ref="C9:C13"/>
    <mergeCell ref="C15:C16"/>
    <mergeCell ref="C7:F7"/>
    <mergeCell ref="C18:C22"/>
    <mergeCell ref="C24:C25"/>
    <mergeCell ref="C32:F32"/>
    <mergeCell ref="D26:F26"/>
    <mergeCell ref="C68:C72"/>
    <mergeCell ref="C74:C75"/>
    <mergeCell ref="C82:F82"/>
    <mergeCell ref="C84:C88"/>
    <mergeCell ref="C90:C91"/>
    <mergeCell ref="C49:C50"/>
    <mergeCell ref="C57:F57"/>
    <mergeCell ref="C59:C63"/>
    <mergeCell ref="C65:C66"/>
    <mergeCell ref="D51:F51"/>
  </mergeCells>
  <conditionalFormatting sqref="F24">
    <cfRule type="cellIs" dxfId="59" priority="118" operator="greaterThan">
      <formula>14999</formula>
    </cfRule>
  </conditionalFormatting>
  <conditionalFormatting sqref="F25">
    <cfRule type="containsText" dxfId="58" priority="117" operator="containsText" text="Yes">
      <formula>NOT(ISERROR(SEARCH("Yes",F25)))</formula>
    </cfRule>
  </conditionalFormatting>
  <conditionalFormatting sqref="F49">
    <cfRule type="cellIs" dxfId="57" priority="58" operator="greaterThan">
      <formula>14999</formula>
    </cfRule>
  </conditionalFormatting>
  <conditionalFormatting sqref="F50">
    <cfRule type="containsText" dxfId="56" priority="57" operator="containsText" text="Yes">
      <formula>NOT(ISERROR(SEARCH("Yes",F50)))</formula>
    </cfRule>
  </conditionalFormatting>
  <conditionalFormatting sqref="F74">
    <cfRule type="cellIs" dxfId="55" priority="56" operator="greaterThan">
      <formula>14999</formula>
    </cfRule>
  </conditionalFormatting>
  <conditionalFormatting sqref="F75">
    <cfRule type="containsText" dxfId="54" priority="55" operator="containsText" text="Yes">
      <formula>NOT(ISERROR(SEARCH("Yes",F75)))</formula>
    </cfRule>
  </conditionalFormatting>
  <conditionalFormatting sqref="F99">
    <cfRule type="cellIs" dxfId="53" priority="54" operator="greaterThan">
      <formula>14999</formula>
    </cfRule>
  </conditionalFormatting>
  <conditionalFormatting sqref="F100">
    <cfRule type="containsText" dxfId="52" priority="53" operator="containsText" text="Yes">
      <formula>NOT(ISERROR(SEARCH("Yes",F100)))</formula>
    </cfRule>
  </conditionalFormatting>
  <conditionalFormatting sqref="F124">
    <cfRule type="cellIs" dxfId="51" priority="52" operator="greaterThan">
      <formula>14999</formula>
    </cfRule>
  </conditionalFormatting>
  <conditionalFormatting sqref="F125">
    <cfRule type="containsText" dxfId="50" priority="51" operator="containsText" text="Yes">
      <formula>NOT(ISERROR(SEARCH("Yes",F125)))</formula>
    </cfRule>
  </conditionalFormatting>
  <conditionalFormatting sqref="F148">
    <cfRule type="cellIs" dxfId="49" priority="50" operator="greaterThan">
      <formula>14999</formula>
    </cfRule>
  </conditionalFormatting>
  <conditionalFormatting sqref="F149">
    <cfRule type="containsText" dxfId="48" priority="49" operator="containsText" text="Yes">
      <formula>NOT(ISERROR(SEARCH("Yes",F149)))</formula>
    </cfRule>
  </conditionalFormatting>
  <conditionalFormatting sqref="F173">
    <cfRule type="cellIs" dxfId="47" priority="48" operator="greaterThan">
      <formula>14999</formula>
    </cfRule>
  </conditionalFormatting>
  <conditionalFormatting sqref="F174">
    <cfRule type="containsText" dxfId="46" priority="47" operator="containsText" text="Yes">
      <formula>NOT(ISERROR(SEARCH("Yes",F174)))</formula>
    </cfRule>
  </conditionalFormatting>
  <conditionalFormatting sqref="F198">
    <cfRule type="cellIs" dxfId="45" priority="46" operator="greaterThan">
      <formula>14999</formula>
    </cfRule>
  </conditionalFormatting>
  <conditionalFormatting sqref="F199">
    <cfRule type="containsText" dxfId="44" priority="45" operator="containsText" text="Yes">
      <formula>NOT(ISERROR(SEARCH("Yes",F199)))</formula>
    </cfRule>
  </conditionalFormatting>
  <conditionalFormatting sqref="F223">
    <cfRule type="cellIs" dxfId="43" priority="44" operator="greaterThan">
      <formula>14999</formula>
    </cfRule>
  </conditionalFormatting>
  <conditionalFormatting sqref="F224">
    <cfRule type="containsText" dxfId="42" priority="43" operator="containsText" text="Yes">
      <formula>NOT(ISERROR(SEARCH("Yes",F224)))</formula>
    </cfRule>
  </conditionalFormatting>
  <conditionalFormatting sqref="F248">
    <cfRule type="cellIs" dxfId="41" priority="42" operator="greaterThan">
      <formula>14999</formula>
    </cfRule>
  </conditionalFormatting>
  <conditionalFormatting sqref="F249">
    <cfRule type="containsText" dxfId="40" priority="41" operator="containsText" text="Yes">
      <formula>NOT(ISERROR(SEARCH("Yes",F249)))</formula>
    </cfRule>
  </conditionalFormatting>
  <conditionalFormatting sqref="F273">
    <cfRule type="cellIs" dxfId="39" priority="40" operator="greaterThan">
      <formula>14999</formula>
    </cfRule>
  </conditionalFormatting>
  <conditionalFormatting sqref="F274">
    <cfRule type="containsText" dxfId="38" priority="39" operator="containsText" text="Yes">
      <formula>NOT(ISERROR(SEARCH("Yes",F274)))</formula>
    </cfRule>
  </conditionalFormatting>
  <conditionalFormatting sqref="F298">
    <cfRule type="cellIs" dxfId="37" priority="38" operator="greaterThan">
      <formula>14999</formula>
    </cfRule>
  </conditionalFormatting>
  <conditionalFormatting sqref="F299">
    <cfRule type="containsText" dxfId="36" priority="37" operator="containsText" text="Yes">
      <formula>NOT(ISERROR(SEARCH("Yes",F299)))</formula>
    </cfRule>
  </conditionalFormatting>
  <conditionalFormatting sqref="F323">
    <cfRule type="cellIs" dxfId="35" priority="36" operator="greaterThan">
      <formula>14999</formula>
    </cfRule>
  </conditionalFormatting>
  <conditionalFormatting sqref="F324">
    <cfRule type="containsText" dxfId="34" priority="35" operator="containsText" text="Yes">
      <formula>NOT(ISERROR(SEARCH("Yes",F324)))</formula>
    </cfRule>
  </conditionalFormatting>
  <conditionalFormatting sqref="F348">
    <cfRule type="cellIs" dxfId="33" priority="34" operator="greaterThan">
      <formula>14999</formula>
    </cfRule>
  </conditionalFormatting>
  <conditionalFormatting sqref="F349">
    <cfRule type="containsText" dxfId="32" priority="33" operator="containsText" text="Yes">
      <formula>NOT(ISERROR(SEARCH("Yes",F349)))</formula>
    </cfRule>
  </conditionalFormatting>
  <conditionalFormatting sqref="F373">
    <cfRule type="cellIs" dxfId="31" priority="32" operator="greaterThan">
      <formula>14999</formula>
    </cfRule>
  </conditionalFormatting>
  <conditionalFormatting sqref="F374">
    <cfRule type="containsText" dxfId="30" priority="31" operator="containsText" text="Yes">
      <formula>NOT(ISERROR(SEARCH("Yes",F374)))</formula>
    </cfRule>
  </conditionalFormatting>
  <conditionalFormatting sqref="F398">
    <cfRule type="cellIs" dxfId="29" priority="30" operator="greaterThan">
      <formula>14999</formula>
    </cfRule>
  </conditionalFormatting>
  <conditionalFormatting sqref="F399">
    <cfRule type="containsText" dxfId="28" priority="29" operator="containsText" text="Yes">
      <formula>NOT(ISERROR(SEARCH("Yes",F399)))</formula>
    </cfRule>
  </conditionalFormatting>
  <conditionalFormatting sqref="F423">
    <cfRule type="cellIs" dxfId="27" priority="28" operator="greaterThan">
      <formula>14999</formula>
    </cfRule>
  </conditionalFormatting>
  <conditionalFormatting sqref="F424">
    <cfRule type="containsText" dxfId="26" priority="27" operator="containsText" text="Yes">
      <formula>NOT(ISERROR(SEARCH("Yes",F424)))</formula>
    </cfRule>
  </conditionalFormatting>
  <conditionalFormatting sqref="F448">
    <cfRule type="cellIs" dxfId="25" priority="26" operator="greaterThan">
      <formula>14999</formula>
    </cfRule>
  </conditionalFormatting>
  <conditionalFormatting sqref="F449">
    <cfRule type="containsText" dxfId="24" priority="25" operator="containsText" text="Yes">
      <formula>NOT(ISERROR(SEARCH("Yes",F449)))</formula>
    </cfRule>
  </conditionalFormatting>
  <conditionalFormatting sqref="F473">
    <cfRule type="cellIs" dxfId="23" priority="24" operator="greaterThan">
      <formula>14999</formula>
    </cfRule>
  </conditionalFormatting>
  <conditionalFormatting sqref="F474">
    <cfRule type="containsText" dxfId="22" priority="23" operator="containsText" text="Yes">
      <formula>NOT(ISERROR(SEARCH("Yes",F474)))</formula>
    </cfRule>
  </conditionalFormatting>
  <conditionalFormatting sqref="F498">
    <cfRule type="cellIs" dxfId="21" priority="22" operator="greaterThan">
      <formula>14999</formula>
    </cfRule>
  </conditionalFormatting>
  <conditionalFormatting sqref="F499">
    <cfRule type="containsText" dxfId="20" priority="21" operator="containsText" text="Yes">
      <formula>NOT(ISERROR(SEARCH("Yes",F499)))</formula>
    </cfRule>
  </conditionalFormatting>
  <conditionalFormatting sqref="F523">
    <cfRule type="cellIs" dxfId="19" priority="20" operator="greaterThan">
      <formula>14999</formula>
    </cfRule>
  </conditionalFormatting>
  <conditionalFormatting sqref="F524">
    <cfRule type="containsText" dxfId="18" priority="19" operator="containsText" text="Yes">
      <formula>NOT(ISERROR(SEARCH("Yes",F524)))</formula>
    </cfRule>
  </conditionalFormatting>
  <conditionalFormatting sqref="F548">
    <cfRule type="cellIs" dxfId="17" priority="18" operator="greaterThan">
      <formula>14999</formula>
    </cfRule>
  </conditionalFormatting>
  <conditionalFormatting sqref="F549">
    <cfRule type="containsText" dxfId="16" priority="17" operator="containsText" text="Yes">
      <formula>NOT(ISERROR(SEARCH("Yes",F549)))</formula>
    </cfRule>
  </conditionalFormatting>
  <conditionalFormatting sqref="F573">
    <cfRule type="cellIs" dxfId="15" priority="16" operator="greaterThan">
      <formula>14999</formula>
    </cfRule>
  </conditionalFormatting>
  <conditionalFormatting sqref="F574">
    <cfRule type="containsText" dxfId="14" priority="15" operator="containsText" text="Yes">
      <formula>NOT(ISERROR(SEARCH("Yes",F574)))</formula>
    </cfRule>
  </conditionalFormatting>
  <conditionalFormatting sqref="F598">
    <cfRule type="cellIs" dxfId="13" priority="14" operator="greaterThan">
      <formula>14999</formula>
    </cfRule>
  </conditionalFormatting>
  <conditionalFormatting sqref="F599">
    <cfRule type="containsText" dxfId="12" priority="13" operator="containsText" text="Yes">
      <formula>NOT(ISERROR(SEARCH("Yes",F599)))</formula>
    </cfRule>
  </conditionalFormatting>
  <conditionalFormatting sqref="F623">
    <cfRule type="cellIs" dxfId="11" priority="12" operator="greaterThan">
      <formula>14999</formula>
    </cfRule>
  </conditionalFormatting>
  <conditionalFormatting sqref="F624">
    <cfRule type="containsText" dxfId="10" priority="11" operator="containsText" text="Yes">
      <formula>NOT(ISERROR(SEARCH("Yes",F624)))</formula>
    </cfRule>
  </conditionalFormatting>
  <conditionalFormatting sqref="F648">
    <cfRule type="cellIs" dxfId="9" priority="10" operator="greaterThan">
      <formula>14999</formula>
    </cfRule>
  </conditionalFormatting>
  <conditionalFormatting sqref="F649">
    <cfRule type="containsText" dxfId="8" priority="9" operator="containsText" text="Yes">
      <formula>NOT(ISERROR(SEARCH("Yes",F649)))</formula>
    </cfRule>
  </conditionalFormatting>
  <conditionalFormatting sqref="F673">
    <cfRule type="cellIs" dxfId="7" priority="8" operator="greaterThan">
      <formula>14999</formula>
    </cfRule>
  </conditionalFormatting>
  <conditionalFormatting sqref="F674">
    <cfRule type="containsText" dxfId="6" priority="7" operator="containsText" text="Yes">
      <formula>NOT(ISERROR(SEARCH("Yes",F674)))</formula>
    </cfRule>
  </conditionalFormatting>
  <conditionalFormatting sqref="F698">
    <cfRule type="cellIs" dxfId="5" priority="6" operator="greaterThan">
      <formula>14999</formula>
    </cfRule>
  </conditionalFormatting>
  <conditionalFormatting sqref="F699">
    <cfRule type="containsText" dxfId="4" priority="5" operator="containsText" text="Yes">
      <formula>NOT(ISERROR(SEARCH("Yes",F699)))</formula>
    </cfRule>
  </conditionalFormatting>
  <conditionalFormatting sqref="F723">
    <cfRule type="cellIs" dxfId="3" priority="4" operator="greaterThan">
      <formula>14999</formula>
    </cfRule>
  </conditionalFormatting>
  <conditionalFormatting sqref="F724">
    <cfRule type="containsText" dxfId="2" priority="3" operator="containsText" text="Yes">
      <formula>NOT(ISERROR(SEARCH("Yes",F724)))</formula>
    </cfRule>
  </conditionalFormatting>
  <conditionalFormatting sqref="F748">
    <cfRule type="cellIs" dxfId="1" priority="2" operator="greaterThan">
      <formula>14999</formula>
    </cfRule>
  </conditionalFormatting>
  <conditionalFormatting sqref="F749">
    <cfRule type="containsText" dxfId="0" priority="1" operator="containsText" text="Yes">
      <formula>NOT(ISERROR(SEARCH("Yes",F749)))</formula>
    </cfRule>
  </conditionalFormatting>
  <dataValidations count="8">
    <dataValidation type="date" allowBlank="1" showInputMessage="1" showErrorMessage="1" error="Please provide a date after 1 January 2021" sqref="F23 F722 F48 F73 F98 F123 F147 F172 F197 F222 F247 F272 F297 F322 F347 F372 F397 F422 F447 F472 F497 F522 F547 F572 F597 F622 F647 F672 F697 F747 F27" xr:uid="{00000000-0002-0000-0A00-000001000000}">
      <formula1>44197</formula1>
      <formula2>46022</formula2>
    </dataValidation>
    <dataValidation type="list" allowBlank="1" showInputMessage="1" showErrorMessage="1" sqref="F18 F692 F717 F43 F68 F93 F118 F142 F167 F192 F217 F242 F267 F292 F317 F342 F367 F392 F417 F442 F467 F492 F517 F542 F567 F592 F617 F642 F667 F742" xr:uid="{00000000-0002-0000-0A00-000002000000}">
      <formula1>EventType</formula1>
    </dataValidation>
    <dataValidation type="list" allowBlank="1" showInputMessage="1" showErrorMessage="1" sqref="F29 F54 F79 F104 F128 F153 F178 F203 F228 F253 F278 F303 F328 F353 F378 F403 F428 F453 F478 F503 F528 F553 F578 F603 F628 F653 F678 F703 F728 F753" xr:uid="{00000000-0002-0000-0A00-000004000000}">
      <formula1>RiskAss</formula1>
    </dataValidation>
    <dataValidation type="list" allowBlank="1" showInputMessage="1" showErrorMessage="1" sqref="F20 F744 F694 F701 F726 F25 F45 F52 F70 F77 F95 F125:F126 F120 F102 F144 F151 F169 F176 F194 F201 F219 F226 F244 F251 F269 F276 F294 F301 F319 F326 F344 F351 F369 F376 F394 F401 F419 F426 F444 F451 F469 F476 F494 F501 F519 F526 F544 F551 F569 F576 F594 F601 F619 F626 F644 F651 F669 F676 F719 F50 F75 F100 F149 F174 F199 F224 F249 F274 F299 F324 F349 F374 F399 F424 F449 F474 F499 F524 F549 F574 F599 F624 F649 F674 F699 F724 F749 F751" xr:uid="{00000000-0002-0000-0A00-000005000000}">
      <formula1>Dunno</formula1>
    </dataValidation>
    <dataValidation type="decimal" errorStyle="information" allowBlank="1" showInputMessage="1" showErrorMessage="1" error="Please enter a number" sqref="F24 F723 F49 F74 F99 F124 F148 F173 F198 F223 F248 F273 F298 F323 F348 F373 F398 F423 F448 F473 F498 F523 F548 F573 F598 F623 F648 F673 F698 F748" xr:uid="{00000000-0002-0000-0A00-000006000000}">
      <formula1>1</formula1>
      <formula2>1000000</formula2>
    </dataValidation>
    <dataValidation allowBlank="1" showInputMessage="1" showErrorMessage="1" error="Please provide a date after 1 January 2021" sqref="F12:F13 F711:F712 F37:F38 F62:F63 F87:F88 F112:F113 F136:F137 F161:F162 F186:F187 F211:F212 F236:F237 F261:F262 F286:F287 F311:F312 F336:F337 F361:F362 F386:F387 F411:F412 F436:F437 F461:F462 F486:F487 F511:F512 F536:F537 F561:F562 F586:F587 F611:F612 F636:F637 F661:F662 F686:F687 F736:F737" xr:uid="{00000000-0002-0000-0A00-000007000000}"/>
    <dataValidation type="list" allowBlank="1" showInputMessage="1" showErrorMessage="1" sqref="F19 F44 F69 F94 F119 F143 F168 F193 F218 F243 F268 F293 F318 F343 F368 F393 F418 F443 F468 F493 F518 F543 F568 F593 F618 F643 F668 F693 F718 F743" xr:uid="{E0D1E388-09A0-4A31-89C2-556419D79932}">
      <formula1>OtherAudience</formula1>
    </dataValidation>
    <dataValidation type="list" allowBlank="1" showInputMessage="1" showErrorMessage="1" sqref="F15 F40 F65 F90 F115 F139 F164 F189 F214 F239 F264 F289 F314 F339 F364 F389 F414 F439 F464 F489 F514 F539 F564 F589 F614 F639 F664 F689 F714 F739" xr:uid="{9B57B559-3CD6-41E4-B9E5-C8B949B8D157}">
      <formula1>Covid19</formula1>
    </dataValidation>
  </dataValidations>
  <hyperlinks>
    <hyperlink ref="I9:I10" location="'Future Events'!F9" display="Back to top" xr:uid="{00000000-0004-0000-0A00-000000000000}"/>
    <hyperlink ref="I12:I13" location="CheckFuture" display="Back to checklist" xr:uid="{00000000-0004-0000-0A00-000001000000}"/>
    <hyperlink ref="I34:I35" location="'Future Events'!F9" display="Back to top" xr:uid="{00000000-0004-0000-0A00-00001F000000}"/>
    <hyperlink ref="I59:I60" location="'Future Events'!F9" display="Back to top" xr:uid="{00000000-0004-0000-0A00-000020000000}"/>
    <hyperlink ref="I84:I85" location="'Future Events'!F9" display="Back to top" xr:uid="{00000000-0004-0000-0A00-000021000000}"/>
    <hyperlink ref="I109:I110" location="'Future Events'!F9" display="Back to top" xr:uid="{00000000-0004-0000-0A00-000022000000}"/>
    <hyperlink ref="I133:I134" location="'Future Events'!F9" display="Back to top" xr:uid="{00000000-0004-0000-0A00-000023000000}"/>
    <hyperlink ref="I158:I159" location="'Future Events'!F9" display="Back to top" xr:uid="{00000000-0004-0000-0A00-000024000000}"/>
    <hyperlink ref="I183:I184" location="'Future Events'!F9" display="Back to top" xr:uid="{00000000-0004-0000-0A00-000025000000}"/>
    <hyperlink ref="I208:I209" location="'Future Events'!F9" display="Back to top" xr:uid="{00000000-0004-0000-0A00-000026000000}"/>
    <hyperlink ref="I233:I234" location="'Future Events'!F9" display="Back to top" xr:uid="{00000000-0004-0000-0A00-000027000000}"/>
    <hyperlink ref="I258:I259" location="'Future Events'!F9" display="Back to top" xr:uid="{00000000-0004-0000-0A00-000028000000}"/>
    <hyperlink ref="I283:I284" location="'Future Events'!F9" display="Back to top" xr:uid="{00000000-0004-0000-0A00-000029000000}"/>
    <hyperlink ref="I308:I309" location="'Future Events'!F9" display="Back to top" xr:uid="{00000000-0004-0000-0A00-00002A000000}"/>
    <hyperlink ref="I333:I334" location="'Future Events'!F9" display="Back to top" xr:uid="{00000000-0004-0000-0A00-00002B000000}"/>
    <hyperlink ref="I358:I359" location="'Future Events'!F9" display="Back to top" xr:uid="{00000000-0004-0000-0A00-00002C000000}"/>
    <hyperlink ref="I383:I384" location="'Future Events'!F9" display="Back to top" xr:uid="{00000000-0004-0000-0A00-00002D000000}"/>
    <hyperlink ref="I408:I409" location="'Future Events'!F9" display="Back to top" xr:uid="{00000000-0004-0000-0A00-00002E000000}"/>
    <hyperlink ref="I433:I434" location="'Future Events'!F9" display="Back to top" xr:uid="{00000000-0004-0000-0A00-00002F000000}"/>
    <hyperlink ref="I458:I459" location="'Future Events'!F9" display="Back to top" xr:uid="{00000000-0004-0000-0A00-000030000000}"/>
    <hyperlink ref="I483:I484" location="'Future Events'!F9" display="Back to top" xr:uid="{00000000-0004-0000-0A00-000031000000}"/>
    <hyperlink ref="I508:I509" location="'Future Events'!F9" display="Back to top" xr:uid="{00000000-0004-0000-0A00-000032000000}"/>
    <hyperlink ref="I533:I534" location="'Future Events'!F9" display="Back to top" xr:uid="{00000000-0004-0000-0A00-000033000000}"/>
    <hyperlink ref="I558:I559" location="'Future Events'!F9" display="Back to top" xr:uid="{00000000-0004-0000-0A00-000034000000}"/>
    <hyperlink ref="I583:I584" location="'Future Events'!F9" display="Back to top" xr:uid="{00000000-0004-0000-0A00-000035000000}"/>
    <hyperlink ref="I608:I609" location="'Future Events'!F9" display="Back to top" xr:uid="{00000000-0004-0000-0A00-000036000000}"/>
    <hyperlink ref="I633:I634" location="'Future Events'!F9" display="Back to top" xr:uid="{00000000-0004-0000-0A00-000037000000}"/>
    <hyperlink ref="I658:I659" location="'Future Events'!F9" display="Back to top" xr:uid="{00000000-0004-0000-0A00-000038000000}"/>
    <hyperlink ref="I683:I684" location="'Future Events'!F9" display="Back to top" xr:uid="{00000000-0004-0000-0A00-000039000000}"/>
    <hyperlink ref="I708:I709" location="'Future Events'!F9" display="Back to top" xr:uid="{00000000-0004-0000-0A00-00003A000000}"/>
    <hyperlink ref="I733:I734" location="'Future Events'!F9" display="Back to top" xr:uid="{00000000-0004-0000-0A00-00003B000000}"/>
    <hyperlink ref="I37:I38" location="CheckFuture" display="Back to checklist" xr:uid="{F68A164D-9558-4C74-8555-537ED0E7442F}"/>
    <hyperlink ref="I62:I63" location="CheckFuture" display="Back to checklist" xr:uid="{4344A341-997B-48EE-B499-FC1ED53865B8}"/>
    <hyperlink ref="I87:I88" location="CheckFuture" display="Back to checklist" xr:uid="{FB79E0F1-5781-4144-B8B6-2DA7448683B3}"/>
    <hyperlink ref="I112:I113" location="CheckFuture" display="Back to checklist" xr:uid="{11840B3D-6C96-4154-9944-6F6CF61954CF}"/>
    <hyperlink ref="I136:I137" location="CheckFuture" display="Back to checklist" xr:uid="{FDA3D819-22A2-44C5-AC18-343ED5616038}"/>
    <hyperlink ref="I161:I162" location="CheckFuture" display="Back to checklist" xr:uid="{F132612E-EAC8-47B3-8E1E-6712BC85D040}"/>
    <hyperlink ref="I186:I187" location="CheckFuture" display="Back to checklist" xr:uid="{72C28C32-ADA7-4A63-8F07-C62322503AE4}"/>
    <hyperlink ref="I211:I212" location="CheckFuture" display="Back to checklist" xr:uid="{C3DB2730-106B-4FCA-8F25-D36FBF79505A}"/>
    <hyperlink ref="I236:I237" location="CheckFuture" display="Back to checklist" xr:uid="{1FA00A75-D5E3-4581-98FC-FFC9C84DA601}"/>
    <hyperlink ref="I261:I262" location="CheckFuture" display="Back to checklist" xr:uid="{1EA98F39-F434-4D44-92BC-6634BDBCCCC3}"/>
    <hyperlink ref="I286:I287" location="CheckFuture" display="Back to checklist" xr:uid="{37C0123B-9AA3-404B-B391-D4C870207BBF}"/>
    <hyperlink ref="I311:I312" location="CheckFuture" display="Back to checklist" xr:uid="{9CD48052-4674-4D96-8ED1-A9DF7CF7301D}"/>
    <hyperlink ref="I336:I337" location="CheckFuture" display="Back to checklist" xr:uid="{55791F0B-BA15-4705-9119-46C8DDE23B89}"/>
    <hyperlink ref="I361:I362" location="CheckFuture" display="Back to checklist" xr:uid="{0BDEAF0E-616C-4F44-AA54-4C5BA6CE7E72}"/>
    <hyperlink ref="I386:I387" location="CheckFuture" display="Back to checklist" xr:uid="{9CF67A74-A986-4C0C-84B7-89B89379A81A}"/>
    <hyperlink ref="I411:I412" location="CheckFuture" display="Back to checklist" xr:uid="{A7B4E319-C0F3-442C-AED7-37A35323D222}"/>
    <hyperlink ref="I436:I437" location="CheckFuture" display="Back to checklist" xr:uid="{625FA3BA-AA39-4652-AFE7-D579DA7EA335}"/>
    <hyperlink ref="I461:I462" location="CheckFuture" display="Back to checklist" xr:uid="{22E1DDB1-AEBA-4D4B-B6C7-BFA75EF2D7DF}"/>
    <hyperlink ref="I486:I487" location="CheckFuture" display="Back to checklist" xr:uid="{E1925A1E-DB8D-4CFD-915C-20E590D775F0}"/>
    <hyperlink ref="I511:I512" location="CheckFuture" display="Back to checklist" xr:uid="{F72C6445-3B13-42E4-A00A-9996A44ECE23}"/>
    <hyperlink ref="I536:I537" location="CheckFuture" display="Back to checklist" xr:uid="{CBAC58DF-F979-4A26-8445-C11D9EC8FDA1}"/>
    <hyperlink ref="I561:I562" location="CheckFuture" display="Back to checklist" xr:uid="{30C51EA0-BB20-40F2-B393-E2C86DC96280}"/>
    <hyperlink ref="I586:I587" location="CheckFuture" display="Back to checklist" xr:uid="{C0ED5F9C-5BA5-48AE-B777-5D4DBBDD0841}"/>
    <hyperlink ref="I611:I612" location="CheckFuture" display="Back to checklist" xr:uid="{9D2ECC5E-A38C-4EAA-B275-B496C4C48975}"/>
    <hyperlink ref="I636:I637" location="CheckFuture" display="Back to checklist" xr:uid="{FB704C2C-1FEB-45A0-8E3D-5C4D076BCE76}"/>
    <hyperlink ref="I661:I662" location="CheckFuture" display="Back to checklist" xr:uid="{5604932C-9DCB-4605-8224-E983DFCC8D22}"/>
    <hyperlink ref="I686:I687" location="CheckFuture" display="Back to checklist" xr:uid="{150EEF9F-F3EA-4E54-A893-C5F7676B4066}"/>
    <hyperlink ref="I711:I712" location="CheckFuture" display="Back to checklist" xr:uid="{D5A78A8C-9F4C-45B8-828D-65B7F906B179}"/>
    <hyperlink ref="I736:I737" location="CheckFuture" display="Back to checklist" xr:uid="{B31068C7-89A9-47B3-A416-8F8415D58441}"/>
    <hyperlink ref="D26" r:id="rId1" display="If either answer to these questions appears as red text, please contact the Networks Team for guidance" xr:uid="{4EF43600-5309-493C-A5C4-E203E941D21D}"/>
    <hyperlink ref="D51" r:id="rId2" display="If either answer to these questions appears as red text, please contact the Networks Team for guidance" xr:uid="{089EF643-C426-4192-8DD1-FDEFDE7CCD91}"/>
    <hyperlink ref="D76" r:id="rId3" display="If either answer to these questions appears as red text, please contact the Networks Team for guidance" xr:uid="{E2BF84E0-EAF2-44B8-86E7-C41476F4DE91}"/>
    <hyperlink ref="D101" r:id="rId4" display="If either answer to these questions appears as red text, please contact the Networks Team for guidance" xr:uid="{A106D63A-87F8-4B0F-A2C0-DDD4FEAF24A3}"/>
    <hyperlink ref="D150" r:id="rId5" display="If either answer to these questions appears as red text, please contact the Networks Team for guidance" xr:uid="{15013B99-190B-406D-A49F-1C74A16756C5}"/>
    <hyperlink ref="D175" r:id="rId6" display="If either answer to these questions appears as red text, please contact the Networks Team for guidance" xr:uid="{65103A9C-537C-4A8E-ADB4-3CD7817DF3B8}"/>
    <hyperlink ref="D200" r:id="rId7" display="If either answer to these questions appears as red text, please contact the Networks Team for guidance" xr:uid="{E45234A1-4BA7-4000-9FB8-CCAB575EF428}"/>
    <hyperlink ref="D225" r:id="rId8" display="If either answer to these questions appears as red text, please contact the Networks Team for guidance" xr:uid="{EFB79150-B05F-45AE-9385-A9EF0B617B57}"/>
    <hyperlink ref="D250" r:id="rId9" display="If either answer to these questions appears as red text, please contact the Networks Team for guidance" xr:uid="{3FB09C10-3BB4-4746-9F34-B79108A0EF50}"/>
    <hyperlink ref="D275" r:id="rId10" display="If either answer to these questions appears as red text, please contact the Networks Team for guidance" xr:uid="{5C1DA743-738D-4311-A15D-275B678F5D2F}"/>
    <hyperlink ref="D300" r:id="rId11" display="If either answer to these questions appears as red text, please contact the Networks Team for guidance" xr:uid="{9D508270-C6BB-4366-A95F-B0B937D69A7B}"/>
    <hyperlink ref="D325" r:id="rId12" display="If either answer to these questions appears as red text, please contact the Networks Team for guidance" xr:uid="{A733B7E3-78B5-4926-9662-4F4C7DD69C48}"/>
    <hyperlink ref="D350" r:id="rId13" display="If either answer to these questions appears as red text, please contact the Networks Team for guidance" xr:uid="{426E3166-0C8A-4454-87D3-97720A50B291}"/>
    <hyperlink ref="D375" r:id="rId14" display="If either answer to these questions appears as red text, please contact the Networks Team for guidance" xr:uid="{0019AAE3-F764-4D71-8C87-BEB17B96ABBE}"/>
    <hyperlink ref="D400" r:id="rId15" display="If either answer to these questions appears as red text, please contact the Networks Team for guidance" xr:uid="{716C0912-8B8F-40D6-AB9B-BBB73F8D04C7}"/>
    <hyperlink ref="D425" r:id="rId16" display="If either answer to these questions appears as red text, please contact the Networks Team for guidance" xr:uid="{E7B3F691-F3DC-4F4C-9160-F566FFD5DD48}"/>
    <hyperlink ref="D450" r:id="rId17" display="If either answer to these questions appears as red text, please contact the Networks Team for guidance" xr:uid="{84420979-4A4C-4778-A989-86D3A0D349F0}"/>
    <hyperlink ref="D475" r:id="rId18" display="If either answer to these questions appears as red text, please contact the Networks Team for guidance" xr:uid="{ED7BE0FB-1809-400E-B030-BBA8A9195D95}"/>
    <hyperlink ref="D500" r:id="rId19" display="If either answer to these questions appears as red text, please contact the Networks Team for guidance" xr:uid="{C0A9550C-4F62-4FA7-9763-46BEEB740636}"/>
    <hyperlink ref="D525" r:id="rId20" display="If either answer to these questions appears as red text, please contact the Networks Team for guidance" xr:uid="{C1B0D510-0005-4134-BDFB-6189AFE935EB}"/>
    <hyperlink ref="D550" r:id="rId21" display="If either answer to these questions appears as red text, please contact the Networks Team for guidance" xr:uid="{315B89F2-D9E4-4BF7-8688-6BB9213E8E80}"/>
    <hyperlink ref="D575" r:id="rId22" display="If either answer to these questions appears as red text, please contact the Networks Team for guidance" xr:uid="{0732725F-CAAF-4615-8D7D-64927A1C0A20}"/>
    <hyperlink ref="D600" r:id="rId23" display="If either answer to these questions appears as red text, please contact the Networks Team for guidance" xr:uid="{55CAF4A1-27BE-4A65-A76F-2D7BEA94279A}"/>
    <hyperlink ref="D625" r:id="rId24" display="If either answer to these questions appears as red text, please contact the Networks Team for guidance" xr:uid="{E6039102-9A56-4081-BEED-E64D7455B6D7}"/>
    <hyperlink ref="D650" r:id="rId25" display="If either answer to these questions appears as red text, please contact the Networks Team for guidance" xr:uid="{B72AA1AF-019C-486C-A5E2-115FCB53E7DE}"/>
    <hyperlink ref="D675" r:id="rId26" display="If either answer to these questions appears as red text, please contact the Networks Team for guidance" xr:uid="{C8DCD5FB-9D65-4B1E-9318-876F12494E7F}"/>
    <hyperlink ref="D700" r:id="rId27" display="If either answer to these questions appears as red text, please contact the Networks Team for guidance" xr:uid="{0448434D-BB79-453F-AE48-E9CD6175981B}"/>
    <hyperlink ref="D725" r:id="rId28" display="If either answer to these questions appears as red text, please contact the Networks Team for guidance" xr:uid="{5A24F201-BB51-47CE-B06E-F9A44F4024C5}"/>
    <hyperlink ref="D750" r:id="rId29" display="If either answer to these questions appears as red text, please contact the Networks Team for guidance" xr:uid="{DD11F642-9945-42CB-9D5F-7FA34167C7B6}"/>
  </hyperlinks>
  <pageMargins left="0.7" right="0.7" top="0.75" bottom="0.75" header="0.3" footer="0.3"/>
  <pageSetup paperSize="9" orientation="portrait" r:id="rId3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tabColor rgb="FF0070C0"/>
  </sheetPr>
  <dimension ref="A1:AG60"/>
  <sheetViews>
    <sheetView zoomScale="60" zoomScaleNormal="60" workbookViewId="0">
      <pane xSplit="3" ySplit="4" topLeftCell="L5" activePane="bottomRight" state="frozen"/>
      <selection pane="topRight" activeCell="D1" sqref="D1"/>
      <selection pane="bottomLeft" activeCell="A5" sqref="A5"/>
      <selection pane="bottomRight" activeCell="G7" sqref="G7"/>
    </sheetView>
  </sheetViews>
  <sheetFormatPr defaultRowHeight="12.5" x14ac:dyDescent="0.25"/>
  <cols>
    <col min="1" max="1" width="16.81640625" bestFit="1" customWidth="1"/>
    <col min="2" max="2" width="21.54296875" customWidth="1"/>
    <col min="3" max="3" width="6.81640625" customWidth="1"/>
    <col min="4" max="4" width="35.1796875" customWidth="1"/>
    <col min="5" max="5" width="23.26953125" customWidth="1"/>
    <col min="6" max="6" width="17" customWidth="1"/>
    <col min="7" max="8" width="12.54296875" bestFit="1" customWidth="1"/>
    <col min="9" max="9" width="2.453125" customWidth="1"/>
    <col min="10" max="10" width="18.7265625" customWidth="1"/>
    <col min="11" max="11" width="26.7265625" customWidth="1"/>
    <col min="12" max="12" width="2.453125" customWidth="1"/>
    <col min="13" max="13" width="21.453125" customWidth="1"/>
    <col min="14" max="14" width="22.7265625" customWidth="1"/>
    <col min="15" max="15" width="26.54296875" customWidth="1"/>
    <col min="16" max="16" width="23.1796875" customWidth="1"/>
    <col min="17" max="17" width="27.81640625" customWidth="1"/>
    <col min="18" max="18" width="2.453125" customWidth="1"/>
    <col min="19" max="19" width="25.54296875" customWidth="1"/>
    <col min="20" max="20" width="26.7265625" customWidth="1"/>
    <col min="21" max="22" width="2.453125" customWidth="1"/>
    <col min="23" max="23" width="51.1796875" customWidth="1"/>
  </cols>
  <sheetData>
    <row r="1" spans="1:23" s="104" customFormat="1" ht="62.5" x14ac:dyDescent="0.25">
      <c r="C1" s="103"/>
      <c r="D1" s="103"/>
      <c r="J1" s="401" t="s">
        <v>459</v>
      </c>
      <c r="K1" s="401"/>
      <c r="L1" s="102"/>
      <c r="O1" s="181" t="s">
        <v>254</v>
      </c>
      <c r="R1" s="102"/>
      <c r="S1" s="102" t="s">
        <v>128</v>
      </c>
      <c r="T1" s="102" t="s">
        <v>127</v>
      </c>
      <c r="U1" s="102"/>
      <c r="V1" s="102"/>
    </row>
    <row r="3" spans="1:23" ht="18" customHeight="1" x14ac:dyDescent="0.25">
      <c r="A3" s="393" t="s">
        <v>106</v>
      </c>
      <c r="B3" s="402"/>
      <c r="C3" s="407" t="s">
        <v>126</v>
      </c>
      <c r="D3" s="400"/>
      <c r="E3" s="400"/>
      <c r="F3" s="400"/>
      <c r="G3" s="400"/>
      <c r="H3" s="400"/>
      <c r="I3" s="182"/>
      <c r="J3" s="403" t="s">
        <v>125</v>
      </c>
      <c r="K3" s="403"/>
      <c r="L3" s="182"/>
      <c r="M3" s="404" t="s">
        <v>62</v>
      </c>
      <c r="N3" s="405"/>
      <c r="O3" s="405"/>
      <c r="P3" s="405"/>
      <c r="Q3" s="406"/>
      <c r="R3" s="182"/>
      <c r="S3" s="400" t="s">
        <v>109</v>
      </c>
      <c r="T3" s="400"/>
      <c r="U3" s="320"/>
      <c r="V3" s="182"/>
      <c r="W3" s="183" t="s">
        <v>64</v>
      </c>
    </row>
    <row r="4" spans="1:23" s="104" customFormat="1" ht="35.25" customHeight="1" x14ac:dyDescent="0.25">
      <c r="A4" s="184" t="s">
        <v>105</v>
      </c>
      <c r="B4" s="185" t="s">
        <v>15</v>
      </c>
      <c r="C4" s="186" t="s">
        <v>80</v>
      </c>
      <c r="D4" s="102" t="s">
        <v>13</v>
      </c>
      <c r="E4" s="102" t="s">
        <v>50</v>
      </c>
      <c r="F4" s="185" t="s">
        <v>110</v>
      </c>
      <c r="G4" s="185" t="s">
        <v>52</v>
      </c>
      <c r="H4" s="185" t="s">
        <v>53</v>
      </c>
      <c r="I4" s="187"/>
      <c r="J4" s="293" t="s">
        <v>487</v>
      </c>
      <c r="K4" s="294" t="s">
        <v>158</v>
      </c>
      <c r="L4" s="187"/>
      <c r="M4" s="188" t="s">
        <v>54</v>
      </c>
      <c r="N4" s="189" t="s">
        <v>55</v>
      </c>
      <c r="O4" s="189" t="s">
        <v>253</v>
      </c>
      <c r="P4" s="189" t="s">
        <v>121</v>
      </c>
      <c r="Q4" s="190" t="s">
        <v>266</v>
      </c>
      <c r="R4" s="187"/>
      <c r="S4" s="185" t="s">
        <v>124</v>
      </c>
      <c r="T4" s="185" t="s">
        <v>123</v>
      </c>
      <c r="U4" s="321"/>
      <c r="V4" s="187"/>
      <c r="W4" s="191" t="s">
        <v>122</v>
      </c>
    </row>
    <row r="5" spans="1:23" ht="13" x14ac:dyDescent="0.3">
      <c r="A5" s="111" t="str">
        <f>Checklist!$E$7</f>
        <v>Toxicology Group Interest Group</v>
      </c>
      <c r="B5" t="str">
        <f>Checklist!$E$8</f>
        <v>Interest Group</v>
      </c>
      <c r="C5" s="192">
        <v>1</v>
      </c>
      <c r="D5" s="109" t="str">
        <f>'Future events'!$F9</f>
        <v>BTS-RSC Joint Session</v>
      </c>
      <c r="E5" s="109" t="str">
        <f>'Future events'!$F10</f>
        <v>The Spine, Liverpool</v>
      </c>
      <c r="F5" s="109" t="str">
        <f>'Future events'!$F11</f>
        <v>British Toxicology Society</v>
      </c>
      <c r="G5" s="193">
        <f>'Future events'!$F12</f>
        <v>45397</v>
      </c>
      <c r="H5" s="193">
        <f>'Future events'!$F13</f>
        <v>45399</v>
      </c>
      <c r="I5" s="106"/>
      <c r="J5" s="109" t="str">
        <f>'Future events'!$F15</f>
        <v xml:space="preserve">Physical </v>
      </c>
      <c r="K5" s="109">
        <f>'Future events'!$F16</f>
        <v>0</v>
      </c>
      <c r="L5" s="106"/>
      <c r="M5" s="111" t="str">
        <f>'Future events'!$F18</f>
        <v>Scientific Meeting or Conference</v>
      </c>
      <c r="N5" t="str">
        <f>'Future events'!$F19</f>
        <v>All</v>
      </c>
      <c r="O5" t="str">
        <f>'Future events'!$F20</f>
        <v>No</v>
      </c>
      <c r="P5" t="str">
        <f>'Future events'!$F21</f>
        <v>Unknown</v>
      </c>
      <c r="Q5" s="112">
        <f>'Future events'!$F22</f>
        <v>0</v>
      </c>
      <c r="R5" s="106"/>
      <c r="S5" s="109">
        <f>'Future events'!$F24</f>
        <v>0</v>
      </c>
      <c r="T5" s="109">
        <f>'Future events'!$F25</f>
        <v>0</v>
      </c>
      <c r="U5" s="322"/>
      <c r="V5" s="106"/>
      <c r="W5" s="110" t="str">
        <f>'Future events'!$F28</f>
        <v>The Toxicology Group intends to provide sponsorship for e.g. speakers' costs for this session, one of several across the course of the BTS Annual Congress</v>
      </c>
    </row>
    <row r="6" spans="1:23" ht="13" x14ac:dyDescent="0.3">
      <c r="A6" s="111" t="str">
        <f>Checklist!$E$7</f>
        <v>Toxicology Group Interest Group</v>
      </c>
      <c r="B6" t="str">
        <f>Checklist!$E$8</f>
        <v>Interest Group</v>
      </c>
      <c r="C6" s="194">
        <v>2</v>
      </c>
      <c r="D6" t="str">
        <f>'Future events'!$F34</f>
        <v>Current Issues in Contaminated Land</v>
      </c>
      <c r="E6" t="str">
        <f>'Future events'!$F35</f>
        <v>Hybrid (Burlington House and online)</v>
      </c>
      <c r="F6" t="str">
        <f>'Future events'!$F36</f>
        <v>Society of Brownfield Risk Assessment</v>
      </c>
      <c r="G6" s="116">
        <f>'Future events'!$F37</f>
        <v>45631</v>
      </c>
      <c r="H6" s="116">
        <f>'Future events'!$F38</f>
        <v>45631</v>
      </c>
      <c r="I6" s="107"/>
      <c r="J6" t="str">
        <f>'Future events'!$F40</f>
        <v>Hybrid</v>
      </c>
      <c r="K6">
        <f>'Future events'!$F41</f>
        <v>0</v>
      </c>
      <c r="L6" s="107"/>
      <c r="M6" s="111" t="str">
        <f>'Future events'!$F43</f>
        <v>Scientific Meeting or Conference</v>
      </c>
      <c r="N6" t="str">
        <f>'Future events'!$F44</f>
        <v>All</v>
      </c>
      <c r="O6" t="str">
        <f>'Future events'!$F45</f>
        <v>No</v>
      </c>
      <c r="P6">
        <f>'Future events'!$F46</f>
        <v>200</v>
      </c>
      <c r="Q6" s="112">
        <f>'Future events'!$F47</f>
        <v>0</v>
      </c>
      <c r="R6" s="107"/>
      <c r="S6">
        <f>'Future events'!$F49</f>
        <v>5000</v>
      </c>
      <c r="T6" t="str">
        <f>'Future events'!$F50</f>
        <v>No</v>
      </c>
      <c r="U6" s="8"/>
      <c r="V6" s="107"/>
      <c r="W6" s="112" t="str">
        <f>'Future events'!$F53</f>
        <v>Annual event in collaboration with SoBRA.</v>
      </c>
    </row>
    <row r="7" spans="1:23" ht="13" x14ac:dyDescent="0.3">
      <c r="A7" s="111" t="str">
        <f>Checklist!$E$7</f>
        <v>Toxicology Group Interest Group</v>
      </c>
      <c r="B7" t="str">
        <f>Checklist!$E$8</f>
        <v>Interest Group</v>
      </c>
      <c r="C7" s="194">
        <v>3</v>
      </c>
      <c r="D7" t="str">
        <f>'Future events'!$F59</f>
        <v>Chemical impacts of climate change</v>
      </c>
      <c r="E7" t="str">
        <f>'Future events'!$F60</f>
        <v>Online</v>
      </c>
      <c r="F7" t="str">
        <f>'Future events'!$F61</f>
        <v>RSC Toxicology and Environmental Chemistry Groups</v>
      </c>
      <c r="G7" s="116">
        <f>'Future events'!$F62</f>
        <v>45321</v>
      </c>
      <c r="H7" s="116" t="str">
        <f>'Future events'!$F63</f>
        <v>Monthly, ongoing</v>
      </c>
      <c r="I7" s="107"/>
      <c r="J7" t="str">
        <f>'Future events'!$F65</f>
        <v>Virtual</v>
      </c>
      <c r="K7" t="str">
        <f>'Future events'!$F66</f>
        <v>Monthly online webinar series</v>
      </c>
      <c r="L7" s="107"/>
      <c r="M7" s="111" t="str">
        <f>'Future events'!$F68</f>
        <v>Webinar</v>
      </c>
      <c r="N7" t="str">
        <f>'Future events'!$F69</f>
        <v>All</v>
      </c>
      <c r="O7" t="str">
        <f>'Future events'!$F70</f>
        <v>No</v>
      </c>
      <c r="P7" t="str">
        <f>'Future events'!$F71</f>
        <v>Unknown</v>
      </c>
      <c r="Q7" s="112">
        <f>'Future events'!$F72</f>
        <v>0</v>
      </c>
      <c r="R7" s="107"/>
      <c r="S7">
        <f>'Future events'!$F74</f>
        <v>0</v>
      </c>
      <c r="T7" t="str">
        <f>'Future events'!$F75</f>
        <v>No</v>
      </c>
      <c r="U7" s="8"/>
      <c r="V7" s="107"/>
      <c r="W7" s="112">
        <f>'Future events'!$F78</f>
        <v>0</v>
      </c>
    </row>
    <row r="8" spans="1:23" ht="13" x14ac:dyDescent="0.3">
      <c r="A8" s="111" t="str">
        <f>Checklist!$E$7</f>
        <v>Toxicology Group Interest Group</v>
      </c>
      <c r="B8" t="str">
        <f>Checklist!$E$8</f>
        <v>Interest Group</v>
      </c>
      <c r="C8" s="194">
        <v>4</v>
      </c>
      <c r="D8">
        <f>'Future events'!$F84</f>
        <v>0</v>
      </c>
      <c r="E8">
        <f>'Future events'!$F85</f>
        <v>0</v>
      </c>
      <c r="F8">
        <f>'Future events'!$F86</f>
        <v>0</v>
      </c>
      <c r="G8" s="116">
        <f>'Future events'!$F87</f>
        <v>0</v>
      </c>
      <c r="H8" s="116">
        <f>'Future events'!$F88</f>
        <v>0</v>
      </c>
      <c r="I8" s="107"/>
      <c r="J8">
        <f>'Future events'!$F90</f>
        <v>0</v>
      </c>
      <c r="K8">
        <f>'Future events'!$F91</f>
        <v>0</v>
      </c>
      <c r="L8" s="107"/>
      <c r="M8" s="111">
        <f>'Future events'!$F93</f>
        <v>0</v>
      </c>
      <c r="N8">
        <f>'Future events'!$F94</f>
        <v>0</v>
      </c>
      <c r="O8">
        <f>'Future events'!$F95</f>
        <v>0</v>
      </c>
      <c r="P8">
        <f>'Future events'!$F96</f>
        <v>0</v>
      </c>
      <c r="Q8" s="112">
        <f>'Future events'!$F97</f>
        <v>0</v>
      </c>
      <c r="R8" s="107"/>
      <c r="S8">
        <f>'Future events'!$F99</f>
        <v>0</v>
      </c>
      <c r="T8">
        <f>'Future events'!$F100</f>
        <v>0</v>
      </c>
      <c r="U8" s="8"/>
      <c r="V8" s="107"/>
      <c r="W8" s="112">
        <f>'Future events'!$F103</f>
        <v>0</v>
      </c>
    </row>
    <row r="9" spans="1:23" ht="13" x14ac:dyDescent="0.3">
      <c r="A9" s="111" t="str">
        <f>Checklist!$E$7</f>
        <v>Toxicology Group Interest Group</v>
      </c>
      <c r="B9" t="str">
        <f>Checklist!$E$8</f>
        <v>Interest Group</v>
      </c>
      <c r="C9" s="194">
        <v>5</v>
      </c>
      <c r="D9">
        <f>'Future events'!$F109</f>
        <v>0</v>
      </c>
      <c r="E9">
        <f>'Future events'!$F110</f>
        <v>0</v>
      </c>
      <c r="F9">
        <f>'Future events'!$F111</f>
        <v>0</v>
      </c>
      <c r="G9" s="116">
        <f>'Future events'!$F112</f>
        <v>0</v>
      </c>
      <c r="H9" s="116">
        <f>'Future events'!$F113</f>
        <v>0</v>
      </c>
      <c r="I9" s="107"/>
      <c r="J9">
        <f>'Future events'!$F115</f>
        <v>0</v>
      </c>
      <c r="K9">
        <f>'Future events'!$F116</f>
        <v>0</v>
      </c>
      <c r="L9" s="107"/>
      <c r="M9" s="111">
        <f>'Future events'!$F118</f>
        <v>0</v>
      </c>
      <c r="N9">
        <f>'Future events'!$F119</f>
        <v>0</v>
      </c>
      <c r="O9">
        <f>'Future events'!$F120</f>
        <v>0</v>
      </c>
      <c r="P9">
        <f>'Future events'!$F121</f>
        <v>0</v>
      </c>
      <c r="Q9" s="112">
        <f>'Future events'!$F122</f>
        <v>0</v>
      </c>
      <c r="R9" s="107"/>
      <c r="S9">
        <f>'Future events'!$F124</f>
        <v>0</v>
      </c>
      <c r="T9">
        <f>'Future events'!$F125</f>
        <v>0</v>
      </c>
      <c r="U9" s="8"/>
      <c r="V9" s="107"/>
      <c r="W9" s="112">
        <f>'Future events'!$F127</f>
        <v>0</v>
      </c>
    </row>
    <row r="10" spans="1:23" ht="13" x14ac:dyDescent="0.3">
      <c r="A10" s="111" t="str">
        <f>Checklist!$E$7</f>
        <v>Toxicology Group Interest Group</v>
      </c>
      <c r="B10" t="str">
        <f>Checklist!$E$8</f>
        <v>Interest Group</v>
      </c>
      <c r="C10" s="194">
        <v>6</v>
      </c>
      <c r="D10">
        <f>'Future events'!$F133</f>
        <v>0</v>
      </c>
      <c r="E10">
        <f>'Future events'!$F134</f>
        <v>0</v>
      </c>
      <c r="F10">
        <f>'Future events'!$F135</f>
        <v>0</v>
      </c>
      <c r="G10" s="116">
        <f>'Future events'!$F136</f>
        <v>0</v>
      </c>
      <c r="H10" s="116">
        <f>'Future events'!$F137</f>
        <v>0</v>
      </c>
      <c r="I10" s="107"/>
      <c r="J10">
        <f>'Future events'!$F139</f>
        <v>0</v>
      </c>
      <c r="K10">
        <f>'Future events'!$F140</f>
        <v>0</v>
      </c>
      <c r="L10" s="107"/>
      <c r="M10" s="111">
        <f>'Future events'!$F142</f>
        <v>0</v>
      </c>
      <c r="N10">
        <f>'Future events'!$F143</f>
        <v>0</v>
      </c>
      <c r="O10">
        <f>'Future events'!$F144</f>
        <v>0</v>
      </c>
      <c r="P10">
        <f>'Future events'!$F145</f>
        <v>0</v>
      </c>
      <c r="Q10" s="112">
        <f>'Future events'!$F146</f>
        <v>0</v>
      </c>
      <c r="R10" s="107"/>
      <c r="S10">
        <f>'Future events'!$F148</f>
        <v>0</v>
      </c>
      <c r="T10">
        <f>'Future events'!$F149</f>
        <v>0</v>
      </c>
      <c r="U10" s="8"/>
      <c r="V10" s="107"/>
      <c r="W10" s="112">
        <f>'Future events'!$F152</f>
        <v>0</v>
      </c>
    </row>
    <row r="11" spans="1:23" ht="13" x14ac:dyDescent="0.3">
      <c r="A11" s="111" t="str">
        <f>Checklist!$E$7</f>
        <v>Toxicology Group Interest Group</v>
      </c>
      <c r="B11" t="str">
        <f>Checklist!$E$8</f>
        <v>Interest Group</v>
      </c>
      <c r="C11" s="194">
        <v>7</v>
      </c>
      <c r="D11">
        <f>'Future events'!$F158</f>
        <v>0</v>
      </c>
      <c r="E11">
        <f>'Future events'!$F159</f>
        <v>0</v>
      </c>
      <c r="F11">
        <f>'Future events'!$F160</f>
        <v>0</v>
      </c>
      <c r="G11" s="116">
        <f>'Future events'!$F161</f>
        <v>0</v>
      </c>
      <c r="H11" s="116">
        <f>'Future events'!$F162</f>
        <v>0</v>
      </c>
      <c r="I11" s="107"/>
      <c r="J11">
        <f>'Future events'!$F164</f>
        <v>0</v>
      </c>
      <c r="K11">
        <f>'Future events'!$F165</f>
        <v>0</v>
      </c>
      <c r="L11" s="107"/>
      <c r="M11" s="111">
        <f>'Future events'!$F167</f>
        <v>0</v>
      </c>
      <c r="N11">
        <f>'Future events'!$F168</f>
        <v>0</v>
      </c>
      <c r="O11">
        <f>'Future events'!$F169</f>
        <v>0</v>
      </c>
      <c r="P11">
        <f>'Future events'!$F170</f>
        <v>0</v>
      </c>
      <c r="Q11" s="112">
        <f>'Future events'!$F171</f>
        <v>0</v>
      </c>
      <c r="R11" s="107"/>
      <c r="S11">
        <f>'Future events'!$F173</f>
        <v>0</v>
      </c>
      <c r="T11">
        <f>'Future events'!$F174</f>
        <v>0</v>
      </c>
      <c r="U11" s="8"/>
      <c r="V11" s="107"/>
      <c r="W11" s="112">
        <f>'Future events'!$F177</f>
        <v>0</v>
      </c>
    </row>
    <row r="12" spans="1:23" ht="13" x14ac:dyDescent="0.3">
      <c r="A12" s="111" t="str">
        <f>Checklist!$E$7</f>
        <v>Toxicology Group Interest Group</v>
      </c>
      <c r="B12" t="str">
        <f>Checklist!$E$8</f>
        <v>Interest Group</v>
      </c>
      <c r="C12" s="194">
        <v>8</v>
      </c>
      <c r="D12">
        <f>'Future events'!$F183</f>
        <v>0</v>
      </c>
      <c r="E12">
        <f>'Future events'!$F184</f>
        <v>0</v>
      </c>
      <c r="F12">
        <f>'Future events'!$F185</f>
        <v>0</v>
      </c>
      <c r="G12" s="116">
        <f>'Future events'!$F186</f>
        <v>0</v>
      </c>
      <c r="H12" s="116">
        <f>'Future events'!$F187</f>
        <v>0</v>
      </c>
      <c r="I12" s="107"/>
      <c r="J12">
        <f>'Future events'!$F189</f>
        <v>0</v>
      </c>
      <c r="K12">
        <f>'Future events'!$F190</f>
        <v>0</v>
      </c>
      <c r="L12" s="107"/>
      <c r="M12" s="111">
        <f>'Future events'!$F192</f>
        <v>0</v>
      </c>
      <c r="N12">
        <f>'Future events'!$F193</f>
        <v>0</v>
      </c>
      <c r="O12">
        <f>'Future events'!$F194</f>
        <v>0</v>
      </c>
      <c r="P12">
        <f>'Future events'!$F195</f>
        <v>0</v>
      </c>
      <c r="Q12" s="112">
        <f>'Future events'!$F196</f>
        <v>0</v>
      </c>
      <c r="R12" s="107"/>
      <c r="S12">
        <f>'Future events'!$F198</f>
        <v>0</v>
      </c>
      <c r="T12">
        <f>'Future events'!$F199</f>
        <v>0</v>
      </c>
      <c r="U12" s="8"/>
      <c r="V12" s="107"/>
      <c r="W12" s="112">
        <f>'Future events'!$F202</f>
        <v>0</v>
      </c>
    </row>
    <row r="13" spans="1:23" ht="13" x14ac:dyDescent="0.3">
      <c r="A13" s="111" t="str">
        <f>Checklist!$E$7</f>
        <v>Toxicology Group Interest Group</v>
      </c>
      <c r="B13" t="str">
        <f>Checklist!$E$8</f>
        <v>Interest Group</v>
      </c>
      <c r="C13" s="194">
        <v>9</v>
      </c>
      <c r="D13">
        <f>'Future events'!$F208</f>
        <v>0</v>
      </c>
      <c r="E13">
        <f>'Future events'!$F209</f>
        <v>0</v>
      </c>
      <c r="F13">
        <f>'Future events'!$F210</f>
        <v>0</v>
      </c>
      <c r="G13" s="116">
        <f>'Future events'!$F211</f>
        <v>0</v>
      </c>
      <c r="H13" s="116">
        <f>'Future events'!$F212</f>
        <v>0</v>
      </c>
      <c r="I13" s="107"/>
      <c r="J13">
        <f>'Future events'!$F214</f>
        <v>0</v>
      </c>
      <c r="K13">
        <f>'Future events'!$F215</f>
        <v>0</v>
      </c>
      <c r="L13" s="107"/>
      <c r="M13" s="111">
        <f>'Future events'!$F217</f>
        <v>0</v>
      </c>
      <c r="N13">
        <f>'Future events'!$F218</f>
        <v>0</v>
      </c>
      <c r="O13">
        <f>'Future events'!$F219</f>
        <v>0</v>
      </c>
      <c r="P13">
        <f>'Future events'!$F220</f>
        <v>0</v>
      </c>
      <c r="Q13" s="112">
        <f>'Future events'!$F221</f>
        <v>0</v>
      </c>
      <c r="R13" s="107"/>
      <c r="S13">
        <f>'Future events'!$F223</f>
        <v>0</v>
      </c>
      <c r="T13">
        <f>'Future events'!$F224</f>
        <v>0</v>
      </c>
      <c r="U13" s="8"/>
      <c r="V13" s="107"/>
      <c r="W13" s="112">
        <f>'Future events'!$F227</f>
        <v>0</v>
      </c>
    </row>
    <row r="14" spans="1:23" ht="13" x14ac:dyDescent="0.3">
      <c r="A14" s="111" t="str">
        <f>Checklist!$E$7</f>
        <v>Toxicology Group Interest Group</v>
      </c>
      <c r="B14" t="str">
        <f>Checklist!$E$8</f>
        <v>Interest Group</v>
      </c>
      <c r="C14" s="194">
        <v>10</v>
      </c>
      <c r="D14">
        <f>'Future events'!$F233</f>
        <v>0</v>
      </c>
      <c r="E14">
        <f>'Future events'!$F234</f>
        <v>0</v>
      </c>
      <c r="F14">
        <f>'Future events'!$F235</f>
        <v>0</v>
      </c>
      <c r="G14" s="116">
        <f>'Future events'!$F236</f>
        <v>0</v>
      </c>
      <c r="H14" s="116">
        <f>'Future events'!$F237</f>
        <v>0</v>
      </c>
      <c r="I14" s="107"/>
      <c r="J14">
        <f>'Future events'!$F239</f>
        <v>0</v>
      </c>
      <c r="K14">
        <f>'Future events'!$F240</f>
        <v>0</v>
      </c>
      <c r="L14" s="107"/>
      <c r="M14" s="111">
        <f>'Future events'!$F242</f>
        <v>0</v>
      </c>
      <c r="N14">
        <f>'Future events'!$F243</f>
        <v>0</v>
      </c>
      <c r="O14">
        <f>'Future events'!$F244</f>
        <v>0</v>
      </c>
      <c r="P14">
        <f>'Future events'!$F245</f>
        <v>0</v>
      </c>
      <c r="Q14" s="112">
        <f>'Future events'!$F246</f>
        <v>0</v>
      </c>
      <c r="R14" s="107"/>
      <c r="S14">
        <f>'Future events'!$F248</f>
        <v>0</v>
      </c>
      <c r="T14">
        <f>'Future events'!$F249</f>
        <v>0</v>
      </c>
      <c r="U14" s="8"/>
      <c r="V14" s="107"/>
      <c r="W14" s="112">
        <f>'Future events'!$F252</f>
        <v>0</v>
      </c>
    </row>
    <row r="15" spans="1:23" ht="13" x14ac:dyDescent="0.3">
      <c r="A15" s="111" t="str">
        <f>Checklist!$E$7</f>
        <v>Toxicology Group Interest Group</v>
      </c>
      <c r="B15" t="str">
        <f>Checklist!$E$8</f>
        <v>Interest Group</v>
      </c>
      <c r="C15" s="194">
        <v>11</v>
      </c>
      <c r="D15">
        <f>'Future events'!$F258</f>
        <v>0</v>
      </c>
      <c r="E15">
        <f>'Future events'!$F259</f>
        <v>0</v>
      </c>
      <c r="F15">
        <f>'Future events'!$F260</f>
        <v>0</v>
      </c>
      <c r="G15" s="116">
        <f>'Future events'!$F261</f>
        <v>0</v>
      </c>
      <c r="H15" s="116">
        <f>'Future events'!$F262</f>
        <v>0</v>
      </c>
      <c r="I15" s="107"/>
      <c r="J15">
        <f>'Future events'!$F264</f>
        <v>0</v>
      </c>
      <c r="K15">
        <f>'Future events'!$F265</f>
        <v>0</v>
      </c>
      <c r="L15" s="107"/>
      <c r="M15" s="111">
        <f>'Future events'!$F267</f>
        <v>0</v>
      </c>
      <c r="N15">
        <f>'Future events'!$F268</f>
        <v>0</v>
      </c>
      <c r="O15">
        <f>'Future events'!$F269</f>
        <v>0</v>
      </c>
      <c r="P15">
        <f>'Future events'!$F270</f>
        <v>0</v>
      </c>
      <c r="Q15" s="112">
        <f>'Future events'!$F271</f>
        <v>0</v>
      </c>
      <c r="R15" s="107"/>
      <c r="S15">
        <f>'Future events'!$F273</f>
        <v>0</v>
      </c>
      <c r="T15">
        <f>'Future events'!$F274</f>
        <v>0</v>
      </c>
      <c r="U15" s="8"/>
      <c r="V15" s="107"/>
      <c r="W15" s="112">
        <f>'Future events'!$F277</f>
        <v>0</v>
      </c>
    </row>
    <row r="16" spans="1:23" ht="13" x14ac:dyDescent="0.3">
      <c r="A16" s="111" t="str">
        <f>Checklist!$E$7</f>
        <v>Toxicology Group Interest Group</v>
      </c>
      <c r="B16" t="str">
        <f>Checklist!$E$8</f>
        <v>Interest Group</v>
      </c>
      <c r="C16" s="194">
        <v>12</v>
      </c>
      <c r="D16">
        <f>'Future events'!$F283</f>
        <v>0</v>
      </c>
      <c r="E16">
        <f>'Future events'!$F284</f>
        <v>0</v>
      </c>
      <c r="F16">
        <f>'Future events'!$F285</f>
        <v>0</v>
      </c>
      <c r="G16" s="116">
        <f>'Future events'!$F286</f>
        <v>0</v>
      </c>
      <c r="H16" s="116">
        <f>'Future events'!$F287</f>
        <v>0</v>
      </c>
      <c r="I16" s="107"/>
      <c r="J16">
        <f>'Future events'!$F289</f>
        <v>0</v>
      </c>
      <c r="K16">
        <f>'Future events'!$F290</f>
        <v>0</v>
      </c>
      <c r="L16" s="107"/>
      <c r="M16" s="111">
        <f>'Future events'!$F292</f>
        <v>0</v>
      </c>
      <c r="N16">
        <f>'Future events'!$F293</f>
        <v>0</v>
      </c>
      <c r="O16">
        <f>'Future events'!$F294</f>
        <v>0</v>
      </c>
      <c r="P16">
        <f>'Future events'!$F295</f>
        <v>0</v>
      </c>
      <c r="Q16" s="112">
        <f>'Future events'!$F296</f>
        <v>0</v>
      </c>
      <c r="R16" s="107"/>
      <c r="S16">
        <f>'Future events'!$F298</f>
        <v>0</v>
      </c>
      <c r="T16">
        <f>'Future events'!$F299</f>
        <v>0</v>
      </c>
      <c r="U16" s="8"/>
      <c r="V16" s="107"/>
      <c r="W16" s="112">
        <f>'Future events'!$F302</f>
        <v>0</v>
      </c>
    </row>
    <row r="17" spans="1:23" ht="13" x14ac:dyDescent="0.3">
      <c r="A17" s="111" t="str">
        <f>Checklist!$E$7</f>
        <v>Toxicology Group Interest Group</v>
      </c>
      <c r="B17" t="str">
        <f>Checklist!$E$8</f>
        <v>Interest Group</v>
      </c>
      <c r="C17" s="194">
        <v>13</v>
      </c>
      <c r="D17">
        <f>'Future events'!$F308</f>
        <v>0</v>
      </c>
      <c r="E17">
        <f>'Future events'!$F309</f>
        <v>0</v>
      </c>
      <c r="F17">
        <f>'Future events'!$F310</f>
        <v>0</v>
      </c>
      <c r="G17" s="116">
        <f>'Future events'!$F311</f>
        <v>0</v>
      </c>
      <c r="H17" s="116">
        <f>'Future events'!$F312</f>
        <v>0</v>
      </c>
      <c r="I17" s="107"/>
      <c r="J17">
        <f>'Future events'!$F314</f>
        <v>0</v>
      </c>
      <c r="K17">
        <f>'Future events'!$F315</f>
        <v>0</v>
      </c>
      <c r="L17" s="107"/>
      <c r="M17" s="111">
        <f>'Future events'!$F317</f>
        <v>0</v>
      </c>
      <c r="N17">
        <f>'Future events'!$F318</f>
        <v>0</v>
      </c>
      <c r="O17">
        <f>'Future events'!$F319</f>
        <v>0</v>
      </c>
      <c r="P17">
        <f>'Future events'!$F320</f>
        <v>0</v>
      </c>
      <c r="Q17" s="112">
        <f>'Future events'!$F321</f>
        <v>0</v>
      </c>
      <c r="R17" s="107"/>
      <c r="S17">
        <f>'Future events'!$F323</f>
        <v>0</v>
      </c>
      <c r="T17">
        <f>'Future events'!$F324</f>
        <v>0</v>
      </c>
      <c r="U17" s="8"/>
      <c r="V17" s="107"/>
      <c r="W17" s="112">
        <f>'Future events'!$F327</f>
        <v>0</v>
      </c>
    </row>
    <row r="18" spans="1:23" ht="13" x14ac:dyDescent="0.3">
      <c r="A18" s="111" t="str">
        <f>Checklist!$E$7</f>
        <v>Toxicology Group Interest Group</v>
      </c>
      <c r="B18" t="str">
        <f>Checklist!$E$8</f>
        <v>Interest Group</v>
      </c>
      <c r="C18" s="194">
        <v>14</v>
      </c>
      <c r="D18">
        <f>'Future events'!$F333</f>
        <v>0</v>
      </c>
      <c r="E18">
        <f>'Future events'!$F334</f>
        <v>0</v>
      </c>
      <c r="F18">
        <f>'Future events'!$F335</f>
        <v>0</v>
      </c>
      <c r="G18" s="116">
        <f>'Future events'!$F336</f>
        <v>0</v>
      </c>
      <c r="H18" s="116">
        <f>'Future events'!$F337</f>
        <v>0</v>
      </c>
      <c r="I18" s="107"/>
      <c r="J18">
        <f>'Future events'!$F339</f>
        <v>0</v>
      </c>
      <c r="K18">
        <f>'Future events'!$F340</f>
        <v>0</v>
      </c>
      <c r="L18" s="107"/>
      <c r="M18" s="111">
        <f>'Future events'!$F342</f>
        <v>0</v>
      </c>
      <c r="N18">
        <f>'Future events'!$F343</f>
        <v>0</v>
      </c>
      <c r="O18">
        <f>'Future events'!$F344</f>
        <v>0</v>
      </c>
      <c r="P18">
        <f>'Future events'!$F345</f>
        <v>0</v>
      </c>
      <c r="Q18" s="112">
        <f>'Future events'!$F346</f>
        <v>0</v>
      </c>
      <c r="R18" s="107"/>
      <c r="S18">
        <f>'Future events'!$F348</f>
        <v>0</v>
      </c>
      <c r="T18">
        <f>'Future events'!$F349</f>
        <v>0</v>
      </c>
      <c r="U18" s="8"/>
      <c r="V18" s="107"/>
      <c r="W18" s="112">
        <f>'Future events'!$F352</f>
        <v>0</v>
      </c>
    </row>
    <row r="19" spans="1:23" ht="13" x14ac:dyDescent="0.3">
      <c r="A19" s="111" t="str">
        <f>Checklist!$E$7</f>
        <v>Toxicology Group Interest Group</v>
      </c>
      <c r="B19" t="str">
        <f>Checklist!$E$8</f>
        <v>Interest Group</v>
      </c>
      <c r="C19" s="194">
        <v>15</v>
      </c>
      <c r="D19">
        <f>'Future events'!$F358</f>
        <v>0</v>
      </c>
      <c r="E19">
        <f>'Future events'!$F359</f>
        <v>0</v>
      </c>
      <c r="F19">
        <f>'Future events'!$F360</f>
        <v>0</v>
      </c>
      <c r="G19" s="116">
        <f>'Future events'!$F361</f>
        <v>0</v>
      </c>
      <c r="H19" s="116">
        <f>'Future events'!$F362</f>
        <v>0</v>
      </c>
      <c r="I19" s="107"/>
      <c r="J19">
        <f>'Future events'!$F364</f>
        <v>0</v>
      </c>
      <c r="K19">
        <f>'Future events'!$F365</f>
        <v>0</v>
      </c>
      <c r="L19" s="107"/>
      <c r="M19" s="111">
        <f>'Future events'!$F367</f>
        <v>0</v>
      </c>
      <c r="N19">
        <f>'Future events'!$F368</f>
        <v>0</v>
      </c>
      <c r="O19">
        <f>'Future events'!$F369</f>
        <v>0</v>
      </c>
      <c r="P19">
        <f>'Future events'!$F370</f>
        <v>0</v>
      </c>
      <c r="Q19" s="112">
        <f>'Future events'!$F371</f>
        <v>0</v>
      </c>
      <c r="R19" s="107"/>
      <c r="S19">
        <f>'Future events'!$F373</f>
        <v>0</v>
      </c>
      <c r="T19">
        <f>'Future events'!$F374</f>
        <v>0</v>
      </c>
      <c r="U19" s="8"/>
      <c r="V19" s="107"/>
      <c r="W19" s="112">
        <f>'Future events'!$F377</f>
        <v>0</v>
      </c>
    </row>
    <row r="20" spans="1:23" ht="13" x14ac:dyDescent="0.3">
      <c r="A20" s="111" t="str">
        <f>Checklist!$E$7</f>
        <v>Toxicology Group Interest Group</v>
      </c>
      <c r="B20" t="str">
        <f>Checklist!$E$8</f>
        <v>Interest Group</v>
      </c>
      <c r="C20" s="194">
        <v>16</v>
      </c>
      <c r="D20">
        <f>'Future events'!$F383</f>
        <v>0</v>
      </c>
      <c r="E20">
        <f>'Future events'!$F384</f>
        <v>0</v>
      </c>
      <c r="F20">
        <f>'Future events'!$F385</f>
        <v>0</v>
      </c>
      <c r="G20" s="116">
        <f>'Future events'!$F386</f>
        <v>0</v>
      </c>
      <c r="H20" s="116">
        <f>'Future events'!$F387</f>
        <v>0</v>
      </c>
      <c r="I20" s="107"/>
      <c r="J20">
        <f>'Future events'!$F389</f>
        <v>0</v>
      </c>
      <c r="K20">
        <f>'Future events'!$F390</f>
        <v>0</v>
      </c>
      <c r="L20" s="107"/>
      <c r="M20" s="111">
        <f>'Future events'!$F392</f>
        <v>0</v>
      </c>
      <c r="N20">
        <f>'Future events'!$F393</f>
        <v>0</v>
      </c>
      <c r="O20">
        <f>'Future events'!$F394</f>
        <v>0</v>
      </c>
      <c r="P20">
        <f>'Future events'!$F395</f>
        <v>0</v>
      </c>
      <c r="Q20" s="112">
        <f>'Future events'!$F396</f>
        <v>0</v>
      </c>
      <c r="R20" s="107"/>
      <c r="S20">
        <f>'Future events'!$F398</f>
        <v>0</v>
      </c>
      <c r="T20">
        <f>'Future events'!$F399</f>
        <v>0</v>
      </c>
      <c r="U20" s="8"/>
      <c r="V20" s="107"/>
      <c r="W20" s="112">
        <f>'Future events'!$F402</f>
        <v>0</v>
      </c>
    </row>
    <row r="21" spans="1:23" ht="13" x14ac:dyDescent="0.3">
      <c r="A21" s="111" t="str">
        <f>Checklist!$E$7</f>
        <v>Toxicology Group Interest Group</v>
      </c>
      <c r="B21" t="str">
        <f>Checklist!$E$8</f>
        <v>Interest Group</v>
      </c>
      <c r="C21" s="194">
        <v>17</v>
      </c>
      <c r="D21">
        <f>'Future events'!$F408</f>
        <v>0</v>
      </c>
      <c r="E21">
        <f>'Future events'!$F409</f>
        <v>0</v>
      </c>
      <c r="F21">
        <f>'Future events'!$F410</f>
        <v>0</v>
      </c>
      <c r="G21" s="116">
        <f>'Future events'!$F411</f>
        <v>0</v>
      </c>
      <c r="H21" s="116">
        <f>'Future events'!$F412</f>
        <v>0</v>
      </c>
      <c r="I21" s="107"/>
      <c r="J21">
        <f>'Future events'!$F414</f>
        <v>0</v>
      </c>
      <c r="K21">
        <f>'Future events'!$F415</f>
        <v>0</v>
      </c>
      <c r="L21" s="107"/>
      <c r="M21" s="111">
        <f>'Future events'!$F417</f>
        <v>0</v>
      </c>
      <c r="N21">
        <f>'Future events'!$F418</f>
        <v>0</v>
      </c>
      <c r="O21">
        <f>'Future events'!$F419</f>
        <v>0</v>
      </c>
      <c r="P21">
        <f>'Future events'!$F420</f>
        <v>0</v>
      </c>
      <c r="Q21" s="112">
        <f>'Future events'!$F421</f>
        <v>0</v>
      </c>
      <c r="R21" s="107"/>
      <c r="S21">
        <f>'Future events'!$F423</f>
        <v>0</v>
      </c>
      <c r="T21">
        <f>'Future events'!$F424</f>
        <v>0</v>
      </c>
      <c r="U21" s="8"/>
      <c r="V21" s="107"/>
      <c r="W21" s="112">
        <f>'Future events'!$F427</f>
        <v>0</v>
      </c>
    </row>
    <row r="22" spans="1:23" ht="13" x14ac:dyDescent="0.3">
      <c r="A22" s="111" t="str">
        <f>Checklist!$E$7</f>
        <v>Toxicology Group Interest Group</v>
      </c>
      <c r="B22" t="str">
        <f>Checklist!$E$8</f>
        <v>Interest Group</v>
      </c>
      <c r="C22" s="194">
        <v>18</v>
      </c>
      <c r="D22">
        <f>'Future events'!$F433</f>
        <v>0</v>
      </c>
      <c r="E22">
        <f>'Future events'!$F434</f>
        <v>0</v>
      </c>
      <c r="F22">
        <f>'Future events'!$F435</f>
        <v>0</v>
      </c>
      <c r="G22" s="116">
        <f>'Future events'!$F436</f>
        <v>0</v>
      </c>
      <c r="H22" s="116">
        <f>'Future events'!$F437</f>
        <v>0</v>
      </c>
      <c r="I22" s="107"/>
      <c r="J22">
        <f>'Future events'!$F439</f>
        <v>0</v>
      </c>
      <c r="K22">
        <f>'Future events'!$F440</f>
        <v>0</v>
      </c>
      <c r="L22" s="107"/>
      <c r="M22" s="111">
        <f>'Future events'!$F442</f>
        <v>0</v>
      </c>
      <c r="N22">
        <f>'Future events'!$F443</f>
        <v>0</v>
      </c>
      <c r="O22">
        <f>'Future events'!$F444</f>
        <v>0</v>
      </c>
      <c r="P22">
        <f>'Future events'!$F445</f>
        <v>0</v>
      </c>
      <c r="Q22" s="112">
        <f>'Future events'!$F446</f>
        <v>0</v>
      </c>
      <c r="R22" s="107"/>
      <c r="S22">
        <f>'Future events'!$F448</f>
        <v>0</v>
      </c>
      <c r="T22">
        <f>'Future events'!$F449</f>
        <v>0</v>
      </c>
      <c r="U22" s="8"/>
      <c r="V22" s="107"/>
      <c r="W22" s="112">
        <f>'Future events'!$F452</f>
        <v>0</v>
      </c>
    </row>
    <row r="23" spans="1:23" ht="13" x14ac:dyDescent="0.3">
      <c r="A23" s="111" t="str">
        <f>Checklist!$E$7</f>
        <v>Toxicology Group Interest Group</v>
      </c>
      <c r="B23" t="str">
        <f>Checklist!$E$8</f>
        <v>Interest Group</v>
      </c>
      <c r="C23" s="194">
        <v>19</v>
      </c>
      <c r="D23">
        <f>'Future events'!$F458</f>
        <v>0</v>
      </c>
      <c r="E23">
        <f>'Future events'!$F459</f>
        <v>0</v>
      </c>
      <c r="F23">
        <f>'Future events'!$F460</f>
        <v>0</v>
      </c>
      <c r="G23" s="116">
        <f>'Future events'!$F461</f>
        <v>0</v>
      </c>
      <c r="H23" s="116">
        <f>'Future events'!$F462</f>
        <v>0</v>
      </c>
      <c r="I23" s="107"/>
      <c r="J23">
        <f>'Future events'!$F464</f>
        <v>0</v>
      </c>
      <c r="K23">
        <f>'Future events'!$F465</f>
        <v>0</v>
      </c>
      <c r="L23" s="107"/>
      <c r="M23" s="111">
        <f>'Future events'!$F467</f>
        <v>0</v>
      </c>
      <c r="N23">
        <f>'Future events'!$F468</f>
        <v>0</v>
      </c>
      <c r="O23">
        <f>'Future events'!$F469</f>
        <v>0</v>
      </c>
      <c r="P23">
        <f>'Future events'!$F470</f>
        <v>0</v>
      </c>
      <c r="Q23" s="112">
        <f>'Future events'!$F471</f>
        <v>0</v>
      </c>
      <c r="R23" s="107"/>
      <c r="S23">
        <f>'Future events'!$F473</f>
        <v>0</v>
      </c>
      <c r="T23">
        <f>'Future events'!$F474</f>
        <v>0</v>
      </c>
      <c r="U23" s="8"/>
      <c r="V23" s="107"/>
      <c r="W23" s="112">
        <f>'Future events'!$F477</f>
        <v>0</v>
      </c>
    </row>
    <row r="24" spans="1:23" ht="13" x14ac:dyDescent="0.3">
      <c r="A24" s="111" t="str">
        <f>Checklist!$E$7</f>
        <v>Toxicology Group Interest Group</v>
      </c>
      <c r="B24" t="str">
        <f>Checklist!$E$8</f>
        <v>Interest Group</v>
      </c>
      <c r="C24" s="194">
        <v>20</v>
      </c>
      <c r="D24">
        <f>'Future events'!$F483</f>
        <v>0</v>
      </c>
      <c r="E24">
        <f>'Future events'!$F484</f>
        <v>0</v>
      </c>
      <c r="F24">
        <f>'Future events'!$F485</f>
        <v>0</v>
      </c>
      <c r="G24" s="116">
        <f>'Future events'!$F486</f>
        <v>0</v>
      </c>
      <c r="H24" s="116">
        <f>'Future events'!$F487</f>
        <v>0</v>
      </c>
      <c r="I24" s="107"/>
      <c r="J24">
        <f>'Future events'!$F489</f>
        <v>0</v>
      </c>
      <c r="K24">
        <f>'Future events'!$F490</f>
        <v>0</v>
      </c>
      <c r="L24" s="107"/>
      <c r="M24" s="111">
        <f>'Future events'!$F492</f>
        <v>0</v>
      </c>
      <c r="N24">
        <f>'Future events'!$F493</f>
        <v>0</v>
      </c>
      <c r="O24">
        <f>'Future events'!$F494</f>
        <v>0</v>
      </c>
      <c r="P24">
        <f>'Future events'!$F495</f>
        <v>0</v>
      </c>
      <c r="Q24" s="112">
        <f>'Future events'!$F496</f>
        <v>0</v>
      </c>
      <c r="R24" s="107"/>
      <c r="S24">
        <f>'Future events'!$F498</f>
        <v>0</v>
      </c>
      <c r="T24">
        <f>'Future events'!$F499</f>
        <v>0</v>
      </c>
      <c r="U24" s="8"/>
      <c r="V24" s="107"/>
      <c r="W24" s="112">
        <f>'Future events'!$F502</f>
        <v>0</v>
      </c>
    </row>
    <row r="25" spans="1:23" ht="13" x14ac:dyDescent="0.3">
      <c r="A25" s="111" t="str">
        <f>Checklist!$E$7</f>
        <v>Toxicology Group Interest Group</v>
      </c>
      <c r="B25" t="str">
        <f>Checklist!$E$8</f>
        <v>Interest Group</v>
      </c>
      <c r="C25" s="194">
        <v>21</v>
      </c>
      <c r="D25">
        <f>'Future events'!$F508</f>
        <v>0</v>
      </c>
      <c r="E25">
        <f>'Future events'!$F509</f>
        <v>0</v>
      </c>
      <c r="F25">
        <f>'Future events'!$F510</f>
        <v>0</v>
      </c>
      <c r="G25" s="116">
        <f>'Future events'!$F511</f>
        <v>0</v>
      </c>
      <c r="H25" s="116">
        <f>'Future events'!$F512</f>
        <v>0</v>
      </c>
      <c r="I25" s="107"/>
      <c r="J25">
        <f>'Future events'!$F514</f>
        <v>0</v>
      </c>
      <c r="K25">
        <f>'Future events'!$F515</f>
        <v>0</v>
      </c>
      <c r="L25" s="107"/>
      <c r="M25" s="111">
        <f>'Future events'!$F517</f>
        <v>0</v>
      </c>
      <c r="N25">
        <f>'Future events'!$F518</f>
        <v>0</v>
      </c>
      <c r="O25">
        <f>'Future events'!$F519</f>
        <v>0</v>
      </c>
      <c r="P25">
        <f>'Future events'!$F520</f>
        <v>0</v>
      </c>
      <c r="Q25" s="112">
        <f>'Future events'!$F521</f>
        <v>0</v>
      </c>
      <c r="R25" s="107"/>
      <c r="S25">
        <f>'Future events'!$F523</f>
        <v>0</v>
      </c>
      <c r="T25">
        <f>'Future events'!$F524</f>
        <v>0</v>
      </c>
      <c r="U25" s="8"/>
      <c r="V25" s="107"/>
      <c r="W25" s="112">
        <f>'Future events'!$F527</f>
        <v>0</v>
      </c>
    </row>
    <row r="26" spans="1:23" ht="13" x14ac:dyDescent="0.3">
      <c r="A26" s="111" t="str">
        <f>Checklist!$E$7</f>
        <v>Toxicology Group Interest Group</v>
      </c>
      <c r="B26" t="str">
        <f>Checklist!$E$8</f>
        <v>Interest Group</v>
      </c>
      <c r="C26" s="194">
        <v>22</v>
      </c>
      <c r="D26">
        <f>'Future events'!$F533</f>
        <v>0</v>
      </c>
      <c r="E26">
        <f>'Future events'!$F534</f>
        <v>0</v>
      </c>
      <c r="F26">
        <f>'Future events'!$F535</f>
        <v>0</v>
      </c>
      <c r="G26" s="116">
        <f>'Future events'!$F536</f>
        <v>0</v>
      </c>
      <c r="H26" s="116">
        <f>'Future events'!$F537</f>
        <v>0</v>
      </c>
      <c r="I26" s="107"/>
      <c r="J26">
        <f>'Future events'!$F539</f>
        <v>0</v>
      </c>
      <c r="K26">
        <f>'Future events'!$F540</f>
        <v>0</v>
      </c>
      <c r="L26" s="107"/>
      <c r="M26" s="111">
        <f>'Future events'!$F542</f>
        <v>0</v>
      </c>
      <c r="N26">
        <f>'Future events'!$F543</f>
        <v>0</v>
      </c>
      <c r="O26">
        <f>'Future events'!$F544</f>
        <v>0</v>
      </c>
      <c r="P26">
        <f>'Future events'!$F545</f>
        <v>0</v>
      </c>
      <c r="Q26" s="112">
        <f>'Future events'!$F546</f>
        <v>0</v>
      </c>
      <c r="R26" s="107"/>
      <c r="S26">
        <f>'Future events'!$F548</f>
        <v>0</v>
      </c>
      <c r="T26">
        <f>'Future events'!$F549</f>
        <v>0</v>
      </c>
      <c r="U26" s="8"/>
      <c r="V26" s="107"/>
      <c r="W26" s="112">
        <f>'Future events'!$F552</f>
        <v>0</v>
      </c>
    </row>
    <row r="27" spans="1:23" ht="13" x14ac:dyDescent="0.3">
      <c r="A27" s="111" t="str">
        <f>Checklist!$E$7</f>
        <v>Toxicology Group Interest Group</v>
      </c>
      <c r="B27" t="str">
        <f>Checklist!$E$8</f>
        <v>Interest Group</v>
      </c>
      <c r="C27" s="194">
        <v>23</v>
      </c>
      <c r="D27">
        <f>'Future events'!$F558</f>
        <v>0</v>
      </c>
      <c r="E27">
        <f>'Future events'!$F559</f>
        <v>0</v>
      </c>
      <c r="F27">
        <f>'Future events'!$F560</f>
        <v>0</v>
      </c>
      <c r="G27" s="116">
        <f>'Future events'!$F561</f>
        <v>0</v>
      </c>
      <c r="H27" s="116">
        <f>'Future events'!$F562</f>
        <v>0</v>
      </c>
      <c r="I27" s="107"/>
      <c r="J27">
        <f>'Future events'!$F564</f>
        <v>0</v>
      </c>
      <c r="K27">
        <f>'Future events'!$F565</f>
        <v>0</v>
      </c>
      <c r="L27" s="107"/>
      <c r="M27" s="111">
        <f>'Future events'!$F567</f>
        <v>0</v>
      </c>
      <c r="N27">
        <f>'Future events'!$F568</f>
        <v>0</v>
      </c>
      <c r="O27">
        <f>'Future events'!$F569</f>
        <v>0</v>
      </c>
      <c r="P27">
        <f>'Future events'!$F570</f>
        <v>0</v>
      </c>
      <c r="Q27" s="112">
        <f>'Future events'!$F571</f>
        <v>0</v>
      </c>
      <c r="R27" s="107"/>
      <c r="S27">
        <f>'Future events'!$F573</f>
        <v>0</v>
      </c>
      <c r="T27">
        <f>'Future events'!$F574</f>
        <v>0</v>
      </c>
      <c r="U27" s="8"/>
      <c r="V27" s="107"/>
      <c r="W27" s="112">
        <f>'Future events'!$F577</f>
        <v>0</v>
      </c>
    </row>
    <row r="28" spans="1:23" ht="13" x14ac:dyDescent="0.3">
      <c r="A28" s="111" t="str">
        <f>Checklist!$E$7</f>
        <v>Toxicology Group Interest Group</v>
      </c>
      <c r="B28" t="str">
        <f>Checklist!$E$8</f>
        <v>Interest Group</v>
      </c>
      <c r="C28" s="194">
        <v>24</v>
      </c>
      <c r="D28">
        <f>'Future events'!$F583</f>
        <v>0</v>
      </c>
      <c r="E28">
        <f>'Future events'!$F584</f>
        <v>0</v>
      </c>
      <c r="F28">
        <f>'Future events'!$F585</f>
        <v>0</v>
      </c>
      <c r="G28" s="116">
        <f>'Future events'!$F586</f>
        <v>0</v>
      </c>
      <c r="H28" s="116">
        <f>'Future events'!$F587</f>
        <v>0</v>
      </c>
      <c r="I28" s="107"/>
      <c r="J28">
        <f>'Future events'!$F589</f>
        <v>0</v>
      </c>
      <c r="K28">
        <f>'Future events'!$F590</f>
        <v>0</v>
      </c>
      <c r="L28" s="107"/>
      <c r="M28" s="111">
        <f>'Future events'!$F592</f>
        <v>0</v>
      </c>
      <c r="N28">
        <f>'Future events'!$F593</f>
        <v>0</v>
      </c>
      <c r="O28">
        <f>'Future events'!$F594</f>
        <v>0</v>
      </c>
      <c r="P28">
        <f>'Future events'!$F595</f>
        <v>0</v>
      </c>
      <c r="Q28" s="112">
        <f>'Future events'!$F596</f>
        <v>0</v>
      </c>
      <c r="R28" s="107"/>
      <c r="S28">
        <f>'Future events'!$F598</f>
        <v>0</v>
      </c>
      <c r="T28">
        <f>'Future events'!$F599</f>
        <v>0</v>
      </c>
      <c r="U28" s="8"/>
      <c r="V28" s="107"/>
      <c r="W28" s="112">
        <f>'Future events'!$F602</f>
        <v>0</v>
      </c>
    </row>
    <row r="29" spans="1:23" ht="13" x14ac:dyDescent="0.3">
      <c r="A29" s="111" t="str">
        <f>Checklist!$E$7</f>
        <v>Toxicology Group Interest Group</v>
      </c>
      <c r="B29" t="str">
        <f>Checklist!$E$8</f>
        <v>Interest Group</v>
      </c>
      <c r="C29" s="194">
        <v>25</v>
      </c>
      <c r="D29">
        <f>'Future events'!$F608</f>
        <v>0</v>
      </c>
      <c r="E29">
        <f>'Future events'!$F609</f>
        <v>0</v>
      </c>
      <c r="F29">
        <f>'Future events'!$F610</f>
        <v>0</v>
      </c>
      <c r="G29" s="116">
        <f>'Future events'!$F611</f>
        <v>0</v>
      </c>
      <c r="H29" s="116">
        <f>'Future events'!$F612</f>
        <v>0</v>
      </c>
      <c r="I29" s="107"/>
      <c r="J29">
        <f>'Future events'!$F614</f>
        <v>0</v>
      </c>
      <c r="K29">
        <f>'Future events'!$F615</f>
        <v>0</v>
      </c>
      <c r="L29" s="107"/>
      <c r="M29" s="111">
        <f>'Future events'!$F617</f>
        <v>0</v>
      </c>
      <c r="N29">
        <f>'Future events'!$F618</f>
        <v>0</v>
      </c>
      <c r="O29">
        <f>'Future events'!$F619</f>
        <v>0</v>
      </c>
      <c r="P29">
        <f>'Future events'!$F620</f>
        <v>0</v>
      </c>
      <c r="Q29" s="112">
        <f>'Future events'!$F621</f>
        <v>0</v>
      </c>
      <c r="R29" s="107"/>
      <c r="S29">
        <f>'Future events'!$F623</f>
        <v>0</v>
      </c>
      <c r="T29">
        <f>'Future events'!$F624</f>
        <v>0</v>
      </c>
      <c r="U29" s="8"/>
      <c r="V29" s="107"/>
      <c r="W29" s="112">
        <f>'Future events'!$F627</f>
        <v>0</v>
      </c>
    </row>
    <row r="30" spans="1:23" ht="13" x14ac:dyDescent="0.3">
      <c r="A30" s="111" t="str">
        <f>Checklist!$E$7</f>
        <v>Toxicology Group Interest Group</v>
      </c>
      <c r="B30" t="str">
        <f>Checklist!$E$8</f>
        <v>Interest Group</v>
      </c>
      <c r="C30" s="194">
        <v>26</v>
      </c>
      <c r="D30">
        <f>'Future events'!$F633</f>
        <v>0</v>
      </c>
      <c r="E30">
        <f>'Future events'!$F634</f>
        <v>0</v>
      </c>
      <c r="F30">
        <f>'Future events'!$F635</f>
        <v>0</v>
      </c>
      <c r="G30" s="116">
        <f>'Future events'!$F636</f>
        <v>0</v>
      </c>
      <c r="H30" s="116">
        <f>'Future events'!$F637</f>
        <v>0</v>
      </c>
      <c r="I30" s="107"/>
      <c r="J30">
        <f>'Future events'!$F639</f>
        <v>0</v>
      </c>
      <c r="K30">
        <f>'Future events'!$F640</f>
        <v>0</v>
      </c>
      <c r="L30" s="107"/>
      <c r="M30" s="111">
        <f>'Future events'!$F642</f>
        <v>0</v>
      </c>
      <c r="N30">
        <f>'Future events'!$F643</f>
        <v>0</v>
      </c>
      <c r="O30">
        <f>'Future events'!$F644</f>
        <v>0</v>
      </c>
      <c r="P30">
        <f>'Future events'!$F645</f>
        <v>0</v>
      </c>
      <c r="Q30" s="112">
        <f>'Future events'!$F646</f>
        <v>0</v>
      </c>
      <c r="R30" s="107"/>
      <c r="S30">
        <f>'Future events'!$F648</f>
        <v>0</v>
      </c>
      <c r="T30">
        <f>'Future events'!$F649</f>
        <v>0</v>
      </c>
      <c r="U30" s="8"/>
      <c r="V30" s="107"/>
      <c r="W30" s="112">
        <f>'Future events'!$F652</f>
        <v>0</v>
      </c>
    </row>
    <row r="31" spans="1:23" ht="13" x14ac:dyDescent="0.3">
      <c r="A31" s="111" t="str">
        <f>Checklist!$E$7</f>
        <v>Toxicology Group Interest Group</v>
      </c>
      <c r="B31" t="str">
        <f>Checklist!$E$8</f>
        <v>Interest Group</v>
      </c>
      <c r="C31" s="194">
        <v>27</v>
      </c>
      <c r="D31">
        <f>'Future events'!$F658</f>
        <v>0</v>
      </c>
      <c r="E31">
        <f>'Future events'!$F659</f>
        <v>0</v>
      </c>
      <c r="F31">
        <f>'Future events'!$F660</f>
        <v>0</v>
      </c>
      <c r="G31" s="116">
        <f>'Future events'!$F661</f>
        <v>0</v>
      </c>
      <c r="H31" s="116">
        <f>'Future events'!$F662</f>
        <v>0</v>
      </c>
      <c r="I31" s="107"/>
      <c r="J31">
        <f>'Future events'!$F664</f>
        <v>0</v>
      </c>
      <c r="K31">
        <f>'Future events'!$F665</f>
        <v>0</v>
      </c>
      <c r="L31" s="107"/>
      <c r="M31" s="111">
        <f>'Future events'!$F667</f>
        <v>0</v>
      </c>
      <c r="N31">
        <f>'Future events'!$F668</f>
        <v>0</v>
      </c>
      <c r="O31">
        <f>'Future events'!$F669</f>
        <v>0</v>
      </c>
      <c r="P31">
        <f>'Future events'!$F670</f>
        <v>0</v>
      </c>
      <c r="Q31" s="112">
        <f>'Future events'!$F671</f>
        <v>0</v>
      </c>
      <c r="R31" s="107"/>
      <c r="S31">
        <f>'Future events'!$F673</f>
        <v>0</v>
      </c>
      <c r="T31">
        <f>'Future events'!$F674</f>
        <v>0</v>
      </c>
      <c r="U31" s="8"/>
      <c r="V31" s="107"/>
      <c r="W31" s="112">
        <f>'Future events'!$F677</f>
        <v>0</v>
      </c>
    </row>
    <row r="32" spans="1:23" ht="13" x14ac:dyDescent="0.3">
      <c r="A32" s="111" t="str">
        <f>Checklist!$E$7</f>
        <v>Toxicology Group Interest Group</v>
      </c>
      <c r="B32" t="str">
        <f>Checklist!$E$8</f>
        <v>Interest Group</v>
      </c>
      <c r="C32" s="194">
        <v>28</v>
      </c>
      <c r="D32">
        <f>'Future events'!$F683</f>
        <v>0</v>
      </c>
      <c r="E32">
        <f>'Future events'!$F684</f>
        <v>0</v>
      </c>
      <c r="F32">
        <f>'Future events'!$F685</f>
        <v>0</v>
      </c>
      <c r="G32" s="116">
        <f>'Future events'!$F686</f>
        <v>0</v>
      </c>
      <c r="H32" s="116">
        <f>'Future events'!$F687</f>
        <v>0</v>
      </c>
      <c r="I32" s="107"/>
      <c r="J32">
        <f>'Future events'!$F689</f>
        <v>0</v>
      </c>
      <c r="K32">
        <f>'Future events'!$F690</f>
        <v>0</v>
      </c>
      <c r="L32" s="107"/>
      <c r="M32" s="111">
        <f>'Future events'!$F692</f>
        <v>0</v>
      </c>
      <c r="N32">
        <f>'Future events'!$F693</f>
        <v>0</v>
      </c>
      <c r="O32">
        <f>'Future events'!$F694</f>
        <v>0</v>
      </c>
      <c r="P32">
        <f>'Future events'!$F695</f>
        <v>0</v>
      </c>
      <c r="Q32" s="112">
        <f>'Future events'!$F696</f>
        <v>0</v>
      </c>
      <c r="R32" s="107"/>
      <c r="S32">
        <f>'Future events'!$F698</f>
        <v>0</v>
      </c>
      <c r="T32">
        <f>'Future events'!$F699</f>
        <v>0</v>
      </c>
      <c r="U32" s="8"/>
      <c r="V32" s="107"/>
      <c r="W32" s="112">
        <f>'Future events'!$F702</f>
        <v>0</v>
      </c>
    </row>
    <row r="33" spans="1:33" ht="13" x14ac:dyDescent="0.3">
      <c r="A33" s="111" t="str">
        <f>Checklist!$E$7</f>
        <v>Toxicology Group Interest Group</v>
      </c>
      <c r="B33" t="str">
        <f>Checklist!$E$8</f>
        <v>Interest Group</v>
      </c>
      <c r="C33" s="194">
        <v>29</v>
      </c>
      <c r="D33">
        <f>'Future events'!$F708</f>
        <v>0</v>
      </c>
      <c r="E33">
        <f>'Future events'!$F709</f>
        <v>0</v>
      </c>
      <c r="F33">
        <f>'Future events'!$F710</f>
        <v>0</v>
      </c>
      <c r="G33" s="116">
        <f>'Future events'!$F711</f>
        <v>0</v>
      </c>
      <c r="H33" s="116">
        <f>'Future events'!$F712</f>
        <v>0</v>
      </c>
      <c r="I33" s="107"/>
      <c r="J33">
        <f>'Future events'!$F714</f>
        <v>0</v>
      </c>
      <c r="K33">
        <f>'Future events'!$F715</f>
        <v>0</v>
      </c>
      <c r="L33" s="107"/>
      <c r="M33" s="111">
        <f>'Future events'!$F717</f>
        <v>0</v>
      </c>
      <c r="N33">
        <f>'Future events'!$F718</f>
        <v>0</v>
      </c>
      <c r="O33">
        <f>'Future events'!$F719</f>
        <v>0</v>
      </c>
      <c r="P33">
        <f>'Future events'!$F720</f>
        <v>0</v>
      </c>
      <c r="Q33" s="112">
        <f>'Future events'!$F721</f>
        <v>0</v>
      </c>
      <c r="R33" s="107"/>
      <c r="S33">
        <f>'Future events'!$F723</f>
        <v>0</v>
      </c>
      <c r="T33">
        <f>'Future events'!$F724</f>
        <v>0</v>
      </c>
      <c r="U33" s="8"/>
      <c r="V33" s="107"/>
      <c r="W33" s="112">
        <f>'Future events'!$F727</f>
        <v>0</v>
      </c>
    </row>
    <row r="34" spans="1:33" ht="13" x14ac:dyDescent="0.3">
      <c r="A34" s="113" t="str">
        <f>Checklist!$E$7</f>
        <v>Toxicology Group Interest Group</v>
      </c>
      <c r="B34" s="114" t="str">
        <f>Checklist!$E$8</f>
        <v>Interest Group</v>
      </c>
      <c r="C34" s="195">
        <v>30</v>
      </c>
      <c r="D34" s="114">
        <f>'Future events'!$F733</f>
        <v>0</v>
      </c>
      <c r="E34" s="114">
        <f>'Future events'!$F734</f>
        <v>0</v>
      </c>
      <c r="F34" s="114">
        <f>'Future events'!$F735</f>
        <v>0</v>
      </c>
      <c r="G34" s="196">
        <f>'Future events'!$F736</f>
        <v>0</v>
      </c>
      <c r="H34" s="196">
        <f>'Future events'!$F737</f>
        <v>0</v>
      </c>
      <c r="I34" s="128"/>
      <c r="J34" s="114">
        <f>'Future events'!$F739</f>
        <v>0</v>
      </c>
      <c r="K34" s="114">
        <f>'Future events'!$F740</f>
        <v>0</v>
      </c>
      <c r="L34" s="128"/>
      <c r="M34" s="113">
        <f>'Future events'!$F742</f>
        <v>0</v>
      </c>
      <c r="N34" s="114">
        <f>'Future events'!$F743</f>
        <v>0</v>
      </c>
      <c r="O34" s="114">
        <f>'Future events'!$F744</f>
        <v>0</v>
      </c>
      <c r="P34" s="114">
        <f>'Future events'!$F745</f>
        <v>0</v>
      </c>
      <c r="Q34" s="115">
        <f>'Future events'!$F746</f>
        <v>0</v>
      </c>
      <c r="R34" s="128"/>
      <c r="S34" s="114">
        <f>'Future events'!$F748</f>
        <v>0</v>
      </c>
      <c r="T34" s="114">
        <f>'Future events'!$F749</f>
        <v>0</v>
      </c>
      <c r="U34" s="79"/>
      <c r="V34" s="128"/>
      <c r="W34" s="115">
        <f>'Future events'!$F752</f>
        <v>0</v>
      </c>
    </row>
    <row r="36" spans="1:33" ht="12.75" customHeight="1" x14ac:dyDescent="0.25">
      <c r="D36" s="105"/>
      <c r="J36" s="197"/>
      <c r="K36" s="197"/>
      <c r="L36" s="198"/>
      <c r="R36" s="198"/>
      <c r="S36" s="59"/>
      <c r="T36" s="59"/>
      <c r="U36" s="198"/>
      <c r="V36" s="198"/>
    </row>
    <row r="38" spans="1:33" ht="13" x14ac:dyDescent="0.3">
      <c r="D38" s="319">
        <v>1</v>
      </c>
      <c r="E38" s="319">
        <v>2</v>
      </c>
      <c r="F38" s="319">
        <v>3</v>
      </c>
      <c r="G38" s="319">
        <v>4</v>
      </c>
      <c r="H38" s="319">
        <v>5</v>
      </c>
      <c r="I38" s="319">
        <v>6</v>
      </c>
      <c r="J38" s="319">
        <v>7</v>
      </c>
      <c r="K38" s="319">
        <v>8</v>
      </c>
      <c r="L38" s="319">
        <v>9</v>
      </c>
      <c r="M38" s="319">
        <v>10</v>
      </c>
      <c r="N38" s="319">
        <v>11</v>
      </c>
      <c r="O38" s="319">
        <v>12</v>
      </c>
      <c r="P38" s="319">
        <v>13</v>
      </c>
      <c r="Q38" s="319">
        <v>14</v>
      </c>
      <c r="R38" s="319">
        <v>15</v>
      </c>
      <c r="S38" s="319">
        <v>16</v>
      </c>
      <c r="T38" s="319">
        <v>17</v>
      </c>
      <c r="U38" s="319">
        <v>18</v>
      </c>
      <c r="V38" s="319">
        <v>19</v>
      </c>
      <c r="W38" s="319">
        <v>20</v>
      </c>
      <c r="X38" s="319">
        <v>21</v>
      </c>
      <c r="Y38" s="319">
        <v>22</v>
      </c>
      <c r="Z38" s="319">
        <v>23</v>
      </c>
      <c r="AA38" s="319">
        <v>24</v>
      </c>
      <c r="AB38" s="319">
        <v>25</v>
      </c>
      <c r="AC38" s="319">
        <v>26</v>
      </c>
      <c r="AD38" s="319">
        <v>27</v>
      </c>
      <c r="AE38" s="319">
        <v>28</v>
      </c>
      <c r="AF38" s="319">
        <v>29</v>
      </c>
      <c r="AG38" s="319">
        <v>30</v>
      </c>
    </row>
    <row r="39" spans="1:33" x14ac:dyDescent="0.25">
      <c r="D39" t="str">
        <f>'Future events'!$F9</f>
        <v>BTS-RSC Joint Session</v>
      </c>
      <c r="E39" t="str">
        <f>'Future events'!$F34</f>
        <v>Current Issues in Contaminated Land</v>
      </c>
      <c r="F39" t="str">
        <f>'Future events'!$F59</f>
        <v>Chemical impacts of climate change</v>
      </c>
      <c r="G39">
        <f>'Future events'!$F84</f>
        <v>0</v>
      </c>
      <c r="H39">
        <f>'Future events'!$F109</f>
        <v>0</v>
      </c>
      <c r="I39">
        <f>'Future events'!$F133</f>
        <v>0</v>
      </c>
      <c r="J39">
        <f>'Future events'!$F158</f>
        <v>0</v>
      </c>
      <c r="K39">
        <f>'Future events'!$F183</f>
        <v>0</v>
      </c>
      <c r="L39">
        <f>'Future events'!$F208</f>
        <v>0</v>
      </c>
      <c r="M39">
        <f>'Future events'!$F233</f>
        <v>0</v>
      </c>
      <c r="N39">
        <f>'Future events'!$F258</f>
        <v>0</v>
      </c>
      <c r="O39">
        <f>'Future events'!$F283</f>
        <v>0</v>
      </c>
      <c r="P39">
        <f>'Future events'!$F308</f>
        <v>0</v>
      </c>
      <c r="Q39">
        <f>'Future events'!$F333</f>
        <v>0</v>
      </c>
      <c r="R39">
        <f>'Future events'!$F358</f>
        <v>0</v>
      </c>
      <c r="S39">
        <f>'Future events'!$F383</f>
        <v>0</v>
      </c>
      <c r="T39">
        <f>'Future events'!$F408</f>
        <v>0</v>
      </c>
      <c r="U39">
        <f>'Future events'!$F433</f>
        <v>0</v>
      </c>
      <c r="V39">
        <f>'Future events'!$F458</f>
        <v>0</v>
      </c>
      <c r="W39">
        <f>'Future events'!$F483</f>
        <v>0</v>
      </c>
      <c r="X39">
        <f>'Future events'!$F508</f>
        <v>0</v>
      </c>
      <c r="Y39">
        <f>'Future events'!$F533</f>
        <v>0</v>
      </c>
      <c r="Z39">
        <f>'Future events'!$F558</f>
        <v>0</v>
      </c>
      <c r="AA39">
        <f>'Future events'!$F583</f>
        <v>0</v>
      </c>
      <c r="AB39">
        <f>'Future events'!$F608</f>
        <v>0</v>
      </c>
      <c r="AC39">
        <f>'Future events'!$F633</f>
        <v>0</v>
      </c>
      <c r="AD39">
        <f>'Future events'!$F658</f>
        <v>0</v>
      </c>
      <c r="AE39">
        <f>'Future events'!$F683</f>
        <v>0</v>
      </c>
      <c r="AF39">
        <f>'Future events'!$F708</f>
        <v>0</v>
      </c>
      <c r="AG39">
        <f>'Future events'!$F733</f>
        <v>0</v>
      </c>
    </row>
    <row r="40" spans="1:33" x14ac:dyDescent="0.25">
      <c r="D40" t="str">
        <f>'Future events'!$F10</f>
        <v>The Spine, Liverpool</v>
      </c>
      <c r="E40" t="str">
        <f>'Future events'!$F35</f>
        <v>Hybrid (Burlington House and online)</v>
      </c>
      <c r="F40" t="str">
        <f>'Future events'!$F60</f>
        <v>Online</v>
      </c>
      <c r="G40">
        <f>'Future events'!$F85</f>
        <v>0</v>
      </c>
      <c r="H40">
        <f>'Future events'!$F110</f>
        <v>0</v>
      </c>
      <c r="I40">
        <f>'Future events'!$F134</f>
        <v>0</v>
      </c>
      <c r="J40">
        <f>'Future events'!$F159</f>
        <v>0</v>
      </c>
      <c r="K40">
        <f>'Future events'!$F184</f>
        <v>0</v>
      </c>
      <c r="L40">
        <f>'Future events'!$F209</f>
        <v>0</v>
      </c>
      <c r="M40">
        <f>'Future events'!$F234</f>
        <v>0</v>
      </c>
      <c r="N40">
        <f>'Future events'!$F259</f>
        <v>0</v>
      </c>
      <c r="O40">
        <f>'Future events'!$F284</f>
        <v>0</v>
      </c>
      <c r="P40">
        <f>'Future events'!$F309</f>
        <v>0</v>
      </c>
      <c r="Q40">
        <f>'Future events'!$F334</f>
        <v>0</v>
      </c>
      <c r="R40">
        <f>'Future events'!$F359</f>
        <v>0</v>
      </c>
      <c r="S40">
        <f>'Future events'!$F384</f>
        <v>0</v>
      </c>
      <c r="T40">
        <f>'Future events'!$F409</f>
        <v>0</v>
      </c>
      <c r="U40">
        <f>'Future events'!$F434</f>
        <v>0</v>
      </c>
      <c r="V40">
        <f>'Future events'!$F459</f>
        <v>0</v>
      </c>
      <c r="W40">
        <f>'Future events'!$F484</f>
        <v>0</v>
      </c>
      <c r="X40">
        <f>'Future events'!$F509</f>
        <v>0</v>
      </c>
      <c r="Y40">
        <f>'Future events'!$F534</f>
        <v>0</v>
      </c>
      <c r="Z40">
        <f>'Future events'!$F559</f>
        <v>0</v>
      </c>
      <c r="AA40">
        <f>'Future events'!$F584</f>
        <v>0</v>
      </c>
      <c r="AB40">
        <f>'Future events'!$F609</f>
        <v>0</v>
      </c>
      <c r="AC40">
        <f>'Future events'!$F634</f>
        <v>0</v>
      </c>
      <c r="AD40">
        <f>'Future events'!$F659</f>
        <v>0</v>
      </c>
      <c r="AE40">
        <f>'Future events'!$F684</f>
        <v>0</v>
      </c>
      <c r="AF40">
        <f>'Future events'!$F709</f>
        <v>0</v>
      </c>
      <c r="AG40">
        <f>'Future events'!$F734</f>
        <v>0</v>
      </c>
    </row>
    <row r="41" spans="1:33" x14ac:dyDescent="0.25">
      <c r="D41" t="str">
        <f>'Future events'!$F11</f>
        <v>British Toxicology Society</v>
      </c>
      <c r="E41" t="str">
        <f>'Future events'!$F36</f>
        <v>Society of Brownfield Risk Assessment</v>
      </c>
      <c r="F41" t="str">
        <f>'Future events'!$F61</f>
        <v>RSC Toxicology and Environmental Chemistry Groups</v>
      </c>
      <c r="G41">
        <f>'Future events'!$F86</f>
        <v>0</v>
      </c>
      <c r="H41">
        <f>'Future events'!$F111</f>
        <v>0</v>
      </c>
      <c r="I41">
        <f>'Future events'!$F135</f>
        <v>0</v>
      </c>
      <c r="J41">
        <f>'Future events'!$F160</f>
        <v>0</v>
      </c>
      <c r="K41">
        <f>'Future events'!$F185</f>
        <v>0</v>
      </c>
      <c r="L41">
        <f>'Future events'!$F210</f>
        <v>0</v>
      </c>
      <c r="M41">
        <f>'Future events'!$F235</f>
        <v>0</v>
      </c>
      <c r="N41">
        <f>'Future events'!$F260</f>
        <v>0</v>
      </c>
      <c r="O41">
        <f>'Future events'!$F285</f>
        <v>0</v>
      </c>
      <c r="P41">
        <f>'Future events'!$F310</f>
        <v>0</v>
      </c>
      <c r="Q41">
        <f>'Future events'!$F335</f>
        <v>0</v>
      </c>
      <c r="R41">
        <f>'Future events'!$F360</f>
        <v>0</v>
      </c>
      <c r="S41">
        <f>'Future events'!$F385</f>
        <v>0</v>
      </c>
      <c r="T41">
        <f>'Future events'!$F410</f>
        <v>0</v>
      </c>
      <c r="U41">
        <f>'Future events'!$F435</f>
        <v>0</v>
      </c>
      <c r="V41">
        <f>'Future events'!$F460</f>
        <v>0</v>
      </c>
      <c r="W41">
        <f>'Future events'!$F485</f>
        <v>0</v>
      </c>
      <c r="X41">
        <f>'Future events'!$F510</f>
        <v>0</v>
      </c>
      <c r="Y41">
        <f>'Future events'!$F535</f>
        <v>0</v>
      </c>
      <c r="Z41">
        <f>'Future events'!$F560</f>
        <v>0</v>
      </c>
      <c r="AA41">
        <f>'Future events'!$F585</f>
        <v>0</v>
      </c>
      <c r="AB41">
        <f>'Future events'!$F610</f>
        <v>0</v>
      </c>
      <c r="AC41">
        <f>'Future events'!$F635</f>
        <v>0</v>
      </c>
      <c r="AD41">
        <f>'Future events'!$F660</f>
        <v>0</v>
      </c>
      <c r="AE41">
        <f>'Future events'!$F685</f>
        <v>0</v>
      </c>
      <c r="AF41">
        <f>'Future events'!$F710</f>
        <v>0</v>
      </c>
      <c r="AG41">
        <f>'Future events'!$F735</f>
        <v>0</v>
      </c>
    </row>
    <row r="42" spans="1:33" x14ac:dyDescent="0.25">
      <c r="D42" s="116">
        <f>'Future events'!$F12</f>
        <v>45397</v>
      </c>
      <c r="E42" s="116">
        <f>'Future events'!$F37</f>
        <v>45631</v>
      </c>
      <c r="F42" s="116">
        <f>'Future events'!$F62</f>
        <v>45321</v>
      </c>
      <c r="G42" s="116">
        <f>'Future events'!$F87</f>
        <v>0</v>
      </c>
      <c r="H42" s="116">
        <f>'Future events'!$F112</f>
        <v>0</v>
      </c>
      <c r="I42" s="116">
        <f>'Future events'!$F136</f>
        <v>0</v>
      </c>
      <c r="J42" s="116">
        <f>'Future events'!$F161</f>
        <v>0</v>
      </c>
      <c r="K42" s="116">
        <f>'Future events'!$F186</f>
        <v>0</v>
      </c>
      <c r="L42" s="116">
        <f>'Future events'!$F211</f>
        <v>0</v>
      </c>
      <c r="M42" s="116">
        <f>'Future events'!$F236</f>
        <v>0</v>
      </c>
      <c r="N42" s="116">
        <f>'Future events'!$F261</f>
        <v>0</v>
      </c>
      <c r="O42" s="116">
        <f>'Future events'!$F286</f>
        <v>0</v>
      </c>
      <c r="P42" s="116">
        <f>'Future events'!$F311</f>
        <v>0</v>
      </c>
      <c r="Q42" s="116">
        <f>'Future events'!$F336</f>
        <v>0</v>
      </c>
      <c r="R42" s="116">
        <f>'Future events'!$F361</f>
        <v>0</v>
      </c>
      <c r="S42" s="116">
        <f>'Future events'!$F386</f>
        <v>0</v>
      </c>
      <c r="T42" s="116">
        <f>'Future events'!$F411</f>
        <v>0</v>
      </c>
      <c r="U42" s="116">
        <f>'Future events'!$F436</f>
        <v>0</v>
      </c>
      <c r="V42" s="116">
        <f>'Future events'!$F461</f>
        <v>0</v>
      </c>
      <c r="W42" s="116">
        <f>'Future events'!$F486</f>
        <v>0</v>
      </c>
      <c r="X42" s="116">
        <f>'Future events'!$F511</f>
        <v>0</v>
      </c>
      <c r="Y42" s="116">
        <f>'Future events'!$F536</f>
        <v>0</v>
      </c>
      <c r="Z42" s="116">
        <f>'Future events'!$F561</f>
        <v>0</v>
      </c>
      <c r="AA42" s="116">
        <f>'Future events'!$F586</f>
        <v>0</v>
      </c>
      <c r="AB42" s="116">
        <f>'Future events'!$F611</f>
        <v>0</v>
      </c>
      <c r="AC42" s="116">
        <f>'Future events'!$F636</f>
        <v>0</v>
      </c>
      <c r="AD42" s="116">
        <f>'Future events'!$F661</f>
        <v>0</v>
      </c>
      <c r="AE42" s="116">
        <f>'Future events'!$F686</f>
        <v>0</v>
      </c>
      <c r="AF42" s="116">
        <f>'Future events'!$F711</f>
        <v>0</v>
      </c>
      <c r="AG42" s="116">
        <f>'Future events'!$F736</f>
        <v>0</v>
      </c>
    </row>
    <row r="43" spans="1:33" x14ac:dyDescent="0.25">
      <c r="D43" s="116">
        <f>'Future events'!$F13</f>
        <v>45399</v>
      </c>
      <c r="E43" s="116">
        <f>'Future events'!$F38</f>
        <v>45631</v>
      </c>
      <c r="F43" s="116" t="str">
        <f>'Future events'!$F63</f>
        <v>Monthly, ongoing</v>
      </c>
      <c r="G43" s="116">
        <f>'Future events'!$F88</f>
        <v>0</v>
      </c>
      <c r="H43" s="116">
        <f>'Future events'!$F113</f>
        <v>0</v>
      </c>
      <c r="I43" s="116">
        <f>'Future events'!$F137</f>
        <v>0</v>
      </c>
      <c r="J43" s="116">
        <f>'Future events'!$F162</f>
        <v>0</v>
      </c>
      <c r="K43" s="116">
        <f>'Future events'!$F187</f>
        <v>0</v>
      </c>
      <c r="L43" s="116">
        <f>'Future events'!$F212</f>
        <v>0</v>
      </c>
      <c r="M43" s="116">
        <f>'Future events'!$F237</f>
        <v>0</v>
      </c>
      <c r="N43" s="116">
        <f>'Future events'!$F262</f>
        <v>0</v>
      </c>
      <c r="O43" s="116">
        <f>'Future events'!$F287</f>
        <v>0</v>
      </c>
      <c r="P43" s="116">
        <f>'Future events'!$F312</f>
        <v>0</v>
      </c>
      <c r="Q43" s="116">
        <f>'Future events'!$F337</f>
        <v>0</v>
      </c>
      <c r="R43" s="116">
        <f>'Future events'!$F362</f>
        <v>0</v>
      </c>
      <c r="S43" s="116">
        <f>'Future events'!$F387</f>
        <v>0</v>
      </c>
      <c r="T43" s="116">
        <f>'Future events'!$F412</f>
        <v>0</v>
      </c>
      <c r="U43" s="116">
        <f>'Future events'!$F437</f>
        <v>0</v>
      </c>
      <c r="V43" s="116">
        <f>'Future events'!$F462</f>
        <v>0</v>
      </c>
      <c r="W43" s="116">
        <f>'Future events'!$F487</f>
        <v>0</v>
      </c>
      <c r="X43" s="116">
        <f>'Future events'!$F512</f>
        <v>0</v>
      </c>
      <c r="Y43" s="116">
        <f>'Future events'!$F537</f>
        <v>0</v>
      </c>
      <c r="Z43" s="116">
        <f>'Future events'!$F562</f>
        <v>0</v>
      </c>
      <c r="AA43" s="116">
        <f>'Future events'!$F587</f>
        <v>0</v>
      </c>
      <c r="AB43" s="116">
        <f>'Future events'!$F612</f>
        <v>0</v>
      </c>
      <c r="AC43" s="116">
        <f>'Future events'!$F637</f>
        <v>0</v>
      </c>
      <c r="AD43" s="116">
        <f>'Future events'!$F662</f>
        <v>0</v>
      </c>
      <c r="AE43" s="116">
        <f>'Future events'!$F687</f>
        <v>0</v>
      </c>
      <c r="AF43" s="116">
        <f>'Future events'!$F712</f>
        <v>0</v>
      </c>
      <c r="AG43" s="116">
        <f>'Future events'!$F737</f>
        <v>0</v>
      </c>
    </row>
    <row r="44" spans="1:33" x14ac:dyDescent="0.25">
      <c r="D44" s="8">
        <f>'Future events'!$F14</f>
        <v>0</v>
      </c>
      <c r="E44" s="8">
        <f>'Future events'!$F39</f>
        <v>0</v>
      </c>
      <c r="F44" s="8">
        <f>'Future events'!$F64</f>
        <v>0</v>
      </c>
      <c r="G44" s="8">
        <f>'Future events'!$F89</f>
        <v>0</v>
      </c>
      <c r="H44" s="8">
        <f>'Future events'!$F114</f>
        <v>0</v>
      </c>
      <c r="I44" s="8">
        <f>'Future events'!$F138</f>
        <v>0</v>
      </c>
      <c r="J44" s="8">
        <f>'Future events'!$F163</f>
        <v>0</v>
      </c>
      <c r="K44" s="8">
        <f>'Future events'!$F188</f>
        <v>0</v>
      </c>
      <c r="L44" s="8">
        <f>'Future events'!$F213</f>
        <v>0</v>
      </c>
      <c r="M44" s="8">
        <f>'Future events'!$F238</f>
        <v>0</v>
      </c>
      <c r="N44" s="8">
        <f>'Future events'!$F263</f>
        <v>0</v>
      </c>
      <c r="O44" s="8">
        <f>'Future events'!$F288</f>
        <v>0</v>
      </c>
      <c r="P44" s="8">
        <f>'Future events'!$F313</f>
        <v>0</v>
      </c>
      <c r="Q44" s="8">
        <f>'Future events'!$F338</f>
        <v>0</v>
      </c>
      <c r="R44" s="8">
        <f>'Future events'!$F363</f>
        <v>0</v>
      </c>
      <c r="S44" s="8">
        <f>'Future events'!$F388</f>
        <v>0</v>
      </c>
      <c r="T44" s="8">
        <f>'Future events'!$F413</f>
        <v>0</v>
      </c>
      <c r="U44" s="8">
        <f>'Future events'!$F438</f>
        <v>0</v>
      </c>
      <c r="V44" s="8">
        <f>'Future events'!$F463</f>
        <v>0</v>
      </c>
      <c r="W44" s="8">
        <f>'Future events'!$F488</f>
        <v>0</v>
      </c>
      <c r="X44" s="8">
        <f>'Future events'!$F513</f>
        <v>0</v>
      </c>
      <c r="Y44" s="8">
        <f>'Future events'!$F538</f>
        <v>0</v>
      </c>
      <c r="Z44" s="8">
        <f>'Future events'!$F563</f>
        <v>0</v>
      </c>
      <c r="AA44" s="8">
        <f>'Future events'!$F588</f>
        <v>0</v>
      </c>
      <c r="AB44" s="8">
        <f>'Future events'!$F613</f>
        <v>0</v>
      </c>
      <c r="AC44" s="8">
        <f>'Future events'!$F638</f>
        <v>0</v>
      </c>
      <c r="AD44" s="8">
        <f>'Future events'!$F663</f>
        <v>0</v>
      </c>
      <c r="AE44" s="8">
        <f>'Future events'!$F688</f>
        <v>0</v>
      </c>
      <c r="AF44" s="8">
        <f>'Future events'!$F713</f>
        <v>0</v>
      </c>
      <c r="AG44" s="8">
        <f>'Future events'!$F738</f>
        <v>0</v>
      </c>
    </row>
    <row r="45" spans="1:33" x14ac:dyDescent="0.25">
      <c r="D45" t="str">
        <f>'Future events'!$F15</f>
        <v xml:space="preserve">Physical </v>
      </c>
      <c r="E45" t="str">
        <f>'Future events'!$F40</f>
        <v>Hybrid</v>
      </c>
      <c r="F45" t="str">
        <f>'Future events'!$F65</f>
        <v>Virtual</v>
      </c>
      <c r="G45">
        <f>'Future events'!$F90</f>
        <v>0</v>
      </c>
      <c r="H45">
        <f>'Future events'!$F115</f>
        <v>0</v>
      </c>
      <c r="I45">
        <f>'Future events'!$F139</f>
        <v>0</v>
      </c>
      <c r="J45">
        <f>'Future events'!$F164</f>
        <v>0</v>
      </c>
      <c r="K45">
        <f>'Future events'!$F189</f>
        <v>0</v>
      </c>
      <c r="L45">
        <f>'Future events'!$F214</f>
        <v>0</v>
      </c>
      <c r="M45">
        <f>'Future events'!$F239</f>
        <v>0</v>
      </c>
      <c r="N45">
        <f>'Future events'!$F264</f>
        <v>0</v>
      </c>
      <c r="O45">
        <f>'Future events'!$F289</f>
        <v>0</v>
      </c>
      <c r="P45">
        <f>'Future events'!$F314</f>
        <v>0</v>
      </c>
      <c r="Q45">
        <f>'Future events'!$F339</f>
        <v>0</v>
      </c>
      <c r="R45">
        <f>'Future events'!$F364</f>
        <v>0</v>
      </c>
      <c r="S45">
        <f>'Future events'!$F389</f>
        <v>0</v>
      </c>
      <c r="T45">
        <f>'Future events'!$F414</f>
        <v>0</v>
      </c>
      <c r="U45">
        <f>'Future events'!$F439</f>
        <v>0</v>
      </c>
      <c r="V45">
        <f>'Future events'!$F464</f>
        <v>0</v>
      </c>
      <c r="W45">
        <f>'Future events'!$F489</f>
        <v>0</v>
      </c>
      <c r="X45">
        <f>'Future events'!$F514</f>
        <v>0</v>
      </c>
      <c r="Y45">
        <f>'Future events'!$F539</f>
        <v>0</v>
      </c>
      <c r="Z45">
        <f>'Future events'!$F564</f>
        <v>0</v>
      </c>
      <c r="AA45">
        <f>'Future events'!$F589</f>
        <v>0</v>
      </c>
      <c r="AB45">
        <f>'Future events'!$F614</f>
        <v>0</v>
      </c>
      <c r="AC45">
        <f>'Future events'!$F639</f>
        <v>0</v>
      </c>
      <c r="AD45">
        <f>'Future events'!$F664</f>
        <v>0</v>
      </c>
      <c r="AE45">
        <f>'Future events'!$F689</f>
        <v>0</v>
      </c>
      <c r="AF45">
        <f>'Future events'!$F714</f>
        <v>0</v>
      </c>
      <c r="AG45">
        <f>'Future events'!$F739</f>
        <v>0</v>
      </c>
    </row>
    <row r="46" spans="1:33" x14ac:dyDescent="0.25">
      <c r="D46">
        <f>'Future events'!$F16</f>
        <v>0</v>
      </c>
      <c r="E46">
        <f>'Future events'!$F41</f>
        <v>0</v>
      </c>
      <c r="F46" t="str">
        <f>'Future events'!$F66</f>
        <v>Monthly online webinar series</v>
      </c>
      <c r="G46">
        <f>'Future events'!$F91</f>
        <v>0</v>
      </c>
      <c r="H46">
        <f>'Future events'!$F116</f>
        <v>0</v>
      </c>
      <c r="I46">
        <f>'Future events'!$F140</f>
        <v>0</v>
      </c>
      <c r="J46">
        <f>'Future events'!$F165</f>
        <v>0</v>
      </c>
      <c r="K46">
        <f>'Future events'!$F190</f>
        <v>0</v>
      </c>
      <c r="L46">
        <f>'Future events'!$F215</f>
        <v>0</v>
      </c>
      <c r="M46">
        <f>'Future events'!$F240</f>
        <v>0</v>
      </c>
      <c r="N46">
        <f>'Future events'!$F265</f>
        <v>0</v>
      </c>
      <c r="O46">
        <f>'Future events'!$F290</f>
        <v>0</v>
      </c>
      <c r="P46">
        <f>'Future events'!$F315</f>
        <v>0</v>
      </c>
      <c r="Q46">
        <f>'Future events'!$F340</f>
        <v>0</v>
      </c>
      <c r="R46">
        <f>'Future events'!$F365</f>
        <v>0</v>
      </c>
      <c r="S46">
        <f>'Future events'!$F390</f>
        <v>0</v>
      </c>
      <c r="T46">
        <f>'Future events'!$F415</f>
        <v>0</v>
      </c>
      <c r="U46">
        <f>'Future events'!$F440</f>
        <v>0</v>
      </c>
      <c r="V46">
        <f>'Future events'!$F465</f>
        <v>0</v>
      </c>
      <c r="W46">
        <f>'Future events'!$F490</f>
        <v>0</v>
      </c>
      <c r="X46">
        <f>'Future events'!$F515</f>
        <v>0</v>
      </c>
      <c r="Y46">
        <f>'Future events'!$F540</f>
        <v>0</v>
      </c>
      <c r="Z46">
        <f>'Future events'!$F565</f>
        <v>0</v>
      </c>
      <c r="AA46">
        <f>'Future events'!$F590</f>
        <v>0</v>
      </c>
      <c r="AB46">
        <f>'Future events'!$F615</f>
        <v>0</v>
      </c>
      <c r="AC46">
        <f>'Future events'!$F640</f>
        <v>0</v>
      </c>
      <c r="AD46">
        <f>'Future events'!$F665</f>
        <v>0</v>
      </c>
      <c r="AE46">
        <f>'Future events'!$F690</f>
        <v>0</v>
      </c>
      <c r="AF46">
        <f>'Future events'!$F715</f>
        <v>0</v>
      </c>
      <c r="AG46">
        <f>'Future events'!$F740</f>
        <v>0</v>
      </c>
    </row>
    <row r="47" spans="1:33" x14ac:dyDescent="0.25">
      <c r="D47" s="8">
        <f>'Future events'!$F17</f>
        <v>0</v>
      </c>
      <c r="E47" s="8">
        <f>'Future events'!$F42</f>
        <v>0</v>
      </c>
      <c r="F47" s="8">
        <f>'Future events'!$F67</f>
        <v>0</v>
      </c>
      <c r="G47" s="8">
        <f>'Future events'!$F92</f>
        <v>0</v>
      </c>
      <c r="H47" s="8">
        <f>'Future events'!$F117</f>
        <v>0</v>
      </c>
      <c r="I47" s="8">
        <f>'Future events'!$F141</f>
        <v>0</v>
      </c>
      <c r="J47" s="8">
        <f>'Future events'!$F166</f>
        <v>0</v>
      </c>
      <c r="K47" s="8">
        <f>'Future events'!$F191</f>
        <v>0</v>
      </c>
      <c r="L47" s="8">
        <f>'Future events'!$F216</f>
        <v>0</v>
      </c>
      <c r="M47" s="8">
        <f>'Future events'!$F241</f>
        <v>0</v>
      </c>
      <c r="N47" s="8">
        <f>'Future events'!$F266</f>
        <v>0</v>
      </c>
      <c r="O47" s="8">
        <f>'Future events'!$F291</f>
        <v>0</v>
      </c>
      <c r="P47" s="8">
        <f>'Future events'!$F316</f>
        <v>0</v>
      </c>
      <c r="Q47" s="8">
        <f>'Future events'!$F341</f>
        <v>0</v>
      </c>
      <c r="R47" s="8">
        <f>'Future events'!$F366</f>
        <v>0</v>
      </c>
      <c r="S47" s="8">
        <f>'Future events'!$F391</f>
        <v>0</v>
      </c>
      <c r="T47" s="8">
        <f>'Future events'!$F416</f>
        <v>0</v>
      </c>
      <c r="U47" s="8">
        <f>'Future events'!$F441</f>
        <v>0</v>
      </c>
      <c r="V47" s="8">
        <f>'Future events'!$F466</f>
        <v>0</v>
      </c>
      <c r="W47" s="8">
        <f>'Future events'!$F491</f>
        <v>0</v>
      </c>
      <c r="X47" s="8">
        <f>'Future events'!$F516</f>
        <v>0</v>
      </c>
      <c r="Y47" s="8">
        <f>'Future events'!$F541</f>
        <v>0</v>
      </c>
      <c r="Z47" s="8">
        <f>'Future events'!$F566</f>
        <v>0</v>
      </c>
      <c r="AA47" s="8">
        <f>'Future events'!$F591</f>
        <v>0</v>
      </c>
      <c r="AB47" s="8">
        <f>'Future events'!$F616</f>
        <v>0</v>
      </c>
      <c r="AC47" s="8">
        <f>'Future events'!$F641</f>
        <v>0</v>
      </c>
      <c r="AD47" s="8">
        <f>'Future events'!$F666</f>
        <v>0</v>
      </c>
      <c r="AE47" s="8">
        <f>'Future events'!$F691</f>
        <v>0</v>
      </c>
      <c r="AF47" s="8">
        <f>'Future events'!$F716</f>
        <v>0</v>
      </c>
      <c r="AG47" s="8">
        <f>'Future events'!$F741</f>
        <v>0</v>
      </c>
    </row>
    <row r="48" spans="1:33" x14ac:dyDescent="0.25">
      <c r="D48" t="str">
        <f>'Future events'!$F18</f>
        <v>Scientific Meeting or Conference</v>
      </c>
      <c r="E48" t="str">
        <f>'Future events'!$F43</f>
        <v>Scientific Meeting or Conference</v>
      </c>
      <c r="F48" t="str">
        <f>'Future events'!$F68</f>
        <v>Webinar</v>
      </c>
      <c r="G48">
        <f>'Future events'!$F93</f>
        <v>0</v>
      </c>
      <c r="H48">
        <f>'Future events'!$F118</f>
        <v>0</v>
      </c>
      <c r="I48">
        <f>'Future events'!$F142</f>
        <v>0</v>
      </c>
      <c r="J48">
        <f>'Future events'!$F167</f>
        <v>0</v>
      </c>
      <c r="K48">
        <f>'Future events'!$F192</f>
        <v>0</v>
      </c>
      <c r="L48">
        <f>'Future events'!$F217</f>
        <v>0</v>
      </c>
      <c r="M48">
        <f>'Future events'!$F242</f>
        <v>0</v>
      </c>
      <c r="N48">
        <f>'Future events'!$F267</f>
        <v>0</v>
      </c>
      <c r="O48">
        <f>'Future events'!$F292</f>
        <v>0</v>
      </c>
      <c r="P48">
        <f>'Future events'!$F317</f>
        <v>0</v>
      </c>
      <c r="Q48">
        <f>'Future events'!$F342</f>
        <v>0</v>
      </c>
      <c r="R48">
        <f>'Future events'!$F367</f>
        <v>0</v>
      </c>
      <c r="S48">
        <f>'Future events'!$F392</f>
        <v>0</v>
      </c>
      <c r="T48">
        <f>'Future events'!$F417</f>
        <v>0</v>
      </c>
      <c r="U48">
        <f>'Future events'!$F442</f>
        <v>0</v>
      </c>
      <c r="V48">
        <f>'Future events'!$F467</f>
        <v>0</v>
      </c>
      <c r="W48">
        <f>'Future events'!$F492</f>
        <v>0</v>
      </c>
      <c r="X48">
        <f>'Future events'!$F517</f>
        <v>0</v>
      </c>
      <c r="Y48">
        <f>'Future events'!$F542</f>
        <v>0</v>
      </c>
      <c r="Z48">
        <f>'Future events'!$F567</f>
        <v>0</v>
      </c>
      <c r="AA48">
        <f>'Future events'!$F592</f>
        <v>0</v>
      </c>
      <c r="AB48">
        <f>'Future events'!$F617</f>
        <v>0</v>
      </c>
      <c r="AC48">
        <f>'Future events'!$F642</f>
        <v>0</v>
      </c>
      <c r="AD48">
        <f>'Future events'!$F667</f>
        <v>0</v>
      </c>
      <c r="AE48">
        <f>'Future events'!$F692</f>
        <v>0</v>
      </c>
      <c r="AF48">
        <f>'Future events'!$F717</f>
        <v>0</v>
      </c>
      <c r="AG48">
        <f>'Future events'!$F742</f>
        <v>0</v>
      </c>
    </row>
    <row r="49" spans="4:33" x14ac:dyDescent="0.25">
      <c r="D49" t="str">
        <f>'Future events'!$F19</f>
        <v>All</v>
      </c>
      <c r="E49" t="str">
        <f>'Future events'!$F44</f>
        <v>All</v>
      </c>
      <c r="F49" t="str">
        <f>'Future events'!$F69</f>
        <v>All</v>
      </c>
      <c r="G49">
        <f>'Future events'!$F94</f>
        <v>0</v>
      </c>
      <c r="H49">
        <f>'Future events'!$F119</f>
        <v>0</v>
      </c>
      <c r="I49">
        <f>'Future events'!$F143</f>
        <v>0</v>
      </c>
      <c r="J49">
        <f>'Future events'!$F168</f>
        <v>0</v>
      </c>
      <c r="K49">
        <f>'Future events'!$F193</f>
        <v>0</v>
      </c>
      <c r="L49">
        <f>'Future events'!$F218</f>
        <v>0</v>
      </c>
      <c r="M49">
        <f>'Future events'!$F243</f>
        <v>0</v>
      </c>
      <c r="N49">
        <f>'Future events'!$F268</f>
        <v>0</v>
      </c>
      <c r="O49">
        <f>'Future events'!$F293</f>
        <v>0</v>
      </c>
      <c r="P49">
        <f>'Future events'!$F318</f>
        <v>0</v>
      </c>
      <c r="Q49">
        <f>'Future events'!$F343</f>
        <v>0</v>
      </c>
      <c r="R49">
        <f>'Future events'!$F368</f>
        <v>0</v>
      </c>
      <c r="S49">
        <f>'Future events'!$F393</f>
        <v>0</v>
      </c>
      <c r="T49">
        <f>'Future events'!$F418</f>
        <v>0</v>
      </c>
      <c r="U49">
        <f>'Future events'!$F443</f>
        <v>0</v>
      </c>
      <c r="V49">
        <f>'Future events'!$F468</f>
        <v>0</v>
      </c>
      <c r="W49">
        <f>'Future events'!$F493</f>
        <v>0</v>
      </c>
      <c r="X49">
        <f>'Future events'!$F518</f>
        <v>0</v>
      </c>
      <c r="Y49">
        <f>'Future events'!$F543</f>
        <v>0</v>
      </c>
      <c r="Z49">
        <f>'Future events'!$F568</f>
        <v>0</v>
      </c>
      <c r="AA49">
        <f>'Future events'!$F593</f>
        <v>0</v>
      </c>
      <c r="AB49">
        <f>'Future events'!$F618</f>
        <v>0</v>
      </c>
      <c r="AC49">
        <f>'Future events'!$F643</f>
        <v>0</v>
      </c>
      <c r="AD49">
        <f>'Future events'!$F668</f>
        <v>0</v>
      </c>
      <c r="AE49">
        <f>'Future events'!$F693</f>
        <v>0</v>
      </c>
      <c r="AF49">
        <f>'Future events'!$F718</f>
        <v>0</v>
      </c>
      <c r="AG49">
        <f>'Future events'!$F743</f>
        <v>0</v>
      </c>
    </row>
    <row r="50" spans="4:33" x14ac:dyDescent="0.25">
      <c r="D50" t="str">
        <f>'Future events'!$F20</f>
        <v>No</v>
      </c>
      <c r="E50" t="str">
        <f>'Future events'!$F45</f>
        <v>No</v>
      </c>
      <c r="F50" t="str">
        <f>'Future events'!$F70</f>
        <v>No</v>
      </c>
      <c r="G50">
        <f>'Future events'!$F95</f>
        <v>0</v>
      </c>
      <c r="H50">
        <f>'Future events'!$F120</f>
        <v>0</v>
      </c>
      <c r="I50">
        <f>'Future events'!$F144</f>
        <v>0</v>
      </c>
      <c r="J50">
        <f>'Future events'!$F169</f>
        <v>0</v>
      </c>
      <c r="K50">
        <f>'Future events'!$F194</f>
        <v>0</v>
      </c>
      <c r="L50">
        <f>'Future events'!$F219</f>
        <v>0</v>
      </c>
      <c r="M50">
        <f>'Future events'!$F244</f>
        <v>0</v>
      </c>
      <c r="N50">
        <f>'Future events'!$F269</f>
        <v>0</v>
      </c>
      <c r="O50">
        <f>'Future events'!$F294</f>
        <v>0</v>
      </c>
      <c r="P50">
        <f>'Future events'!$F319</f>
        <v>0</v>
      </c>
      <c r="Q50">
        <f>'Future events'!$F344</f>
        <v>0</v>
      </c>
      <c r="R50">
        <f>'Future events'!$F369</f>
        <v>0</v>
      </c>
      <c r="S50">
        <f>'Future events'!$F394</f>
        <v>0</v>
      </c>
      <c r="T50">
        <f>'Future events'!$F419</f>
        <v>0</v>
      </c>
      <c r="U50">
        <f>'Future events'!$F444</f>
        <v>0</v>
      </c>
      <c r="V50">
        <f>'Future events'!$F469</f>
        <v>0</v>
      </c>
      <c r="W50">
        <f>'Future events'!$F494</f>
        <v>0</v>
      </c>
      <c r="X50">
        <f>'Future events'!$F519</f>
        <v>0</v>
      </c>
      <c r="Y50">
        <f>'Future events'!$F544</f>
        <v>0</v>
      </c>
      <c r="Z50">
        <f>'Future events'!$F569</f>
        <v>0</v>
      </c>
      <c r="AA50">
        <f>'Future events'!$F594</f>
        <v>0</v>
      </c>
      <c r="AB50">
        <f>'Future events'!$F619</f>
        <v>0</v>
      </c>
      <c r="AC50">
        <f>'Future events'!$F644</f>
        <v>0</v>
      </c>
      <c r="AD50">
        <f>'Future events'!$F669</f>
        <v>0</v>
      </c>
      <c r="AE50">
        <f>'Future events'!$F694</f>
        <v>0</v>
      </c>
      <c r="AF50">
        <f>'Future events'!$F719</f>
        <v>0</v>
      </c>
      <c r="AG50">
        <f>'Future events'!$F744</f>
        <v>0</v>
      </c>
    </row>
    <row r="51" spans="4:33" x14ac:dyDescent="0.25">
      <c r="D51" t="str">
        <f>'Future events'!$F21</f>
        <v>Unknown</v>
      </c>
      <c r="E51">
        <f>'Future events'!$F46</f>
        <v>200</v>
      </c>
      <c r="F51" t="str">
        <f>'Future events'!$F71</f>
        <v>Unknown</v>
      </c>
      <c r="G51">
        <f>'Future events'!$F96</f>
        <v>0</v>
      </c>
      <c r="H51">
        <f>'Future events'!$F121</f>
        <v>0</v>
      </c>
      <c r="I51">
        <f>'Future events'!$F145</f>
        <v>0</v>
      </c>
      <c r="J51">
        <f>'Future events'!$F170</f>
        <v>0</v>
      </c>
      <c r="K51">
        <f>'Future events'!$F195</f>
        <v>0</v>
      </c>
      <c r="L51">
        <f>'Future events'!$F220</f>
        <v>0</v>
      </c>
      <c r="M51">
        <f>'Future events'!$F245</f>
        <v>0</v>
      </c>
      <c r="N51">
        <f>'Future events'!$F270</f>
        <v>0</v>
      </c>
      <c r="O51">
        <f>'Future events'!$F295</f>
        <v>0</v>
      </c>
      <c r="P51">
        <f>'Future events'!$F320</f>
        <v>0</v>
      </c>
      <c r="Q51">
        <f>'Future events'!$F345</f>
        <v>0</v>
      </c>
      <c r="R51">
        <f>'Future events'!$F370</f>
        <v>0</v>
      </c>
      <c r="S51">
        <f>'Future events'!$F395</f>
        <v>0</v>
      </c>
      <c r="T51">
        <f>'Future events'!$F420</f>
        <v>0</v>
      </c>
      <c r="U51">
        <f>'Future events'!$F445</f>
        <v>0</v>
      </c>
      <c r="V51">
        <f>'Future events'!$F470</f>
        <v>0</v>
      </c>
      <c r="W51">
        <f>'Future events'!$F495</f>
        <v>0</v>
      </c>
      <c r="X51">
        <f>'Future events'!$F520</f>
        <v>0</v>
      </c>
      <c r="Y51">
        <f>'Future events'!$F545</f>
        <v>0</v>
      </c>
      <c r="Z51">
        <f>'Future events'!$F570</f>
        <v>0</v>
      </c>
      <c r="AA51">
        <f>'Future events'!$F595</f>
        <v>0</v>
      </c>
      <c r="AB51">
        <f>'Future events'!$F620</f>
        <v>0</v>
      </c>
      <c r="AC51">
        <f>'Future events'!$F645</f>
        <v>0</v>
      </c>
      <c r="AD51">
        <f>'Future events'!$F670</f>
        <v>0</v>
      </c>
      <c r="AE51">
        <f>'Future events'!$F695</f>
        <v>0</v>
      </c>
      <c r="AF51">
        <f>'Future events'!$F720</f>
        <v>0</v>
      </c>
      <c r="AG51">
        <f>'Future events'!$F745</f>
        <v>0</v>
      </c>
    </row>
    <row r="52" spans="4:33" x14ac:dyDescent="0.25">
      <c r="D52">
        <f>'Future events'!$F22</f>
        <v>0</v>
      </c>
      <c r="E52">
        <f>'Future events'!$F47</f>
        <v>0</v>
      </c>
      <c r="F52">
        <f>'Future events'!$F72</f>
        <v>0</v>
      </c>
      <c r="G52">
        <f>'Future events'!$F97</f>
        <v>0</v>
      </c>
      <c r="H52">
        <f>'Future events'!$F122</f>
        <v>0</v>
      </c>
      <c r="I52">
        <f>'Future events'!$F146</f>
        <v>0</v>
      </c>
      <c r="J52">
        <f>'Future events'!$F171</f>
        <v>0</v>
      </c>
      <c r="K52">
        <f>'Future events'!$F196</f>
        <v>0</v>
      </c>
      <c r="L52">
        <f>'Future events'!$F221</f>
        <v>0</v>
      </c>
      <c r="M52">
        <f>'Future events'!$F246</f>
        <v>0</v>
      </c>
      <c r="N52">
        <f>'Future events'!$F271</f>
        <v>0</v>
      </c>
      <c r="O52">
        <f>'Future events'!$F296</f>
        <v>0</v>
      </c>
      <c r="P52">
        <f>'Future events'!$F321</f>
        <v>0</v>
      </c>
      <c r="Q52">
        <f>'Future events'!$F346</f>
        <v>0</v>
      </c>
      <c r="R52">
        <f>'Future events'!$F371</f>
        <v>0</v>
      </c>
      <c r="S52">
        <f>'Future events'!$F396</f>
        <v>0</v>
      </c>
      <c r="T52">
        <f>'Future events'!$F421</f>
        <v>0</v>
      </c>
      <c r="U52">
        <f>'Future events'!$F446</f>
        <v>0</v>
      </c>
      <c r="V52">
        <f>'Future events'!$F471</f>
        <v>0</v>
      </c>
      <c r="W52">
        <f>'Future events'!$F496</f>
        <v>0</v>
      </c>
      <c r="X52">
        <f>'Future events'!$F521</f>
        <v>0</v>
      </c>
      <c r="Y52">
        <f>'Future events'!$F546</f>
        <v>0</v>
      </c>
      <c r="Z52">
        <f>'Future events'!$F571</f>
        <v>0</v>
      </c>
      <c r="AA52">
        <f>'Future events'!$F596</f>
        <v>0</v>
      </c>
      <c r="AB52">
        <f>'Future events'!$F621</f>
        <v>0</v>
      </c>
      <c r="AC52">
        <f>'Future events'!$F646</f>
        <v>0</v>
      </c>
      <c r="AD52">
        <f>'Future events'!$F671</f>
        <v>0</v>
      </c>
      <c r="AE52">
        <f>'Future events'!$F696</f>
        <v>0</v>
      </c>
      <c r="AF52">
        <f>'Future events'!$F721</f>
        <v>0</v>
      </c>
      <c r="AG52">
        <f>'Future events'!$F746</f>
        <v>0</v>
      </c>
    </row>
    <row r="53" spans="4:33" x14ac:dyDescent="0.25">
      <c r="D53" s="8">
        <f>'Future events'!$F23</f>
        <v>0</v>
      </c>
      <c r="E53" s="8">
        <f>'Future events'!$F48</f>
        <v>0</v>
      </c>
      <c r="F53" s="8">
        <f>'Future events'!$F73</f>
        <v>0</v>
      </c>
      <c r="G53" s="8">
        <f>'Future events'!$F98</f>
        <v>0</v>
      </c>
      <c r="H53" s="8">
        <f>'Future events'!$F123</f>
        <v>0</v>
      </c>
      <c r="I53" s="8">
        <f>'Future events'!$F147</f>
        <v>0</v>
      </c>
      <c r="J53" s="8">
        <f>'Future events'!$F172</f>
        <v>0</v>
      </c>
      <c r="K53" s="8">
        <f>'Future events'!$F197</f>
        <v>0</v>
      </c>
      <c r="L53" s="8">
        <f>'Future events'!$F222</f>
        <v>0</v>
      </c>
      <c r="M53" s="8">
        <f>'Future events'!$F247</f>
        <v>0</v>
      </c>
      <c r="N53" s="8">
        <f>'Future events'!$F272</f>
        <v>0</v>
      </c>
      <c r="O53" s="8">
        <f>'Future events'!$F297</f>
        <v>0</v>
      </c>
      <c r="P53" s="8">
        <f>'Future events'!$F322</f>
        <v>0</v>
      </c>
      <c r="Q53" s="8">
        <f>'Future events'!$F347</f>
        <v>0</v>
      </c>
      <c r="R53" s="8">
        <f>'Future events'!$F372</f>
        <v>0</v>
      </c>
      <c r="S53" s="8">
        <f>'Future events'!$F397</f>
        <v>0</v>
      </c>
      <c r="T53" s="8">
        <f>'Future events'!$F422</f>
        <v>0</v>
      </c>
      <c r="U53" s="8">
        <f>'Future events'!$F447</f>
        <v>0</v>
      </c>
      <c r="V53" s="8">
        <f>'Future events'!$F472</f>
        <v>0</v>
      </c>
      <c r="W53" s="8">
        <f>'Future events'!$F497</f>
        <v>0</v>
      </c>
      <c r="X53" s="8">
        <f>'Future events'!$F522</f>
        <v>0</v>
      </c>
      <c r="Y53" s="8">
        <f>'Future events'!$F547</f>
        <v>0</v>
      </c>
      <c r="Z53" s="8">
        <f>'Future events'!$F572</f>
        <v>0</v>
      </c>
      <c r="AA53" s="8">
        <f>'Future events'!$F597</f>
        <v>0</v>
      </c>
      <c r="AB53" s="8">
        <f>'Future events'!$F622</f>
        <v>0</v>
      </c>
      <c r="AC53" s="8">
        <f>'Future events'!$F647</f>
        <v>0</v>
      </c>
      <c r="AD53" s="8">
        <f>'Future events'!$F672</f>
        <v>0</v>
      </c>
      <c r="AE53" s="8">
        <f>'Future events'!$F697</f>
        <v>0</v>
      </c>
      <c r="AF53" s="8">
        <f>'Future events'!$F722</f>
        <v>0</v>
      </c>
      <c r="AG53" s="8">
        <f>'Future events'!$F747</f>
        <v>0</v>
      </c>
    </row>
    <row r="54" spans="4:33" x14ac:dyDescent="0.25">
      <c r="D54">
        <f>'Future events'!$F24</f>
        <v>0</v>
      </c>
      <c r="E54">
        <f>'Future events'!$F49</f>
        <v>5000</v>
      </c>
      <c r="F54">
        <f>'Future events'!$F74</f>
        <v>0</v>
      </c>
      <c r="G54">
        <f>'Future events'!$F99</f>
        <v>0</v>
      </c>
      <c r="H54">
        <f>'Future events'!$F124</f>
        <v>0</v>
      </c>
      <c r="I54">
        <f>'Future events'!$F148</f>
        <v>0</v>
      </c>
      <c r="J54">
        <f>'Future events'!$F173</f>
        <v>0</v>
      </c>
      <c r="K54">
        <f>'Future events'!$F198</f>
        <v>0</v>
      </c>
      <c r="L54">
        <f>'Future events'!$F223</f>
        <v>0</v>
      </c>
      <c r="M54">
        <f>'Future events'!$F248</f>
        <v>0</v>
      </c>
      <c r="N54">
        <f>'Future events'!$F273</f>
        <v>0</v>
      </c>
      <c r="O54">
        <f>'Future events'!$F298</f>
        <v>0</v>
      </c>
      <c r="P54">
        <f>'Future events'!$F323</f>
        <v>0</v>
      </c>
      <c r="Q54">
        <f>'Future events'!$F348</f>
        <v>0</v>
      </c>
      <c r="R54">
        <f>'Future events'!$F373</f>
        <v>0</v>
      </c>
      <c r="S54">
        <f>'Future events'!$F398</f>
        <v>0</v>
      </c>
      <c r="T54">
        <f>'Future events'!$F423</f>
        <v>0</v>
      </c>
      <c r="U54">
        <f>'Future events'!$F448</f>
        <v>0</v>
      </c>
      <c r="V54">
        <f>'Future events'!$F473</f>
        <v>0</v>
      </c>
      <c r="W54">
        <f>'Future events'!$F498</f>
        <v>0</v>
      </c>
      <c r="X54">
        <f>'Future events'!$F523</f>
        <v>0</v>
      </c>
      <c r="Y54">
        <f>'Future events'!$F548</f>
        <v>0</v>
      </c>
      <c r="Z54">
        <f>'Future events'!$F573</f>
        <v>0</v>
      </c>
      <c r="AA54">
        <f>'Future events'!$F598</f>
        <v>0</v>
      </c>
      <c r="AB54">
        <f>'Future events'!$F623</f>
        <v>0</v>
      </c>
      <c r="AC54">
        <f>'Future events'!$F648</f>
        <v>0</v>
      </c>
      <c r="AD54">
        <f>'Future events'!$F673</f>
        <v>0</v>
      </c>
      <c r="AE54">
        <f>'Future events'!$F698</f>
        <v>0</v>
      </c>
      <c r="AF54">
        <f>'Future events'!$F723</f>
        <v>0</v>
      </c>
      <c r="AG54">
        <f>'Future events'!$F748</f>
        <v>0</v>
      </c>
    </row>
    <row r="55" spans="4:33" x14ac:dyDescent="0.25">
      <c r="D55">
        <f>'Future events'!$F25</f>
        <v>0</v>
      </c>
      <c r="E55" t="str">
        <f>'Future events'!$F50</f>
        <v>No</v>
      </c>
      <c r="F55" t="str">
        <f>'Future events'!$F75</f>
        <v>No</v>
      </c>
      <c r="G55">
        <f>'Future events'!$F100</f>
        <v>0</v>
      </c>
      <c r="H55">
        <f>'Future events'!$F125</f>
        <v>0</v>
      </c>
      <c r="I55">
        <f>'Future events'!$F149</f>
        <v>0</v>
      </c>
      <c r="J55">
        <f>'Future events'!$F174</f>
        <v>0</v>
      </c>
      <c r="K55">
        <f>'Future events'!$F199</f>
        <v>0</v>
      </c>
      <c r="L55">
        <f>'Future events'!$F224</f>
        <v>0</v>
      </c>
      <c r="M55">
        <f>'Future events'!$F249</f>
        <v>0</v>
      </c>
      <c r="N55">
        <f>'Future events'!$F274</f>
        <v>0</v>
      </c>
      <c r="O55">
        <f>'Future events'!$F299</f>
        <v>0</v>
      </c>
      <c r="P55">
        <f>'Future events'!$F324</f>
        <v>0</v>
      </c>
      <c r="Q55">
        <f>'Future events'!$F349</f>
        <v>0</v>
      </c>
      <c r="R55">
        <f>'Future events'!$F374</f>
        <v>0</v>
      </c>
      <c r="S55">
        <f>'Future events'!$F399</f>
        <v>0</v>
      </c>
      <c r="T55">
        <f>'Future events'!$F424</f>
        <v>0</v>
      </c>
      <c r="U55">
        <f>'Future events'!$F449</f>
        <v>0</v>
      </c>
      <c r="V55">
        <f>'Future events'!$F474</f>
        <v>0</v>
      </c>
      <c r="W55">
        <f>'Future events'!$F499</f>
        <v>0</v>
      </c>
      <c r="X55">
        <f>'Future events'!$F524</f>
        <v>0</v>
      </c>
      <c r="Y55">
        <f>'Future events'!$F549</f>
        <v>0</v>
      </c>
      <c r="Z55">
        <f>'Future events'!$F574</f>
        <v>0</v>
      </c>
      <c r="AA55">
        <f>'Future events'!$F599</f>
        <v>0</v>
      </c>
      <c r="AB55">
        <f>'Future events'!$F624</f>
        <v>0</v>
      </c>
      <c r="AC55">
        <f>'Future events'!$F649</f>
        <v>0</v>
      </c>
      <c r="AD55">
        <f>'Future events'!$F674</f>
        <v>0</v>
      </c>
      <c r="AE55">
        <f>'Future events'!$F699</f>
        <v>0</v>
      </c>
      <c r="AF55">
        <f>'Future events'!$F724</f>
        <v>0</v>
      </c>
      <c r="AG55">
        <f>'Future events'!$F749</f>
        <v>0</v>
      </c>
    </row>
    <row r="56" spans="4:33" x14ac:dyDescent="0.25">
      <c r="D56" s="8">
        <f>'Future events'!$F26</f>
        <v>0</v>
      </c>
      <c r="E56" s="8">
        <f>'Future events'!$F51</f>
        <v>0</v>
      </c>
      <c r="F56" s="8">
        <f>'Future events'!$F76</f>
        <v>0</v>
      </c>
      <c r="G56" s="8">
        <f>'Future events'!$F101</f>
        <v>0</v>
      </c>
      <c r="H56" s="8">
        <f>'Future events'!$F126</f>
        <v>0</v>
      </c>
      <c r="I56" s="8">
        <f>'Future events'!$F150</f>
        <v>0</v>
      </c>
      <c r="J56" s="8">
        <f>'Future events'!$F175</f>
        <v>0</v>
      </c>
      <c r="K56" s="8">
        <f>'Future events'!$F200</f>
        <v>0</v>
      </c>
      <c r="L56" s="8">
        <f>'Future events'!$F225</f>
        <v>0</v>
      </c>
      <c r="M56" s="8">
        <f>'Future events'!$F250</f>
        <v>0</v>
      </c>
      <c r="N56" s="8">
        <f>'Future events'!$F275</f>
        <v>0</v>
      </c>
      <c r="O56" s="8">
        <f>'Future events'!$F300</f>
        <v>0</v>
      </c>
      <c r="P56" s="8">
        <f>'Future events'!$F325</f>
        <v>0</v>
      </c>
      <c r="Q56" s="8">
        <f>'Future events'!$F350</f>
        <v>0</v>
      </c>
      <c r="R56" s="8">
        <f>'Future events'!$F375</f>
        <v>0</v>
      </c>
      <c r="S56" s="8">
        <f>'Future events'!$F400</f>
        <v>0</v>
      </c>
      <c r="T56" s="8">
        <f>'Future events'!$F425</f>
        <v>0</v>
      </c>
      <c r="U56" s="8">
        <f>'Future events'!$F450</f>
        <v>0</v>
      </c>
      <c r="V56" s="8">
        <f>'Future events'!$F475</f>
        <v>0</v>
      </c>
      <c r="W56" s="8">
        <f>'Future events'!$F500</f>
        <v>0</v>
      </c>
      <c r="X56" s="8">
        <f>'Future events'!$F525</f>
        <v>0</v>
      </c>
      <c r="Y56" s="8">
        <f>'Future events'!$F550</f>
        <v>0</v>
      </c>
      <c r="Z56" s="8">
        <f>'Future events'!$F575</f>
        <v>0</v>
      </c>
      <c r="AA56" s="8">
        <f>'Future events'!$F600</f>
        <v>0</v>
      </c>
      <c r="AB56" s="8">
        <f>'Future events'!$F625</f>
        <v>0</v>
      </c>
      <c r="AC56" s="8">
        <f>'Future events'!$F650</f>
        <v>0</v>
      </c>
      <c r="AD56" s="8">
        <f>'Future events'!$F675</f>
        <v>0</v>
      </c>
      <c r="AE56" s="8">
        <f>'Future events'!$F700</f>
        <v>0</v>
      </c>
      <c r="AF56" s="8">
        <f>'Future events'!$F725</f>
        <v>0</v>
      </c>
      <c r="AG56" s="8">
        <f>'Future events'!$F750</f>
        <v>0</v>
      </c>
    </row>
    <row r="57" spans="4:33" x14ac:dyDescent="0.25">
      <c r="D57" s="8">
        <f>'Future events'!$F27</f>
        <v>0</v>
      </c>
      <c r="E57" s="8">
        <f>'Future events'!$F52</f>
        <v>0</v>
      </c>
      <c r="F57" s="8">
        <f>'Future events'!$F77</f>
        <v>0</v>
      </c>
      <c r="G57" s="8">
        <f>'Future events'!$F102</f>
        <v>0</v>
      </c>
      <c r="H57" s="8">
        <f>'Future events'!$F127</f>
        <v>0</v>
      </c>
      <c r="I57" s="8">
        <f>'Future events'!$F151</f>
        <v>0</v>
      </c>
      <c r="J57" s="8">
        <f>'Future events'!$F176</f>
        <v>0</v>
      </c>
      <c r="K57" s="8">
        <f>'Future events'!$F201</f>
        <v>0</v>
      </c>
      <c r="L57" s="8">
        <f>'Future events'!$F226</f>
        <v>0</v>
      </c>
      <c r="M57" s="8">
        <f>'Future events'!$F251</f>
        <v>0</v>
      </c>
      <c r="N57" s="8">
        <f>'Future events'!$F276</f>
        <v>0</v>
      </c>
      <c r="O57" s="8">
        <f>'Future events'!$F301</f>
        <v>0</v>
      </c>
      <c r="P57" s="8">
        <f>'Future events'!$F326</f>
        <v>0</v>
      </c>
      <c r="Q57" s="8">
        <f>'Future events'!$F351</f>
        <v>0</v>
      </c>
      <c r="R57" s="8">
        <f>'Future events'!$F376</f>
        <v>0</v>
      </c>
      <c r="S57" s="8">
        <f>'Future events'!$F401</f>
        <v>0</v>
      </c>
      <c r="T57" s="8">
        <f>'Future events'!$F426</f>
        <v>0</v>
      </c>
      <c r="U57" s="8">
        <f>'Future events'!$F451</f>
        <v>0</v>
      </c>
      <c r="V57" s="8">
        <f>'Future events'!$F476</f>
        <v>0</v>
      </c>
      <c r="W57" s="8">
        <f>'Future events'!$F501</f>
        <v>0</v>
      </c>
      <c r="X57" s="8">
        <f>'Future events'!$F526</f>
        <v>0</v>
      </c>
      <c r="Y57" s="8">
        <f>'Future events'!$F551</f>
        <v>0</v>
      </c>
      <c r="Z57" s="8">
        <f>'Future events'!$F576</f>
        <v>0</v>
      </c>
      <c r="AA57" s="8">
        <f>'Future events'!$F601</f>
        <v>0</v>
      </c>
      <c r="AB57" s="8">
        <f>'Future events'!$F626</f>
        <v>0</v>
      </c>
      <c r="AC57" s="8">
        <f>'Future events'!$F651</f>
        <v>0</v>
      </c>
      <c r="AD57" s="8">
        <f>'Future events'!$F676</f>
        <v>0</v>
      </c>
      <c r="AE57" s="8">
        <f>'Future events'!$F701</f>
        <v>0</v>
      </c>
      <c r="AF57" s="8">
        <f>'Future events'!$F726</f>
        <v>0</v>
      </c>
      <c r="AG57" s="8">
        <f>'Future events'!$F751</f>
        <v>0</v>
      </c>
    </row>
    <row r="58" spans="4:33" x14ac:dyDescent="0.25">
      <c r="D58" t="str">
        <f>'Future events'!$F28</f>
        <v>The Toxicology Group intends to provide sponsorship for e.g. speakers' costs for this session, one of several across the course of the BTS Annual Congress</v>
      </c>
      <c r="E58" t="str">
        <f>'Future events'!$F53</f>
        <v>Annual event in collaboration with SoBRA.</v>
      </c>
      <c r="F58">
        <f>'Future events'!$F78</f>
        <v>0</v>
      </c>
      <c r="G58">
        <f>'Future events'!$F103</f>
        <v>0</v>
      </c>
      <c r="H58">
        <f>'Future events'!$F128</f>
        <v>0</v>
      </c>
      <c r="I58">
        <f>'Future events'!$F152</f>
        <v>0</v>
      </c>
      <c r="J58">
        <f>'Future events'!$F177</f>
        <v>0</v>
      </c>
      <c r="K58">
        <f>'Future events'!$F202</f>
        <v>0</v>
      </c>
      <c r="L58">
        <f>'Future events'!$F227</f>
        <v>0</v>
      </c>
      <c r="M58">
        <f>'Future events'!$F252</f>
        <v>0</v>
      </c>
      <c r="N58">
        <f>'Future events'!$F277</f>
        <v>0</v>
      </c>
      <c r="O58">
        <f>'Future events'!$F302</f>
        <v>0</v>
      </c>
      <c r="P58">
        <f>'Future events'!$F327</f>
        <v>0</v>
      </c>
      <c r="Q58">
        <f>'Future events'!$F352</f>
        <v>0</v>
      </c>
      <c r="R58">
        <f>'Future events'!$F377</f>
        <v>0</v>
      </c>
      <c r="S58">
        <f>'Future events'!$F402</f>
        <v>0</v>
      </c>
      <c r="T58">
        <f>'Future events'!$F427</f>
        <v>0</v>
      </c>
      <c r="U58">
        <f>'Future events'!$F452</f>
        <v>0</v>
      </c>
      <c r="V58">
        <f>'Future events'!$F477</f>
        <v>0</v>
      </c>
      <c r="W58">
        <f>'Future events'!$F502</f>
        <v>0</v>
      </c>
      <c r="X58">
        <f>'Future events'!$F527</f>
        <v>0</v>
      </c>
      <c r="Y58">
        <f>'Future events'!$F552</f>
        <v>0</v>
      </c>
      <c r="Z58">
        <f>'Future events'!$F577</f>
        <v>0</v>
      </c>
      <c r="AA58">
        <f>'Future events'!$F602</f>
        <v>0</v>
      </c>
      <c r="AB58">
        <f>'Future events'!$F627</f>
        <v>0</v>
      </c>
      <c r="AC58">
        <f>'Future events'!$F652</f>
        <v>0</v>
      </c>
      <c r="AD58">
        <f>'Future events'!$F677</f>
        <v>0</v>
      </c>
      <c r="AE58">
        <f>'Future events'!$F702</f>
        <v>0</v>
      </c>
      <c r="AF58">
        <f>'Future events'!$F727</f>
        <v>0</v>
      </c>
      <c r="AG58">
        <f>'Future events'!$F752</f>
        <v>0</v>
      </c>
    </row>
    <row r="59" spans="4:33" x14ac:dyDescent="0.25">
      <c r="D59" s="8">
        <f>'Future events'!$F29</f>
        <v>0</v>
      </c>
      <c r="E59" s="8">
        <f>'Future events'!$F54</f>
        <v>0</v>
      </c>
      <c r="F59" s="8">
        <f>'Future events'!$F79</f>
        <v>0</v>
      </c>
      <c r="G59" s="8">
        <f>'Future events'!$F104</f>
        <v>0</v>
      </c>
      <c r="H59" s="8">
        <f>'Future events'!$F129</f>
        <v>0</v>
      </c>
      <c r="I59" s="8">
        <f>'Future events'!$F153</f>
        <v>0</v>
      </c>
      <c r="J59" s="8">
        <f>'Future events'!$F178</f>
        <v>0</v>
      </c>
      <c r="K59" s="8">
        <f>'Future events'!$F203</f>
        <v>0</v>
      </c>
      <c r="L59" s="8">
        <f>'Future events'!$F228</f>
        <v>0</v>
      </c>
      <c r="M59" s="8">
        <f>'Future events'!$F253</f>
        <v>0</v>
      </c>
      <c r="N59" s="8">
        <f>'Future events'!$F278</f>
        <v>0</v>
      </c>
      <c r="O59" s="8">
        <f>'Future events'!$F303</f>
        <v>0</v>
      </c>
      <c r="P59" s="8">
        <f>'Future events'!$F328</f>
        <v>0</v>
      </c>
      <c r="Q59" s="8">
        <f>'Future events'!$F353</f>
        <v>0</v>
      </c>
      <c r="R59" s="8">
        <f>'Future events'!$F378</f>
        <v>0</v>
      </c>
      <c r="S59" s="8">
        <f>'Future events'!$F403</f>
        <v>0</v>
      </c>
      <c r="T59" s="8">
        <f>'Future events'!$F428</f>
        <v>0</v>
      </c>
      <c r="U59" s="8">
        <f>'Future events'!$F453</f>
        <v>0</v>
      </c>
      <c r="V59" s="8">
        <f>'Future events'!$F478</f>
        <v>0</v>
      </c>
      <c r="W59" s="8">
        <f>'Future events'!$F503</f>
        <v>0</v>
      </c>
      <c r="X59" s="8">
        <f>'Future events'!$F528</f>
        <v>0</v>
      </c>
      <c r="Y59" s="8">
        <f>'Future events'!$F553</f>
        <v>0</v>
      </c>
      <c r="Z59" s="8">
        <f>'Future events'!$F578</f>
        <v>0</v>
      </c>
      <c r="AA59" s="8">
        <f>'Future events'!$F603</f>
        <v>0</v>
      </c>
      <c r="AB59" s="8">
        <f>'Future events'!$F628</f>
        <v>0</v>
      </c>
      <c r="AC59" s="8">
        <f>'Future events'!$F653</f>
        <v>0</v>
      </c>
      <c r="AD59" s="8">
        <f>'Future events'!$F678</f>
        <v>0</v>
      </c>
      <c r="AE59" s="8">
        <f>'Future events'!$F703</f>
        <v>0</v>
      </c>
      <c r="AF59" s="8">
        <f>'Future events'!$F728</f>
        <v>0</v>
      </c>
      <c r="AG59" s="8">
        <f>'Future events'!$F753</f>
        <v>0</v>
      </c>
    </row>
    <row r="60" spans="4:33" x14ac:dyDescent="0.25">
      <c r="D60" s="8">
        <f>'Future events'!$F30</f>
        <v>0</v>
      </c>
      <c r="E60" s="8">
        <f>'Future events'!$F55</f>
        <v>0</v>
      </c>
      <c r="F60" s="8">
        <f>'Future events'!$F80</f>
        <v>0</v>
      </c>
      <c r="G60" s="8">
        <f>'Future events'!$F105</f>
        <v>0</v>
      </c>
      <c r="H60" s="8">
        <f>'Future events'!$F130</f>
        <v>0</v>
      </c>
      <c r="I60" s="8">
        <f>'Future events'!$F154</f>
        <v>0</v>
      </c>
      <c r="J60" s="8">
        <f>'Future events'!$F179</f>
        <v>0</v>
      </c>
      <c r="K60" s="8">
        <f>'Future events'!$F204</f>
        <v>0</v>
      </c>
      <c r="L60" s="8">
        <f>'Future events'!$F229</f>
        <v>0</v>
      </c>
      <c r="M60" s="8">
        <f>'Future events'!$F254</f>
        <v>0</v>
      </c>
      <c r="N60" s="8">
        <f>'Future events'!$F279</f>
        <v>0</v>
      </c>
      <c r="O60" s="8">
        <f>'Future events'!$F304</f>
        <v>0</v>
      </c>
      <c r="P60" s="8">
        <f>'Future events'!$F329</f>
        <v>0</v>
      </c>
      <c r="Q60" s="8">
        <f>'Future events'!$F354</f>
        <v>0</v>
      </c>
      <c r="R60" s="8">
        <f>'Future events'!$F379</f>
        <v>0</v>
      </c>
      <c r="S60" s="8">
        <f>'Future events'!$F404</f>
        <v>0</v>
      </c>
      <c r="T60" s="8">
        <f>'Future events'!$F429</f>
        <v>0</v>
      </c>
      <c r="U60" s="8">
        <f>'Future events'!$F454</f>
        <v>0</v>
      </c>
      <c r="V60" s="8">
        <f>'Future events'!$F479</f>
        <v>0</v>
      </c>
      <c r="W60" s="8">
        <f>'Future events'!$F504</f>
        <v>0</v>
      </c>
      <c r="X60" s="8">
        <f>'Future events'!$F529</f>
        <v>0</v>
      </c>
      <c r="Y60" s="8">
        <f>'Future events'!$F554</f>
        <v>0</v>
      </c>
      <c r="Z60" s="8">
        <f>'Future events'!$F579</f>
        <v>0</v>
      </c>
      <c r="AA60" s="8">
        <f>'Future events'!$F604</f>
        <v>0</v>
      </c>
      <c r="AB60" s="8">
        <f>'Future events'!$F629</f>
        <v>0</v>
      </c>
      <c r="AC60" s="8">
        <f>'Future events'!$F654</f>
        <v>0</v>
      </c>
      <c r="AD60" s="8">
        <f>'Future events'!$F679</f>
        <v>0</v>
      </c>
      <c r="AE60" s="8">
        <f>'Future events'!$F704</f>
        <v>0</v>
      </c>
      <c r="AF60" s="8">
        <f>'Future events'!$F729</f>
        <v>0</v>
      </c>
      <c r="AG60" s="8">
        <f>'Future events'!$F754</f>
        <v>0</v>
      </c>
    </row>
  </sheetData>
  <sheetProtection selectLockedCells="1" selectUnlockedCells="1"/>
  <mergeCells count="6">
    <mergeCell ref="S3:T3"/>
    <mergeCell ref="J1:K1"/>
    <mergeCell ref="A3:B3"/>
    <mergeCell ref="J3:K3"/>
    <mergeCell ref="M3:Q3"/>
    <mergeCell ref="C3:H3"/>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FF0000"/>
  </sheetPr>
  <dimension ref="A1:S115"/>
  <sheetViews>
    <sheetView topLeftCell="H1" workbookViewId="0">
      <pane ySplit="1" topLeftCell="A48" activePane="bottomLeft" state="frozen"/>
      <selection pane="bottomLeft" activeCell="S111" sqref="S111"/>
    </sheetView>
  </sheetViews>
  <sheetFormatPr defaultRowHeight="12.5" x14ac:dyDescent="0.25"/>
  <cols>
    <col min="2" max="2" width="2.81640625" customWidth="1"/>
    <col min="3" max="3" width="10" bestFit="1" customWidth="1"/>
    <col min="4" max="4" width="2.81640625" customWidth="1"/>
    <col min="5" max="5" width="33.453125" bestFit="1" customWidth="1"/>
    <col min="6" max="6" width="2.81640625" customWidth="1"/>
    <col min="7" max="7" width="44.26953125" bestFit="1" customWidth="1"/>
    <col min="8" max="8" width="2.81640625" customWidth="1"/>
    <col min="9" max="9" width="34.81640625" bestFit="1" customWidth="1"/>
    <col min="10" max="10" width="2.81640625" customWidth="1"/>
    <col min="11" max="11" width="23.81640625" bestFit="1" customWidth="1"/>
    <col min="12" max="12" width="2.81640625" customWidth="1"/>
    <col min="13" max="13" width="29" bestFit="1" customWidth="1"/>
    <col min="14" max="14" width="2.81640625" customWidth="1"/>
    <col min="15" max="15" width="21.54296875" bestFit="1" customWidth="1"/>
    <col min="16" max="16" width="2.81640625" customWidth="1"/>
    <col min="17" max="17" width="47.453125" bestFit="1" customWidth="1"/>
    <col min="18" max="18" width="2.81640625" customWidth="1"/>
    <col min="19" max="19" width="65.1796875" bestFit="1" customWidth="1"/>
    <col min="20" max="20" width="2.81640625" customWidth="1"/>
  </cols>
  <sheetData>
    <row r="1" spans="1:19" s="1" customFormat="1" ht="13.5" thickBot="1" x14ac:dyDescent="0.35">
      <c r="A1" s="1" t="s">
        <v>0</v>
      </c>
      <c r="C1" s="1" t="s">
        <v>235</v>
      </c>
      <c r="E1" s="1" t="s">
        <v>1</v>
      </c>
      <c r="G1" s="1" t="s">
        <v>487</v>
      </c>
      <c r="I1" s="1" t="s">
        <v>7</v>
      </c>
      <c r="K1" s="1" t="s">
        <v>8</v>
      </c>
      <c r="M1" s="1" t="s">
        <v>59</v>
      </c>
      <c r="O1" s="1" t="s">
        <v>137</v>
      </c>
      <c r="Q1" s="1" t="s">
        <v>144</v>
      </c>
      <c r="S1" s="1" t="s">
        <v>442</v>
      </c>
    </row>
    <row r="2" spans="1:19" x14ac:dyDescent="0.25">
      <c r="A2" s="90" t="s">
        <v>2</v>
      </c>
    </row>
    <row r="3" spans="1:19" ht="13" thickBot="1" x14ac:dyDescent="0.3">
      <c r="A3" s="91" t="s">
        <v>3</v>
      </c>
    </row>
    <row r="4" spans="1:19" ht="13" thickBot="1" x14ac:dyDescent="0.3"/>
    <row r="5" spans="1:19" x14ac:dyDescent="0.25">
      <c r="C5" s="90" t="s">
        <v>2</v>
      </c>
    </row>
    <row r="6" spans="1:19" x14ac:dyDescent="0.25">
      <c r="C6" s="92" t="s">
        <v>3</v>
      </c>
    </row>
    <row r="7" spans="1:19" ht="13" thickBot="1" x14ac:dyDescent="0.3">
      <c r="C7" s="91" t="s">
        <v>234</v>
      </c>
    </row>
    <row r="8" spans="1:19" ht="13" thickBot="1" x14ac:dyDescent="0.3"/>
    <row r="9" spans="1:19" x14ac:dyDescent="0.25">
      <c r="E9" s="90" t="s">
        <v>507</v>
      </c>
    </row>
    <row r="10" spans="1:19" x14ac:dyDescent="0.25">
      <c r="E10" s="92" t="s">
        <v>4</v>
      </c>
    </row>
    <row r="11" spans="1:19" x14ac:dyDescent="0.25">
      <c r="E11" s="92" t="s">
        <v>6</v>
      </c>
    </row>
    <row r="12" spans="1:19" ht="13" thickBot="1" x14ac:dyDescent="0.3">
      <c r="E12" s="91" t="s">
        <v>5</v>
      </c>
    </row>
    <row r="13" spans="1:19" ht="13" thickBot="1" x14ac:dyDescent="0.3"/>
    <row r="14" spans="1:19" x14ac:dyDescent="0.25">
      <c r="G14" s="90" t="s">
        <v>488</v>
      </c>
    </row>
    <row r="15" spans="1:19" x14ac:dyDescent="0.25">
      <c r="G15" s="92" t="s">
        <v>489</v>
      </c>
    </row>
    <row r="16" spans="1:19" ht="13" thickBot="1" x14ac:dyDescent="0.3">
      <c r="G16" s="91" t="s">
        <v>490</v>
      </c>
    </row>
    <row r="17" spans="6:9" ht="13" thickBot="1" x14ac:dyDescent="0.3"/>
    <row r="18" spans="6:9" x14ac:dyDescent="0.25">
      <c r="F18" s="289" t="s">
        <v>422</v>
      </c>
      <c r="G18" s="90" t="s">
        <v>3</v>
      </c>
    </row>
    <row r="19" spans="6:9" x14ac:dyDescent="0.25">
      <c r="G19" s="92" t="s">
        <v>120</v>
      </c>
    </row>
    <row r="20" spans="6:9" x14ac:dyDescent="0.25">
      <c r="G20" s="92" t="s">
        <v>475</v>
      </c>
    </row>
    <row r="21" spans="6:9" x14ac:dyDescent="0.25">
      <c r="G21" s="92" t="s">
        <v>51</v>
      </c>
    </row>
    <row r="22" spans="6:9" ht="13" thickBot="1" x14ac:dyDescent="0.3">
      <c r="G22" s="91" t="s">
        <v>506</v>
      </c>
    </row>
    <row r="23" spans="6:9" ht="13" thickBot="1" x14ac:dyDescent="0.3"/>
    <row r="24" spans="6:9" x14ac:dyDescent="0.25">
      <c r="I24" s="90" t="s">
        <v>43</v>
      </c>
    </row>
    <row r="25" spans="6:9" x14ac:dyDescent="0.25">
      <c r="I25" s="92" t="s">
        <v>61</v>
      </c>
    </row>
    <row r="26" spans="6:9" x14ac:dyDescent="0.25">
      <c r="I26" s="92" t="s">
        <v>44</v>
      </c>
    </row>
    <row r="27" spans="6:9" x14ac:dyDescent="0.25">
      <c r="I27" s="92" t="s">
        <v>45</v>
      </c>
    </row>
    <row r="28" spans="6:9" x14ac:dyDescent="0.25">
      <c r="I28" s="92" t="s">
        <v>515</v>
      </c>
    </row>
    <row r="29" spans="6:9" x14ac:dyDescent="0.25">
      <c r="I29" s="92" t="s">
        <v>46</v>
      </c>
    </row>
    <row r="30" spans="6:9" x14ac:dyDescent="0.25">
      <c r="I30" s="92" t="s">
        <v>418</v>
      </c>
    </row>
    <row r="31" spans="6:9" x14ac:dyDescent="0.25">
      <c r="I31" s="92" t="s">
        <v>47</v>
      </c>
    </row>
    <row r="32" spans="6:9" x14ac:dyDescent="0.25">
      <c r="I32" s="92" t="s">
        <v>48</v>
      </c>
    </row>
    <row r="33" spans="9:11" x14ac:dyDescent="0.25">
      <c r="I33" s="92" t="s">
        <v>49</v>
      </c>
    </row>
    <row r="34" spans="9:11" ht="13" thickBot="1" x14ac:dyDescent="0.3">
      <c r="I34" s="91" t="s">
        <v>119</v>
      </c>
    </row>
    <row r="35" spans="9:11" ht="13" thickBot="1" x14ac:dyDescent="0.3"/>
    <row r="36" spans="9:11" x14ac:dyDescent="0.25">
      <c r="J36" s="289" t="s">
        <v>239</v>
      </c>
      <c r="K36" s="90" t="s">
        <v>28</v>
      </c>
    </row>
    <row r="37" spans="9:11" x14ac:dyDescent="0.25">
      <c r="K37" s="92" t="s">
        <v>430</v>
      </c>
    </row>
    <row r="38" spans="9:11" x14ac:dyDescent="0.25">
      <c r="K38" s="92" t="s">
        <v>29</v>
      </c>
    </row>
    <row r="39" spans="9:11" x14ac:dyDescent="0.25">
      <c r="K39" s="92" t="s">
        <v>185</v>
      </c>
    </row>
    <row r="40" spans="9:11" x14ac:dyDescent="0.25">
      <c r="K40" s="92" t="s">
        <v>30</v>
      </c>
    </row>
    <row r="41" spans="9:11" x14ac:dyDescent="0.25">
      <c r="K41" s="92" t="s">
        <v>31</v>
      </c>
    </row>
    <row r="42" spans="9:11" x14ac:dyDescent="0.25">
      <c r="K42" s="92" t="s">
        <v>32</v>
      </c>
    </row>
    <row r="43" spans="9:11" x14ac:dyDescent="0.25">
      <c r="K43" s="92" t="s">
        <v>33</v>
      </c>
    </row>
    <row r="44" spans="9:11" x14ac:dyDescent="0.25">
      <c r="K44" s="92" t="s">
        <v>34</v>
      </c>
    </row>
    <row r="45" spans="9:11" x14ac:dyDescent="0.25">
      <c r="K45" s="92" t="s">
        <v>35</v>
      </c>
    </row>
    <row r="46" spans="9:11" x14ac:dyDescent="0.25">
      <c r="K46" s="92" t="s">
        <v>36</v>
      </c>
    </row>
    <row r="47" spans="9:11" x14ac:dyDescent="0.25">
      <c r="K47" s="92" t="s">
        <v>37</v>
      </c>
    </row>
    <row r="48" spans="9:11" x14ac:dyDescent="0.25">
      <c r="K48" s="92" t="s">
        <v>38</v>
      </c>
    </row>
    <row r="49" spans="10:11" x14ac:dyDescent="0.25">
      <c r="K49" s="92" t="s">
        <v>39</v>
      </c>
    </row>
    <row r="50" spans="10:11" x14ac:dyDescent="0.25">
      <c r="K50" s="92" t="s">
        <v>40</v>
      </c>
    </row>
    <row r="51" spans="10:11" x14ac:dyDescent="0.25">
      <c r="K51" s="92" t="s">
        <v>41</v>
      </c>
    </row>
    <row r="52" spans="10:11" ht="13" thickBot="1" x14ac:dyDescent="0.3">
      <c r="K52" s="91" t="s">
        <v>42</v>
      </c>
    </row>
    <row r="53" spans="10:11" ht="13" thickBot="1" x14ac:dyDescent="0.3"/>
    <row r="54" spans="10:11" x14ac:dyDescent="0.25">
      <c r="J54" s="289" t="s">
        <v>240</v>
      </c>
      <c r="K54" s="90" t="s">
        <v>28</v>
      </c>
    </row>
    <row r="55" spans="10:11" x14ac:dyDescent="0.25">
      <c r="K55" s="92" t="s">
        <v>430</v>
      </c>
    </row>
    <row r="56" spans="10:11" x14ac:dyDescent="0.25">
      <c r="K56" s="92" t="s">
        <v>29</v>
      </c>
    </row>
    <row r="57" spans="10:11" x14ac:dyDescent="0.25">
      <c r="K57" s="92" t="s">
        <v>238</v>
      </c>
    </row>
    <row r="58" spans="10:11" x14ac:dyDescent="0.25">
      <c r="K58" s="92" t="s">
        <v>185</v>
      </c>
    </row>
    <row r="59" spans="10:11" x14ac:dyDescent="0.25">
      <c r="K59" s="92" t="s">
        <v>33</v>
      </c>
    </row>
    <row r="60" spans="10:11" x14ac:dyDescent="0.25">
      <c r="K60" s="92" t="s">
        <v>34</v>
      </c>
    </row>
    <row r="61" spans="10:11" x14ac:dyDescent="0.25">
      <c r="K61" s="92" t="s">
        <v>35</v>
      </c>
    </row>
    <row r="62" spans="10:11" x14ac:dyDescent="0.25">
      <c r="K62" s="92" t="s">
        <v>36</v>
      </c>
    </row>
    <row r="63" spans="10:11" x14ac:dyDescent="0.25">
      <c r="K63" s="92" t="s">
        <v>37</v>
      </c>
    </row>
    <row r="64" spans="10:11" x14ac:dyDescent="0.25">
      <c r="K64" s="92" t="s">
        <v>38</v>
      </c>
    </row>
    <row r="65" spans="11:15" x14ac:dyDescent="0.25">
      <c r="K65" s="92" t="s">
        <v>39</v>
      </c>
    </row>
    <row r="66" spans="11:15" x14ac:dyDescent="0.25">
      <c r="K66" s="92" t="s">
        <v>40</v>
      </c>
    </row>
    <row r="67" spans="11:15" x14ac:dyDescent="0.25">
      <c r="K67" s="92" t="s">
        <v>41</v>
      </c>
    </row>
    <row r="68" spans="11:15" ht="13" thickBot="1" x14ac:dyDescent="0.3">
      <c r="K68" s="91" t="s">
        <v>42</v>
      </c>
    </row>
    <row r="69" spans="11:15" ht="13" thickBot="1" x14ac:dyDescent="0.3"/>
    <row r="70" spans="11:15" x14ac:dyDescent="0.25">
      <c r="M70" s="90" t="s">
        <v>58</v>
      </c>
    </row>
    <row r="71" spans="11:15" x14ac:dyDescent="0.25">
      <c r="M71" s="92" t="s">
        <v>60</v>
      </c>
    </row>
    <row r="72" spans="11:15" x14ac:dyDescent="0.25">
      <c r="M72" s="92" t="s">
        <v>27</v>
      </c>
    </row>
    <row r="73" spans="11:15" ht="13" thickBot="1" x14ac:dyDescent="0.3">
      <c r="M73" s="91" t="s">
        <v>317</v>
      </c>
    </row>
    <row r="74" spans="11:15" ht="13" thickBot="1" x14ac:dyDescent="0.3"/>
    <row r="75" spans="11:15" x14ac:dyDescent="0.25">
      <c r="O75" s="90" t="s">
        <v>462</v>
      </c>
    </row>
    <row r="76" spans="11:15" x14ac:dyDescent="0.25">
      <c r="O76" s="92" t="s">
        <v>135</v>
      </c>
    </row>
    <row r="77" spans="11:15" x14ac:dyDescent="0.25">
      <c r="O77" s="92" t="s">
        <v>468</v>
      </c>
    </row>
    <row r="78" spans="11:15" x14ac:dyDescent="0.25">
      <c r="O78" s="92" t="s">
        <v>466</v>
      </c>
    </row>
    <row r="79" spans="11:15" x14ac:dyDescent="0.25">
      <c r="O79" s="92" t="s">
        <v>133</v>
      </c>
    </row>
    <row r="80" spans="11:15" x14ac:dyDescent="0.25">
      <c r="O80" s="92" t="s">
        <v>136</v>
      </c>
    </row>
    <row r="81" spans="15:17" x14ac:dyDescent="0.25">
      <c r="O81" s="92" t="s">
        <v>134</v>
      </c>
    </row>
    <row r="82" spans="15:17" ht="13" thickBot="1" x14ac:dyDescent="0.3">
      <c r="O82" s="91" t="s">
        <v>119</v>
      </c>
    </row>
    <row r="84" spans="15:17" ht="13" thickBot="1" x14ac:dyDescent="0.3"/>
    <row r="85" spans="15:17" x14ac:dyDescent="0.25">
      <c r="Q85" s="90" t="s">
        <v>151</v>
      </c>
    </row>
    <row r="86" spans="15:17" x14ac:dyDescent="0.25">
      <c r="Q86" s="92" t="s">
        <v>149</v>
      </c>
    </row>
    <row r="87" spans="15:17" x14ac:dyDescent="0.25">
      <c r="Q87" s="92" t="s">
        <v>146</v>
      </c>
    </row>
    <row r="88" spans="15:17" x14ac:dyDescent="0.25">
      <c r="Q88" s="92" t="s">
        <v>153</v>
      </c>
    </row>
    <row r="89" spans="15:17" x14ac:dyDescent="0.25">
      <c r="Q89" s="92" t="s">
        <v>241</v>
      </c>
    </row>
    <row r="90" spans="15:17" x14ac:dyDescent="0.25">
      <c r="Q90" s="92" t="s">
        <v>147</v>
      </c>
    </row>
    <row r="91" spans="15:17" x14ac:dyDescent="0.25">
      <c r="Q91" s="92" t="s">
        <v>450</v>
      </c>
    </row>
    <row r="92" spans="15:17" x14ac:dyDescent="0.25">
      <c r="Q92" s="92" t="s">
        <v>152</v>
      </c>
    </row>
    <row r="93" spans="15:17" x14ac:dyDescent="0.25">
      <c r="Q93" s="92" t="s">
        <v>148</v>
      </c>
    </row>
    <row r="94" spans="15:17" x14ac:dyDescent="0.25">
      <c r="Q94" s="92" t="s">
        <v>150</v>
      </c>
    </row>
    <row r="95" spans="15:17" x14ac:dyDescent="0.25">
      <c r="Q95" s="92" t="s">
        <v>145</v>
      </c>
    </row>
    <row r="96" spans="15:17" ht="13" thickBot="1" x14ac:dyDescent="0.3">
      <c r="Q96" s="91" t="s">
        <v>178</v>
      </c>
    </row>
    <row r="98" spans="19:19" ht="13" thickBot="1" x14ac:dyDescent="0.3"/>
    <row r="99" spans="19:19" x14ac:dyDescent="0.25">
      <c r="S99" s="90" t="s">
        <v>493</v>
      </c>
    </row>
    <row r="100" spans="19:19" x14ac:dyDescent="0.25">
      <c r="S100" s="92" t="s">
        <v>494</v>
      </c>
    </row>
    <row r="101" spans="19:19" x14ac:dyDescent="0.25">
      <c r="S101" s="92" t="s">
        <v>495</v>
      </c>
    </row>
    <row r="102" spans="19:19" x14ac:dyDescent="0.25">
      <c r="S102" s="92" t="s">
        <v>496</v>
      </c>
    </row>
    <row r="103" spans="19:19" x14ac:dyDescent="0.25">
      <c r="S103" s="92" t="s">
        <v>497</v>
      </c>
    </row>
    <row r="104" spans="19:19" x14ac:dyDescent="0.25">
      <c r="S104" s="92" t="s">
        <v>498</v>
      </c>
    </row>
    <row r="105" spans="19:19" x14ac:dyDescent="0.25">
      <c r="S105" s="92" t="s">
        <v>499</v>
      </c>
    </row>
    <row r="106" spans="19:19" x14ac:dyDescent="0.25">
      <c r="S106" s="92" t="s">
        <v>500</v>
      </c>
    </row>
    <row r="107" spans="19:19" x14ac:dyDescent="0.25">
      <c r="S107" s="92" t="s">
        <v>501</v>
      </c>
    </row>
    <row r="108" spans="19:19" x14ac:dyDescent="0.25">
      <c r="S108" s="92" t="s">
        <v>443</v>
      </c>
    </row>
    <row r="109" spans="19:19" ht="13" thickBot="1" x14ac:dyDescent="0.3">
      <c r="S109" s="91" t="s">
        <v>119</v>
      </c>
    </row>
    <row r="111" spans="19:19" x14ac:dyDescent="0.25">
      <c r="S111" s="288" t="s">
        <v>510</v>
      </c>
    </row>
    <row r="112" spans="19:19" ht="13" thickBot="1" x14ac:dyDescent="0.3"/>
    <row r="113" spans="19:19" x14ac:dyDescent="0.25">
      <c r="S113" s="90" t="s">
        <v>514</v>
      </c>
    </row>
    <row r="114" spans="19:19" x14ac:dyDescent="0.25">
      <c r="S114" s="92" t="s">
        <v>513</v>
      </c>
    </row>
    <row r="115" spans="19:19" ht="13" thickBot="1" x14ac:dyDescent="0.3">
      <c r="S115" s="91" t="s">
        <v>516</v>
      </c>
    </row>
  </sheetData>
  <sortState xmlns:xlrd2="http://schemas.microsoft.com/office/spreadsheetml/2017/richdata2" ref="O75:O82">
    <sortCondition ref="O75:O82"/>
  </sortState>
  <pageMargins left="0.7" right="0.7" top="0.75" bottom="0.75" header="0.3" footer="0.3"/>
  <pageSetup paperSize="9"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0000"/>
  </sheetPr>
  <dimension ref="A1:M79"/>
  <sheetViews>
    <sheetView topLeftCell="A42" workbookViewId="0">
      <selection activeCell="G49" sqref="G49"/>
    </sheetView>
  </sheetViews>
  <sheetFormatPr defaultColWidth="9.1796875" defaultRowHeight="12.5" x14ac:dyDescent="0.25"/>
  <cols>
    <col min="1" max="1" width="2.453125" style="16" customWidth="1"/>
    <col min="2" max="2" width="2.453125" style="12" customWidth="1"/>
    <col min="3" max="3" width="25.26953125" style="12" customWidth="1"/>
    <col min="4" max="4" width="29.1796875" style="12" customWidth="1"/>
    <col min="5" max="5" width="34.26953125" style="12" customWidth="1"/>
    <col min="6" max="6" width="35" style="12" customWidth="1"/>
    <col min="7" max="7" width="28.81640625" style="12" customWidth="1"/>
    <col min="8" max="8" width="24.26953125" style="12" customWidth="1"/>
    <col min="9" max="9" width="17.54296875" style="12" customWidth="1"/>
    <col min="10" max="10" width="20" style="12" bestFit="1" customWidth="1"/>
    <col min="11" max="11" width="19" style="12" customWidth="1"/>
    <col min="12" max="12" width="17" style="12" bestFit="1" customWidth="1"/>
    <col min="13" max="13" width="47.453125" style="12" bestFit="1" customWidth="1"/>
    <col min="14" max="14" width="27.54296875" style="12" bestFit="1" customWidth="1"/>
    <col min="15" max="15" width="9.1796875" style="12" customWidth="1"/>
    <col min="16" max="16384" width="9.1796875" style="12"/>
  </cols>
  <sheetData>
    <row r="1" spans="3:13" s="16" customFormat="1" x14ac:dyDescent="0.25"/>
    <row r="3" spans="3:13" ht="18" x14ac:dyDescent="0.25">
      <c r="C3" s="408" t="s">
        <v>143</v>
      </c>
      <c r="D3" s="408"/>
      <c r="E3" s="408"/>
      <c r="F3" s="408"/>
      <c r="G3" s="408"/>
      <c r="H3" s="408"/>
      <c r="I3" s="408"/>
      <c r="J3" s="408"/>
      <c r="K3" s="408"/>
      <c r="L3" s="408"/>
      <c r="M3" s="408"/>
    </row>
    <row r="5" spans="3:13" ht="13" x14ac:dyDescent="0.25">
      <c r="C5" s="257" t="s">
        <v>162</v>
      </c>
      <c r="D5" s="258" t="s">
        <v>163</v>
      </c>
      <c r="F5" s="67"/>
      <c r="G5" s="67"/>
      <c r="H5" s="67"/>
    </row>
    <row r="6" spans="3:13" x14ac:dyDescent="0.25">
      <c r="C6" s="259" t="s">
        <v>151</v>
      </c>
      <c r="D6" s="60" t="s">
        <v>157</v>
      </c>
    </row>
    <row r="7" spans="3:13" x14ac:dyDescent="0.25">
      <c r="C7" s="259" t="s">
        <v>149</v>
      </c>
      <c r="D7" s="60" t="s">
        <v>157</v>
      </c>
    </row>
    <row r="8" spans="3:13" x14ac:dyDescent="0.25">
      <c r="C8" s="259" t="s">
        <v>146</v>
      </c>
      <c r="D8" s="60" t="s">
        <v>157</v>
      </c>
    </row>
    <row r="9" spans="3:13" x14ac:dyDescent="0.25">
      <c r="C9" s="259" t="s">
        <v>153</v>
      </c>
      <c r="D9" s="60" t="s">
        <v>157</v>
      </c>
    </row>
    <row r="10" spans="3:13" ht="25" x14ac:dyDescent="0.25">
      <c r="C10" s="259" t="s">
        <v>241</v>
      </c>
      <c r="D10" s="60" t="s">
        <v>156</v>
      </c>
    </row>
    <row r="11" spans="3:13" x14ac:dyDescent="0.25">
      <c r="C11" s="259" t="s">
        <v>147</v>
      </c>
      <c r="D11" s="60" t="s">
        <v>157</v>
      </c>
    </row>
    <row r="12" spans="3:13" ht="25" x14ac:dyDescent="0.25">
      <c r="C12" s="259" t="s">
        <v>450</v>
      </c>
      <c r="D12" s="60" t="s">
        <v>156</v>
      </c>
    </row>
    <row r="13" spans="3:13" x14ac:dyDescent="0.25">
      <c r="C13" s="259" t="s">
        <v>152</v>
      </c>
      <c r="D13" s="60" t="s">
        <v>80</v>
      </c>
    </row>
    <row r="14" spans="3:13" x14ac:dyDescent="0.25">
      <c r="C14" s="259" t="s">
        <v>148</v>
      </c>
      <c r="D14" s="60" t="s">
        <v>80</v>
      </c>
    </row>
    <row r="15" spans="3:13" x14ac:dyDescent="0.25">
      <c r="C15" s="259" t="s">
        <v>150</v>
      </c>
      <c r="D15" s="60" t="s">
        <v>80</v>
      </c>
    </row>
    <row r="16" spans="3:13" ht="25" x14ac:dyDescent="0.25">
      <c r="C16" s="259" t="s">
        <v>145</v>
      </c>
      <c r="D16" s="60" t="s">
        <v>119</v>
      </c>
    </row>
    <row r="17" spans="3:8" x14ac:dyDescent="0.25">
      <c r="C17" s="260" t="s">
        <v>178</v>
      </c>
      <c r="D17" s="77" t="s">
        <v>119</v>
      </c>
    </row>
    <row r="20" spans="3:8" ht="13" x14ac:dyDescent="0.25">
      <c r="C20" s="10" t="s">
        <v>166</v>
      </c>
    </row>
    <row r="22" spans="3:8" ht="13" x14ac:dyDescent="0.25">
      <c r="C22" s="257" t="s">
        <v>154</v>
      </c>
      <c r="D22" s="261" t="s">
        <v>157</v>
      </c>
      <c r="E22" s="261" t="s">
        <v>156</v>
      </c>
      <c r="F22" s="261" t="s">
        <v>80</v>
      </c>
      <c r="G22" s="258" t="s">
        <v>119</v>
      </c>
      <c r="H22" s="67" t="s">
        <v>165</v>
      </c>
    </row>
    <row r="23" spans="3:8" ht="26" x14ac:dyDescent="0.25">
      <c r="C23" s="262"/>
      <c r="D23" s="263" t="s">
        <v>264</v>
      </c>
      <c r="E23" s="67" t="s">
        <v>316</v>
      </c>
      <c r="F23" s="263" t="s">
        <v>264</v>
      </c>
      <c r="G23" s="264" t="s">
        <v>358</v>
      </c>
      <c r="H23" s="67"/>
    </row>
    <row r="24" spans="3:8" x14ac:dyDescent="0.25">
      <c r="C24" s="58">
        <v>1</v>
      </c>
      <c r="D24" s="12" t="s">
        <v>243</v>
      </c>
      <c r="E24" s="59" t="s">
        <v>245</v>
      </c>
      <c r="F24" s="12" t="s">
        <v>242</v>
      </c>
      <c r="G24" s="60" t="s">
        <v>243</v>
      </c>
      <c r="H24" s="12" t="s">
        <v>159</v>
      </c>
    </row>
    <row r="25" spans="3:8" x14ac:dyDescent="0.25">
      <c r="C25" s="58">
        <v>2</v>
      </c>
      <c r="D25" s="61" t="s">
        <v>141</v>
      </c>
      <c r="E25" s="35" t="s">
        <v>171</v>
      </c>
      <c r="F25" s="61" t="s">
        <v>164</v>
      </c>
      <c r="G25" s="62" t="s">
        <v>164</v>
      </c>
      <c r="H25" s="61" t="s">
        <v>161</v>
      </c>
    </row>
    <row r="26" spans="3:8" x14ac:dyDescent="0.25">
      <c r="C26" s="58">
        <v>3</v>
      </c>
      <c r="D26" s="12" t="s">
        <v>528</v>
      </c>
      <c r="E26" s="12" t="s">
        <v>244</v>
      </c>
      <c r="F26" s="12" t="s">
        <v>528</v>
      </c>
      <c r="G26" s="60" t="s">
        <v>170</v>
      </c>
      <c r="H26" s="12" t="s">
        <v>169</v>
      </c>
    </row>
    <row r="27" spans="3:8" ht="12.75" customHeight="1" x14ac:dyDescent="0.25">
      <c r="C27" s="58">
        <v>4</v>
      </c>
      <c r="D27" s="12" t="s">
        <v>529</v>
      </c>
      <c r="E27" s="35" t="s">
        <v>171</v>
      </c>
      <c r="F27" s="12" t="s">
        <v>530</v>
      </c>
      <c r="G27" s="63" t="s">
        <v>171</v>
      </c>
      <c r="H27" s="12" t="s">
        <v>169</v>
      </c>
    </row>
    <row r="28" spans="3:8" x14ac:dyDescent="0.25">
      <c r="C28" s="58">
        <v>5</v>
      </c>
      <c r="D28" s="64" t="s">
        <v>142</v>
      </c>
      <c r="E28" s="64" t="s">
        <v>142</v>
      </c>
      <c r="F28" s="64" t="s">
        <v>142</v>
      </c>
      <c r="G28" s="65" t="s">
        <v>142</v>
      </c>
      <c r="H28" s="12" t="s">
        <v>159</v>
      </c>
    </row>
    <row r="29" spans="3:8" x14ac:dyDescent="0.25">
      <c r="C29" s="58">
        <v>6</v>
      </c>
      <c r="D29" s="64" t="s">
        <v>155</v>
      </c>
      <c r="E29" s="64" t="s">
        <v>155</v>
      </c>
      <c r="F29" s="64" t="s">
        <v>155</v>
      </c>
      <c r="G29" s="65" t="s">
        <v>155</v>
      </c>
      <c r="H29" s="12" t="s">
        <v>160</v>
      </c>
    </row>
    <row r="30" spans="3:8" ht="25" x14ac:dyDescent="0.25">
      <c r="C30" s="57">
        <v>7</v>
      </c>
      <c r="D30" s="28" t="s">
        <v>179</v>
      </c>
      <c r="E30" s="28" t="s">
        <v>179</v>
      </c>
      <c r="F30" s="28" t="s">
        <v>179</v>
      </c>
      <c r="G30" s="56" t="s">
        <v>179</v>
      </c>
      <c r="H30" s="12" t="s">
        <v>159</v>
      </c>
    </row>
    <row r="33" spans="3:13" ht="13" x14ac:dyDescent="0.25">
      <c r="C33" s="10" t="s">
        <v>167</v>
      </c>
    </row>
    <row r="35" spans="3:13" ht="13" x14ac:dyDescent="0.25">
      <c r="C35" s="71" t="s">
        <v>168</v>
      </c>
      <c r="D35" s="265">
        <v>1</v>
      </c>
      <c r="E35" s="265">
        <v>2</v>
      </c>
      <c r="F35" s="265">
        <v>3</v>
      </c>
      <c r="G35" s="265">
        <v>4</v>
      </c>
      <c r="H35" s="265">
        <v>5</v>
      </c>
      <c r="I35" s="266">
        <v>7</v>
      </c>
    </row>
    <row r="36" spans="3:13" ht="13" x14ac:dyDescent="0.25">
      <c r="C36" s="72" t="s">
        <v>157</v>
      </c>
      <c r="D36" s="12" t="s">
        <v>157</v>
      </c>
      <c r="E36" s="12" t="s">
        <v>157</v>
      </c>
      <c r="F36" s="12" t="s">
        <v>157</v>
      </c>
      <c r="G36" s="12" t="s">
        <v>157</v>
      </c>
      <c r="H36" s="12" t="s">
        <v>157</v>
      </c>
      <c r="I36" s="60" t="s">
        <v>157</v>
      </c>
    </row>
    <row r="37" spans="3:13" ht="13" x14ac:dyDescent="0.25">
      <c r="C37" s="72" t="s">
        <v>156</v>
      </c>
      <c r="D37" s="12" t="s">
        <v>156</v>
      </c>
      <c r="G37" s="12" t="s">
        <v>156</v>
      </c>
      <c r="H37" s="12" t="s">
        <v>156</v>
      </c>
      <c r="I37" s="60" t="s">
        <v>156</v>
      </c>
    </row>
    <row r="38" spans="3:13" ht="13" x14ac:dyDescent="0.25">
      <c r="C38" s="72" t="s">
        <v>80</v>
      </c>
      <c r="D38" s="12" t="s">
        <v>80</v>
      </c>
      <c r="E38" s="12" t="s">
        <v>80</v>
      </c>
      <c r="F38" s="12" t="s">
        <v>80</v>
      </c>
      <c r="G38" s="12" t="s">
        <v>80</v>
      </c>
      <c r="H38" s="12" t="s">
        <v>80</v>
      </c>
      <c r="I38" s="60" t="s">
        <v>80</v>
      </c>
    </row>
    <row r="39" spans="3:13" ht="13" x14ac:dyDescent="0.25">
      <c r="C39" s="72" t="s">
        <v>119</v>
      </c>
      <c r="D39" s="12" t="s">
        <v>119</v>
      </c>
      <c r="E39" s="12" t="s">
        <v>119</v>
      </c>
      <c r="G39" s="12" t="s">
        <v>119</v>
      </c>
      <c r="H39" s="12" t="s">
        <v>119</v>
      </c>
      <c r="I39" s="60" t="s">
        <v>119</v>
      </c>
    </row>
    <row r="40" spans="3:13" ht="13" x14ac:dyDescent="0.25">
      <c r="C40" s="95" t="s">
        <v>165</v>
      </c>
      <c r="D40" s="28" t="s">
        <v>159</v>
      </c>
      <c r="E40" s="28" t="s">
        <v>161</v>
      </c>
      <c r="F40" s="28" t="s">
        <v>169</v>
      </c>
      <c r="G40" s="28" t="s">
        <v>169</v>
      </c>
      <c r="H40" s="28" t="s">
        <v>159</v>
      </c>
      <c r="I40" s="56" t="s">
        <v>159</v>
      </c>
    </row>
    <row r="44" spans="3:13" ht="18" x14ac:dyDescent="0.25">
      <c r="C44" s="408" t="s">
        <v>363</v>
      </c>
      <c r="D44" s="408"/>
      <c r="E44" s="408"/>
      <c r="F44" s="408"/>
      <c r="G44" s="408"/>
      <c r="H44" s="408"/>
      <c r="I44" s="408"/>
      <c r="J44" s="408"/>
      <c r="K44" s="408"/>
      <c r="L44" s="408"/>
      <c r="M44" s="408"/>
    </row>
    <row r="45" spans="3:13" x14ac:dyDescent="0.25">
      <c r="H45" s="12" t="s">
        <v>462</v>
      </c>
    </row>
    <row r="46" spans="3:13" ht="13" x14ac:dyDescent="0.25">
      <c r="C46" s="257" t="s">
        <v>186</v>
      </c>
      <c r="D46" s="258" t="s">
        <v>163</v>
      </c>
      <c r="F46" s="11" t="s">
        <v>138</v>
      </c>
      <c r="H46" s="12" t="s">
        <v>135</v>
      </c>
    </row>
    <row r="47" spans="3:13" x14ac:dyDescent="0.25">
      <c r="C47" s="259" t="s">
        <v>462</v>
      </c>
      <c r="D47" s="60" t="s">
        <v>462</v>
      </c>
      <c r="F47" s="11" t="s">
        <v>190</v>
      </c>
      <c r="H47" s="12" t="s">
        <v>468</v>
      </c>
    </row>
    <row r="48" spans="3:13" x14ac:dyDescent="0.25">
      <c r="C48" s="259" t="s">
        <v>135</v>
      </c>
      <c r="D48" s="60" t="s">
        <v>137</v>
      </c>
      <c r="F48" s="11" t="s">
        <v>140</v>
      </c>
      <c r="H48" s="12" t="s">
        <v>133</v>
      </c>
    </row>
    <row r="49" spans="3:8" x14ac:dyDescent="0.25">
      <c r="C49" s="259" t="s">
        <v>468</v>
      </c>
      <c r="D49" s="60" t="s">
        <v>137</v>
      </c>
      <c r="F49" s="11" t="s">
        <v>189</v>
      </c>
      <c r="H49" s="12" t="s">
        <v>470</v>
      </c>
    </row>
    <row r="50" spans="3:8" x14ac:dyDescent="0.25">
      <c r="C50" s="259" t="s">
        <v>466</v>
      </c>
      <c r="D50" s="60" t="s">
        <v>462</v>
      </c>
      <c r="F50" s="11" t="s">
        <v>132</v>
      </c>
      <c r="H50" s="12" t="s">
        <v>469</v>
      </c>
    </row>
    <row r="51" spans="3:8" x14ac:dyDescent="0.25">
      <c r="C51" s="259" t="s">
        <v>133</v>
      </c>
      <c r="D51" s="60" t="s">
        <v>137</v>
      </c>
      <c r="F51" s="11" t="s">
        <v>139</v>
      </c>
      <c r="H51" s="12" t="s">
        <v>134</v>
      </c>
    </row>
    <row r="52" spans="3:8" x14ac:dyDescent="0.25">
      <c r="C52" s="259" t="s">
        <v>136</v>
      </c>
      <c r="D52" s="60" t="s">
        <v>136</v>
      </c>
      <c r="F52" s="11" t="s">
        <v>444</v>
      </c>
      <c r="H52" s="12" t="s">
        <v>119</v>
      </c>
    </row>
    <row r="53" spans="3:8" x14ac:dyDescent="0.25">
      <c r="C53" s="259" t="s">
        <v>134</v>
      </c>
      <c r="D53" s="60" t="s">
        <v>137</v>
      </c>
      <c r="F53" s="11" t="s">
        <v>449</v>
      </c>
    </row>
    <row r="54" spans="3:8" x14ac:dyDescent="0.25">
      <c r="C54" s="260" t="s">
        <v>119</v>
      </c>
      <c r="D54" s="77" t="s">
        <v>119</v>
      </c>
    </row>
    <row r="57" spans="3:8" ht="13" x14ac:dyDescent="0.25">
      <c r="C57" s="10" t="s">
        <v>166</v>
      </c>
    </row>
    <row r="59" spans="3:8" ht="13" x14ac:dyDescent="0.25">
      <c r="C59" s="257" t="s">
        <v>188</v>
      </c>
      <c r="D59" s="261" t="s">
        <v>462</v>
      </c>
      <c r="E59" s="261" t="s">
        <v>137</v>
      </c>
      <c r="F59" s="261" t="s">
        <v>136</v>
      </c>
      <c r="G59" s="258" t="s">
        <v>119</v>
      </c>
      <c r="H59" s="67" t="s">
        <v>165</v>
      </c>
    </row>
    <row r="60" spans="3:8" ht="25" x14ac:dyDescent="0.25">
      <c r="C60" s="58">
        <v>1</v>
      </c>
      <c r="D60" s="12" t="s">
        <v>471</v>
      </c>
      <c r="E60" s="12" t="s">
        <v>197</v>
      </c>
      <c r="F60" s="12" t="s">
        <v>451</v>
      </c>
      <c r="G60" s="60" t="s">
        <v>196</v>
      </c>
      <c r="H60" s="12" t="s">
        <v>159</v>
      </c>
    </row>
    <row r="61" spans="3:8" ht="25" x14ac:dyDescent="0.25">
      <c r="C61" s="58">
        <v>2</v>
      </c>
      <c r="D61" s="12" t="s">
        <v>472</v>
      </c>
      <c r="E61" s="12" t="s">
        <v>194</v>
      </c>
      <c r="F61" s="12" t="s">
        <v>189</v>
      </c>
      <c r="G61" s="60" t="s">
        <v>452</v>
      </c>
      <c r="H61" s="12" t="s">
        <v>169</v>
      </c>
    </row>
    <row r="62" spans="3:8" x14ac:dyDescent="0.25">
      <c r="C62" s="58">
        <v>3</v>
      </c>
      <c r="D62" s="12" t="s">
        <v>473</v>
      </c>
      <c r="E62" s="12" t="s">
        <v>195</v>
      </c>
      <c r="F62" s="12" t="s">
        <v>364</v>
      </c>
      <c r="G62" s="60" t="s">
        <v>359</v>
      </c>
      <c r="H62" s="12" t="s">
        <v>161</v>
      </c>
    </row>
    <row r="63" spans="3:8" ht="25" x14ac:dyDescent="0.25">
      <c r="C63" s="58">
        <v>4</v>
      </c>
      <c r="D63" s="12" t="s">
        <v>474</v>
      </c>
      <c r="E63" s="12" t="s">
        <v>132</v>
      </c>
      <c r="F63" s="64" t="s">
        <v>365</v>
      </c>
      <c r="G63" s="60" t="s">
        <v>361</v>
      </c>
      <c r="H63" s="12" t="s">
        <v>159</v>
      </c>
    </row>
    <row r="64" spans="3:8" ht="37.5" x14ac:dyDescent="0.25">
      <c r="C64" s="58">
        <v>5</v>
      </c>
      <c r="D64" s="12" t="s">
        <v>461</v>
      </c>
      <c r="E64" s="12" t="s">
        <v>461</v>
      </c>
      <c r="F64" s="12" t="s">
        <v>197</v>
      </c>
      <c r="G64" s="60" t="s">
        <v>193</v>
      </c>
      <c r="H64" s="12" t="s">
        <v>184</v>
      </c>
    </row>
    <row r="65" spans="1:10" x14ac:dyDescent="0.25">
      <c r="C65" s="58">
        <v>6</v>
      </c>
      <c r="D65" s="12" t="s">
        <v>191</v>
      </c>
      <c r="E65" s="12" t="s">
        <v>191</v>
      </c>
      <c r="F65" s="12" t="s">
        <v>197</v>
      </c>
      <c r="G65" s="60" t="s">
        <v>191</v>
      </c>
      <c r="H65" s="12" t="s">
        <v>169</v>
      </c>
    </row>
    <row r="66" spans="1:10" x14ac:dyDescent="0.25">
      <c r="C66" s="57">
        <v>7</v>
      </c>
      <c r="D66" s="76" t="s">
        <v>176</v>
      </c>
      <c r="E66" s="76" t="s">
        <v>192</v>
      </c>
      <c r="F66" s="76" t="s">
        <v>197</v>
      </c>
      <c r="G66" s="77" t="s">
        <v>176</v>
      </c>
      <c r="H66" s="12" t="s">
        <v>169</v>
      </c>
    </row>
    <row r="67" spans="1:10" x14ac:dyDescent="0.25">
      <c r="C67" s="58">
        <v>8</v>
      </c>
      <c r="D67" s="64" t="s">
        <v>142</v>
      </c>
      <c r="E67" s="64" t="s">
        <v>142</v>
      </c>
      <c r="F67" s="64" t="s">
        <v>142</v>
      </c>
      <c r="G67" s="65" t="s">
        <v>142</v>
      </c>
      <c r="H67" s="12" t="s">
        <v>159</v>
      </c>
    </row>
    <row r="68" spans="1:10" x14ac:dyDescent="0.25">
      <c r="C68" s="58">
        <v>9</v>
      </c>
      <c r="D68" s="64" t="s">
        <v>155</v>
      </c>
      <c r="E68" s="64" t="s">
        <v>155</v>
      </c>
      <c r="F68" s="64" t="s">
        <v>155</v>
      </c>
      <c r="G68" s="65" t="s">
        <v>155</v>
      </c>
      <c r="H68" s="12" t="s">
        <v>160</v>
      </c>
    </row>
    <row r="69" spans="1:10" ht="25" x14ac:dyDescent="0.25">
      <c r="C69" s="57">
        <v>10</v>
      </c>
      <c r="D69" s="28" t="s">
        <v>179</v>
      </c>
      <c r="E69" s="28" t="s">
        <v>179</v>
      </c>
      <c r="F69" s="28" t="s">
        <v>179</v>
      </c>
      <c r="G69" s="56" t="s">
        <v>179</v>
      </c>
      <c r="H69" s="12" t="s">
        <v>159</v>
      </c>
    </row>
    <row r="70" spans="1:10" x14ac:dyDescent="0.25">
      <c r="C70" s="267"/>
    </row>
    <row r="72" spans="1:10" ht="13" x14ac:dyDescent="0.25">
      <c r="C72" s="10" t="s">
        <v>167</v>
      </c>
    </row>
    <row r="74" spans="1:10" ht="13" x14ac:dyDescent="0.25">
      <c r="C74" s="71" t="s">
        <v>188</v>
      </c>
      <c r="D74" s="70">
        <v>1</v>
      </c>
      <c r="E74" s="70">
        <v>2</v>
      </c>
      <c r="F74" s="70">
        <v>3</v>
      </c>
      <c r="G74" s="70">
        <v>4</v>
      </c>
      <c r="H74" s="70">
        <v>5</v>
      </c>
      <c r="I74" s="70">
        <v>7</v>
      </c>
      <c r="J74" s="268">
        <v>8</v>
      </c>
    </row>
    <row r="75" spans="1:10" ht="25" x14ac:dyDescent="0.25">
      <c r="C75" s="72" t="s">
        <v>462</v>
      </c>
      <c r="D75" s="12" t="s">
        <v>187</v>
      </c>
      <c r="E75" s="12" t="s">
        <v>464</v>
      </c>
      <c r="F75" s="12" t="s">
        <v>465</v>
      </c>
      <c r="G75" s="12" t="s">
        <v>467</v>
      </c>
      <c r="H75" s="12" t="s">
        <v>132</v>
      </c>
      <c r="I75" s="12" t="s">
        <v>191</v>
      </c>
      <c r="J75" s="60" t="s">
        <v>463</v>
      </c>
    </row>
    <row r="76" spans="1:10" ht="25" x14ac:dyDescent="0.25">
      <c r="C76" s="72" t="s">
        <v>137</v>
      </c>
      <c r="D76" s="12" t="s">
        <v>187</v>
      </c>
      <c r="E76" s="12" t="s">
        <v>197</v>
      </c>
      <c r="F76" s="12" t="s">
        <v>194</v>
      </c>
      <c r="G76" s="12" t="s">
        <v>195</v>
      </c>
      <c r="H76" s="12" t="s">
        <v>132</v>
      </c>
      <c r="I76" s="12" t="s">
        <v>191</v>
      </c>
      <c r="J76" s="60" t="s">
        <v>192</v>
      </c>
    </row>
    <row r="77" spans="1:10" ht="25" x14ac:dyDescent="0.25">
      <c r="C77" s="72" t="s">
        <v>136</v>
      </c>
      <c r="D77" s="12" t="s">
        <v>187</v>
      </c>
      <c r="E77" s="64" t="s">
        <v>196</v>
      </c>
      <c r="F77" s="12" t="s">
        <v>189</v>
      </c>
      <c r="G77" s="12" t="s">
        <v>190</v>
      </c>
      <c r="H77" s="12" t="s">
        <v>132</v>
      </c>
      <c r="J77" s="60"/>
    </row>
    <row r="78" spans="1:10" ht="25" x14ac:dyDescent="0.25">
      <c r="C78" s="72" t="s">
        <v>119</v>
      </c>
      <c r="D78" s="12" t="s">
        <v>187</v>
      </c>
      <c r="E78" s="12" t="s">
        <v>196</v>
      </c>
      <c r="F78" s="12" t="s">
        <v>189</v>
      </c>
      <c r="G78" s="12" t="s">
        <v>359</v>
      </c>
      <c r="H78" s="12" t="s">
        <v>361</v>
      </c>
      <c r="I78" s="12" t="s">
        <v>191</v>
      </c>
      <c r="J78" s="60" t="s">
        <v>176</v>
      </c>
    </row>
    <row r="79" spans="1:10" s="67" customFormat="1" ht="15.75" customHeight="1" x14ac:dyDescent="0.25">
      <c r="A79" s="73"/>
      <c r="C79" s="95" t="s">
        <v>165</v>
      </c>
      <c r="D79" s="28" t="s">
        <v>199</v>
      </c>
      <c r="E79" s="28" t="s">
        <v>159</v>
      </c>
      <c r="F79" s="28" t="s">
        <v>169</v>
      </c>
      <c r="G79" s="28" t="s">
        <v>161</v>
      </c>
      <c r="H79" s="28" t="s">
        <v>159</v>
      </c>
      <c r="I79" s="28" t="s">
        <v>169</v>
      </c>
      <c r="J79" s="56" t="s">
        <v>169</v>
      </c>
    </row>
  </sheetData>
  <sortState xmlns:xlrd2="http://schemas.microsoft.com/office/spreadsheetml/2017/richdata2" ref="C6:D16">
    <sortCondition ref="C6:C16"/>
  </sortState>
  <mergeCells count="2">
    <mergeCell ref="C3:M3"/>
    <mergeCell ref="C44:M44"/>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tabColor rgb="FF54585A"/>
  </sheetPr>
  <dimension ref="B2:F85"/>
  <sheetViews>
    <sheetView topLeftCell="A64" zoomScale="115" zoomScaleNormal="115" workbookViewId="0">
      <selection activeCell="E18" sqref="E18"/>
    </sheetView>
  </sheetViews>
  <sheetFormatPr defaultColWidth="9.1796875" defaultRowHeight="13" x14ac:dyDescent="0.3"/>
  <cols>
    <col min="1" max="1" width="2.453125" style="8" customWidth="1"/>
    <col min="2" max="3" width="2.453125" style="7" customWidth="1"/>
    <col min="4" max="4" width="18.54296875" style="7" customWidth="1"/>
    <col min="5" max="5" width="63.1796875" style="8" customWidth="1"/>
    <col min="6" max="6" width="2.453125" style="8" customWidth="1"/>
    <col min="7" max="16384" width="9.1796875" style="8"/>
  </cols>
  <sheetData>
    <row r="2" spans="2:6" x14ac:dyDescent="0.25">
      <c r="B2" s="6"/>
      <c r="C2" s="6"/>
      <c r="D2" s="6"/>
      <c r="E2" s="6"/>
      <c r="F2" s="6"/>
    </row>
    <row r="3" spans="2:6" ht="26.5" x14ac:dyDescent="0.25">
      <c r="B3" s="342" t="str">
        <f>E5&amp;" Annual Report 2021"</f>
        <v>Toxicology Group Interest Group Annual Report 2021</v>
      </c>
      <c r="C3" s="342"/>
      <c r="D3" s="342"/>
      <c r="E3" s="342"/>
      <c r="F3" s="342"/>
    </row>
    <row r="4" spans="2:6" ht="13.5" thickBot="1" x14ac:dyDescent="0.3">
      <c r="B4" s="6"/>
      <c r="C4" s="6"/>
      <c r="D4" s="6"/>
      <c r="E4" s="6"/>
      <c r="F4" s="6"/>
    </row>
    <row r="5" spans="2:6" x14ac:dyDescent="0.3">
      <c r="B5" s="4"/>
      <c r="C5" s="348" t="s">
        <v>14</v>
      </c>
      <c r="D5" s="349"/>
      <c r="E5" s="136" t="str">
        <f>Checklist!E7</f>
        <v>Toxicology Group Interest Group</v>
      </c>
      <c r="F5" s="11"/>
    </row>
    <row r="6" spans="2:6" ht="13.5" thickBot="1" x14ac:dyDescent="0.35">
      <c r="B6" s="4"/>
      <c r="C6" s="348" t="s">
        <v>15</v>
      </c>
      <c r="D6" s="349"/>
      <c r="E6" s="137" t="str">
        <f>Checklist!E8</f>
        <v>Interest Group</v>
      </c>
      <c r="F6" s="11"/>
    </row>
    <row r="7" spans="2:6" ht="13.5" thickBot="1" x14ac:dyDescent="0.35">
      <c r="B7" s="4"/>
      <c r="C7" s="4"/>
      <c r="D7" s="10"/>
      <c r="E7" s="11"/>
      <c r="F7" s="11"/>
    </row>
    <row r="8" spans="2:6" x14ac:dyDescent="0.3">
      <c r="B8" s="4"/>
      <c r="C8" s="347" t="s">
        <v>258</v>
      </c>
      <c r="D8" s="350"/>
      <c r="E8" s="138" t="str">
        <f>Checklist!E85</f>
        <v>Chris Waine</v>
      </c>
      <c r="F8" s="2"/>
    </row>
    <row r="9" spans="2:6" ht="13.5" thickBot="1" x14ac:dyDescent="0.35">
      <c r="B9" s="4"/>
      <c r="C9" s="347" t="s">
        <v>257</v>
      </c>
      <c r="D9" s="350"/>
      <c r="E9" s="139">
        <f>Checklist!E86</f>
        <v>45316</v>
      </c>
      <c r="F9" s="2"/>
    </row>
    <row r="10" spans="2:6" x14ac:dyDescent="0.3">
      <c r="B10" s="4"/>
      <c r="C10" s="4"/>
      <c r="D10" s="4"/>
      <c r="E10" s="2"/>
      <c r="F10" s="2"/>
    </row>
    <row r="11" spans="2:6" ht="104.25" customHeight="1" x14ac:dyDescent="0.25">
      <c r="B11" s="6"/>
      <c r="C11" s="339" t="s">
        <v>259</v>
      </c>
      <c r="D11" s="339"/>
      <c r="E11" s="339"/>
      <c r="F11" s="14"/>
    </row>
    <row r="12" spans="2:6" ht="134.25" customHeight="1" x14ac:dyDescent="0.25">
      <c r="B12" s="6"/>
      <c r="C12" s="341" t="s">
        <v>262</v>
      </c>
      <c r="D12" s="341"/>
      <c r="E12" s="341"/>
      <c r="F12" s="26"/>
    </row>
    <row r="13" spans="2:6" ht="18" x14ac:dyDescent="0.25">
      <c r="B13" s="6"/>
      <c r="C13" s="343" t="str">
        <f>E5&amp;" Annual Report 2021"</f>
        <v>Toxicology Group Interest Group Annual Report 2021</v>
      </c>
      <c r="D13" s="343"/>
      <c r="E13" s="343"/>
      <c r="F13" s="26"/>
    </row>
    <row r="14" spans="2:6" x14ac:dyDescent="0.25">
      <c r="B14" s="6"/>
      <c r="C14" s="229"/>
      <c r="D14" s="229"/>
      <c r="E14" s="229"/>
      <c r="F14" s="229"/>
    </row>
    <row r="15" spans="2:6" x14ac:dyDescent="0.3">
      <c r="B15" s="4"/>
      <c r="C15" s="354" t="s">
        <v>103</v>
      </c>
      <c r="D15" s="354"/>
      <c r="E15" s="354"/>
      <c r="F15" s="354"/>
    </row>
    <row r="16" spans="2:6" x14ac:dyDescent="0.3">
      <c r="B16" s="4"/>
      <c r="C16" s="13"/>
      <c r="D16" s="13"/>
      <c r="E16" s="13"/>
      <c r="F16" s="13"/>
    </row>
    <row r="17" spans="2:6" x14ac:dyDescent="0.3">
      <c r="B17" s="4"/>
      <c r="C17" s="4"/>
      <c r="D17" s="2" t="s">
        <v>9</v>
      </c>
      <c r="E17" s="2" t="str">
        <f>Chair</f>
        <v>Kate Jones</v>
      </c>
      <c r="F17" s="2"/>
    </row>
    <row r="18" spans="2:6" x14ac:dyDescent="0.3">
      <c r="B18" s="4"/>
      <c r="C18" s="4"/>
      <c r="D18" s="2" t="s">
        <v>11</v>
      </c>
      <c r="E18" s="2" t="str">
        <f>Secretary</f>
        <v>Chris Waine</v>
      </c>
      <c r="F18" s="2"/>
    </row>
    <row r="19" spans="2:6" x14ac:dyDescent="0.3">
      <c r="B19" s="4"/>
      <c r="C19" s="4"/>
      <c r="D19" s="2" t="s">
        <v>10</v>
      </c>
      <c r="E19" s="2" t="str">
        <f>Treasurer</f>
        <v>John MacLachlan</v>
      </c>
      <c r="F19" s="2"/>
    </row>
    <row r="20" spans="2:6" x14ac:dyDescent="0.3">
      <c r="B20" s="4"/>
      <c r="C20" s="4"/>
      <c r="D20" s="13"/>
      <c r="E20" s="2"/>
      <c r="F20" s="2"/>
    </row>
    <row r="21" spans="2:6" x14ac:dyDescent="0.3">
      <c r="B21" s="4"/>
      <c r="C21" s="4"/>
      <c r="D21" s="346" t="str">
        <f>"The "&amp;E5&amp;" committee has "&amp;(COUNTA(Committee!E7:E39)&amp;" committee members")</f>
        <v>The Toxicology Group Interest Group committee has 19 committee members</v>
      </c>
      <c r="E21" s="346"/>
      <c r="F21" s="2"/>
    </row>
    <row r="22" spans="2:6" x14ac:dyDescent="0.3">
      <c r="B22" s="4"/>
      <c r="C22" s="4"/>
      <c r="D22" s="346" t="str">
        <f>"The "&amp;E5&amp;" committee met "&amp;(COUNTA(Committee!N7:N35)&amp;" times in 2021")</f>
        <v>The Toxicology Group Interest Group committee met 4 times in 2021</v>
      </c>
      <c r="E22" s="346"/>
      <c r="F22" s="2"/>
    </row>
    <row r="23" spans="2:6" x14ac:dyDescent="0.3">
      <c r="B23" s="4"/>
      <c r="C23" s="4"/>
      <c r="D23" s="4"/>
      <c r="E23" s="2"/>
      <c r="F23" s="2"/>
    </row>
    <row r="24" spans="2:6" x14ac:dyDescent="0.3">
      <c r="B24" s="4"/>
      <c r="C24" s="13"/>
      <c r="D24" s="344" t="s">
        <v>357</v>
      </c>
      <c r="E24" s="344"/>
      <c r="F24" s="230"/>
    </row>
    <row r="25" spans="2:6" x14ac:dyDescent="0.3">
      <c r="B25" s="4"/>
      <c r="C25" s="4"/>
      <c r="D25" s="19"/>
      <c r="E25" s="2"/>
      <c r="F25" s="2"/>
    </row>
    <row r="26" spans="2:6" x14ac:dyDescent="0.3">
      <c r="B26" s="4"/>
      <c r="C26" s="354" t="s">
        <v>82</v>
      </c>
      <c r="D26" s="354"/>
      <c r="E26" s="354"/>
      <c r="F26" s="354"/>
    </row>
    <row r="27" spans="2:6" x14ac:dyDescent="0.3">
      <c r="B27" s="4"/>
      <c r="C27" s="4"/>
      <c r="D27" s="4"/>
      <c r="E27" s="2"/>
      <c r="F27" s="2"/>
    </row>
    <row r="28" spans="2:6" x14ac:dyDescent="0.3">
      <c r="B28" s="4"/>
      <c r="C28" s="4"/>
      <c r="D28" s="356" t="str">
        <f>"Click on the links below to learn more about the different "&amp;E5&amp;" activities in 2020"</f>
        <v>Click on the links below to learn more about the different Toxicology Group Interest Group activities in 2020</v>
      </c>
      <c r="E28" s="356"/>
      <c r="F28" s="2"/>
    </row>
    <row r="29" spans="2:6" x14ac:dyDescent="0.3">
      <c r="B29" s="4"/>
      <c r="C29" s="4"/>
      <c r="D29" s="356"/>
      <c r="E29" s="356"/>
      <c r="F29" s="2"/>
    </row>
    <row r="30" spans="2:6" x14ac:dyDescent="0.3">
      <c r="B30" s="4"/>
      <c r="C30" s="4"/>
      <c r="D30" s="13"/>
      <c r="E30" s="2"/>
      <c r="F30" s="2"/>
    </row>
    <row r="31" spans="2:6" x14ac:dyDescent="0.3">
      <c r="B31" s="4"/>
      <c r="C31" s="25" t="s">
        <v>202</v>
      </c>
      <c r="D31" s="66" t="s">
        <v>12</v>
      </c>
      <c r="E31" s="2" t="str">
        <f>IF(Event1="","No information provided",Event1)</f>
        <v>Impurities in Food and Pharmaceuticals: Can Risk Assessment and Regulation be Aligned?</v>
      </c>
      <c r="F31" s="2"/>
    </row>
    <row r="32" spans="2:6" x14ac:dyDescent="0.3">
      <c r="B32" s="4"/>
      <c r="C32" s="25" t="s">
        <v>183</v>
      </c>
      <c r="D32" s="66" t="s">
        <v>76</v>
      </c>
      <c r="E32" s="2" t="str">
        <f>IF(Event2="","No information provided",Event2)</f>
        <v>Environmental Toxic Tort: Current Perspectives and Recent Cases</v>
      </c>
      <c r="F32" s="2"/>
    </row>
    <row r="33" spans="2:6" x14ac:dyDescent="0.3">
      <c r="B33" s="4"/>
      <c r="C33" s="25" t="s">
        <v>203</v>
      </c>
      <c r="D33" s="66" t="s">
        <v>77</v>
      </c>
      <c r="E33" s="2" t="str">
        <f>IF(Event3="","No information provided",Event3)</f>
        <v>Current Issues in Contaminated Land</v>
      </c>
      <c r="F33" s="2"/>
    </row>
    <row r="34" spans="2:6" x14ac:dyDescent="0.3">
      <c r="B34" s="4"/>
      <c r="C34" s="25" t="s">
        <v>204</v>
      </c>
      <c r="D34" s="66" t="s">
        <v>78</v>
      </c>
      <c r="E34" s="2" t="str">
        <f>IF(Event4="","No information provided",Event4)</f>
        <v>No information provided</v>
      </c>
      <c r="F34" s="2"/>
    </row>
    <row r="35" spans="2:6" x14ac:dyDescent="0.3">
      <c r="B35" s="4"/>
      <c r="C35" s="25" t="s">
        <v>205</v>
      </c>
      <c r="D35" s="66" t="s">
        <v>79</v>
      </c>
      <c r="E35" s="2" t="str">
        <f>IF(Event5="","No information provided",Event5)</f>
        <v>No information provided</v>
      </c>
      <c r="F35" s="2"/>
    </row>
    <row r="36" spans="2:6" x14ac:dyDescent="0.3">
      <c r="B36" s="4"/>
      <c r="C36" s="25" t="s">
        <v>206</v>
      </c>
      <c r="D36" s="66" t="s">
        <v>83</v>
      </c>
      <c r="E36" s="2" t="str">
        <f>IF(Event6="","No information provided",Event6)</f>
        <v>No information provided</v>
      </c>
      <c r="F36" s="2"/>
    </row>
    <row r="37" spans="2:6" x14ac:dyDescent="0.3">
      <c r="B37" s="4"/>
      <c r="C37" s="25" t="s">
        <v>207</v>
      </c>
      <c r="D37" s="66" t="s">
        <v>84</v>
      </c>
      <c r="E37" s="2" t="str">
        <f>IF(Event7="","No information provided",Event7)</f>
        <v>No information provided</v>
      </c>
      <c r="F37" s="2"/>
    </row>
    <row r="38" spans="2:6" x14ac:dyDescent="0.3">
      <c r="B38" s="4"/>
      <c r="C38" s="25" t="s">
        <v>208</v>
      </c>
      <c r="D38" s="66" t="s">
        <v>85</v>
      </c>
      <c r="E38" s="2" t="str">
        <f>IF(Event8="","No information provided",Event8)</f>
        <v>No information provided</v>
      </c>
      <c r="F38" s="2"/>
    </row>
    <row r="39" spans="2:6" x14ac:dyDescent="0.3">
      <c r="B39" s="4"/>
      <c r="C39" s="25" t="s">
        <v>209</v>
      </c>
      <c r="D39" s="66" t="s">
        <v>86</v>
      </c>
      <c r="E39" s="2" t="str">
        <f>IF(Event9="","No information provided",Event9)</f>
        <v>No information provided</v>
      </c>
      <c r="F39" s="2"/>
    </row>
    <row r="40" spans="2:6" x14ac:dyDescent="0.3">
      <c r="B40" s="4"/>
      <c r="C40" s="25" t="s">
        <v>210</v>
      </c>
      <c r="D40" s="66" t="s">
        <v>87</v>
      </c>
      <c r="E40" s="2" t="str">
        <f>IF(Event10="","No information provided",Event10)</f>
        <v>No information provided</v>
      </c>
      <c r="F40" s="2"/>
    </row>
    <row r="41" spans="2:6" x14ac:dyDescent="0.3">
      <c r="B41" s="4"/>
      <c r="C41" s="25" t="s">
        <v>211</v>
      </c>
      <c r="D41" s="66" t="s">
        <v>88</v>
      </c>
      <c r="E41" s="2" t="str">
        <f>IF(Event11="","No information provided",Event11)</f>
        <v>No information provided</v>
      </c>
      <c r="F41" s="2"/>
    </row>
    <row r="42" spans="2:6" x14ac:dyDescent="0.3">
      <c r="B42" s="4"/>
      <c r="C42" s="25" t="s">
        <v>212</v>
      </c>
      <c r="D42" s="66" t="s">
        <v>89</v>
      </c>
      <c r="E42" s="2" t="str">
        <f>IF(Event12="","No information provided",Event12)</f>
        <v>No information provided</v>
      </c>
      <c r="F42" s="2"/>
    </row>
    <row r="43" spans="2:6" x14ac:dyDescent="0.3">
      <c r="B43" s="4"/>
      <c r="C43" s="25" t="s">
        <v>213</v>
      </c>
      <c r="D43" s="66" t="s">
        <v>90</v>
      </c>
      <c r="E43" s="2" t="str">
        <f>IF(Event13="","No information provided",Event13)</f>
        <v>No information provided</v>
      </c>
      <c r="F43" s="2"/>
    </row>
    <row r="44" spans="2:6" x14ac:dyDescent="0.3">
      <c r="B44" s="4"/>
      <c r="C44" s="25" t="s">
        <v>214</v>
      </c>
      <c r="D44" s="66" t="s">
        <v>91</v>
      </c>
      <c r="E44" s="2" t="str">
        <f>IF(Event14="","No information provided",Event14)</f>
        <v>No information provided</v>
      </c>
      <c r="F44" s="2"/>
    </row>
    <row r="45" spans="2:6" x14ac:dyDescent="0.3">
      <c r="B45" s="4"/>
      <c r="C45" s="25" t="s">
        <v>215</v>
      </c>
      <c r="D45" s="66" t="s">
        <v>92</v>
      </c>
      <c r="E45" s="2" t="str">
        <f>IF(Event15="","No information provided",Event15)</f>
        <v>No information provided</v>
      </c>
      <c r="F45" s="2"/>
    </row>
    <row r="46" spans="2:6" x14ac:dyDescent="0.3">
      <c r="B46" s="4"/>
      <c r="C46" s="25" t="s">
        <v>216</v>
      </c>
      <c r="D46" s="66" t="s">
        <v>93</v>
      </c>
      <c r="E46" s="2" t="str">
        <f>IF(Event16="","No information provided",Event16)</f>
        <v>No information provided</v>
      </c>
      <c r="F46" s="2"/>
    </row>
    <row r="47" spans="2:6" x14ac:dyDescent="0.3">
      <c r="B47" s="4"/>
      <c r="C47" s="25" t="s">
        <v>217</v>
      </c>
      <c r="D47" s="66" t="s">
        <v>94</v>
      </c>
      <c r="E47" s="2" t="str">
        <f>IF(Event17="","No information provided",Event17)</f>
        <v>No information provided</v>
      </c>
      <c r="F47" s="2"/>
    </row>
    <row r="48" spans="2:6" x14ac:dyDescent="0.3">
      <c r="B48" s="4"/>
      <c r="C48" s="25" t="s">
        <v>218</v>
      </c>
      <c r="D48" s="66" t="s">
        <v>95</v>
      </c>
      <c r="E48" s="2" t="str">
        <f>IF(Event18="","No information provided",Event18)</f>
        <v>No information provided</v>
      </c>
      <c r="F48" s="2"/>
    </row>
    <row r="49" spans="2:6" x14ac:dyDescent="0.3">
      <c r="B49" s="4"/>
      <c r="C49" s="25" t="s">
        <v>219</v>
      </c>
      <c r="D49" s="66" t="s">
        <v>96</v>
      </c>
      <c r="E49" s="2" t="str">
        <f>IF(Event19="","No information provided",Event19)</f>
        <v>No information provided</v>
      </c>
      <c r="F49" s="2"/>
    </row>
    <row r="50" spans="2:6" x14ac:dyDescent="0.3">
      <c r="B50" s="4"/>
      <c r="C50" s="25" t="s">
        <v>220</v>
      </c>
      <c r="D50" s="66" t="s">
        <v>97</v>
      </c>
      <c r="E50" s="2" t="str">
        <f>IF(Event20="","No information provided",Event20)</f>
        <v>No information provided</v>
      </c>
      <c r="F50" s="2"/>
    </row>
    <row r="51" spans="2:6" x14ac:dyDescent="0.3">
      <c r="B51" s="4"/>
      <c r="C51" s="25" t="s">
        <v>221</v>
      </c>
      <c r="D51" s="66" t="s">
        <v>98</v>
      </c>
      <c r="E51" s="2" t="str">
        <f>IF(Event21="","No information provided",Event21)</f>
        <v>No information provided</v>
      </c>
      <c r="F51" s="2"/>
    </row>
    <row r="52" spans="2:6" x14ac:dyDescent="0.3">
      <c r="B52" s="4"/>
      <c r="C52" s="25" t="s">
        <v>222</v>
      </c>
      <c r="D52" s="66" t="s">
        <v>99</v>
      </c>
      <c r="E52" s="2" t="str">
        <f>IF(Event22="","No information provided",Event22)</f>
        <v>No information provided</v>
      </c>
      <c r="F52" s="2"/>
    </row>
    <row r="53" spans="2:6" x14ac:dyDescent="0.3">
      <c r="B53" s="4"/>
      <c r="C53" s="25" t="s">
        <v>223</v>
      </c>
      <c r="D53" s="66" t="s">
        <v>100</v>
      </c>
      <c r="E53" s="2" t="str">
        <f>IF(Event23="","No information provided",Event23)</f>
        <v>No information provided</v>
      </c>
      <c r="F53" s="2"/>
    </row>
    <row r="54" spans="2:6" x14ac:dyDescent="0.3">
      <c r="B54" s="4"/>
      <c r="C54" s="25" t="s">
        <v>224</v>
      </c>
      <c r="D54" s="66" t="s">
        <v>101</v>
      </c>
      <c r="E54" s="2" t="str">
        <f>IF(Event24="","No information provided",Event24)</f>
        <v>No information provided</v>
      </c>
      <c r="F54" s="2"/>
    </row>
    <row r="55" spans="2:6" x14ac:dyDescent="0.3">
      <c r="B55" s="4"/>
      <c r="C55" s="25" t="s">
        <v>225</v>
      </c>
      <c r="D55" s="66" t="s">
        <v>102</v>
      </c>
      <c r="E55" s="2" t="str">
        <f>IF(Event25="","No information provided",Event25)</f>
        <v>No information provided</v>
      </c>
      <c r="F55" s="2"/>
    </row>
    <row r="56" spans="2:6" x14ac:dyDescent="0.3">
      <c r="B56" s="4"/>
      <c r="C56" s="4"/>
      <c r="D56" s="23"/>
      <c r="E56" s="2"/>
      <c r="F56" s="2"/>
    </row>
    <row r="57" spans="2:6" x14ac:dyDescent="0.3">
      <c r="B57" s="4"/>
      <c r="C57" s="2"/>
      <c r="D57" s="4" t="s">
        <v>256</v>
      </c>
      <c r="E57" s="4"/>
      <c r="F57" s="2"/>
    </row>
    <row r="58" spans="2:6" ht="12.75" customHeight="1" x14ac:dyDescent="0.3">
      <c r="B58" s="4"/>
      <c r="C58" s="2"/>
      <c r="D58" s="355" t="str">
        <f>"2020 presented many difficulties for our community, but for the "&amp;E5&amp;" the following was a highlight of 2020:"</f>
        <v>2020 presented many difficulties for our community, but for the Toxicology Group Interest Group the following was a highlight of 2020:</v>
      </c>
      <c r="E58" s="355"/>
      <c r="F58" s="2"/>
    </row>
    <row r="59" spans="2:6" x14ac:dyDescent="0.3">
      <c r="B59" s="4"/>
      <c r="C59" s="12"/>
      <c r="D59" s="355"/>
      <c r="E59" s="355"/>
      <c r="F59" s="2"/>
    </row>
    <row r="60" spans="2:6" ht="6" customHeight="1" thickBot="1" x14ac:dyDescent="0.35">
      <c r="B60" s="4"/>
      <c r="C60" s="4"/>
      <c r="D60" s="23"/>
      <c r="E60" s="2"/>
      <c r="F60" s="2"/>
    </row>
    <row r="61" spans="2:6" ht="46.5" customHeight="1" thickBot="1" x14ac:dyDescent="0.35">
      <c r="B61" s="4"/>
      <c r="C61" s="4"/>
      <c r="D61" s="351"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E61" s="352"/>
      <c r="F61" s="2"/>
    </row>
    <row r="62" spans="2:6" x14ac:dyDescent="0.3">
      <c r="B62" s="4"/>
      <c r="C62" s="4"/>
      <c r="D62" s="13"/>
      <c r="E62" s="2"/>
      <c r="F62" s="2"/>
    </row>
    <row r="63" spans="2:6" x14ac:dyDescent="0.3">
      <c r="B63" s="4"/>
      <c r="C63" s="347" t="s">
        <v>390</v>
      </c>
      <c r="D63" s="347"/>
      <c r="E63" s="347"/>
      <c r="F63" s="347"/>
    </row>
    <row r="64" spans="2:6" x14ac:dyDescent="0.3">
      <c r="B64" s="4"/>
      <c r="C64" s="4"/>
      <c r="D64" s="4"/>
      <c r="E64" s="4"/>
      <c r="F64" s="4"/>
    </row>
    <row r="65" spans="2:6" x14ac:dyDescent="0.3">
      <c r="B65" s="4"/>
      <c r="C65" s="4"/>
      <c r="D65" s="353" t="str">
        <f>"The "&amp;E5&amp;" awarded "&amp;(COUNTIF('Community support'!$F:$F,"Grant")&amp;" grants in 2020")</f>
        <v>The Toxicology Group Interest Group awarded 0 grants in 2020</v>
      </c>
      <c r="E65" s="353"/>
      <c r="F65" s="2"/>
    </row>
    <row r="66" spans="2:6" x14ac:dyDescent="0.3">
      <c r="B66" s="4"/>
      <c r="C66" s="4"/>
      <c r="D66" s="346" t="str">
        <f>"The "&amp;E5&amp;" sponsored "&amp;(COUNTIF('Community support'!$F:$F,"Sponsorship")&amp;" events in 2020")</f>
        <v>The Toxicology Group Interest Group sponsored 2 events in 2020</v>
      </c>
      <c r="E66" s="346"/>
      <c r="F66" s="2"/>
    </row>
    <row r="67" spans="2:6" x14ac:dyDescent="0.3">
      <c r="B67" s="4"/>
      <c r="C67" s="4"/>
      <c r="D67" s="23"/>
      <c r="E67" s="2"/>
      <c r="F67" s="2"/>
    </row>
    <row r="68" spans="2:6" x14ac:dyDescent="0.3">
      <c r="B68" s="4"/>
      <c r="C68" s="4"/>
      <c r="D68" s="345" t="s">
        <v>419</v>
      </c>
      <c r="E68" s="345"/>
      <c r="F68" s="230"/>
    </row>
    <row r="69" spans="2:6" x14ac:dyDescent="0.3">
      <c r="B69" s="4"/>
      <c r="C69" s="4"/>
      <c r="D69" s="345"/>
      <c r="E69" s="345"/>
      <c r="F69" s="230"/>
    </row>
    <row r="70" spans="2:6" x14ac:dyDescent="0.3">
      <c r="B70" s="4"/>
      <c r="C70" s="4"/>
      <c r="D70" s="13"/>
      <c r="E70" s="2"/>
      <c r="F70" s="2"/>
    </row>
    <row r="71" spans="2:6" x14ac:dyDescent="0.3">
      <c r="B71" s="4"/>
      <c r="C71" s="347" t="s">
        <v>104</v>
      </c>
      <c r="D71" s="347"/>
      <c r="E71" s="347"/>
      <c r="F71" s="347"/>
    </row>
    <row r="72" spans="2:6" x14ac:dyDescent="0.3">
      <c r="B72" s="4"/>
      <c r="C72" s="4"/>
      <c r="D72" s="13"/>
      <c r="E72" s="2"/>
      <c r="F72" s="2"/>
    </row>
    <row r="73" spans="2:6" x14ac:dyDescent="0.3">
      <c r="B73" s="4"/>
      <c r="C73" s="4"/>
      <c r="D73" s="346" t="str">
        <f>"The "&amp;E5&amp;" recognised members with "&amp;(SUM(COUNTIF('Member recognition'!E:E,"Traditional"),COUNTIF('Member recognition'!E:E,"Event")))&amp;" prizes and awards in 2020"</f>
        <v>The Toxicology Group Interest Group recognised members with 0 prizes and awards in 2020</v>
      </c>
      <c r="E73" s="346"/>
      <c r="F73" s="2"/>
    </row>
    <row r="74" spans="2:6" x14ac:dyDescent="0.3">
      <c r="B74" s="4"/>
      <c r="C74" s="4"/>
      <c r="D74" s="341" t="str">
        <f>"The "&amp;E5&amp;" celebrated members through "&amp;(SUM(COUNTIF('Member recognition'!E:E,"Member"),COUNTIF('Member recognition'!E:E,"Other")))&amp;" alternative recognition mechanisms in 2020"</f>
        <v>The Toxicology Group Interest Group celebrated members through 0 alternative recognition mechanisms in 2020</v>
      </c>
      <c r="E74" s="341"/>
      <c r="F74" s="2"/>
    </row>
    <row r="75" spans="2:6" x14ac:dyDescent="0.3">
      <c r="B75" s="4"/>
      <c r="C75" s="4"/>
      <c r="D75" s="341"/>
      <c r="E75" s="341"/>
      <c r="F75" s="2"/>
    </row>
    <row r="76" spans="2:6" x14ac:dyDescent="0.3">
      <c r="B76" s="4"/>
      <c r="C76" s="4"/>
      <c r="D76" s="345" t="s">
        <v>260</v>
      </c>
      <c r="E76" s="345"/>
      <c r="F76" s="230"/>
    </row>
    <row r="77" spans="2:6" x14ac:dyDescent="0.3">
      <c r="B77" s="4"/>
      <c r="C77" s="4"/>
      <c r="D77" s="345"/>
      <c r="E77" s="345"/>
      <c r="F77" s="230"/>
    </row>
    <row r="78" spans="2:6" x14ac:dyDescent="0.3">
      <c r="B78" s="4"/>
      <c r="C78" s="4"/>
      <c r="D78" s="13"/>
      <c r="E78" s="2"/>
      <c r="F78" s="2"/>
    </row>
    <row r="79" spans="2:6" x14ac:dyDescent="0.3">
      <c r="B79" s="4"/>
      <c r="C79" s="347" t="s">
        <v>180</v>
      </c>
      <c r="D79" s="347"/>
      <c r="E79" s="347"/>
      <c r="F79" s="347"/>
    </row>
    <row r="80" spans="2:6" x14ac:dyDescent="0.3">
      <c r="B80" s="4"/>
      <c r="C80" s="4"/>
      <c r="D80" s="13"/>
      <c r="E80" s="2"/>
      <c r="F80" s="2"/>
    </row>
    <row r="81" spans="2:6" x14ac:dyDescent="0.3">
      <c r="B81" s="4"/>
      <c r="C81" s="4"/>
      <c r="D81" s="346" t="str">
        <f>"The "&amp;E5&amp;" committee are working on "&amp;(30-COUNTIF('Future Event data'!D5:D34,"0")&amp;" future events")</f>
        <v>The Toxicology Group Interest Group committee are working on 3 future events</v>
      </c>
      <c r="E81" s="346"/>
      <c r="F81" s="2"/>
    </row>
    <row r="82" spans="2:6" x14ac:dyDescent="0.3">
      <c r="B82" s="4"/>
      <c r="C82" s="4"/>
      <c r="D82" s="13"/>
      <c r="E82" s="2"/>
      <c r="F82" s="2"/>
    </row>
    <row r="83" spans="2:6" x14ac:dyDescent="0.3">
      <c r="B83" s="4"/>
      <c r="C83" s="4"/>
      <c r="D83" s="345" t="s">
        <v>261</v>
      </c>
      <c r="E83" s="345"/>
      <c r="F83" s="230"/>
    </row>
    <row r="84" spans="2:6" x14ac:dyDescent="0.3">
      <c r="B84" s="4"/>
      <c r="C84" s="4"/>
      <c r="D84" s="345"/>
      <c r="E84" s="345"/>
      <c r="F84" s="230"/>
    </row>
    <row r="85" spans="2:6" x14ac:dyDescent="0.3">
      <c r="B85" s="4"/>
      <c r="C85" s="4"/>
      <c r="D85" s="13"/>
      <c r="E85" s="2"/>
      <c r="F85" s="2"/>
    </row>
  </sheetData>
  <sheetProtection selectLockedCells="1"/>
  <protectedRanges>
    <protectedRange password="C494" sqref="E5:E6 D61 E8:E9" name="Cover"/>
  </protectedRanges>
  <mergeCells count="27">
    <mergeCell ref="C11:E11"/>
    <mergeCell ref="C12:E12"/>
    <mergeCell ref="D68:E69"/>
    <mergeCell ref="D28:E29"/>
    <mergeCell ref="D66:E66"/>
    <mergeCell ref="C71:F71"/>
    <mergeCell ref="D22:E22"/>
    <mergeCell ref="C26:F26"/>
    <mergeCell ref="C15:F15"/>
    <mergeCell ref="D21:E21"/>
    <mergeCell ref="D58:E59"/>
    <mergeCell ref="B3:F3"/>
    <mergeCell ref="C13:E13"/>
    <mergeCell ref="D24:E24"/>
    <mergeCell ref="D83:E84"/>
    <mergeCell ref="D74:E75"/>
    <mergeCell ref="D73:E73"/>
    <mergeCell ref="C79:F79"/>
    <mergeCell ref="D81:E81"/>
    <mergeCell ref="C5:D5"/>
    <mergeCell ref="C6:D6"/>
    <mergeCell ref="C8:D8"/>
    <mergeCell ref="C9:D9"/>
    <mergeCell ref="D76:E77"/>
    <mergeCell ref="D61:E61"/>
    <mergeCell ref="C63:F63"/>
    <mergeCell ref="D65:E65"/>
  </mergeCells>
  <conditionalFormatting sqref="D17:D19 D25">
    <cfRule type="expression" dxfId="420" priority="10">
      <formula>$E17="Complete"</formula>
    </cfRule>
    <cfRule type="expression" dxfId="419" priority="11">
      <formula>$E17="Information still needed"</formula>
    </cfRule>
  </conditionalFormatting>
  <conditionalFormatting sqref="E17:E19">
    <cfRule type="containsText" dxfId="418" priority="9" operator="containsText" text="Please provide details">
      <formula>NOT(ISERROR(SEARCH("Please provide details",E17)))</formula>
    </cfRule>
  </conditionalFormatting>
  <conditionalFormatting sqref="E31:E55">
    <cfRule type="containsText" dxfId="417" priority="7" operator="containsText" text="Information still needed">
      <formula>NOT(ISERROR(SEARCH("Information still needed",E31)))</formula>
    </cfRule>
  </conditionalFormatting>
  <hyperlinks>
    <hyperlink ref="D31" location="Event1" display="Event 1" xr:uid="{00000000-0004-0000-0200-000000000000}"/>
    <hyperlink ref="D32" location="Event2" display="Event 2" xr:uid="{00000000-0004-0000-0200-000001000000}"/>
    <hyperlink ref="D33" location="Event3" display="Event 3" xr:uid="{00000000-0004-0000-0200-000002000000}"/>
    <hyperlink ref="D34" location="Event4" display="Event 4" xr:uid="{00000000-0004-0000-0200-000003000000}"/>
    <hyperlink ref="D35" location="Event5" display="Event 5" xr:uid="{00000000-0004-0000-0200-000004000000}"/>
    <hyperlink ref="D36" location="Event6" display="Event 6" xr:uid="{00000000-0004-0000-0200-000005000000}"/>
    <hyperlink ref="D37" location="Event7" display="Event 7" xr:uid="{00000000-0004-0000-0200-000006000000}"/>
    <hyperlink ref="D38" location="Event8" display="Event 8" xr:uid="{00000000-0004-0000-0200-000007000000}"/>
    <hyperlink ref="D39" location="Event9" display="Event 9" xr:uid="{00000000-0004-0000-0200-000008000000}"/>
    <hyperlink ref="D40" location="Event10" display="Event 10" xr:uid="{00000000-0004-0000-0200-000009000000}"/>
    <hyperlink ref="D41" location="Event11" display="Event 11" xr:uid="{00000000-0004-0000-0200-00000A000000}"/>
    <hyperlink ref="D42" location="Event12" display="Event 12" xr:uid="{00000000-0004-0000-0200-00000B000000}"/>
    <hyperlink ref="D43" location="Event13" display="Event 13" xr:uid="{00000000-0004-0000-0200-00000C000000}"/>
    <hyperlink ref="D44" location="Event14" display="Event 14" xr:uid="{00000000-0004-0000-0200-00000D000000}"/>
    <hyperlink ref="D45" location="Event15" display="Event 15" xr:uid="{00000000-0004-0000-0200-00000E000000}"/>
    <hyperlink ref="D46" location="Event16" display="Event 16" xr:uid="{00000000-0004-0000-0200-00000F000000}"/>
    <hyperlink ref="D47" location="Event17" display="Event 17" xr:uid="{00000000-0004-0000-0200-000010000000}"/>
    <hyperlink ref="D48" location="Event18" display="Event 18" xr:uid="{00000000-0004-0000-0200-000011000000}"/>
    <hyperlink ref="D49" location="Event19" display="Event 19" xr:uid="{00000000-0004-0000-0200-000012000000}"/>
    <hyperlink ref="D50" location="Event20" display="Event 20" xr:uid="{00000000-0004-0000-0200-000013000000}"/>
    <hyperlink ref="D51" location="Event21" display="Event 21" xr:uid="{00000000-0004-0000-0200-000014000000}"/>
    <hyperlink ref="D52" location="Event22" display="Event 22" xr:uid="{00000000-0004-0000-0200-000015000000}"/>
    <hyperlink ref="D53" location="Event23" display="Event 23" xr:uid="{00000000-0004-0000-0200-000016000000}"/>
    <hyperlink ref="D54" location="Event24" display="Event 24" xr:uid="{00000000-0004-0000-0200-000017000000}"/>
    <hyperlink ref="D55" location="Event25" display="Event 25" xr:uid="{00000000-0004-0000-0200-000018000000}"/>
    <hyperlink ref="D68:E69" location="'Community support'!C7" display="'Community support'!C7" xr:uid="{00000000-0004-0000-0200-000019000000}"/>
    <hyperlink ref="D76:E77" location="'Member recognition'!C3" display="'Member recognition'!C3" xr:uid="{00000000-0004-0000-0200-00001A000000}"/>
    <hyperlink ref="D83:E84" location="'Future Events'!F6" display="'Future Events'!F6" xr:uid="{00000000-0004-0000-0200-00001B000000}"/>
    <hyperlink ref="D24:E24" location="Committee!A1" display="Find more information about the current committee members on the Committee page" xr:uid="{00000000-0004-0000-0200-00001C000000}"/>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6F62"/>
  </sheetPr>
  <dimension ref="B2:J87"/>
  <sheetViews>
    <sheetView topLeftCell="A3" zoomScaleNormal="100" workbookViewId="0">
      <selection activeCell="E7" sqref="E7"/>
    </sheetView>
  </sheetViews>
  <sheetFormatPr defaultColWidth="9.1796875" defaultRowHeight="13" x14ac:dyDescent="0.3"/>
  <cols>
    <col min="1" max="1" width="2.453125" style="8" customWidth="1"/>
    <col min="2" max="3" width="2.453125" style="7" customWidth="1"/>
    <col min="4" max="4" width="16.26953125" style="7" customWidth="1"/>
    <col min="5" max="5" width="56.453125" style="8" customWidth="1"/>
    <col min="6" max="6" width="2.453125" style="8" customWidth="1"/>
    <col min="7" max="7" width="17.453125" style="8" customWidth="1"/>
    <col min="8" max="8" width="2.453125" style="8" customWidth="1"/>
    <col min="9" max="16384" width="9.1796875" style="8"/>
  </cols>
  <sheetData>
    <row r="2" spans="2:8" x14ac:dyDescent="0.25">
      <c r="B2" s="6"/>
      <c r="C2" s="6"/>
      <c r="D2" s="6"/>
      <c r="E2" s="6"/>
      <c r="F2" s="6"/>
      <c r="G2" s="18"/>
      <c r="H2" s="6"/>
    </row>
    <row r="3" spans="2:8" ht="29" x14ac:dyDescent="0.25">
      <c r="B3" s="6"/>
      <c r="C3" s="338" t="s">
        <v>478</v>
      </c>
      <c r="D3" s="338"/>
      <c r="E3" s="338"/>
      <c r="F3" s="338"/>
      <c r="G3" s="338"/>
      <c r="H3" s="6"/>
    </row>
    <row r="4" spans="2:8" x14ac:dyDescent="0.3">
      <c r="B4" s="4"/>
      <c r="C4" s="354"/>
      <c r="D4" s="354"/>
      <c r="E4" s="354"/>
      <c r="F4" s="354"/>
      <c r="G4" s="354"/>
      <c r="H4" s="2"/>
    </row>
    <row r="5" spans="2:8" x14ac:dyDescent="0.3">
      <c r="B5" s="4"/>
      <c r="C5" s="354" t="s">
        <v>81</v>
      </c>
      <c r="D5" s="354"/>
      <c r="E5" s="354"/>
      <c r="F5" s="354"/>
      <c r="G5" s="354"/>
      <c r="H5" s="2"/>
    </row>
    <row r="6" spans="2:8" ht="13.5" thickBot="1" x14ac:dyDescent="0.3">
      <c r="B6" s="6"/>
      <c r="C6" s="6"/>
      <c r="D6" s="6"/>
      <c r="E6" s="6"/>
      <c r="F6" s="6"/>
      <c r="G6" s="18"/>
      <c r="H6" s="6"/>
    </row>
    <row r="7" spans="2:8" x14ac:dyDescent="0.3">
      <c r="B7" s="4"/>
      <c r="C7" s="4"/>
      <c r="D7" s="10" t="s">
        <v>14</v>
      </c>
      <c r="E7" s="32" t="s">
        <v>595</v>
      </c>
      <c r="F7" s="11"/>
      <c r="G7" s="12" t="str">
        <f>IF(E7="","Please complete","Complete")</f>
        <v>Complete</v>
      </c>
      <c r="H7" s="2"/>
    </row>
    <row r="8" spans="2:8" ht="13.5" thickBot="1" x14ac:dyDescent="0.35">
      <c r="B8" s="4"/>
      <c r="C8" s="4"/>
      <c r="D8" s="10" t="s">
        <v>15</v>
      </c>
      <c r="E8" s="31" t="s">
        <v>4</v>
      </c>
      <c r="F8" s="11"/>
      <c r="G8" s="12" t="str">
        <f>IF(E8="","Please complete","Complete")</f>
        <v>Complete</v>
      </c>
      <c r="H8" s="2"/>
    </row>
    <row r="9" spans="2:8" x14ac:dyDescent="0.3">
      <c r="B9" s="4"/>
      <c r="C9" s="4"/>
      <c r="D9" s="10"/>
      <c r="E9" s="11"/>
      <c r="F9" s="11"/>
      <c r="G9" s="12"/>
      <c r="H9" s="2"/>
    </row>
    <row r="10" spans="2:8" x14ac:dyDescent="0.3">
      <c r="B10" s="4"/>
      <c r="C10" s="354" t="s">
        <v>103</v>
      </c>
      <c r="D10" s="354"/>
      <c r="E10" s="354"/>
      <c r="F10" s="354"/>
      <c r="G10" s="354"/>
      <c r="H10" s="2"/>
    </row>
    <row r="11" spans="2:8" x14ac:dyDescent="0.3">
      <c r="B11" s="4"/>
      <c r="C11" s="13"/>
      <c r="D11" s="13"/>
      <c r="E11" s="13"/>
      <c r="F11" s="13"/>
      <c r="G11" s="13"/>
      <c r="H11" s="2"/>
    </row>
    <row r="12" spans="2:8" x14ac:dyDescent="0.3">
      <c r="B12" s="4"/>
      <c r="C12" s="13"/>
      <c r="D12" s="357" t="s">
        <v>479</v>
      </c>
      <c r="E12" s="357"/>
      <c r="F12" s="357"/>
      <c r="G12" s="357"/>
      <c r="H12" s="2"/>
    </row>
    <row r="13" spans="2:8" x14ac:dyDescent="0.3">
      <c r="B13" s="4"/>
      <c r="C13" s="4"/>
      <c r="D13" s="19"/>
      <c r="E13" s="2"/>
      <c r="F13" s="2"/>
      <c r="G13" s="2"/>
      <c r="H13" s="2"/>
    </row>
    <row r="14" spans="2:8" x14ac:dyDescent="0.3">
      <c r="B14" s="4"/>
      <c r="C14" s="4"/>
      <c r="D14" s="66" t="s">
        <v>9</v>
      </c>
      <c r="E14" s="2" t="str">
        <f>IF(Committee!E7="","Please provide details for the Chair",Committee!E7)</f>
        <v>Kate Jones</v>
      </c>
      <c r="F14" s="2"/>
      <c r="G14" s="2"/>
      <c r="H14" s="2"/>
    </row>
    <row r="15" spans="2:8" x14ac:dyDescent="0.3">
      <c r="B15" s="4"/>
      <c r="C15" s="4"/>
      <c r="D15" s="66" t="s">
        <v>11</v>
      </c>
      <c r="E15" s="2" t="str">
        <f>IF(Committee!E9="","Please provide details for the Secretary",Committee!E9)</f>
        <v>Chris Waine</v>
      </c>
      <c r="F15" s="2"/>
      <c r="G15" s="2"/>
      <c r="H15" s="2"/>
    </row>
    <row r="16" spans="2:8" x14ac:dyDescent="0.3">
      <c r="B16" s="4"/>
      <c r="C16" s="4"/>
      <c r="D16" s="66" t="s">
        <v>10</v>
      </c>
      <c r="E16" s="2" t="str">
        <f>IF(Committee!E11="","Please provide details for the Treasurer",Committee!E11)</f>
        <v>John MacLachlan</v>
      </c>
      <c r="F16" s="2"/>
      <c r="G16" s="2"/>
      <c r="H16" s="2"/>
    </row>
    <row r="17" spans="2:8" x14ac:dyDescent="0.3">
      <c r="B17" s="4"/>
      <c r="C17" s="4"/>
      <c r="D17" s="13"/>
      <c r="E17" s="2"/>
      <c r="F17" s="2"/>
      <c r="G17" s="2"/>
      <c r="H17" s="2"/>
    </row>
    <row r="18" spans="2:8" x14ac:dyDescent="0.3">
      <c r="B18" s="4"/>
      <c r="C18" s="4"/>
      <c r="D18" s="346" t="str">
        <f>"You have provided information for "&amp;(COUNTA(Committee!E13:E39)&amp;" ordinary committee members")</f>
        <v>You have provided information for 16 ordinary committee members</v>
      </c>
      <c r="E18" s="346"/>
      <c r="F18" s="2"/>
      <c r="G18" s="2"/>
      <c r="H18" s="2"/>
    </row>
    <row r="19" spans="2:8" x14ac:dyDescent="0.3">
      <c r="B19" s="4"/>
      <c r="C19" s="4"/>
      <c r="D19" s="346" t="str">
        <f>"You have provided information for "&amp;(COUNTA(Committee!N7:N35)&amp;" committee meetings")</f>
        <v>You have provided information for 4 committee meetings</v>
      </c>
      <c r="E19" s="346"/>
      <c r="F19" s="2"/>
      <c r="G19" s="2"/>
      <c r="H19" s="2"/>
    </row>
    <row r="20" spans="2:8" x14ac:dyDescent="0.3">
      <c r="B20" s="4"/>
      <c r="C20" s="4"/>
      <c r="D20" s="4"/>
      <c r="E20" s="2"/>
      <c r="F20" s="2"/>
      <c r="G20" s="2"/>
      <c r="H20" s="2"/>
    </row>
    <row r="21" spans="2:8" x14ac:dyDescent="0.3">
      <c r="B21" s="4"/>
      <c r="C21" s="354" t="s">
        <v>480</v>
      </c>
      <c r="D21" s="354"/>
      <c r="E21" s="354"/>
      <c r="F21" s="354"/>
      <c r="G21" s="354"/>
      <c r="H21" s="2"/>
    </row>
    <row r="22" spans="2:8" x14ac:dyDescent="0.3">
      <c r="B22" s="4"/>
      <c r="C22" s="4"/>
      <c r="D22" s="4"/>
      <c r="E22" s="2"/>
      <c r="F22" s="2"/>
      <c r="G22" s="2"/>
      <c r="H22" s="2"/>
    </row>
    <row r="23" spans="2:8" x14ac:dyDescent="0.3">
      <c r="B23" s="4"/>
      <c r="C23" s="4"/>
      <c r="D23" s="346" t="str">
        <f>"You have provided partial information for "&amp;(COUNTIF('Event data'!A5:A29,"Yes")-COUNTIF('Event data'!C5:C29,"Yes"))&amp;" 2023 events"</f>
        <v>You have provided partial information for 0 2023 events</v>
      </c>
      <c r="E23" s="346"/>
      <c r="F23" s="2"/>
      <c r="G23" s="2"/>
      <c r="H23" s="2"/>
    </row>
    <row r="24" spans="2:8" x14ac:dyDescent="0.3">
      <c r="B24" s="4"/>
      <c r="C24" s="4"/>
      <c r="D24" s="346" t="str">
        <f>"You have provided complete information for "&amp;(COUNTIF('Event data'!B5:B29,"Complete"))&amp;" events in 2023"</f>
        <v>You have provided complete information for 3 events in 2023</v>
      </c>
      <c r="E24" s="346"/>
      <c r="F24" s="2"/>
      <c r="G24" s="2"/>
      <c r="H24" s="2"/>
    </row>
    <row r="25" spans="2:8" x14ac:dyDescent="0.3">
      <c r="B25" s="4"/>
      <c r="C25" s="4"/>
      <c r="D25" s="23"/>
      <c r="E25" s="23"/>
      <c r="F25" s="2"/>
      <c r="G25" s="2"/>
      <c r="H25" s="2"/>
    </row>
    <row r="26" spans="2:8" ht="36.75" customHeight="1" x14ac:dyDescent="0.3">
      <c r="B26" s="4"/>
      <c r="C26" s="4"/>
      <c r="D26" s="356" t="s">
        <v>481</v>
      </c>
      <c r="E26" s="361"/>
      <c r="F26" s="361"/>
      <c r="G26" s="361"/>
      <c r="H26" s="2"/>
    </row>
    <row r="27" spans="2:8" x14ac:dyDescent="0.3">
      <c r="B27" s="4"/>
      <c r="C27" s="4"/>
      <c r="D27" s="13"/>
      <c r="E27" s="2"/>
      <c r="F27" s="2"/>
      <c r="G27" s="2"/>
      <c r="H27" s="2"/>
    </row>
    <row r="28" spans="2:8" x14ac:dyDescent="0.3">
      <c r="B28" s="4"/>
      <c r="C28" s="25" t="s">
        <v>202</v>
      </c>
      <c r="D28" s="66" t="s">
        <v>12</v>
      </c>
      <c r="E28" s="2" t="str">
        <f>IF(Event1="","No information provided",IF('Event data'!B5="Incomplete", Event1&amp;" - Information still needed",Event1&amp;" - Complete"))</f>
        <v>Impurities in Food and Pharmaceuticals: Can Risk Assessment and Regulation be Aligned? - Complete</v>
      </c>
      <c r="F28" s="2"/>
      <c r="G28" s="2"/>
      <c r="H28" s="2"/>
    </row>
    <row r="29" spans="2:8" x14ac:dyDescent="0.3">
      <c r="B29" s="4"/>
      <c r="C29" s="25" t="s">
        <v>183</v>
      </c>
      <c r="D29" s="66" t="s">
        <v>76</v>
      </c>
      <c r="E29" s="2" t="str">
        <f>IF(Event2="","No information provided",IF('Event data'!B6="Incomplete", Event2&amp;" - Information still needed",Event2&amp;" - Complete"))</f>
        <v>Environmental Toxic Tort: Current Perspectives and Recent Cases - Complete</v>
      </c>
      <c r="F29" s="2"/>
      <c r="G29" s="2"/>
      <c r="H29" s="2"/>
    </row>
    <row r="30" spans="2:8" x14ac:dyDescent="0.3">
      <c r="B30" s="4"/>
      <c r="C30" s="25" t="s">
        <v>203</v>
      </c>
      <c r="D30" s="66" t="s">
        <v>77</v>
      </c>
      <c r="E30" s="2" t="str">
        <f>IF(Event3="","No information provided",IF('Event data'!B7="Incomplete", Event3&amp;" - Information still needed",Event3&amp;" - Complete"))</f>
        <v>Current Issues in Contaminated Land - Complete</v>
      </c>
      <c r="F30" s="2"/>
      <c r="G30" s="2"/>
      <c r="H30" s="2"/>
    </row>
    <row r="31" spans="2:8" x14ac:dyDescent="0.3">
      <c r="B31" s="4"/>
      <c r="C31" s="25" t="s">
        <v>204</v>
      </c>
      <c r="D31" s="66" t="s">
        <v>78</v>
      </c>
      <c r="E31" s="2" t="str">
        <f>IF(Event4="","No information provided",IF('Event data'!B8="Incomplete",Event4&amp;" - Information still needed",Event4&amp;" - Complete"))</f>
        <v>No information provided</v>
      </c>
      <c r="F31" s="2"/>
      <c r="G31" s="2"/>
      <c r="H31" s="2"/>
    </row>
    <row r="32" spans="2:8" x14ac:dyDescent="0.3">
      <c r="B32" s="4"/>
      <c r="C32" s="25" t="s">
        <v>205</v>
      </c>
      <c r="D32" s="66" t="s">
        <v>79</v>
      </c>
      <c r="E32" s="2" t="str">
        <f>IF(Event5="","No information provided",IF('Event data'!B9="Incomplete", Event5&amp;" - Information still needed", Event5&amp;" - Complete"))</f>
        <v>No information provided</v>
      </c>
      <c r="F32" s="2"/>
      <c r="G32" s="2"/>
      <c r="H32" s="2"/>
    </row>
    <row r="33" spans="2:8" x14ac:dyDescent="0.3">
      <c r="B33" s="4"/>
      <c r="C33" s="25" t="s">
        <v>206</v>
      </c>
      <c r="D33" s="66" t="s">
        <v>83</v>
      </c>
      <c r="E33" s="2" t="str">
        <f>IF(Event6="","No information provided",IF('Event data'!B10="Incomplete", Event6&amp;" - Information still needed", Event6&amp;" - Complete"))</f>
        <v>No information provided</v>
      </c>
      <c r="F33" s="2"/>
      <c r="G33" s="2"/>
      <c r="H33" s="2"/>
    </row>
    <row r="34" spans="2:8" x14ac:dyDescent="0.3">
      <c r="B34" s="4"/>
      <c r="C34" s="25" t="s">
        <v>207</v>
      </c>
      <c r="D34" s="66" t="s">
        <v>84</v>
      </c>
      <c r="E34" s="2" t="str">
        <f>IF(Event7="","No information provided",IF('Event data'!B11="Incomplete", Event7&amp;" - Information still needed", Event7&amp;" - Complete"))</f>
        <v>No information provided</v>
      </c>
      <c r="F34" s="2"/>
      <c r="G34" s="2"/>
      <c r="H34" s="2"/>
    </row>
    <row r="35" spans="2:8" x14ac:dyDescent="0.3">
      <c r="B35" s="4"/>
      <c r="C35" s="25" t="s">
        <v>208</v>
      </c>
      <c r="D35" s="66" t="s">
        <v>85</v>
      </c>
      <c r="E35" s="2" t="str">
        <f>IF(Event8="","No information provided",IF('Event data'!B12="Incomplete", Event8&amp;" - Information still needed", Event8&amp;" - Complete"))</f>
        <v>No information provided</v>
      </c>
      <c r="F35" s="2"/>
      <c r="G35" s="2"/>
      <c r="H35" s="2"/>
    </row>
    <row r="36" spans="2:8" x14ac:dyDescent="0.3">
      <c r="B36" s="4"/>
      <c r="C36" s="25" t="s">
        <v>209</v>
      </c>
      <c r="D36" s="66" t="s">
        <v>86</v>
      </c>
      <c r="E36" s="2" t="str">
        <f>IF(Event9="","No information provided",IF('Event data'!B13="Incomplete", Event9&amp;" - Information still needed", Event9&amp;" - Complete"))</f>
        <v>No information provided</v>
      </c>
      <c r="F36" s="2"/>
      <c r="G36" s="2"/>
      <c r="H36" s="2"/>
    </row>
    <row r="37" spans="2:8" x14ac:dyDescent="0.3">
      <c r="B37" s="4"/>
      <c r="C37" s="25" t="s">
        <v>210</v>
      </c>
      <c r="D37" s="66" t="s">
        <v>87</v>
      </c>
      <c r="E37" s="2" t="str">
        <f>IF(Event10="","No information provided",IF('Event data'!B14="Incomplete", Event10&amp;" - Information still needed", Event10&amp;" - Complete"))</f>
        <v>No information provided</v>
      </c>
      <c r="F37" s="2"/>
      <c r="G37" s="2"/>
      <c r="H37" s="2"/>
    </row>
    <row r="38" spans="2:8" x14ac:dyDescent="0.3">
      <c r="B38" s="4"/>
      <c r="C38" s="25" t="s">
        <v>211</v>
      </c>
      <c r="D38" s="66" t="s">
        <v>88</v>
      </c>
      <c r="E38" s="2" t="str">
        <f>IF(Event11="","No information provided",IF('Event data'!B15="Incomplete", Event11&amp;" - Information still needed", Event11&amp;" - Complete"))</f>
        <v>No information provided</v>
      </c>
      <c r="F38" s="2"/>
      <c r="G38" s="2"/>
      <c r="H38" s="2"/>
    </row>
    <row r="39" spans="2:8" x14ac:dyDescent="0.3">
      <c r="B39" s="4"/>
      <c r="C39" s="25" t="s">
        <v>212</v>
      </c>
      <c r="D39" s="66" t="s">
        <v>89</v>
      </c>
      <c r="E39" s="2" t="str">
        <f>IF(Event12="","No information provided",IF('Event data'!B16="Incomplete", Event12&amp;" - Information still needed", Event12&amp;" - Complete"))</f>
        <v>No information provided</v>
      </c>
      <c r="F39" s="2"/>
      <c r="G39" s="2"/>
      <c r="H39" s="2"/>
    </row>
    <row r="40" spans="2:8" x14ac:dyDescent="0.3">
      <c r="B40" s="4"/>
      <c r="C40" s="25" t="s">
        <v>213</v>
      </c>
      <c r="D40" s="66" t="s">
        <v>90</v>
      </c>
      <c r="E40" s="2" t="str">
        <f>IF(Event13="","No information provided",IF('Event data'!B17="Incomplete", Event13&amp;" - Information still needed", Event13&amp;" - Complete"))</f>
        <v>No information provided</v>
      </c>
      <c r="F40" s="2"/>
      <c r="G40" s="2"/>
      <c r="H40" s="2"/>
    </row>
    <row r="41" spans="2:8" x14ac:dyDescent="0.3">
      <c r="B41" s="4"/>
      <c r="C41" s="25" t="s">
        <v>214</v>
      </c>
      <c r="D41" s="66" t="s">
        <v>91</v>
      </c>
      <c r="E41" s="2" t="str">
        <f>IF(Event14="","No information provided",IF('Event data'!B18="Incomplete", Event14&amp;" - Information still needed", Event14&amp;" - Complete"))</f>
        <v>No information provided</v>
      </c>
      <c r="F41" s="2"/>
      <c r="G41" s="2"/>
      <c r="H41" s="2"/>
    </row>
    <row r="42" spans="2:8" x14ac:dyDescent="0.3">
      <c r="B42" s="4"/>
      <c r="C42" s="25" t="s">
        <v>215</v>
      </c>
      <c r="D42" s="66" t="s">
        <v>92</v>
      </c>
      <c r="E42" s="2" t="str">
        <f>IF(Event15="","No information provided",IF('Event data'!B19="Incomplete", Event15&amp;" - Information still needed", Event15&amp;" - Complete"))</f>
        <v>No information provided</v>
      </c>
      <c r="F42" s="2"/>
      <c r="G42" s="2"/>
      <c r="H42" s="2"/>
    </row>
    <row r="43" spans="2:8" x14ac:dyDescent="0.3">
      <c r="B43" s="4"/>
      <c r="C43" s="25" t="s">
        <v>216</v>
      </c>
      <c r="D43" s="66" t="s">
        <v>93</v>
      </c>
      <c r="E43" s="2" t="str">
        <f>IF(Event16="","No information provided",IF('Event data'!B20="Incomplete",Event16&amp;" - Information still needed",Event16&amp;" - Complete"))</f>
        <v>No information provided</v>
      </c>
      <c r="F43" s="2"/>
      <c r="G43" s="2"/>
      <c r="H43" s="2"/>
    </row>
    <row r="44" spans="2:8" x14ac:dyDescent="0.3">
      <c r="B44" s="4"/>
      <c r="C44" s="25" t="s">
        <v>217</v>
      </c>
      <c r="D44" s="66" t="s">
        <v>94</v>
      </c>
      <c r="E44" s="2" t="str">
        <f>IF(Event17="","No information provided",IF('Event data'!B21="Incomplete",Event17&amp;" - Information still needed",Event17&amp;" - Complete"))</f>
        <v>No information provided</v>
      </c>
      <c r="F44" s="2"/>
      <c r="G44" s="2"/>
      <c r="H44" s="2"/>
    </row>
    <row r="45" spans="2:8" x14ac:dyDescent="0.3">
      <c r="B45" s="4"/>
      <c r="C45" s="25" t="s">
        <v>218</v>
      </c>
      <c r="D45" s="66" t="s">
        <v>95</v>
      </c>
      <c r="E45" s="2" t="str">
        <f>IF(Event18="","No information provided",IF('Event data'!B22="Incomplete",Event18&amp;" - Information still needed",Event18&amp;" - Complete"))</f>
        <v>No information provided</v>
      </c>
      <c r="F45" s="2"/>
      <c r="G45" s="2"/>
      <c r="H45" s="2"/>
    </row>
    <row r="46" spans="2:8" x14ac:dyDescent="0.3">
      <c r="B46" s="4"/>
      <c r="C46" s="25" t="s">
        <v>219</v>
      </c>
      <c r="D46" s="66" t="s">
        <v>96</v>
      </c>
      <c r="E46" s="2" t="str">
        <f>IF(Event19="","No information provided",IF('Event data'!B23="Incomplete",Event19&amp;" - Information still needed",Event19&amp;" - Complete"))</f>
        <v>No information provided</v>
      </c>
      <c r="F46" s="2"/>
      <c r="G46" s="2"/>
      <c r="H46" s="2"/>
    </row>
    <row r="47" spans="2:8" x14ac:dyDescent="0.3">
      <c r="B47" s="4"/>
      <c r="C47" s="25" t="s">
        <v>220</v>
      </c>
      <c r="D47" s="66" t="s">
        <v>97</v>
      </c>
      <c r="E47" s="2" t="str">
        <f>IF(Event20="","No information provided",IF('Event data'!B24="Incomplete",Event20&amp;" - Information still needed",Event20&amp;" - Complete"))</f>
        <v>No information provided</v>
      </c>
      <c r="F47" s="2"/>
      <c r="G47" s="2"/>
      <c r="H47" s="2"/>
    </row>
    <row r="48" spans="2:8" x14ac:dyDescent="0.3">
      <c r="B48" s="4"/>
      <c r="C48" s="25" t="s">
        <v>221</v>
      </c>
      <c r="D48" s="66" t="s">
        <v>98</v>
      </c>
      <c r="E48" s="2" t="str">
        <f>IF(Event21="","No information provided",IF('Event data'!B25="Incomplete",Event21&amp;" - Information still needed",Event21&amp;" - Complete"))</f>
        <v>No information provided</v>
      </c>
      <c r="F48" s="2"/>
      <c r="G48" s="2"/>
      <c r="H48" s="2"/>
    </row>
    <row r="49" spans="2:10" x14ac:dyDescent="0.3">
      <c r="B49" s="4"/>
      <c r="C49" s="25" t="s">
        <v>222</v>
      </c>
      <c r="D49" s="66" t="s">
        <v>99</v>
      </c>
      <c r="E49" s="2" t="str">
        <f>IF(Event22="","No information provided",IF('Event data'!B26="Incomplete",Event22&amp;" - Information still needed",Event22&amp;" - Complete"))</f>
        <v>No information provided</v>
      </c>
      <c r="F49" s="2"/>
      <c r="G49" s="2"/>
      <c r="H49" s="2"/>
    </row>
    <row r="50" spans="2:10" x14ac:dyDescent="0.3">
      <c r="B50" s="4"/>
      <c r="C50" s="25" t="s">
        <v>223</v>
      </c>
      <c r="D50" s="66" t="s">
        <v>100</v>
      </c>
      <c r="E50" s="2" t="str">
        <f>IF(Event23="","No information provided",IF('Event data'!B27="Incomplete",Event23&amp;" - Information still needed",Event23&amp;" - Complete"))</f>
        <v>No information provided</v>
      </c>
      <c r="F50" s="2"/>
      <c r="G50" s="2"/>
      <c r="H50" s="2"/>
    </row>
    <row r="51" spans="2:10" x14ac:dyDescent="0.3">
      <c r="B51" s="4"/>
      <c r="C51" s="25" t="s">
        <v>224</v>
      </c>
      <c r="D51" s="66" t="s">
        <v>101</v>
      </c>
      <c r="E51" s="2" t="str">
        <f>IF(Event24="","No information provided",IF('Event data'!B28="Incomplete",Event24&amp;" - Information still needed",Event24&amp;" - Complete"))</f>
        <v>No information provided</v>
      </c>
      <c r="F51" s="2"/>
      <c r="G51" s="2"/>
      <c r="H51" s="2"/>
    </row>
    <row r="52" spans="2:10" x14ac:dyDescent="0.3">
      <c r="B52" s="4"/>
      <c r="C52" s="25" t="s">
        <v>225</v>
      </c>
      <c r="D52" s="66" t="s">
        <v>102</v>
      </c>
      <c r="E52" s="2" t="str">
        <f>IF(Event25="","No information provided",IF('Event data'!B29="Incomplete", Event25&amp;" - Information still needed", Event25&amp;" - Complete"))</f>
        <v>No information provided</v>
      </c>
      <c r="F52" s="2"/>
      <c r="G52" s="2"/>
      <c r="H52" s="2"/>
    </row>
    <row r="53" spans="2:10" x14ac:dyDescent="0.3">
      <c r="B53" s="4"/>
      <c r="C53" s="4"/>
      <c r="D53" s="23"/>
      <c r="E53" s="2"/>
      <c r="F53" s="2"/>
      <c r="G53" s="2"/>
      <c r="H53" s="2"/>
      <c r="J53" s="24"/>
    </row>
    <row r="54" spans="2:10" x14ac:dyDescent="0.3">
      <c r="B54" s="4"/>
      <c r="C54" s="347" t="s">
        <v>390</v>
      </c>
      <c r="D54" s="347"/>
      <c r="E54" s="347"/>
      <c r="F54" s="347"/>
      <c r="G54" s="347"/>
      <c r="H54" s="2"/>
    </row>
    <row r="55" spans="2:10" x14ac:dyDescent="0.3">
      <c r="B55" s="4"/>
      <c r="C55" s="4"/>
      <c r="D55" s="4"/>
      <c r="E55" s="4"/>
      <c r="F55" s="4"/>
      <c r="G55" s="4"/>
      <c r="H55" s="2"/>
    </row>
    <row r="56" spans="2:10" x14ac:dyDescent="0.3">
      <c r="B56" s="4"/>
      <c r="C56" s="4"/>
      <c r="D56" s="357" t="s">
        <v>391</v>
      </c>
      <c r="E56" s="357"/>
      <c r="F56" s="357"/>
      <c r="G56" s="357"/>
      <c r="H56" s="2"/>
    </row>
    <row r="57" spans="2:10" x14ac:dyDescent="0.3">
      <c r="B57" s="4"/>
      <c r="C57" s="4"/>
      <c r="D57" s="13"/>
      <c r="E57" s="2"/>
      <c r="F57" s="2"/>
      <c r="G57" s="2"/>
      <c r="H57" s="2"/>
    </row>
    <row r="58" spans="2:10" x14ac:dyDescent="0.3">
      <c r="B58" s="4"/>
      <c r="C58" s="4"/>
      <c r="D58" s="353" t="str">
        <f>"Your committee awarded "&amp;(COUNTIF('Community support'!$F:$F,"Grant")&amp;" grants in 2023")</f>
        <v>Your committee awarded 0 grants in 2023</v>
      </c>
      <c r="E58" s="353"/>
      <c r="F58" s="2"/>
      <c r="G58" s="2"/>
      <c r="H58" s="2"/>
    </row>
    <row r="59" spans="2:10" x14ac:dyDescent="0.3">
      <c r="B59" s="4"/>
      <c r="C59" s="4"/>
      <c r="D59" s="346" t="str">
        <f>"Your committee sponsored "&amp;(COUNTIF('Community support'!$F:$F,"Sponsorship")&amp;" events in 2023")</f>
        <v>Your committee sponsored 2 events in 2023</v>
      </c>
      <c r="E59" s="346"/>
      <c r="F59" s="2"/>
      <c r="G59" s="2"/>
      <c r="H59" s="2"/>
    </row>
    <row r="60" spans="2:10" x14ac:dyDescent="0.3">
      <c r="B60" s="4"/>
      <c r="C60" s="4"/>
      <c r="D60" s="346" t="str">
        <f>"Your committee supported your community in "&amp;(SUM(COUNTIF('Community support'!$F:$F,"Bursary"),COUNTIF('Community support'!$F:$F,"Other"))&amp;" other ways in 2023")</f>
        <v>Your committee supported your community in 2 other ways in 2023</v>
      </c>
      <c r="E60" s="346"/>
      <c r="F60" s="2"/>
      <c r="G60" s="2"/>
      <c r="H60" s="2"/>
    </row>
    <row r="61" spans="2:10" x14ac:dyDescent="0.3">
      <c r="B61" s="4"/>
      <c r="C61" s="4"/>
      <c r="D61" s="23"/>
      <c r="E61" s="2"/>
      <c r="F61" s="2"/>
      <c r="G61" s="2"/>
      <c r="H61" s="2"/>
    </row>
    <row r="62" spans="2:10" x14ac:dyDescent="0.3">
      <c r="B62" s="4"/>
      <c r="C62" s="347" t="s">
        <v>104</v>
      </c>
      <c r="D62" s="347"/>
      <c r="E62" s="347"/>
      <c r="F62" s="347"/>
      <c r="G62" s="347"/>
      <c r="H62" s="2"/>
    </row>
    <row r="63" spans="2:10" x14ac:dyDescent="0.3">
      <c r="B63" s="4"/>
      <c r="C63" s="4"/>
      <c r="D63" s="13"/>
      <c r="E63" s="2"/>
      <c r="F63" s="2"/>
      <c r="G63" s="2"/>
      <c r="H63" s="2"/>
    </row>
    <row r="64" spans="2:10" x14ac:dyDescent="0.3">
      <c r="B64" s="4"/>
      <c r="C64" s="4"/>
      <c r="D64" s="357" t="s">
        <v>230</v>
      </c>
      <c r="E64" s="357"/>
      <c r="F64" s="357"/>
      <c r="G64" s="357"/>
      <c r="H64" s="2"/>
    </row>
    <row r="65" spans="2:10" x14ac:dyDescent="0.3">
      <c r="B65" s="4"/>
      <c r="C65" s="4"/>
      <c r="D65" s="13"/>
      <c r="E65" s="2"/>
      <c r="F65" s="2"/>
      <c r="G65" s="2"/>
      <c r="H65" s="2"/>
    </row>
    <row r="66" spans="2:10" x14ac:dyDescent="0.3">
      <c r="B66" s="4"/>
      <c r="C66" s="4"/>
      <c r="D66" s="346" t="str">
        <f>"You recognised your members with "&amp;(SUM(COUNTIF('Member recognition'!E:E,"Traditional"),COUNTIF('Member recognition'!E:E,"Event")))&amp;" prizes and awards in 2023"</f>
        <v>You recognised your members with 0 prizes and awards in 2023</v>
      </c>
      <c r="E66" s="346"/>
      <c r="F66" s="2"/>
      <c r="G66" s="2"/>
      <c r="H66" s="2"/>
    </row>
    <row r="67" spans="2:10" x14ac:dyDescent="0.3">
      <c r="B67" s="4"/>
      <c r="C67" s="4"/>
      <c r="D67" s="346" t="str">
        <f>"You celebrated your members through "&amp;(SUM(COUNTIF('Member recognition'!E:E,"Member"),COUNTIF('Member recognition'!E:E,"Other")))&amp;" alternative recognition mechanisms in 2023"</f>
        <v>You celebrated your members through 0 alternative recognition mechanisms in 2023</v>
      </c>
      <c r="E67" s="346"/>
      <c r="F67" s="2"/>
      <c r="G67" s="2"/>
      <c r="H67" s="2"/>
    </row>
    <row r="68" spans="2:10" x14ac:dyDescent="0.3">
      <c r="B68" s="4"/>
      <c r="C68" s="4"/>
      <c r="D68" s="13"/>
      <c r="E68" s="2"/>
      <c r="F68" s="2"/>
      <c r="G68" s="2"/>
      <c r="H68" s="2"/>
    </row>
    <row r="69" spans="2:10" x14ac:dyDescent="0.3">
      <c r="B69" s="4"/>
      <c r="C69" s="347" t="s">
        <v>180</v>
      </c>
      <c r="D69" s="347"/>
      <c r="E69" s="347"/>
      <c r="F69" s="347"/>
      <c r="G69" s="347"/>
      <c r="H69" s="2"/>
    </row>
    <row r="70" spans="2:10" x14ac:dyDescent="0.3">
      <c r="B70" s="4"/>
      <c r="C70" s="4"/>
      <c r="D70" s="13"/>
      <c r="E70" s="2"/>
      <c r="F70" s="2"/>
      <c r="G70" s="2"/>
      <c r="H70" s="2"/>
    </row>
    <row r="71" spans="2:10" x14ac:dyDescent="0.3">
      <c r="B71" s="4"/>
      <c r="C71" s="4"/>
      <c r="D71" s="357" t="s">
        <v>231</v>
      </c>
      <c r="E71" s="357"/>
      <c r="F71" s="357"/>
      <c r="G71" s="357"/>
      <c r="H71" s="2"/>
    </row>
    <row r="72" spans="2:10" x14ac:dyDescent="0.3">
      <c r="B72" s="4"/>
      <c r="C72" s="4"/>
      <c r="D72" s="13"/>
      <c r="E72" s="2"/>
      <c r="F72" s="2"/>
      <c r="G72" s="2"/>
      <c r="H72" s="2"/>
    </row>
    <row r="73" spans="2:10" x14ac:dyDescent="0.3">
      <c r="B73" s="4"/>
      <c r="C73" s="4"/>
      <c r="D73" s="346" t="str">
        <f>"You have provided information for "&amp;(30-COUNTIF('Future Event data'!D5:D34,"0"))&amp;" future events"</f>
        <v>You have provided information for 3 future events</v>
      </c>
      <c r="E73" s="346"/>
      <c r="F73" s="2"/>
      <c r="G73" s="2"/>
      <c r="H73" s="2"/>
    </row>
    <row r="74" spans="2:10" x14ac:dyDescent="0.3">
      <c r="B74" s="4"/>
      <c r="C74" s="4"/>
      <c r="D74" s="13"/>
      <c r="E74" s="2"/>
      <c r="F74" s="2"/>
      <c r="G74" s="2"/>
      <c r="H74" s="2"/>
    </row>
    <row r="75" spans="2:10" x14ac:dyDescent="0.3">
      <c r="B75" s="4"/>
      <c r="C75" s="347" t="s">
        <v>118</v>
      </c>
      <c r="D75" s="347"/>
      <c r="E75" s="347"/>
      <c r="F75" s="2"/>
      <c r="G75" s="2"/>
      <c r="H75" s="2"/>
      <c r="J75" s="24"/>
    </row>
    <row r="76" spans="2:10" x14ac:dyDescent="0.3">
      <c r="B76" s="4"/>
      <c r="C76" s="4"/>
      <c r="D76" s="2"/>
      <c r="E76" s="2"/>
      <c r="F76" s="2"/>
      <c r="G76" s="2"/>
      <c r="H76" s="2"/>
    </row>
    <row r="77" spans="2:10" ht="28.5" customHeight="1" thickBot="1" x14ac:dyDescent="0.35">
      <c r="B77" s="4"/>
      <c r="C77" s="4"/>
      <c r="D77" s="358" t="s">
        <v>533</v>
      </c>
      <c r="E77" s="358"/>
      <c r="F77" s="2"/>
      <c r="G77" s="2"/>
      <c r="H77" s="2"/>
    </row>
    <row r="78" spans="2:10" ht="61.5" customHeight="1" thickBot="1" x14ac:dyDescent="0.35">
      <c r="B78" s="4"/>
      <c r="C78" s="4"/>
      <c r="D78" s="359" t="s">
        <v>591</v>
      </c>
      <c r="E78" s="360"/>
      <c r="F78" s="2"/>
      <c r="G78" s="12" t="str">
        <f>IF(D78="","Please complete","Complete")</f>
        <v>Complete</v>
      </c>
      <c r="H78" s="2"/>
    </row>
    <row r="79" spans="2:10" ht="19" customHeight="1" x14ac:dyDescent="0.3">
      <c r="B79" s="4"/>
      <c r="C79" s="4"/>
      <c r="D79" s="13"/>
      <c r="E79" s="2"/>
      <c r="F79" s="2"/>
      <c r="G79" s="2"/>
      <c r="H79" s="2"/>
    </row>
    <row r="80" spans="2:10" ht="28.5" customHeight="1" thickBot="1" x14ac:dyDescent="0.35">
      <c r="B80" s="4"/>
      <c r="C80" s="4"/>
      <c r="D80" s="358" t="s">
        <v>532</v>
      </c>
      <c r="E80" s="358"/>
      <c r="F80" s="2"/>
      <c r="G80" s="2"/>
      <c r="H80" s="2"/>
    </row>
    <row r="81" spans="2:8" ht="61.5" customHeight="1" thickBot="1" x14ac:dyDescent="0.35">
      <c r="B81" s="4"/>
      <c r="C81" s="4"/>
      <c r="D81" s="359" t="s">
        <v>592</v>
      </c>
      <c r="E81" s="360"/>
      <c r="F81" s="2"/>
      <c r="G81" s="12" t="str">
        <f>IF(D81="","Please complete","Complete")</f>
        <v>Complete</v>
      </c>
      <c r="H81" s="2"/>
    </row>
    <row r="82" spans="2:8" x14ac:dyDescent="0.3">
      <c r="B82" s="4"/>
      <c r="C82" s="4"/>
      <c r="D82" s="13"/>
      <c r="E82" s="2"/>
      <c r="F82" s="2"/>
      <c r="G82" s="2"/>
      <c r="H82" s="2"/>
    </row>
    <row r="83" spans="2:8" x14ac:dyDescent="0.3">
      <c r="B83" s="4"/>
      <c r="C83" s="347" t="s">
        <v>181</v>
      </c>
      <c r="D83" s="347"/>
      <c r="E83" s="347"/>
      <c r="F83" s="347"/>
      <c r="G83" s="347"/>
      <c r="H83" s="2"/>
    </row>
    <row r="84" spans="2:8" ht="13.5" thickBot="1" x14ac:dyDescent="0.35">
      <c r="B84" s="4"/>
      <c r="C84" s="4"/>
      <c r="D84" s="13"/>
      <c r="E84" s="2"/>
      <c r="F84" s="2"/>
      <c r="G84" s="2"/>
      <c r="H84" s="2"/>
    </row>
    <row r="85" spans="2:8" x14ac:dyDescent="0.3">
      <c r="B85" s="4"/>
      <c r="C85" s="4"/>
      <c r="D85" s="4" t="s">
        <v>107</v>
      </c>
      <c r="E85" s="30" t="s">
        <v>536</v>
      </c>
      <c r="F85" s="2"/>
      <c r="G85" s="12" t="str">
        <f>IF(E85="","Please complete","Complete")</f>
        <v>Complete</v>
      </c>
      <c r="H85" s="2"/>
    </row>
    <row r="86" spans="2:8" ht="13.5" thickBot="1" x14ac:dyDescent="0.35">
      <c r="B86" s="4"/>
      <c r="C86" s="4"/>
      <c r="D86" s="4" t="s">
        <v>108</v>
      </c>
      <c r="E86" s="29">
        <v>45316</v>
      </c>
      <c r="F86" s="2"/>
      <c r="G86" s="12" t="str">
        <f>IF(E86="","Please complete","Complete")</f>
        <v>Complete</v>
      </c>
      <c r="H86" s="2"/>
    </row>
    <row r="87" spans="2:8" x14ac:dyDescent="0.3">
      <c r="B87" s="4"/>
      <c r="C87" s="4"/>
      <c r="D87" s="4"/>
      <c r="E87" s="2"/>
      <c r="F87" s="2"/>
      <c r="G87" s="2"/>
      <c r="H87" s="2"/>
    </row>
  </sheetData>
  <sheetProtection algorithmName="SHA-512" hashValue="+G3g3cHt4KGOixxgtVe21qqapLH/iVRKXWyIFTViidW+3V8wJUV8EleTCMdm9u3sBrjr07xRcwJS8rDtK78nzA==" saltValue="LbSK8YihVZKfSdUihIKL/g==" spinCount="100000" sheet="1" selectLockedCells="1"/>
  <protectedRanges>
    <protectedRange password="C494" sqref="E7:E8 D78 E85:E86 D81" name="Cover"/>
  </protectedRanges>
  <mergeCells count="29">
    <mergeCell ref="C3:G3"/>
    <mergeCell ref="C4:G4"/>
    <mergeCell ref="D12:G12"/>
    <mergeCell ref="D56:G56"/>
    <mergeCell ref="D64:G64"/>
    <mergeCell ref="D26:G26"/>
    <mergeCell ref="C5:G5"/>
    <mergeCell ref="C10:G10"/>
    <mergeCell ref="C21:G21"/>
    <mergeCell ref="D23:E23"/>
    <mergeCell ref="D19:E19"/>
    <mergeCell ref="D18:E18"/>
    <mergeCell ref="D24:E24"/>
    <mergeCell ref="D60:E60"/>
    <mergeCell ref="D71:G71"/>
    <mergeCell ref="C83:G83"/>
    <mergeCell ref="D73:E73"/>
    <mergeCell ref="D67:E67"/>
    <mergeCell ref="C69:G69"/>
    <mergeCell ref="C75:E75"/>
    <mergeCell ref="D77:E77"/>
    <mergeCell ref="D80:E80"/>
    <mergeCell ref="D81:E81"/>
    <mergeCell ref="D78:E78"/>
    <mergeCell ref="D66:E66"/>
    <mergeCell ref="C54:G54"/>
    <mergeCell ref="C62:G62"/>
    <mergeCell ref="D59:E59"/>
    <mergeCell ref="D58:E58"/>
  </mergeCells>
  <conditionalFormatting sqref="D13:D16">
    <cfRule type="expression" dxfId="416" priority="14">
      <formula>$E13="Complete"</formula>
    </cfRule>
    <cfRule type="expression" dxfId="415" priority="15">
      <formula>$E13="Information still needed"</formula>
    </cfRule>
  </conditionalFormatting>
  <conditionalFormatting sqref="E14:E16">
    <cfRule type="containsText" dxfId="414" priority="13" operator="containsText" text="Please provide details">
      <formula>NOT(ISERROR(SEARCH("Please provide details",E14)))</formula>
    </cfRule>
  </conditionalFormatting>
  <conditionalFormatting sqref="E28:E52">
    <cfRule type="containsText" dxfId="413" priority="11" operator="containsText" text="Information still needed">
      <formula>NOT(ISERROR(SEARCH("Information still needed",E28)))</formula>
    </cfRule>
  </conditionalFormatting>
  <conditionalFormatting sqref="G1:G2 G6:G9 G22:G25 G27:G29 G53 G63 G70 G84:G1048576">
    <cfRule type="containsText" dxfId="412" priority="12" operator="containsText" text="Please complete">
      <formula>NOT(ISERROR(SEARCH("Please complete",G1)))</formula>
    </cfRule>
  </conditionalFormatting>
  <conditionalFormatting sqref="G13:G20">
    <cfRule type="containsText" dxfId="411" priority="10" operator="containsText" text="Please complete">
      <formula>NOT(ISERROR(SEARCH("Please complete",G13)))</formula>
    </cfRule>
  </conditionalFormatting>
  <conditionalFormatting sqref="G57:G61">
    <cfRule type="containsText" dxfId="410" priority="1" operator="containsText" text="Please complete">
      <formula>NOT(ISERROR(SEARCH("Please complete",G57)))</formula>
    </cfRule>
  </conditionalFormatting>
  <conditionalFormatting sqref="G65:G68">
    <cfRule type="containsText" dxfId="409" priority="5" operator="containsText" text="Please complete">
      <formula>NOT(ISERROR(SEARCH("Please complete",G65)))</formula>
    </cfRule>
  </conditionalFormatting>
  <conditionalFormatting sqref="G72:G82">
    <cfRule type="containsText" dxfId="408" priority="6" operator="containsText" text="Please complete">
      <formula>NOT(ISERROR(SEARCH("Please complete",G72)))</formula>
    </cfRule>
  </conditionalFormatting>
  <dataValidations count="1">
    <dataValidation type="list" allowBlank="1" showInputMessage="1" showErrorMessage="1" sqref="E8" xr:uid="{00000000-0002-0000-0100-000000000000}">
      <formula1>NetworkType</formula1>
    </dataValidation>
  </dataValidations>
  <hyperlinks>
    <hyperlink ref="D56:G56" location="'Community support'!C3" display="Add information about the different funding mechanisms offered by your committee on the Financial Support page" xr:uid="{00000000-0004-0000-0100-000000000000}"/>
    <hyperlink ref="D64:G64" location="'Member recognition'!C3" display="Add information about how your committee recognised your members on the Member Recognition page" xr:uid="{00000000-0004-0000-0100-000001000000}"/>
    <hyperlink ref="D71:G71" location="'Future Events'!F6" display="Add information about any upcoming events your committee is planning on the Future Events page" xr:uid="{00000000-0004-0000-0100-000002000000}"/>
    <hyperlink ref="G12" location="Committee!C3" display="Add information about your current committee members and 2020 meetings on the Committee page" xr:uid="{00000000-0004-0000-0100-000003000000}"/>
    <hyperlink ref="D28" location="Event1" display="Event 1" xr:uid="{00000000-0004-0000-0100-000004000000}"/>
    <hyperlink ref="D29" location="Event2" display="Event 2" xr:uid="{00000000-0004-0000-0100-000005000000}"/>
    <hyperlink ref="D30" location="Event3" display="Event 3" xr:uid="{00000000-0004-0000-0100-000006000000}"/>
    <hyperlink ref="D31" location="Event4" display="Event 4" xr:uid="{00000000-0004-0000-0100-000007000000}"/>
    <hyperlink ref="D32" location="Event5" display="Event 5" xr:uid="{00000000-0004-0000-0100-000008000000}"/>
    <hyperlink ref="D33" location="Event6" display="Event 6" xr:uid="{00000000-0004-0000-0100-000009000000}"/>
    <hyperlink ref="D34" location="Event7" display="Event 7" xr:uid="{00000000-0004-0000-0100-00000A000000}"/>
    <hyperlink ref="D35" location="Event8" display="Event 8" xr:uid="{00000000-0004-0000-0100-00000B000000}"/>
    <hyperlink ref="D36" location="Event9" display="Event 9" xr:uid="{00000000-0004-0000-0100-00000C000000}"/>
    <hyperlink ref="D37" location="Event10" display="Event 10" xr:uid="{00000000-0004-0000-0100-00000D000000}"/>
    <hyperlink ref="D38" location="Event11" display="Event 11" xr:uid="{00000000-0004-0000-0100-00000E000000}"/>
    <hyperlink ref="D39" location="Event12" display="Event 12" xr:uid="{00000000-0004-0000-0100-00000F000000}"/>
    <hyperlink ref="D40" location="Event13" display="Event 13" xr:uid="{00000000-0004-0000-0100-000010000000}"/>
    <hyperlink ref="D41" location="Event14" display="Event 14" xr:uid="{00000000-0004-0000-0100-000011000000}"/>
    <hyperlink ref="D42" location="Event15" display="Event 15" xr:uid="{00000000-0004-0000-0100-000012000000}"/>
    <hyperlink ref="D43" location="Event16" display="Event 16" xr:uid="{00000000-0004-0000-0100-000013000000}"/>
    <hyperlink ref="D44" location="Event17" display="Event 17" xr:uid="{00000000-0004-0000-0100-000014000000}"/>
    <hyperlink ref="D45" location="Event18" display="Event 18" xr:uid="{00000000-0004-0000-0100-000015000000}"/>
    <hyperlink ref="D46" location="Event19" display="Event 19" xr:uid="{00000000-0004-0000-0100-000016000000}"/>
    <hyperlink ref="D47" location="Event20" display="Event 20" xr:uid="{00000000-0004-0000-0100-000017000000}"/>
    <hyperlink ref="D48" location="Event21" display="Event 21" xr:uid="{00000000-0004-0000-0100-000018000000}"/>
    <hyperlink ref="D49" location="Event22" display="Event 22" xr:uid="{00000000-0004-0000-0100-000019000000}"/>
    <hyperlink ref="D50" location="Event23" display="Event 23" xr:uid="{00000000-0004-0000-0100-00001A000000}"/>
    <hyperlink ref="D51" location="Event24" display="Event 24" xr:uid="{00000000-0004-0000-0100-00001B000000}"/>
    <hyperlink ref="D52" location="Event25" display="Event 25" xr:uid="{00000000-0004-0000-0100-00001C000000}"/>
    <hyperlink ref="D14" location="Chair" display="Chair" xr:uid="{00000000-0004-0000-0100-00001D000000}"/>
    <hyperlink ref="D15" location="Secretary" display="Secretary" xr:uid="{00000000-0004-0000-0100-00001E000000}"/>
    <hyperlink ref="D16" location="Treasurer" display="Treasurer" xr:uid="{00000000-0004-0000-0100-00001F000000}"/>
  </hyperlinks>
  <pageMargins left="0.7" right="0.7" top="0.75" bottom="0.75"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B2:Q50"/>
  <sheetViews>
    <sheetView tabSelected="1" zoomScaleNormal="100" workbookViewId="0">
      <selection activeCell="E25" sqref="E25"/>
    </sheetView>
  </sheetViews>
  <sheetFormatPr defaultColWidth="9.1796875" defaultRowHeight="13" x14ac:dyDescent="0.3"/>
  <cols>
    <col min="1" max="1" width="2.453125" style="8" customWidth="1"/>
    <col min="2" max="2" width="2.453125" style="7" customWidth="1"/>
    <col min="3" max="3" width="29" style="7" customWidth="1"/>
    <col min="4" max="4" width="2.453125" style="7" customWidth="1"/>
    <col min="5" max="5" width="31.453125" style="8" customWidth="1"/>
    <col min="6" max="6" width="2.453125" style="8" customWidth="1"/>
    <col min="7" max="7" width="14.26953125" style="8" customWidth="1"/>
    <col min="8" max="8" width="2.453125" style="8" customWidth="1"/>
    <col min="9" max="9" width="17" style="8" customWidth="1"/>
    <col min="10" max="12" width="2.453125" style="8" customWidth="1"/>
    <col min="13" max="13" width="14.453125" style="8" customWidth="1"/>
    <col min="14" max="14" width="14" style="8" customWidth="1"/>
    <col min="15" max="15" width="2.453125" style="8" customWidth="1"/>
    <col min="16" max="16" width="32.453125" style="8" customWidth="1"/>
    <col min="17" max="17" width="2.453125" style="8" customWidth="1"/>
    <col min="18" max="16384" width="9.1796875" style="8"/>
  </cols>
  <sheetData>
    <row r="2" spans="2:17" s="9" customFormat="1" x14ac:dyDescent="0.25">
      <c r="B2" s="6"/>
      <c r="C2" s="6"/>
      <c r="D2" s="6"/>
      <c r="E2" s="6"/>
      <c r="F2" s="6"/>
      <c r="G2" s="6"/>
      <c r="H2" s="6"/>
      <c r="I2" s="18"/>
      <c r="J2" s="6"/>
      <c r="L2" s="6"/>
      <c r="M2" s="6"/>
      <c r="N2" s="6"/>
      <c r="O2" s="6"/>
      <c r="P2" s="6"/>
      <c r="Q2" s="6"/>
    </row>
    <row r="3" spans="2:17" s="9" customFormat="1" ht="28.5" customHeight="1" x14ac:dyDescent="0.25">
      <c r="B3" s="6"/>
      <c r="C3" s="364" t="str">
        <f>"Please provide the details of the current "&amp;Checklist!E7&amp;" committee members. This information will be used to update our records."</f>
        <v>Please provide the details of the current Toxicology Group Interest Group committee members. This information will be used to update our records.</v>
      </c>
      <c r="D3" s="364"/>
      <c r="E3" s="364"/>
      <c r="F3" s="364"/>
      <c r="G3" s="364"/>
      <c r="H3" s="364"/>
      <c r="I3" s="364"/>
      <c r="J3" s="6"/>
      <c r="L3" s="6"/>
      <c r="M3" s="364" t="str">
        <f>"Please provide the details of the 2023 "&amp;Checklist!E7&amp;" committee meetings."</f>
        <v>Please provide the details of the 2023 Toxicology Group Interest Group committee meetings.</v>
      </c>
      <c r="N3" s="364"/>
      <c r="O3" s="364"/>
      <c r="P3" s="364"/>
      <c r="Q3" s="6"/>
    </row>
    <row r="4" spans="2:17" s="9" customFormat="1" x14ac:dyDescent="0.25">
      <c r="B4" s="6"/>
      <c r="C4" s="364"/>
      <c r="D4" s="364"/>
      <c r="E4" s="364"/>
      <c r="F4" s="364"/>
      <c r="G4" s="364"/>
      <c r="H4" s="364"/>
      <c r="I4" s="364"/>
      <c r="J4" s="6"/>
      <c r="L4" s="6"/>
      <c r="M4" s="364"/>
      <c r="N4" s="364"/>
      <c r="O4" s="364"/>
      <c r="P4" s="364"/>
      <c r="Q4" s="6"/>
    </row>
    <row r="5" spans="2:17" s="9" customFormat="1" ht="26" x14ac:dyDescent="0.3">
      <c r="B5" s="6"/>
      <c r="C5" s="99" t="s">
        <v>255</v>
      </c>
      <c r="D5" s="5"/>
      <c r="E5" s="6" t="s">
        <v>428</v>
      </c>
      <c r="F5" s="6"/>
      <c r="G5" s="18" t="s">
        <v>427</v>
      </c>
      <c r="H5" s="6"/>
      <c r="I5" s="18" t="s">
        <v>482</v>
      </c>
      <c r="J5" s="6"/>
      <c r="L5" s="6"/>
      <c r="M5" s="5"/>
      <c r="N5" s="5" t="s">
        <v>16</v>
      </c>
      <c r="O5" s="5"/>
      <c r="P5" s="5" t="s">
        <v>17</v>
      </c>
      <c r="Q5" s="6"/>
    </row>
    <row r="6" spans="2:17" s="9" customFormat="1" ht="6.75" customHeight="1" x14ac:dyDescent="0.25">
      <c r="B6" s="6"/>
      <c r="C6" s="6"/>
      <c r="D6" s="6"/>
      <c r="E6" s="6"/>
      <c r="F6" s="6"/>
      <c r="G6" s="6"/>
      <c r="H6" s="6"/>
      <c r="I6" s="18"/>
      <c r="J6" s="6"/>
      <c r="L6" s="6"/>
      <c r="M6" s="6"/>
      <c r="N6" s="6"/>
      <c r="O6" s="6"/>
      <c r="P6" s="6"/>
      <c r="Q6" s="6"/>
    </row>
    <row r="7" spans="2:17" x14ac:dyDescent="0.3">
      <c r="B7" s="4"/>
      <c r="C7" s="4" t="s">
        <v>9</v>
      </c>
      <c r="D7" s="4"/>
      <c r="E7" s="33" t="s">
        <v>534</v>
      </c>
      <c r="F7" s="3"/>
      <c r="G7" s="33">
        <v>321609</v>
      </c>
      <c r="H7" s="3"/>
      <c r="I7" s="33" t="s">
        <v>535</v>
      </c>
      <c r="J7" s="2"/>
      <c r="L7" s="2"/>
      <c r="M7" s="4" t="s">
        <v>18</v>
      </c>
      <c r="N7" s="78">
        <v>45002</v>
      </c>
      <c r="O7" s="2"/>
      <c r="P7" s="33" t="s">
        <v>557</v>
      </c>
      <c r="Q7" s="2"/>
    </row>
    <row r="8" spans="2:17" x14ac:dyDescent="0.3">
      <c r="B8" s="4"/>
      <c r="C8" s="4"/>
      <c r="D8" s="4"/>
      <c r="E8" s="2"/>
      <c r="F8" s="2"/>
      <c r="G8" s="2"/>
      <c r="H8" s="2"/>
      <c r="I8" s="2"/>
      <c r="J8" s="2"/>
      <c r="L8" s="2"/>
      <c r="M8" s="4"/>
      <c r="N8" s="2"/>
      <c r="O8" s="2"/>
      <c r="P8" s="2"/>
      <c r="Q8" s="2"/>
    </row>
    <row r="9" spans="2:17" x14ac:dyDescent="0.3">
      <c r="B9" s="4"/>
      <c r="C9" s="4" t="s">
        <v>11</v>
      </c>
      <c r="D9" s="4"/>
      <c r="E9" s="33" t="s">
        <v>536</v>
      </c>
      <c r="F9" s="3"/>
      <c r="G9" s="33">
        <v>397061</v>
      </c>
      <c r="H9" s="3"/>
      <c r="I9" s="33" t="s">
        <v>535</v>
      </c>
      <c r="J9" s="2"/>
      <c r="L9" s="2"/>
      <c r="M9" s="4" t="s">
        <v>19</v>
      </c>
      <c r="N9" s="78">
        <v>45107</v>
      </c>
      <c r="O9" s="2"/>
      <c r="P9" s="33" t="s">
        <v>557</v>
      </c>
      <c r="Q9" s="2"/>
    </row>
    <row r="10" spans="2:17" x14ac:dyDescent="0.3">
      <c r="B10" s="4"/>
      <c r="C10" s="4"/>
      <c r="D10" s="4"/>
      <c r="E10" s="2"/>
      <c r="F10" s="2"/>
      <c r="G10" s="2"/>
      <c r="H10" s="2"/>
      <c r="I10" s="2"/>
      <c r="J10" s="2"/>
      <c r="L10" s="2"/>
      <c r="M10" s="4"/>
      <c r="N10" s="2"/>
      <c r="O10" s="2"/>
      <c r="P10" s="2"/>
      <c r="Q10" s="2"/>
    </row>
    <row r="11" spans="2:17" x14ac:dyDescent="0.3">
      <c r="B11" s="4"/>
      <c r="C11" s="4" t="s">
        <v>10</v>
      </c>
      <c r="D11" s="4"/>
      <c r="E11" s="33" t="s">
        <v>537</v>
      </c>
      <c r="F11" s="3"/>
      <c r="G11" s="33">
        <v>243739</v>
      </c>
      <c r="H11" s="3"/>
      <c r="I11" s="33" t="s">
        <v>538</v>
      </c>
      <c r="J11" s="2"/>
      <c r="L11" s="2"/>
      <c r="M11" s="4" t="s">
        <v>20</v>
      </c>
      <c r="N11" s="78">
        <v>45198</v>
      </c>
      <c r="O11" s="2"/>
      <c r="P11" s="33" t="s">
        <v>558</v>
      </c>
      <c r="Q11" s="2"/>
    </row>
    <row r="12" spans="2:17" x14ac:dyDescent="0.3">
      <c r="B12" s="4"/>
      <c r="C12" s="4"/>
      <c r="D12" s="4"/>
      <c r="E12" s="2"/>
      <c r="F12" s="2"/>
      <c r="G12" s="2"/>
      <c r="H12" s="2"/>
      <c r="I12" s="2"/>
      <c r="J12" s="2"/>
      <c r="L12" s="2"/>
      <c r="M12" s="4"/>
      <c r="N12" s="2"/>
      <c r="O12" s="2"/>
      <c r="P12" s="2"/>
      <c r="Q12" s="2"/>
    </row>
    <row r="13" spans="2:17" x14ac:dyDescent="0.3">
      <c r="B13" s="4"/>
      <c r="C13" s="33"/>
      <c r="D13" s="4"/>
      <c r="E13" s="33" t="s">
        <v>539</v>
      </c>
      <c r="F13" s="2"/>
      <c r="G13" s="33"/>
      <c r="H13" s="2"/>
      <c r="I13" s="33" t="s">
        <v>535</v>
      </c>
      <c r="J13" s="2"/>
      <c r="L13" s="2"/>
      <c r="M13" s="4" t="s">
        <v>21</v>
      </c>
      <c r="N13" s="78">
        <v>45273</v>
      </c>
      <c r="O13" s="2"/>
      <c r="P13" s="33" t="s">
        <v>557</v>
      </c>
      <c r="Q13" s="2"/>
    </row>
    <row r="14" spans="2:17" x14ac:dyDescent="0.3">
      <c r="B14" s="4"/>
      <c r="C14" s="33"/>
      <c r="D14" s="4"/>
      <c r="E14" s="33" t="s">
        <v>540</v>
      </c>
      <c r="F14" s="2"/>
      <c r="G14" s="33">
        <v>488072</v>
      </c>
      <c r="H14" s="2"/>
      <c r="I14" s="33" t="s">
        <v>538</v>
      </c>
      <c r="J14" s="2"/>
      <c r="L14" s="2"/>
      <c r="M14" s="4"/>
      <c r="N14" s="2"/>
      <c r="O14" s="2"/>
      <c r="P14" s="2"/>
      <c r="Q14" s="2"/>
    </row>
    <row r="15" spans="2:17" x14ac:dyDescent="0.3">
      <c r="B15" s="4"/>
      <c r="C15" s="33"/>
      <c r="D15" s="4"/>
      <c r="E15" s="33" t="s">
        <v>541</v>
      </c>
      <c r="F15" s="2"/>
      <c r="G15" s="33"/>
      <c r="H15" s="2"/>
      <c r="I15" s="33" t="s">
        <v>555</v>
      </c>
      <c r="J15" s="2"/>
      <c r="L15" s="2"/>
      <c r="M15" s="4" t="s">
        <v>22</v>
      </c>
      <c r="N15" s="33"/>
      <c r="O15" s="2"/>
      <c r="P15" s="33"/>
      <c r="Q15" s="2"/>
    </row>
    <row r="16" spans="2:17" x14ac:dyDescent="0.3">
      <c r="B16" s="4"/>
      <c r="C16" s="33"/>
      <c r="D16" s="4"/>
      <c r="E16" s="33" t="s">
        <v>542</v>
      </c>
      <c r="F16" s="2"/>
      <c r="G16" s="33">
        <v>418082</v>
      </c>
      <c r="H16" s="2"/>
      <c r="I16" s="33" t="s">
        <v>538</v>
      </c>
      <c r="J16" s="2"/>
      <c r="L16" s="2"/>
      <c r="M16" s="4"/>
      <c r="N16" s="2"/>
      <c r="O16" s="2"/>
      <c r="P16" s="2"/>
      <c r="Q16" s="2"/>
    </row>
    <row r="17" spans="2:17" x14ac:dyDescent="0.3">
      <c r="B17" s="4"/>
      <c r="C17" s="33"/>
      <c r="D17" s="4"/>
      <c r="E17" s="33" t="s">
        <v>553</v>
      </c>
      <c r="F17" s="2"/>
      <c r="G17" s="33">
        <v>676429</v>
      </c>
      <c r="H17" s="2"/>
      <c r="I17" s="33" t="s">
        <v>556</v>
      </c>
      <c r="J17" s="2"/>
      <c r="L17" s="2"/>
      <c r="M17" s="4" t="s">
        <v>441</v>
      </c>
      <c r="N17" s="33"/>
      <c r="O17" s="2"/>
      <c r="P17" s="33"/>
      <c r="Q17" s="2"/>
    </row>
    <row r="18" spans="2:17" x14ac:dyDescent="0.3">
      <c r="B18" s="4"/>
      <c r="C18" s="33"/>
      <c r="D18" s="4"/>
      <c r="E18" s="33" t="s">
        <v>543</v>
      </c>
      <c r="F18" s="2"/>
      <c r="G18" s="33">
        <v>461115</v>
      </c>
      <c r="H18" s="2"/>
      <c r="I18" s="33" t="s">
        <v>538</v>
      </c>
      <c r="J18" s="2"/>
      <c r="L18" s="2"/>
      <c r="M18" s="4"/>
      <c r="N18" s="2"/>
      <c r="O18" s="2"/>
      <c r="P18" s="2"/>
      <c r="Q18" s="2"/>
    </row>
    <row r="19" spans="2:17" x14ac:dyDescent="0.3">
      <c r="B19" s="4"/>
      <c r="C19" s="33"/>
      <c r="D19" s="4"/>
      <c r="E19" s="33" t="s">
        <v>544</v>
      </c>
      <c r="F19" s="2"/>
      <c r="G19" s="33">
        <v>500785</v>
      </c>
      <c r="H19" s="2"/>
      <c r="I19" s="33" t="s">
        <v>535</v>
      </c>
      <c r="J19" s="2"/>
      <c r="L19" s="2"/>
      <c r="M19" s="4" t="s">
        <v>23</v>
      </c>
      <c r="N19" s="33"/>
      <c r="O19" s="2"/>
      <c r="P19" s="33"/>
      <c r="Q19" s="2"/>
    </row>
    <row r="20" spans="2:17" x14ac:dyDescent="0.3">
      <c r="B20" s="4"/>
      <c r="C20" s="33"/>
      <c r="D20" s="4"/>
      <c r="E20" s="33" t="s">
        <v>545</v>
      </c>
      <c r="F20" s="2"/>
      <c r="G20" s="33"/>
      <c r="H20" s="2"/>
      <c r="I20" s="33" t="s">
        <v>555</v>
      </c>
      <c r="J20" s="2"/>
      <c r="L20" s="2"/>
      <c r="M20" s="4"/>
      <c r="N20" s="2"/>
      <c r="O20" s="2"/>
      <c r="P20" s="2"/>
      <c r="Q20" s="2"/>
    </row>
    <row r="21" spans="2:17" x14ac:dyDescent="0.3">
      <c r="B21" s="4"/>
      <c r="C21" s="33"/>
      <c r="D21" s="4"/>
      <c r="E21" s="33" t="s">
        <v>554</v>
      </c>
      <c r="F21" s="2"/>
      <c r="G21" s="33"/>
      <c r="H21" s="2"/>
      <c r="I21" s="33" t="s">
        <v>556</v>
      </c>
      <c r="J21" s="2"/>
      <c r="L21" s="2"/>
      <c r="M21" s="4" t="s">
        <v>24</v>
      </c>
      <c r="N21" s="33"/>
      <c r="O21" s="2"/>
      <c r="P21" s="33"/>
      <c r="Q21" s="2"/>
    </row>
    <row r="22" spans="2:17" x14ac:dyDescent="0.3">
      <c r="B22" s="4"/>
      <c r="C22" s="33"/>
      <c r="D22" s="4"/>
      <c r="E22" s="33" t="s">
        <v>551</v>
      </c>
      <c r="F22" s="2"/>
      <c r="G22" s="33">
        <v>668494</v>
      </c>
      <c r="H22" s="2"/>
      <c r="I22" s="33" t="s">
        <v>556</v>
      </c>
      <c r="J22" s="2"/>
      <c r="L22" s="2"/>
      <c r="M22" s="4"/>
      <c r="N22" s="2"/>
      <c r="O22" s="2"/>
      <c r="P22" s="2"/>
      <c r="Q22" s="2"/>
    </row>
    <row r="23" spans="2:17" x14ac:dyDescent="0.3">
      <c r="B23" s="4"/>
      <c r="C23" s="33"/>
      <c r="D23" s="4"/>
      <c r="E23" s="33" t="s">
        <v>552</v>
      </c>
      <c r="F23" s="2"/>
      <c r="G23" s="33">
        <v>584703</v>
      </c>
      <c r="H23" s="2"/>
      <c r="I23" s="33" t="s">
        <v>556</v>
      </c>
      <c r="J23" s="2"/>
      <c r="L23" s="2"/>
      <c r="M23" s="4" t="s">
        <v>25</v>
      </c>
      <c r="N23" s="33"/>
      <c r="O23" s="2"/>
      <c r="P23" s="33"/>
      <c r="Q23" s="2"/>
    </row>
    <row r="24" spans="2:17" x14ac:dyDescent="0.3">
      <c r="B24" s="4"/>
      <c r="C24" s="33"/>
      <c r="D24" s="4"/>
      <c r="E24" s="33" t="s">
        <v>546</v>
      </c>
      <c r="F24" s="2"/>
      <c r="G24" s="33"/>
      <c r="H24" s="2"/>
      <c r="I24" s="33" t="s">
        <v>555</v>
      </c>
      <c r="J24" s="2"/>
      <c r="L24" s="2"/>
      <c r="M24" s="4"/>
      <c r="N24" s="2"/>
      <c r="O24" s="2"/>
      <c r="P24" s="2"/>
      <c r="Q24" s="2"/>
    </row>
    <row r="25" spans="2:17" x14ac:dyDescent="0.3">
      <c r="B25" s="4"/>
      <c r="C25" s="33"/>
      <c r="D25" s="4"/>
      <c r="E25" s="33" t="s">
        <v>547</v>
      </c>
      <c r="F25" s="2"/>
      <c r="G25" s="33">
        <v>325523</v>
      </c>
      <c r="H25" s="2"/>
      <c r="I25" s="33" t="s">
        <v>538</v>
      </c>
      <c r="J25" s="2"/>
      <c r="L25" s="2"/>
      <c r="M25" s="4" t="s">
        <v>26</v>
      </c>
      <c r="N25" s="33"/>
      <c r="O25" s="2"/>
      <c r="P25" s="33"/>
      <c r="Q25" s="2"/>
    </row>
    <row r="26" spans="2:17" x14ac:dyDescent="0.3">
      <c r="B26" s="4"/>
      <c r="C26" s="33"/>
      <c r="D26" s="4"/>
      <c r="E26" s="33" t="s">
        <v>548</v>
      </c>
      <c r="F26" s="2"/>
      <c r="G26" s="33">
        <v>334608</v>
      </c>
      <c r="H26" s="2"/>
      <c r="I26" s="33" t="s">
        <v>538</v>
      </c>
      <c r="J26" s="2"/>
      <c r="L26" s="2"/>
      <c r="M26" s="2"/>
      <c r="N26" s="2"/>
      <c r="O26" s="2"/>
      <c r="P26" s="2"/>
      <c r="Q26" s="2"/>
    </row>
    <row r="27" spans="2:17" x14ac:dyDescent="0.3">
      <c r="B27" s="4"/>
      <c r="C27" s="33"/>
      <c r="D27" s="4"/>
      <c r="E27" s="33" t="s">
        <v>549</v>
      </c>
      <c r="F27" s="2"/>
      <c r="G27" s="33">
        <v>313965</v>
      </c>
      <c r="H27" s="2"/>
      <c r="I27" s="33" t="s">
        <v>538</v>
      </c>
      <c r="J27" s="2"/>
      <c r="L27" s="2"/>
      <c r="M27" s="4" t="s">
        <v>111</v>
      </c>
      <c r="N27" s="33"/>
      <c r="O27" s="2"/>
      <c r="P27" s="33"/>
      <c r="Q27" s="2"/>
    </row>
    <row r="28" spans="2:17" x14ac:dyDescent="0.3">
      <c r="B28" s="4"/>
      <c r="C28" s="33"/>
      <c r="D28" s="4"/>
      <c r="E28" s="33" t="s">
        <v>550</v>
      </c>
      <c r="F28" s="2"/>
      <c r="G28" s="33"/>
      <c r="H28" s="2"/>
      <c r="I28" s="33" t="s">
        <v>538</v>
      </c>
      <c r="J28" s="2"/>
      <c r="L28" s="2"/>
      <c r="M28" s="4"/>
      <c r="N28" s="2"/>
      <c r="O28" s="2"/>
      <c r="P28" s="2"/>
      <c r="Q28" s="2"/>
    </row>
    <row r="29" spans="2:17" ht="12.75" customHeight="1" x14ac:dyDescent="0.3">
      <c r="B29" s="4"/>
      <c r="C29" s="33"/>
      <c r="D29" s="4"/>
      <c r="E29" s="33"/>
      <c r="F29" s="2"/>
      <c r="G29" s="33"/>
      <c r="H29" s="2"/>
      <c r="I29" s="33"/>
      <c r="J29" s="2"/>
      <c r="L29" s="2"/>
      <c r="M29" s="4" t="s">
        <v>112</v>
      </c>
      <c r="N29" s="33"/>
      <c r="O29" s="2"/>
      <c r="P29" s="33"/>
      <c r="Q29" s="2"/>
    </row>
    <row r="30" spans="2:17" ht="12.75" customHeight="1" x14ac:dyDescent="0.3">
      <c r="B30" s="4"/>
      <c r="C30" s="33"/>
      <c r="D30" s="4"/>
      <c r="E30" s="33"/>
      <c r="F30" s="2"/>
      <c r="G30" s="33"/>
      <c r="H30" s="2"/>
      <c r="I30" s="33"/>
      <c r="J30" s="2"/>
      <c r="L30" s="2"/>
      <c r="M30" s="2"/>
      <c r="N30" s="2"/>
      <c r="O30" s="2"/>
      <c r="P30" s="2"/>
      <c r="Q30" s="2"/>
    </row>
    <row r="31" spans="2:17" x14ac:dyDescent="0.3">
      <c r="B31" s="4"/>
      <c r="C31" s="33"/>
      <c r="D31" s="4"/>
      <c r="E31" s="33"/>
      <c r="F31" s="2"/>
      <c r="G31" s="33"/>
      <c r="H31" s="2"/>
      <c r="I31" s="33"/>
      <c r="J31" s="2"/>
      <c r="L31" s="2"/>
      <c r="M31" s="4" t="s">
        <v>424</v>
      </c>
      <c r="N31" s="33"/>
      <c r="O31" s="2"/>
      <c r="P31" s="33"/>
      <c r="Q31" s="2"/>
    </row>
    <row r="32" spans="2:17" x14ac:dyDescent="0.3">
      <c r="B32" s="4"/>
      <c r="C32" s="33"/>
      <c r="D32" s="4"/>
      <c r="E32" s="33"/>
      <c r="F32" s="2"/>
      <c r="G32" s="33"/>
      <c r="H32" s="2"/>
      <c r="I32" s="33"/>
      <c r="J32" s="2"/>
      <c r="L32" s="2"/>
      <c r="M32" s="4"/>
      <c r="N32" s="2"/>
      <c r="O32" s="2"/>
      <c r="P32" s="2"/>
      <c r="Q32" s="2"/>
    </row>
    <row r="33" spans="2:17" x14ac:dyDescent="0.3">
      <c r="B33" s="4"/>
      <c r="C33" s="33"/>
      <c r="D33" s="4"/>
      <c r="E33" s="33"/>
      <c r="F33" s="2"/>
      <c r="G33" s="33"/>
      <c r="H33" s="2"/>
      <c r="I33" s="33"/>
      <c r="J33" s="2"/>
      <c r="L33" s="2"/>
      <c r="M33" s="4" t="s">
        <v>425</v>
      </c>
      <c r="N33" s="33"/>
      <c r="O33" s="2"/>
      <c r="P33" s="33"/>
      <c r="Q33" s="2"/>
    </row>
    <row r="34" spans="2:17" x14ac:dyDescent="0.3">
      <c r="B34" s="4"/>
      <c r="C34" s="33"/>
      <c r="D34" s="4"/>
      <c r="E34" s="33"/>
      <c r="F34" s="2"/>
      <c r="G34" s="33"/>
      <c r="H34" s="2"/>
      <c r="I34" s="33"/>
      <c r="J34" s="2"/>
      <c r="L34" s="2"/>
      <c r="M34" s="26"/>
      <c r="N34" s="26"/>
      <c r="O34" s="26"/>
      <c r="P34" s="26"/>
      <c r="Q34" s="2"/>
    </row>
    <row r="35" spans="2:17" x14ac:dyDescent="0.3">
      <c r="B35" s="4"/>
      <c r="C35" s="33"/>
      <c r="D35" s="4"/>
      <c r="E35" s="33"/>
      <c r="F35" s="2"/>
      <c r="G35" s="33"/>
      <c r="H35" s="2"/>
      <c r="I35" s="33"/>
      <c r="J35" s="2"/>
      <c r="L35" s="2"/>
      <c r="M35" s="4" t="s">
        <v>426</v>
      </c>
      <c r="N35" s="33"/>
      <c r="O35" s="2"/>
      <c r="P35" s="33"/>
      <c r="Q35" s="2"/>
    </row>
    <row r="36" spans="2:17" ht="12.75" customHeight="1" x14ac:dyDescent="0.3">
      <c r="B36" s="4"/>
      <c r="C36" s="33"/>
      <c r="D36" s="4"/>
      <c r="E36" s="33"/>
      <c r="F36" s="2"/>
      <c r="G36" s="33"/>
      <c r="H36" s="2"/>
      <c r="I36" s="33"/>
      <c r="J36" s="2"/>
      <c r="L36" s="2"/>
      <c r="M36" s="26"/>
      <c r="N36" s="26"/>
      <c r="O36" s="26"/>
      <c r="P36" s="26"/>
      <c r="Q36" s="2"/>
    </row>
    <row r="37" spans="2:17" ht="12.75" customHeight="1" x14ac:dyDescent="0.3">
      <c r="B37" s="4"/>
      <c r="C37" s="33"/>
      <c r="D37" s="4"/>
      <c r="E37" s="33"/>
      <c r="F37" s="2"/>
      <c r="G37" s="33"/>
      <c r="H37" s="2"/>
      <c r="I37" s="33"/>
      <c r="J37" s="2"/>
      <c r="L37" s="2"/>
      <c r="M37" s="375" t="s">
        <v>423</v>
      </c>
      <c r="N37" s="375"/>
      <c r="O37" s="375"/>
      <c r="P37" s="375"/>
      <c r="Q37" s="2"/>
    </row>
    <row r="38" spans="2:17" x14ac:dyDescent="0.3">
      <c r="B38" s="4"/>
      <c r="C38" s="33"/>
      <c r="D38" s="4"/>
      <c r="E38" s="33"/>
      <c r="F38" s="2"/>
      <c r="G38" s="33"/>
      <c r="H38" s="2"/>
      <c r="I38" s="33"/>
      <c r="J38" s="2"/>
      <c r="L38" s="2"/>
      <c r="M38" s="375"/>
      <c r="N38" s="375"/>
      <c r="O38" s="375"/>
      <c r="P38" s="375"/>
      <c r="Q38" s="2"/>
    </row>
    <row r="39" spans="2:17" x14ac:dyDescent="0.3">
      <c r="B39" s="4"/>
      <c r="C39" s="33"/>
      <c r="D39" s="4"/>
      <c r="E39" s="33"/>
      <c r="F39" s="2"/>
      <c r="G39" s="33"/>
      <c r="H39" s="2"/>
      <c r="I39" s="33"/>
      <c r="J39" s="2"/>
      <c r="L39" s="2"/>
      <c r="M39" s="375"/>
      <c r="N39" s="375"/>
      <c r="O39" s="375"/>
      <c r="P39" s="375"/>
      <c r="Q39" s="2"/>
    </row>
    <row r="40" spans="2:17" x14ac:dyDescent="0.3">
      <c r="B40" s="4"/>
      <c r="C40" s="2"/>
      <c r="D40" s="4"/>
      <c r="E40" s="2"/>
      <c r="F40" s="2"/>
      <c r="G40" s="2"/>
      <c r="H40" s="2"/>
      <c r="I40" s="2"/>
      <c r="J40" s="2"/>
      <c r="L40" s="2"/>
      <c r="M40" s="375"/>
      <c r="N40" s="375"/>
      <c r="O40" s="375"/>
      <c r="P40" s="375"/>
      <c r="Q40" s="2"/>
    </row>
    <row r="41" spans="2:17" x14ac:dyDescent="0.3">
      <c r="B41" s="4"/>
      <c r="C41" s="374" t="s">
        <v>429</v>
      </c>
      <c r="D41" s="374"/>
      <c r="E41" s="374"/>
      <c r="F41" s="374"/>
      <c r="G41" s="374"/>
      <c r="H41" s="374"/>
      <c r="I41" s="374"/>
      <c r="J41" s="2"/>
      <c r="L41" s="2"/>
      <c r="M41" s="375"/>
      <c r="N41" s="375"/>
      <c r="O41" s="375"/>
      <c r="P41" s="375"/>
      <c r="Q41" s="2"/>
    </row>
    <row r="42" spans="2:17" x14ac:dyDescent="0.3">
      <c r="B42" s="4"/>
      <c r="C42" s="365"/>
      <c r="D42" s="366"/>
      <c r="E42" s="366"/>
      <c r="F42" s="366"/>
      <c r="G42" s="366"/>
      <c r="H42" s="366"/>
      <c r="I42" s="367"/>
      <c r="J42" s="2"/>
      <c r="L42" s="2"/>
      <c r="M42" s="375"/>
      <c r="N42" s="375"/>
      <c r="O42" s="375"/>
      <c r="P42" s="375"/>
      <c r="Q42" s="2"/>
    </row>
    <row r="43" spans="2:17" x14ac:dyDescent="0.3">
      <c r="B43" s="4"/>
      <c r="C43" s="368"/>
      <c r="D43" s="369"/>
      <c r="E43" s="369"/>
      <c r="F43" s="369"/>
      <c r="G43" s="369"/>
      <c r="H43" s="369"/>
      <c r="I43" s="370"/>
      <c r="J43" s="2"/>
      <c r="L43" s="2"/>
      <c r="M43" s="375"/>
      <c r="N43" s="375"/>
      <c r="O43" s="375"/>
      <c r="P43" s="375"/>
      <c r="Q43" s="2"/>
    </row>
    <row r="44" spans="2:17" x14ac:dyDescent="0.3">
      <c r="B44" s="4"/>
      <c r="C44" s="368"/>
      <c r="D44" s="369"/>
      <c r="E44" s="369"/>
      <c r="F44" s="369"/>
      <c r="G44" s="369"/>
      <c r="H44" s="369"/>
      <c r="I44" s="370"/>
      <c r="J44" s="2"/>
      <c r="L44" s="2"/>
      <c r="M44" s="375"/>
      <c r="N44" s="375"/>
      <c r="O44" s="375"/>
      <c r="P44" s="375"/>
      <c r="Q44" s="2"/>
    </row>
    <row r="45" spans="2:17" x14ac:dyDescent="0.3">
      <c r="B45" s="4"/>
      <c r="C45" s="368"/>
      <c r="D45" s="369"/>
      <c r="E45" s="369"/>
      <c r="F45" s="369"/>
      <c r="G45" s="369"/>
      <c r="H45" s="369"/>
      <c r="I45" s="370"/>
      <c r="J45" s="2"/>
      <c r="L45" s="2"/>
      <c r="M45" s="363" t="s">
        <v>420</v>
      </c>
      <c r="N45" s="363"/>
      <c r="O45" s="363"/>
      <c r="P45" s="363"/>
      <c r="Q45" s="2"/>
    </row>
    <row r="46" spans="2:17" x14ac:dyDescent="0.3">
      <c r="B46" s="4"/>
      <c r="C46" s="371"/>
      <c r="D46" s="372"/>
      <c r="E46" s="372"/>
      <c r="F46" s="372"/>
      <c r="G46" s="372"/>
      <c r="H46" s="372"/>
      <c r="I46" s="373"/>
      <c r="J46" s="2"/>
      <c r="L46" s="2"/>
      <c r="M46" s="363"/>
      <c r="N46" s="363"/>
      <c r="O46" s="363"/>
      <c r="P46" s="363"/>
      <c r="Q46" s="2"/>
    </row>
    <row r="47" spans="2:17" x14ac:dyDescent="0.3">
      <c r="B47" s="4"/>
      <c r="C47" s="93"/>
      <c r="D47" s="93"/>
      <c r="E47" s="93"/>
      <c r="F47" s="93"/>
      <c r="G47" s="93"/>
      <c r="H47" s="93"/>
      <c r="I47" s="93"/>
      <c r="J47" s="2"/>
      <c r="L47" s="2"/>
      <c r="M47" s="93"/>
      <c r="N47" s="93"/>
      <c r="O47" s="93"/>
      <c r="P47" s="93"/>
      <c r="Q47" s="2"/>
    </row>
    <row r="48" spans="2:17" x14ac:dyDescent="0.3">
      <c r="B48" s="4"/>
      <c r="C48" s="362" t="s">
        <v>250</v>
      </c>
      <c r="D48" s="362"/>
      <c r="E48" s="362"/>
      <c r="F48" s="362"/>
      <c r="G48" s="362"/>
      <c r="H48" s="362"/>
      <c r="I48" s="362"/>
      <c r="J48" s="2"/>
      <c r="L48" s="2"/>
      <c r="M48" s="362" t="s">
        <v>250</v>
      </c>
      <c r="N48" s="362"/>
      <c r="O48" s="362"/>
      <c r="P48" s="362"/>
      <c r="Q48" s="2"/>
    </row>
    <row r="49" spans="2:17" ht="12.5" x14ac:dyDescent="0.25">
      <c r="B49" s="2"/>
      <c r="C49" s="362"/>
      <c r="D49" s="362"/>
      <c r="E49" s="362"/>
      <c r="F49" s="362"/>
      <c r="G49" s="362"/>
      <c r="H49" s="362"/>
      <c r="I49" s="362"/>
      <c r="J49" s="2"/>
      <c r="L49" s="2"/>
      <c r="M49" s="362"/>
      <c r="N49" s="362"/>
      <c r="O49" s="362"/>
      <c r="P49" s="362"/>
      <c r="Q49" s="2"/>
    </row>
    <row r="50" spans="2:17" ht="12.5" x14ac:dyDescent="0.25">
      <c r="B50" s="2"/>
      <c r="C50" s="2"/>
      <c r="D50" s="2"/>
      <c r="E50" s="2"/>
      <c r="F50" s="2"/>
      <c r="G50" s="2"/>
      <c r="H50" s="2"/>
      <c r="I50" s="2"/>
      <c r="J50" s="2"/>
      <c r="L50" s="2"/>
      <c r="M50" s="2"/>
      <c r="N50" s="2"/>
      <c r="O50" s="2"/>
      <c r="P50" s="2"/>
      <c r="Q50" s="2"/>
    </row>
  </sheetData>
  <sheetProtection selectLockedCells="1"/>
  <mergeCells count="8">
    <mergeCell ref="M48:P49"/>
    <mergeCell ref="C48:I49"/>
    <mergeCell ref="M45:P46"/>
    <mergeCell ref="M3:P4"/>
    <mergeCell ref="C3:I4"/>
    <mergeCell ref="C42:I46"/>
    <mergeCell ref="C41:I41"/>
    <mergeCell ref="M37:P44"/>
  </mergeCells>
  <hyperlinks>
    <hyperlink ref="M45:P46" r:id="rId1" display="Click here to send your minutes to the Networks team" xr:uid="{00000000-0004-0000-0300-000000000000}"/>
    <hyperlink ref="C48:I49" location="CheckComm" display="Click here to go back to the checklist" xr:uid="{00000000-0004-0000-0300-000001000000}"/>
    <hyperlink ref="M48:P49" location="CheckComm" display="Click here to go back to the checklist" xr:uid="{00000000-0004-0000-0300-000002000000}"/>
  </hyperlinks>
  <pageMargins left="0.7" right="0.7" top="0.75" bottom="0.75" header="0.3" footer="0.3"/>
  <pageSetup paperSize="9" orientation="portrait"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6017B-9B93-406C-9EBD-563D2255A7BA}">
  <sheetPr codeName="Sheet15">
    <tabColor rgb="FF0070C0"/>
  </sheetPr>
  <dimension ref="A1:K32"/>
  <sheetViews>
    <sheetView zoomScale="80" zoomScaleNormal="80" workbookViewId="0">
      <selection activeCell="O21" sqref="O21"/>
    </sheetView>
  </sheetViews>
  <sheetFormatPr defaultRowHeight="12.5" x14ac:dyDescent="0.25"/>
  <cols>
    <col min="1" max="1" width="21.81640625" customWidth="1"/>
    <col min="2" max="2" width="18.26953125" customWidth="1"/>
    <col min="3" max="3" width="21" bestFit="1" customWidth="1"/>
    <col min="4" max="4" width="15.81640625" customWidth="1"/>
    <col min="5" max="5" width="21" bestFit="1" customWidth="1"/>
    <col min="6" max="7" width="21" customWidth="1"/>
    <col min="8" max="8" width="21.81640625" customWidth="1"/>
    <col min="9" max="9" width="17.81640625" customWidth="1"/>
    <col min="10" max="10" width="18.1796875" bestFit="1" customWidth="1"/>
    <col min="11" max="11" width="13.81640625" customWidth="1"/>
  </cols>
  <sheetData>
    <row r="1" spans="1:11" ht="22.5" customHeight="1" x14ac:dyDescent="0.25">
      <c r="A1" s="376" t="s">
        <v>106</v>
      </c>
      <c r="B1" s="377"/>
      <c r="C1" s="376" t="s">
        <v>433</v>
      </c>
      <c r="D1" s="378"/>
      <c r="E1" s="377"/>
      <c r="F1" s="376" t="s">
        <v>434</v>
      </c>
      <c r="G1" s="377"/>
      <c r="H1" s="376" t="s">
        <v>103</v>
      </c>
      <c r="I1" s="378"/>
      <c r="J1" s="378"/>
      <c r="K1" s="377"/>
    </row>
    <row r="2" spans="1:11" s="104" customFormat="1" ht="21" customHeight="1" x14ac:dyDescent="0.25">
      <c r="A2" s="169" t="s">
        <v>105</v>
      </c>
      <c r="B2" s="163" t="s">
        <v>15</v>
      </c>
      <c r="C2" s="287" t="s">
        <v>509</v>
      </c>
      <c r="D2" s="283" t="s">
        <v>508</v>
      </c>
      <c r="E2" s="252" t="s">
        <v>435</v>
      </c>
      <c r="F2" s="253" t="s">
        <v>436</v>
      </c>
      <c r="G2" s="253" t="s">
        <v>437</v>
      </c>
      <c r="H2" s="251" t="s">
        <v>438</v>
      </c>
      <c r="I2" s="253" t="s">
        <v>439</v>
      </c>
      <c r="J2" s="253" t="s">
        <v>427</v>
      </c>
      <c r="K2" s="252" t="s">
        <v>440</v>
      </c>
    </row>
    <row r="3" spans="1:11" x14ac:dyDescent="0.25">
      <c r="A3" s="20" t="str">
        <f>Checklist!$E$7</f>
        <v>Toxicology Group Interest Group</v>
      </c>
      <c r="B3" t="str">
        <f>Checklist!$E$8</f>
        <v>Interest Group</v>
      </c>
      <c r="C3" s="254"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3" s="284" t="str">
        <f>Checklist!$D$81</f>
        <v>None</v>
      </c>
      <c r="E3" s="255">
        <f>Committee!$C$42</f>
        <v>0</v>
      </c>
      <c r="F3" s="256">
        <f>COUNTA(Committee!$N$7:$N$37)</f>
        <v>4</v>
      </c>
      <c r="G3" s="256"/>
      <c r="H3" s="254" t="s">
        <v>9</v>
      </c>
      <c r="I3" s="256" t="str">
        <f>Chair</f>
        <v>Kate Jones</v>
      </c>
      <c r="J3" s="256">
        <f>Committee!G7</f>
        <v>321609</v>
      </c>
      <c r="K3" s="255" t="str">
        <f>Committee!I7</f>
        <v>2021-2025</v>
      </c>
    </row>
    <row r="4" spans="1:11" x14ac:dyDescent="0.25">
      <c r="A4" s="20" t="str">
        <f>Checklist!$E$7</f>
        <v>Toxicology Group Interest Group</v>
      </c>
      <c r="B4" t="str">
        <f>Checklist!$E$8</f>
        <v>Interest Group</v>
      </c>
      <c r="C4"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4" s="285" t="str">
        <f>Checklist!$D$81</f>
        <v>None</v>
      </c>
      <c r="E4" s="153">
        <f>Committee!$C$42</f>
        <v>0</v>
      </c>
      <c r="F4">
        <f>COUNTA(Committee!$N$7:$N$37)</f>
        <v>4</v>
      </c>
      <c r="H4" s="20" t="s">
        <v>11</v>
      </c>
      <c r="I4" t="str">
        <f>Secretary</f>
        <v>Chris Waine</v>
      </c>
      <c r="J4">
        <f>Committee!G9</f>
        <v>397061</v>
      </c>
      <c r="K4" s="153" t="str">
        <f>Committee!I9</f>
        <v>2021-2025</v>
      </c>
    </row>
    <row r="5" spans="1:11" x14ac:dyDescent="0.25">
      <c r="A5" s="20" t="str">
        <f>Checklist!$E$7</f>
        <v>Toxicology Group Interest Group</v>
      </c>
      <c r="B5" t="str">
        <f>Checklist!$E$8</f>
        <v>Interest Group</v>
      </c>
      <c r="C5"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5" s="285" t="str">
        <f>Checklist!$D$81</f>
        <v>None</v>
      </c>
      <c r="E5" s="153">
        <f>Committee!$C$42</f>
        <v>0</v>
      </c>
      <c r="F5">
        <f>COUNTA(Committee!$N$7:$N$37)</f>
        <v>4</v>
      </c>
      <c r="H5" s="20" t="s">
        <v>10</v>
      </c>
      <c r="I5" t="str">
        <f>Treasurer</f>
        <v>John MacLachlan</v>
      </c>
      <c r="J5">
        <f>Committee!G11</f>
        <v>243739</v>
      </c>
      <c r="K5" s="153" t="str">
        <f>Committee!I11</f>
        <v>2020-2024</v>
      </c>
    </row>
    <row r="6" spans="1:11" x14ac:dyDescent="0.25">
      <c r="A6" s="20" t="str">
        <f>Checklist!$E$7</f>
        <v>Toxicology Group Interest Group</v>
      </c>
      <c r="B6" t="str">
        <f>Checklist!$E$8</f>
        <v>Interest Group</v>
      </c>
      <c r="C6"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6" s="285" t="str">
        <f>Checklist!$D$81</f>
        <v>None</v>
      </c>
      <c r="E6" s="153">
        <f>Committee!$C$42</f>
        <v>0</v>
      </c>
      <c r="F6">
        <f>COUNTA(Committee!$N$7:$N$37)</f>
        <v>4</v>
      </c>
      <c r="H6" s="20">
        <f>Committee!C13</f>
        <v>0</v>
      </c>
      <c r="I6" t="str">
        <f>Committee!E13</f>
        <v>Lindsay Bramwell</v>
      </c>
      <c r="J6">
        <f>Committee!G13</f>
        <v>0</v>
      </c>
      <c r="K6" s="153" t="str">
        <f>Committee!I13</f>
        <v>2021-2025</v>
      </c>
    </row>
    <row r="7" spans="1:11" x14ac:dyDescent="0.25">
      <c r="A7" s="20" t="str">
        <f>Checklist!$E$7</f>
        <v>Toxicology Group Interest Group</v>
      </c>
      <c r="B7" t="str">
        <f>Checklist!$E$8</f>
        <v>Interest Group</v>
      </c>
      <c r="C7"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7" s="285" t="str">
        <f>Checklist!$D$81</f>
        <v>None</v>
      </c>
      <c r="E7" s="153">
        <f>Committee!$C$42</f>
        <v>0</v>
      </c>
      <c r="F7">
        <f>COUNTA(Committee!$N$7:$N$37)</f>
        <v>4</v>
      </c>
      <c r="H7" s="20">
        <f>Committee!C14</f>
        <v>0</v>
      </c>
      <c r="I7" t="str">
        <f>Committee!E14</f>
        <v>Sarah Bull</v>
      </c>
      <c r="J7">
        <f>Committee!G14</f>
        <v>488072</v>
      </c>
      <c r="K7" s="153" t="str">
        <f>Committee!I14</f>
        <v>2020-2024</v>
      </c>
    </row>
    <row r="8" spans="1:11" x14ac:dyDescent="0.25">
      <c r="A8" s="20" t="str">
        <f>Checklist!$E$7</f>
        <v>Toxicology Group Interest Group</v>
      </c>
      <c r="B8" t="str">
        <f>Checklist!$E$8</f>
        <v>Interest Group</v>
      </c>
      <c r="C8"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8" s="285" t="str">
        <f>Checklist!$D$81</f>
        <v>None</v>
      </c>
      <c r="E8" s="153">
        <f>Committee!$C$42</f>
        <v>0</v>
      </c>
      <c r="F8">
        <f>COUNTA(Committee!$N$7:$N$37)</f>
        <v>4</v>
      </c>
      <c r="H8" s="20">
        <f>Committee!C15</f>
        <v>0</v>
      </c>
      <c r="I8" t="str">
        <f>Committee!E15</f>
        <v>David Hart</v>
      </c>
      <c r="J8">
        <f>Committee!G15</f>
        <v>0</v>
      </c>
      <c r="K8" s="153" t="str">
        <f>Committee!I15</f>
        <v>2019-2023</v>
      </c>
    </row>
    <row r="9" spans="1:11" x14ac:dyDescent="0.25">
      <c r="A9" s="20" t="str">
        <f>Checklist!$E$7</f>
        <v>Toxicology Group Interest Group</v>
      </c>
      <c r="B9" t="str">
        <f>Checklist!$E$8</f>
        <v>Interest Group</v>
      </c>
      <c r="C9"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9" s="285" t="str">
        <f>Checklist!$D$81</f>
        <v>None</v>
      </c>
      <c r="E9" s="153">
        <f>Committee!$C$42</f>
        <v>0</v>
      </c>
      <c r="F9">
        <f>COUNTA(Committee!$N$7:$N$37)</f>
        <v>4</v>
      </c>
      <c r="H9" s="20">
        <f>Committee!C16</f>
        <v>0</v>
      </c>
      <c r="I9" t="str">
        <f>Committee!E16</f>
        <v>Mark Hosford</v>
      </c>
      <c r="J9">
        <f>Committee!G16</f>
        <v>418082</v>
      </c>
      <c r="K9" s="153" t="str">
        <f>Committee!I16</f>
        <v>2020-2024</v>
      </c>
    </row>
    <row r="10" spans="1:11" x14ac:dyDescent="0.25">
      <c r="A10" s="20" t="str">
        <f>Checklist!$E$7</f>
        <v>Toxicology Group Interest Group</v>
      </c>
      <c r="B10" t="str">
        <f>Checklist!$E$8</f>
        <v>Interest Group</v>
      </c>
      <c r="C10"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0" s="285" t="str">
        <f>Checklist!$D$81</f>
        <v>None</v>
      </c>
      <c r="E10" s="153">
        <f>Committee!$C$42</f>
        <v>0</v>
      </c>
      <c r="F10">
        <f>COUNTA(Committee!$N$7:$N$37)</f>
        <v>4</v>
      </c>
      <c r="H10" s="20">
        <f>Committee!C17</f>
        <v>0</v>
      </c>
      <c r="I10" t="str">
        <f>Committee!E17</f>
        <v>Ehi Idahosa-Taylor</v>
      </c>
      <c r="J10">
        <f>Committee!G17</f>
        <v>676429</v>
      </c>
      <c r="K10" s="153" t="str">
        <f>Committee!I17</f>
        <v>2022-2026</v>
      </c>
    </row>
    <row r="11" spans="1:11" x14ac:dyDescent="0.25">
      <c r="A11" s="20" t="str">
        <f>Checklist!$E$7</f>
        <v>Toxicology Group Interest Group</v>
      </c>
      <c r="B11" t="str">
        <f>Checklist!$E$8</f>
        <v>Interest Group</v>
      </c>
      <c r="C11"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1" s="285" t="str">
        <f>Checklist!$D$81</f>
        <v>None</v>
      </c>
      <c r="E11" s="153">
        <f>Committee!$C$42</f>
        <v>0</v>
      </c>
      <c r="F11">
        <f>COUNTA(Committee!$N$7:$N$37)</f>
        <v>4</v>
      </c>
      <c r="H11" s="20">
        <f>Committee!C18</f>
        <v>0</v>
      </c>
      <c r="I11" t="str">
        <f>Committee!E18</f>
        <v>Anais Kahve</v>
      </c>
      <c r="J11">
        <f>Committee!G18</f>
        <v>461115</v>
      </c>
      <c r="K11" s="153" t="str">
        <f>Committee!I18</f>
        <v>2020-2024</v>
      </c>
    </row>
    <row r="12" spans="1:11" x14ac:dyDescent="0.25">
      <c r="A12" s="20" t="str">
        <f>Checklist!$E$7</f>
        <v>Toxicology Group Interest Group</v>
      </c>
      <c r="B12" t="str">
        <f>Checklist!$E$8</f>
        <v>Interest Group</v>
      </c>
      <c r="C12"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2" s="285" t="str">
        <f>Checklist!$D$81</f>
        <v>None</v>
      </c>
      <c r="E12" s="153">
        <f>Committee!$C$42</f>
        <v>0</v>
      </c>
      <c r="F12">
        <f>COUNTA(Committee!$N$7:$N$37)</f>
        <v>4</v>
      </c>
      <c r="H12" s="20">
        <f>Committee!C19</f>
        <v>0</v>
      </c>
      <c r="I12" t="str">
        <f>Committee!E19</f>
        <v>Trudy Knight</v>
      </c>
      <c r="J12">
        <f>Committee!G19</f>
        <v>500785</v>
      </c>
      <c r="K12" s="153" t="str">
        <f>Committee!I19</f>
        <v>2021-2025</v>
      </c>
    </row>
    <row r="13" spans="1:11" x14ac:dyDescent="0.25">
      <c r="A13" s="20" t="str">
        <f>Checklist!$E$7</f>
        <v>Toxicology Group Interest Group</v>
      </c>
      <c r="B13" t="str">
        <f>Checklist!$E$8</f>
        <v>Interest Group</v>
      </c>
      <c r="C13"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3" s="285" t="str">
        <f>Checklist!$D$81</f>
        <v>None</v>
      </c>
      <c r="E13" s="153">
        <f>Committee!$C$42</f>
        <v>0</v>
      </c>
      <c r="F13">
        <f>COUNTA(Committee!$N$7:$N$37)</f>
        <v>4</v>
      </c>
      <c r="H13" s="20">
        <f>Committee!C20</f>
        <v>0</v>
      </c>
      <c r="I13" t="str">
        <f>Committee!E20</f>
        <v>George Kowalczyk</v>
      </c>
      <c r="J13">
        <f>Committee!G20</f>
        <v>0</v>
      </c>
      <c r="K13" s="153" t="str">
        <f>Committee!I20</f>
        <v>2019-2023</v>
      </c>
    </row>
    <row r="14" spans="1:11" x14ac:dyDescent="0.25">
      <c r="A14" s="20" t="str">
        <f>Checklist!$E$7</f>
        <v>Toxicology Group Interest Group</v>
      </c>
      <c r="B14" t="str">
        <f>Checklist!$E$8</f>
        <v>Interest Group</v>
      </c>
      <c r="C14"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4" s="285" t="str">
        <f>Checklist!$D$81</f>
        <v>None</v>
      </c>
      <c r="E14" s="153">
        <f>Committee!$C$42</f>
        <v>0</v>
      </c>
      <c r="F14">
        <f>COUNTA(Committee!$N$7:$N$37)</f>
        <v>4</v>
      </c>
      <c r="H14" s="20">
        <f>Committee!C21</f>
        <v>0</v>
      </c>
      <c r="I14" t="str">
        <f>Committee!E21</f>
        <v>Margaret McGuinness</v>
      </c>
      <c r="J14">
        <f>Committee!G21</f>
        <v>0</v>
      </c>
      <c r="K14" s="153" t="str">
        <f>Committee!I21</f>
        <v>2022-2026</v>
      </c>
    </row>
    <row r="15" spans="1:11" x14ac:dyDescent="0.25">
      <c r="A15" s="20" t="str">
        <f>Checklist!$E$7</f>
        <v>Toxicology Group Interest Group</v>
      </c>
      <c r="B15" t="str">
        <f>Checklist!$E$8</f>
        <v>Interest Group</v>
      </c>
      <c r="C15"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5" s="285" t="str">
        <f>Checklist!$D$81</f>
        <v>None</v>
      </c>
      <c r="E15" s="153">
        <f>Committee!$C$42</f>
        <v>0</v>
      </c>
      <c r="F15">
        <f>COUNTA(Committee!$N$7:$N$37)</f>
        <v>4</v>
      </c>
      <c r="H15" s="20">
        <f>Committee!C22</f>
        <v>0</v>
      </c>
      <c r="I15" t="str">
        <f>Committee!E22</f>
        <v>David O'Loughlin</v>
      </c>
      <c r="J15">
        <f>Committee!G22</f>
        <v>668494</v>
      </c>
      <c r="K15" s="153" t="str">
        <f>Committee!I22</f>
        <v>2022-2026</v>
      </c>
    </row>
    <row r="16" spans="1:11" x14ac:dyDescent="0.25">
      <c r="A16" s="20" t="str">
        <f>Checklist!$E$7</f>
        <v>Toxicology Group Interest Group</v>
      </c>
      <c r="B16" t="str">
        <f>Checklist!$E$8</f>
        <v>Interest Group</v>
      </c>
      <c r="C16"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6" s="285" t="str">
        <f>Checklist!$D$81</f>
        <v>None</v>
      </c>
      <c r="E16" s="153">
        <f>Committee!$C$42</f>
        <v>0</v>
      </c>
      <c r="F16">
        <f>COUNTA(Committee!$N$7:$N$37)</f>
        <v>4</v>
      </c>
      <c r="H16" s="20">
        <f>Committee!C23</f>
        <v>0</v>
      </c>
      <c r="I16" t="str">
        <f>Committee!E23</f>
        <v>Shirley Price</v>
      </c>
      <c r="J16">
        <f>Committee!G23</f>
        <v>584703</v>
      </c>
      <c r="K16" s="153" t="str">
        <f>Committee!I23</f>
        <v>2022-2026</v>
      </c>
    </row>
    <row r="17" spans="1:11" x14ac:dyDescent="0.25">
      <c r="A17" s="20" t="str">
        <f>Checklist!$E$7</f>
        <v>Toxicology Group Interest Group</v>
      </c>
      <c r="B17" t="str">
        <f>Checklist!$E$8</f>
        <v>Interest Group</v>
      </c>
      <c r="C17"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7" s="285" t="str">
        <f>Checklist!$D$81</f>
        <v>None</v>
      </c>
      <c r="E17" s="153">
        <f>Committee!$C$42</f>
        <v>0</v>
      </c>
      <c r="F17">
        <f>COUNTA(Committee!$N$7:$N$37)</f>
        <v>4</v>
      </c>
      <c r="H17" s="20">
        <f>Committee!C24</f>
        <v>0</v>
      </c>
      <c r="I17" t="str">
        <f>Committee!E24</f>
        <v>Mike Quint</v>
      </c>
      <c r="J17">
        <f>Committee!G24</f>
        <v>0</v>
      </c>
      <c r="K17" s="153" t="str">
        <f>Committee!I24</f>
        <v>2019-2023</v>
      </c>
    </row>
    <row r="18" spans="1:11" x14ac:dyDescent="0.25">
      <c r="A18" s="20" t="str">
        <f>Checklist!$E$7</f>
        <v>Toxicology Group Interest Group</v>
      </c>
      <c r="B18" t="str">
        <f>Checklist!$E$8</f>
        <v>Interest Group</v>
      </c>
      <c r="C18"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8" s="285" t="str">
        <f>Checklist!$D$81</f>
        <v>None</v>
      </c>
      <c r="E18" s="153">
        <f>Committee!$C$42</f>
        <v>0</v>
      </c>
      <c r="F18">
        <f>COUNTA(Committee!$N$7:$N$37)</f>
        <v>4</v>
      </c>
      <c r="H18" s="20">
        <f>Committee!C25</f>
        <v>0</v>
      </c>
      <c r="I18" t="str">
        <f>Committee!E25</f>
        <v>Martin Rose</v>
      </c>
      <c r="J18">
        <f>Committee!G25</f>
        <v>325523</v>
      </c>
      <c r="K18" s="153" t="str">
        <f>Committee!I25</f>
        <v>2020-2024</v>
      </c>
    </row>
    <row r="19" spans="1:11" x14ac:dyDescent="0.25">
      <c r="A19" s="20" t="str">
        <f>Checklist!$E$7</f>
        <v>Toxicology Group Interest Group</v>
      </c>
      <c r="B19" t="str">
        <f>Checklist!$E$8</f>
        <v>Interest Group</v>
      </c>
      <c r="C19"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19" s="285" t="str">
        <f>Checklist!$D$81</f>
        <v>None</v>
      </c>
      <c r="E19" s="153">
        <f>Committee!$C$42</f>
        <v>0</v>
      </c>
      <c r="F19">
        <f>COUNTA(Committee!$N$7:$N$37)</f>
        <v>4</v>
      </c>
      <c r="H19" s="20">
        <f>Committee!C26</f>
        <v>0</v>
      </c>
      <c r="I19" t="str">
        <f>Committee!E26</f>
        <v>Paul Russell</v>
      </c>
      <c r="J19">
        <f>Committee!G26</f>
        <v>334608</v>
      </c>
      <c r="K19" s="153" t="str">
        <f>Committee!I26</f>
        <v>2020-2024</v>
      </c>
    </row>
    <row r="20" spans="1:11" x14ac:dyDescent="0.25">
      <c r="A20" s="20" t="str">
        <f>Checklist!$E$7</f>
        <v>Toxicology Group Interest Group</v>
      </c>
      <c r="B20" t="str">
        <f>Checklist!$E$8</f>
        <v>Interest Group</v>
      </c>
      <c r="C20"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0" s="285" t="str">
        <f>Checklist!$D$81</f>
        <v>None</v>
      </c>
      <c r="E20" s="153">
        <f>Committee!$C$42</f>
        <v>0</v>
      </c>
      <c r="F20">
        <f>COUNTA(Committee!$N$7:$N$37)</f>
        <v>4</v>
      </c>
      <c r="H20" s="20">
        <f>Committee!C27</f>
        <v>0</v>
      </c>
      <c r="I20" t="str">
        <f>Committee!E27</f>
        <v>Ovnair Sepai</v>
      </c>
      <c r="J20">
        <f>Committee!G27</f>
        <v>313965</v>
      </c>
      <c r="K20" s="153" t="str">
        <f>Committee!I27</f>
        <v>2020-2024</v>
      </c>
    </row>
    <row r="21" spans="1:11" x14ac:dyDescent="0.25">
      <c r="A21" s="20" t="str">
        <f>Checklist!$E$7</f>
        <v>Toxicology Group Interest Group</v>
      </c>
      <c r="B21" t="str">
        <f>Checklist!$E$8</f>
        <v>Interest Group</v>
      </c>
      <c r="C21"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1" s="285" t="str">
        <f>Checklist!$D$81</f>
        <v>None</v>
      </c>
      <c r="E21" s="153">
        <f>Committee!$C$42</f>
        <v>0</v>
      </c>
      <c r="F21">
        <f>COUNTA(Committee!$N$7:$N$37)</f>
        <v>4</v>
      </c>
      <c r="H21" s="20">
        <f>Committee!C28</f>
        <v>0</v>
      </c>
      <c r="I21" t="str">
        <f>Committee!E28</f>
        <v>Andrew Smith</v>
      </c>
      <c r="J21">
        <f>Committee!G28</f>
        <v>0</v>
      </c>
      <c r="K21" s="153" t="str">
        <f>Committee!I28</f>
        <v>2020-2024</v>
      </c>
    </row>
    <row r="22" spans="1:11" x14ac:dyDescent="0.25">
      <c r="A22" s="20" t="str">
        <f>Checklist!$E$7</f>
        <v>Toxicology Group Interest Group</v>
      </c>
      <c r="B22" t="str">
        <f>Checklist!$E$8</f>
        <v>Interest Group</v>
      </c>
      <c r="C22"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2" s="285" t="str">
        <f>Checklist!$D$81</f>
        <v>None</v>
      </c>
      <c r="E22" s="153">
        <f>Committee!$C$42</f>
        <v>0</v>
      </c>
      <c r="F22">
        <f>COUNTA(Committee!$N$7:$N$37)</f>
        <v>4</v>
      </c>
      <c r="H22" s="20">
        <f>Committee!C29</f>
        <v>0</v>
      </c>
      <c r="I22">
        <f>Committee!E29</f>
        <v>0</v>
      </c>
      <c r="J22">
        <f>Committee!G29</f>
        <v>0</v>
      </c>
      <c r="K22" s="153">
        <f>Committee!I29</f>
        <v>0</v>
      </c>
    </row>
    <row r="23" spans="1:11" x14ac:dyDescent="0.25">
      <c r="A23" s="20" t="str">
        <f>Checklist!$E$7</f>
        <v>Toxicology Group Interest Group</v>
      </c>
      <c r="B23" t="str">
        <f>Checklist!$E$8</f>
        <v>Interest Group</v>
      </c>
      <c r="C23"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3" s="285" t="str">
        <f>Checklist!$D$81</f>
        <v>None</v>
      </c>
      <c r="E23" s="153">
        <f>Committee!$C$42</f>
        <v>0</v>
      </c>
      <c r="F23">
        <f>COUNTA(Committee!$N$7:$N$37)</f>
        <v>4</v>
      </c>
      <c r="H23" s="20">
        <f>Committee!C30</f>
        <v>0</v>
      </c>
      <c r="I23">
        <f>Committee!E30</f>
        <v>0</v>
      </c>
      <c r="J23">
        <f>Committee!G30</f>
        <v>0</v>
      </c>
      <c r="K23" s="153">
        <f>Committee!I30</f>
        <v>0</v>
      </c>
    </row>
    <row r="24" spans="1:11" x14ac:dyDescent="0.25">
      <c r="A24" s="20" t="str">
        <f>Checklist!$E$7</f>
        <v>Toxicology Group Interest Group</v>
      </c>
      <c r="B24" t="str">
        <f>Checklist!$E$8</f>
        <v>Interest Group</v>
      </c>
      <c r="C24"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4" s="285" t="str">
        <f>Checklist!$D$81</f>
        <v>None</v>
      </c>
      <c r="E24" s="153">
        <f>Committee!$C$42</f>
        <v>0</v>
      </c>
      <c r="F24">
        <f>COUNTA(Committee!$N$7:$N$37)</f>
        <v>4</v>
      </c>
      <c r="H24" s="20">
        <f>Committee!C31</f>
        <v>0</v>
      </c>
      <c r="I24">
        <f>Committee!E31</f>
        <v>0</v>
      </c>
      <c r="J24">
        <f>Committee!G31</f>
        <v>0</v>
      </c>
      <c r="K24" s="153">
        <f>Committee!I31</f>
        <v>0</v>
      </c>
    </row>
    <row r="25" spans="1:11" x14ac:dyDescent="0.25">
      <c r="A25" s="20" t="str">
        <f>Checklist!$E$7</f>
        <v>Toxicology Group Interest Group</v>
      </c>
      <c r="B25" t="str">
        <f>Checklist!$E$8</f>
        <v>Interest Group</v>
      </c>
      <c r="C25"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5" s="285" t="str">
        <f>Checklist!$D$81</f>
        <v>None</v>
      </c>
      <c r="E25" s="153">
        <f>Committee!$C$42</f>
        <v>0</v>
      </c>
      <c r="F25">
        <f>COUNTA(Committee!$N$7:$N$37)</f>
        <v>4</v>
      </c>
      <c r="H25" s="20">
        <f>Committee!C32</f>
        <v>0</v>
      </c>
      <c r="I25">
        <f>Committee!E32</f>
        <v>0</v>
      </c>
      <c r="J25">
        <f>Committee!G32</f>
        <v>0</v>
      </c>
      <c r="K25" s="153">
        <f>Committee!I32</f>
        <v>0</v>
      </c>
    </row>
    <row r="26" spans="1:11" x14ac:dyDescent="0.25">
      <c r="A26" s="20" t="str">
        <f>Checklist!$E$7</f>
        <v>Toxicology Group Interest Group</v>
      </c>
      <c r="B26" t="str">
        <f>Checklist!$E$8</f>
        <v>Interest Group</v>
      </c>
      <c r="C26"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6" s="285" t="str">
        <f>Checklist!$D$81</f>
        <v>None</v>
      </c>
      <c r="E26" s="153">
        <f>Committee!$C$42</f>
        <v>0</v>
      </c>
      <c r="F26">
        <f>COUNTA(Committee!$N$7:$N$37)</f>
        <v>4</v>
      </c>
      <c r="H26" s="20">
        <f>Committee!C33</f>
        <v>0</v>
      </c>
      <c r="I26">
        <f>Committee!E33</f>
        <v>0</v>
      </c>
      <c r="J26">
        <f>Committee!G33</f>
        <v>0</v>
      </c>
      <c r="K26" s="153">
        <f>Committee!I33</f>
        <v>0</v>
      </c>
    </row>
    <row r="27" spans="1:11" x14ac:dyDescent="0.25">
      <c r="A27" s="20" t="str">
        <f>Checklist!$E$7</f>
        <v>Toxicology Group Interest Group</v>
      </c>
      <c r="B27" t="str">
        <f>Checklist!$E$8</f>
        <v>Interest Group</v>
      </c>
      <c r="C27"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7" s="285" t="str">
        <f>Checklist!$D$81</f>
        <v>None</v>
      </c>
      <c r="E27" s="153">
        <f>Committee!$C$42</f>
        <v>0</v>
      </c>
      <c r="F27">
        <f>COUNTA(Committee!$N$7:$N$37)</f>
        <v>4</v>
      </c>
      <c r="H27" s="20">
        <f>Committee!C34</f>
        <v>0</v>
      </c>
      <c r="I27">
        <f>Committee!E34</f>
        <v>0</v>
      </c>
      <c r="J27">
        <f>Committee!G34</f>
        <v>0</v>
      </c>
      <c r="K27" s="153">
        <f>Committee!I34</f>
        <v>0</v>
      </c>
    </row>
    <row r="28" spans="1:11" x14ac:dyDescent="0.25">
      <c r="A28" s="20" t="str">
        <f>Checklist!$E$7</f>
        <v>Toxicology Group Interest Group</v>
      </c>
      <c r="B28" t="str">
        <f>Checklist!$E$8</f>
        <v>Interest Group</v>
      </c>
      <c r="C28"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8" s="285" t="str">
        <f>Checklist!$D$81</f>
        <v>None</v>
      </c>
      <c r="E28" s="153">
        <f>Committee!$C$42</f>
        <v>0</v>
      </c>
      <c r="F28">
        <f>COUNTA(Committee!$N$7:$N$37)</f>
        <v>4</v>
      </c>
      <c r="H28" s="20">
        <f>Committee!C35</f>
        <v>0</v>
      </c>
      <c r="I28">
        <f>Committee!E35</f>
        <v>0</v>
      </c>
      <c r="J28">
        <f>Committee!G35</f>
        <v>0</v>
      </c>
      <c r="K28" s="153">
        <f>Committee!I35</f>
        <v>0</v>
      </c>
    </row>
    <row r="29" spans="1:11" x14ac:dyDescent="0.25">
      <c r="A29" s="20" t="str">
        <f>Checklist!$E$7</f>
        <v>Toxicology Group Interest Group</v>
      </c>
      <c r="B29" t="str">
        <f>Checklist!$E$8</f>
        <v>Interest Group</v>
      </c>
      <c r="C29"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29" s="285" t="str">
        <f>Checklist!$D$81</f>
        <v>None</v>
      </c>
      <c r="E29" s="153">
        <f>Committee!$C$42</f>
        <v>0</v>
      </c>
      <c r="F29">
        <f>COUNTA(Committee!$N$7:$N$37)</f>
        <v>4</v>
      </c>
      <c r="H29" s="20">
        <f>Committee!C36</f>
        <v>0</v>
      </c>
      <c r="I29">
        <f>Committee!E36</f>
        <v>0</v>
      </c>
      <c r="J29">
        <f>Committee!G36</f>
        <v>0</v>
      </c>
      <c r="K29" s="153">
        <f>Committee!I36</f>
        <v>0</v>
      </c>
    </row>
    <row r="30" spans="1:11" x14ac:dyDescent="0.25">
      <c r="A30" s="20" t="str">
        <f>Checklist!$E$7</f>
        <v>Toxicology Group Interest Group</v>
      </c>
      <c r="B30" t="str">
        <f>Checklist!$E$8</f>
        <v>Interest Group</v>
      </c>
      <c r="C30"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30" s="285" t="str">
        <f>Checklist!$D$81</f>
        <v>None</v>
      </c>
      <c r="E30" s="153">
        <f>Committee!$C$42</f>
        <v>0</v>
      </c>
      <c r="F30">
        <f>COUNTA(Committee!$N$7:$N$37)</f>
        <v>4</v>
      </c>
      <c r="H30" s="20">
        <f>Committee!C37</f>
        <v>0</v>
      </c>
      <c r="I30">
        <f>Committee!E37</f>
        <v>0</v>
      </c>
      <c r="J30">
        <f>Committee!G37</f>
        <v>0</v>
      </c>
      <c r="K30" s="153">
        <f>Committee!I37</f>
        <v>0</v>
      </c>
    </row>
    <row r="31" spans="1:11" x14ac:dyDescent="0.25">
      <c r="A31" s="20" t="str">
        <f>Checklist!$E$7</f>
        <v>Toxicology Group Interest Group</v>
      </c>
      <c r="B31" t="str">
        <f>Checklist!$E$8</f>
        <v>Interest Group</v>
      </c>
      <c r="C31" s="20"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31" s="285" t="str">
        <f>Checklist!$D$81</f>
        <v>None</v>
      </c>
      <c r="E31" s="153">
        <f>Committee!$C$42</f>
        <v>0</v>
      </c>
      <c r="F31">
        <f>COUNTA(Committee!$N$7:$N$37)</f>
        <v>4</v>
      </c>
      <c r="H31" s="20">
        <f>Committee!C38</f>
        <v>0</v>
      </c>
      <c r="I31">
        <f>Committee!E38</f>
        <v>0</v>
      </c>
      <c r="J31">
        <f>Committee!G38</f>
        <v>0</v>
      </c>
      <c r="K31" s="153">
        <f>Committee!I38</f>
        <v>0</v>
      </c>
    </row>
    <row r="32" spans="1:11" x14ac:dyDescent="0.25">
      <c r="A32" s="21" t="str">
        <f>Checklist!$E$7</f>
        <v>Toxicology Group Interest Group</v>
      </c>
      <c r="B32" s="22" t="str">
        <f>Checklist!$E$8</f>
        <v>Interest Group</v>
      </c>
      <c r="C32" s="21" t="str">
        <f>Checklist!$D$78</f>
        <v>We continue to strike a balance between formal scientific meetings - of which we (co-)organised 3 in 2023 - and our online content. This year we have focused on our Toxicology Topics in Brief, of which six documents are now available, and continue to develop our "Faces of Toxicology" video series.
We are continuing to meet as a Committee in a hybrid format, which has seen the majority of the group be able to attend the majority of meetings. This is a great help to our planning and activities. With the retirement of three members at the end of this year  we advertised for two new Committee members. We received six applications, and we look forward to welcoming the successful candidates to our next meeting in March</v>
      </c>
      <c r="D32" s="286" t="str">
        <f>Checklist!$D$81</f>
        <v>None</v>
      </c>
      <c r="E32" s="155">
        <f>Committee!$C$42</f>
        <v>0</v>
      </c>
      <c r="F32" s="22">
        <f>COUNTA(Committee!$N$7:$N$37)</f>
        <v>4</v>
      </c>
      <c r="G32" s="22"/>
      <c r="H32" s="21">
        <f>Committee!C39</f>
        <v>0</v>
      </c>
      <c r="I32" s="22">
        <f>Committee!E39</f>
        <v>0</v>
      </c>
      <c r="J32" s="22">
        <f>Committee!G39</f>
        <v>0</v>
      </c>
      <c r="K32" s="155">
        <f>Committee!I39</f>
        <v>0</v>
      </c>
    </row>
  </sheetData>
  <mergeCells count="4">
    <mergeCell ref="A1:B1"/>
    <mergeCell ref="C1:E1"/>
    <mergeCell ref="F1:G1"/>
    <mergeCell ref="H1:K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O2131"/>
  <sheetViews>
    <sheetView zoomScaleNormal="100" workbookViewId="0">
      <pane ySplit="5" topLeftCell="A6" activePane="bottomLeft" state="frozen"/>
      <selection pane="bottomLeft" activeCell="E11" sqref="E11"/>
    </sheetView>
  </sheetViews>
  <sheetFormatPr defaultColWidth="9.1796875" defaultRowHeight="13" x14ac:dyDescent="0.3"/>
  <cols>
    <col min="1" max="1" width="2.453125" style="68" customWidth="1"/>
    <col min="2" max="2" width="2.453125" style="34" customWidth="1"/>
    <col min="3" max="3" width="78.1796875" style="7" customWidth="1"/>
    <col min="4" max="4" width="2.453125" style="7" customWidth="1"/>
    <col min="5" max="5" width="64.81640625" style="227" customWidth="1"/>
    <col min="6" max="8" width="2.453125" style="8" customWidth="1"/>
    <col min="9" max="9" width="21.7265625" style="49" customWidth="1"/>
    <col min="10" max="10" width="2.453125" style="8" customWidth="1"/>
    <col min="11" max="11" width="2.453125" style="68" customWidth="1"/>
    <col min="12" max="12" width="2.453125" style="8" customWidth="1"/>
    <col min="13" max="13" width="69" style="7" customWidth="1"/>
    <col min="14" max="15" width="2.453125" style="8" customWidth="1"/>
    <col min="16" max="16384" width="9.1796875" style="8"/>
  </cols>
  <sheetData>
    <row r="1" spans="1:15" x14ac:dyDescent="0.3">
      <c r="B1" s="8"/>
      <c r="C1" s="8"/>
      <c r="D1" s="8"/>
      <c r="F1" s="49"/>
      <c r="G1" s="49"/>
      <c r="H1" s="49"/>
      <c r="I1" s="8"/>
      <c r="L1" s="34"/>
      <c r="N1" s="7"/>
    </row>
    <row r="2" spans="1:15" ht="12.5" x14ac:dyDescent="0.25">
      <c r="B2" s="2"/>
      <c r="C2" s="2"/>
      <c r="D2" s="2"/>
      <c r="E2" s="234"/>
      <c r="F2" s="48"/>
      <c r="G2" s="48"/>
      <c r="H2" s="48"/>
      <c r="I2" s="2"/>
      <c r="J2" s="2"/>
      <c r="K2" s="199"/>
      <c r="L2" s="37"/>
      <c r="M2" s="2"/>
      <c r="N2" s="2"/>
    </row>
    <row r="3" spans="1:15" ht="54" customHeight="1" x14ac:dyDescent="0.25">
      <c r="A3" s="148"/>
      <c r="B3" s="149"/>
      <c r="C3" s="384" t="s">
        <v>505</v>
      </c>
      <c r="D3" s="384"/>
      <c r="E3" s="384"/>
      <c r="F3" s="384"/>
      <c r="G3" s="384"/>
      <c r="H3" s="384"/>
      <c r="I3" s="384"/>
      <c r="J3" s="384"/>
      <c r="K3" s="384"/>
      <c r="L3" s="384"/>
      <c r="M3" s="384"/>
      <c r="N3" s="149"/>
      <c r="O3" s="148"/>
    </row>
    <row r="4" spans="1:15" x14ac:dyDescent="0.25">
      <c r="B4" s="2"/>
      <c r="C4" s="2"/>
      <c r="D4" s="2"/>
      <c r="E4" s="234"/>
      <c r="F4" s="48"/>
      <c r="G4" s="48"/>
      <c r="H4" s="48"/>
      <c r="I4" s="2"/>
      <c r="J4" s="2"/>
      <c r="K4" s="199"/>
      <c r="L4" s="37"/>
      <c r="M4" s="100"/>
      <c r="N4" s="100"/>
    </row>
    <row r="5" spans="1:15" x14ac:dyDescent="0.3">
      <c r="B5" s="8"/>
      <c r="C5" s="8"/>
      <c r="D5" s="8"/>
      <c r="F5" s="49"/>
      <c r="G5" s="49"/>
      <c r="H5" s="49"/>
      <c r="I5" s="8"/>
      <c r="L5" s="34"/>
      <c r="N5" s="7"/>
    </row>
    <row r="6" spans="1:15" x14ac:dyDescent="0.3">
      <c r="B6" s="37"/>
      <c r="C6" s="4"/>
      <c r="D6" s="4"/>
      <c r="E6" s="234"/>
      <c r="F6" s="2"/>
      <c r="H6" s="2"/>
      <c r="I6" s="48"/>
      <c r="J6" s="2"/>
      <c r="L6" s="2"/>
      <c r="M6" s="4"/>
      <c r="N6" s="2"/>
    </row>
    <row r="7" spans="1:15" s="16" customFormat="1" ht="30.75" customHeight="1" x14ac:dyDescent="0.25">
      <c r="A7" s="200">
        <v>1</v>
      </c>
      <c r="B7" s="35"/>
      <c r="C7" s="151" t="s">
        <v>318</v>
      </c>
      <c r="D7" s="151"/>
      <c r="E7" s="151"/>
      <c r="F7" s="152"/>
      <c r="H7" s="12"/>
      <c r="I7" s="140" t="str">
        <f>IF(COUNTIF(I11:I85,"Information needed")&lt;1,"Complete","Incomplete")</f>
        <v>Complete</v>
      </c>
      <c r="J7" s="41"/>
      <c r="K7" s="200">
        <v>1</v>
      </c>
      <c r="L7" s="12"/>
      <c r="M7" s="101" t="s">
        <v>263</v>
      </c>
      <c r="N7" s="12"/>
      <c r="O7" s="36"/>
    </row>
    <row r="8" spans="1:15" x14ac:dyDescent="0.3">
      <c r="B8" s="37"/>
      <c r="C8" s="37"/>
      <c r="D8" s="37"/>
      <c r="E8" s="37"/>
      <c r="F8" s="37"/>
      <c r="G8" s="16"/>
      <c r="H8" s="37"/>
      <c r="I8" s="37"/>
      <c r="J8" s="37"/>
      <c r="L8" s="2"/>
      <c r="M8" s="4"/>
      <c r="N8" s="2"/>
    </row>
    <row r="9" spans="1:15" ht="18" customHeight="1" x14ac:dyDescent="0.4">
      <c r="B9" s="37"/>
      <c r="C9" s="142" t="s">
        <v>446</v>
      </c>
      <c r="D9" s="142"/>
      <c r="E9" s="141"/>
      <c r="F9" s="2"/>
      <c r="H9" s="2"/>
      <c r="I9" s="48"/>
      <c r="J9" s="2"/>
      <c r="L9" s="2"/>
      <c r="M9" s="143" t="s">
        <v>319</v>
      </c>
      <c r="N9" s="2"/>
    </row>
    <row r="10" spans="1:15" ht="13.5" customHeight="1" thickBot="1" x14ac:dyDescent="0.35">
      <c r="B10" s="37"/>
      <c r="C10" s="4"/>
      <c r="D10" s="4"/>
      <c r="E10" s="234"/>
      <c r="F10" s="2"/>
      <c r="H10" s="2"/>
      <c r="I10" s="48"/>
      <c r="J10" s="2"/>
      <c r="L10" s="2"/>
      <c r="M10" s="26"/>
      <c r="N10" s="2"/>
    </row>
    <row r="11" spans="1:15" ht="13.5" customHeight="1" x14ac:dyDescent="0.3">
      <c r="B11" s="37"/>
      <c r="C11" s="13" t="s">
        <v>13</v>
      </c>
      <c r="D11" s="13"/>
      <c r="E11" s="235" t="s">
        <v>559</v>
      </c>
      <c r="F11" s="2"/>
      <c r="H11" s="2"/>
      <c r="I11" s="47" t="str">
        <f>IF(OR($E15="Cancelled",$E15="Postponed, see Future Events for info",E11&lt;&gt;""), "", "Information needed")</f>
        <v/>
      </c>
      <c r="J11" s="38"/>
      <c r="L11" s="2"/>
      <c r="M11" s="355" t="s">
        <v>457</v>
      </c>
      <c r="N11" s="2"/>
      <c r="O11" s="42"/>
    </row>
    <row r="12" spans="1:15" ht="13.5" customHeight="1" x14ac:dyDescent="0.3">
      <c r="B12" s="37"/>
      <c r="C12" s="13" t="s">
        <v>50</v>
      </c>
      <c r="D12" s="13"/>
      <c r="E12" s="237" t="s">
        <v>560</v>
      </c>
      <c r="F12" s="2"/>
      <c r="H12" s="2"/>
      <c r="I12" s="47" t="str">
        <f>IF(OR($E15="Cancelled",$E15="Postponed, see Future Events for info",E12&lt;&gt;""), "", "Information needed")</f>
        <v/>
      </c>
      <c r="J12" s="38"/>
      <c r="L12" s="2"/>
      <c r="M12" s="355"/>
      <c r="N12" s="2"/>
      <c r="O12" s="42"/>
    </row>
    <row r="13" spans="1:15" ht="13.5" customHeight="1" x14ac:dyDescent="0.3">
      <c r="B13" s="37"/>
      <c r="C13" s="13" t="s">
        <v>110</v>
      </c>
      <c r="D13" s="13"/>
      <c r="E13" s="237" t="s">
        <v>561</v>
      </c>
      <c r="F13" s="2"/>
      <c r="H13" s="2"/>
      <c r="I13" s="47" t="str">
        <f>IF(OR($E15="Cancelled",$E15="Postponed, see Future Events for info",E13&lt;&gt;""), "", "Information needed")</f>
        <v/>
      </c>
      <c r="J13" s="38"/>
      <c r="L13" s="2"/>
      <c r="M13" s="355"/>
      <c r="N13" s="2"/>
      <c r="O13" s="42"/>
    </row>
    <row r="14" spans="1:15" ht="13.5" customHeight="1" x14ac:dyDescent="0.3">
      <c r="B14" s="37"/>
      <c r="C14" s="13" t="s">
        <v>487</v>
      </c>
      <c r="D14" s="13"/>
      <c r="E14" s="237" t="s">
        <v>488</v>
      </c>
      <c r="F14" s="2"/>
      <c r="H14" s="2"/>
      <c r="I14" s="47" t="str">
        <f>IF(OR($E15="Cancelled",$E15="Postponed, see Future Events for info",E14&lt;&gt;""), "", "Information needed")</f>
        <v/>
      </c>
      <c r="J14" s="38"/>
      <c r="L14" s="2"/>
      <c r="M14" s="355"/>
      <c r="N14" s="2"/>
      <c r="O14" s="42"/>
    </row>
    <row r="15" spans="1:15" ht="13.5" customHeight="1" thickBot="1" x14ac:dyDescent="0.35">
      <c r="B15" s="37"/>
      <c r="C15" s="156" t="s">
        <v>486</v>
      </c>
      <c r="D15" s="13"/>
      <c r="E15" s="236" t="s">
        <v>3</v>
      </c>
      <c r="F15" s="2"/>
      <c r="H15" s="2"/>
      <c r="I15" s="47" t="str">
        <f>IF(OR($E15="Cancelled",$E15="Postponed, see Future Events for info",E15&lt;&gt;""), "", "Information needed")</f>
        <v/>
      </c>
      <c r="J15" s="38"/>
      <c r="L15" s="2"/>
      <c r="M15" s="355"/>
      <c r="N15" s="2"/>
      <c r="O15" s="42"/>
    </row>
    <row r="16" spans="1:15" ht="13.5" customHeight="1" thickBot="1" x14ac:dyDescent="0.35">
      <c r="B16" s="37"/>
      <c r="C16" s="13"/>
      <c r="D16" s="13"/>
      <c r="E16" s="234"/>
      <c r="F16" s="2"/>
      <c r="H16" s="2"/>
      <c r="I16" s="47"/>
      <c r="J16" s="38"/>
      <c r="L16" s="2"/>
      <c r="M16" s="355"/>
      <c r="N16" s="2"/>
      <c r="O16" s="42"/>
    </row>
    <row r="17" spans="2:15" ht="13.5" customHeight="1" x14ac:dyDescent="0.3">
      <c r="B17" s="37"/>
      <c r="C17" s="13" t="s">
        <v>503</v>
      </c>
      <c r="D17" s="13"/>
      <c r="E17" s="235" t="s">
        <v>3</v>
      </c>
      <c r="F17" s="2"/>
      <c r="H17" s="2"/>
      <c r="I17" s="47" t="str">
        <f>IF(OR($E15="Cancelled",$E15="Postponed, see Future Events for info",E17&lt;&gt;""), "", "Information needed")</f>
        <v/>
      </c>
      <c r="J17" s="38"/>
      <c r="L17" s="2"/>
      <c r="M17" s="355"/>
      <c r="N17" s="2"/>
      <c r="O17" s="42"/>
    </row>
    <row r="18" spans="2:15" ht="13.5" customHeight="1" thickBot="1" x14ac:dyDescent="0.35">
      <c r="B18" s="37"/>
      <c r="C18" s="23" t="str">
        <f>IF(E17&lt;&gt;"Yes","Use this space if you would like to report repeated 2023 events as one entry","If yes, how many times did you run this event/ how many events were in the series?")</f>
        <v>Use this space if you would like to report repeated 2023 events as one entry</v>
      </c>
      <c r="D18" s="13"/>
      <c r="E18" s="236"/>
      <c r="F18" s="2"/>
      <c r="H18" s="2"/>
      <c r="I18" s="47" t="str">
        <f>IF(AND(C18="If yes, how many times did you run this event/ how many events were in the series?",E18=""), "Information needed","")</f>
        <v/>
      </c>
      <c r="J18" s="38"/>
      <c r="L18" s="2"/>
      <c r="M18" s="355"/>
      <c r="N18" s="2"/>
      <c r="O18" s="42"/>
    </row>
    <row r="19" spans="2:15" ht="13.5" customHeight="1" thickBot="1" x14ac:dyDescent="0.35">
      <c r="B19" s="37"/>
      <c r="C19" s="13"/>
      <c r="D19" s="13"/>
      <c r="E19" s="234"/>
      <c r="F19" s="2"/>
      <c r="H19" s="2"/>
      <c r="I19" s="47"/>
      <c r="J19" s="38"/>
      <c r="L19" s="2"/>
      <c r="M19" s="355" t="s">
        <v>456</v>
      </c>
      <c r="N19" s="2"/>
      <c r="O19" s="42"/>
    </row>
    <row r="20" spans="2:15" ht="13.5" customHeight="1" x14ac:dyDescent="0.3">
      <c r="B20" s="37"/>
      <c r="C20" s="13" t="str">
        <f>IF(E17&lt;&gt;"Yes","Start date","Date of first event")</f>
        <v>Start date</v>
      </c>
      <c r="D20" s="13"/>
      <c r="E20" s="238">
        <v>45110</v>
      </c>
      <c r="F20" s="2"/>
      <c r="H20" s="2"/>
      <c r="I20" s="47" t="str">
        <f>IF(OR($E15="Cancelled",$E15="Postponed, see Future Events for info",E20&lt;&gt;""), "", "Information needed")</f>
        <v/>
      </c>
      <c r="J20" s="38"/>
      <c r="L20" s="2"/>
      <c r="M20" s="355"/>
      <c r="N20" s="2"/>
      <c r="O20" s="42"/>
    </row>
    <row r="21" spans="2:15" ht="13.5" customHeight="1" thickBot="1" x14ac:dyDescent="0.35">
      <c r="B21" s="37"/>
      <c r="C21" s="13" t="str">
        <f>IF(E17&lt;&gt;"Yes","End date","Date of last event")</f>
        <v>End date</v>
      </c>
      <c r="D21" s="13"/>
      <c r="E21" s="239">
        <v>45110</v>
      </c>
      <c r="F21" s="2"/>
      <c r="H21" s="2"/>
      <c r="I21" s="47" t="str">
        <f>IF(OR($E15="Cancelled",$E15="Postponed, see Future Events for info",E21&lt;&gt;""), "", "Information needed")</f>
        <v/>
      </c>
      <c r="J21" s="38"/>
      <c r="L21" s="2"/>
      <c r="M21" s="355"/>
      <c r="N21" s="2"/>
      <c r="O21" s="42"/>
    </row>
    <row r="22" spans="2:15" ht="13.5" customHeight="1" thickBot="1" x14ac:dyDescent="0.35">
      <c r="B22" s="37"/>
      <c r="C22" s="13"/>
      <c r="D22" s="13"/>
      <c r="E22" s="234"/>
      <c r="F22" s="2"/>
      <c r="H22" s="2"/>
      <c r="I22" s="47"/>
      <c r="J22" s="38"/>
      <c r="L22" s="2"/>
      <c r="M22" s="147" t="s">
        <v>389</v>
      </c>
      <c r="N22" s="2"/>
      <c r="O22" s="42"/>
    </row>
    <row r="23" spans="2:15" ht="13.5" customHeight="1" x14ac:dyDescent="0.3">
      <c r="B23" s="37"/>
      <c r="C23" s="13" t="s">
        <v>54</v>
      </c>
      <c r="D23" s="13"/>
      <c r="E23" s="235" t="s">
        <v>418</v>
      </c>
      <c r="F23" s="2"/>
      <c r="H23" s="2"/>
      <c r="I23" s="47" t="str">
        <f>IF(OR($E15="Cancelled",$E15="Postponed, see Future Events for info",E23&lt;&gt;""), "", "Information needed")</f>
        <v/>
      </c>
      <c r="J23" s="38"/>
      <c r="L23" s="2"/>
      <c r="M23" s="26"/>
      <c r="N23" s="2"/>
      <c r="O23" s="42"/>
    </row>
    <row r="24" spans="2:15" ht="13.5" customHeight="1" thickBot="1" x14ac:dyDescent="0.35">
      <c r="B24" s="37"/>
      <c r="C24" s="13" t="s">
        <v>73</v>
      </c>
      <c r="D24" s="13"/>
      <c r="E24" s="236"/>
      <c r="F24" s="2"/>
      <c r="H24" s="2"/>
      <c r="I24" s="51" t="str">
        <f>IF(OR($E15="Cancelled",$E15="Postponed, see Future Events for info",E24&lt;&gt;""), "", "Optional")</f>
        <v>Optional</v>
      </c>
      <c r="J24" s="38"/>
      <c r="L24" s="2"/>
      <c r="M24" s="355" t="s">
        <v>453</v>
      </c>
      <c r="N24" s="2"/>
      <c r="O24" s="42"/>
    </row>
    <row r="25" spans="2:15" ht="13.5" customHeight="1" thickBot="1" x14ac:dyDescent="0.35">
      <c r="B25" s="37"/>
      <c r="C25" s="13"/>
      <c r="D25" s="13"/>
      <c r="E25" s="234"/>
      <c r="F25" s="2"/>
      <c r="H25" s="2"/>
      <c r="I25" s="47"/>
      <c r="J25" s="38"/>
      <c r="L25" s="2"/>
      <c r="M25" s="355"/>
      <c r="N25" s="2"/>
      <c r="O25" s="42"/>
    </row>
    <row r="26" spans="2:15" ht="13.5" customHeight="1" x14ac:dyDescent="0.3">
      <c r="B26" s="37"/>
      <c r="C26" s="13" t="s">
        <v>55</v>
      </c>
      <c r="D26" s="13"/>
      <c r="E26" s="235" t="s">
        <v>33</v>
      </c>
      <c r="F26" s="2"/>
      <c r="H26" s="2"/>
      <c r="I26" s="47" t="str">
        <f>IF(OR($E15="Cancelled",$E15="Postponed, see Future Events for info",E26&lt;&gt;""), "", "Information needed")</f>
        <v/>
      </c>
      <c r="J26" s="38"/>
      <c r="L26" s="2"/>
      <c r="M26" s="355"/>
      <c r="N26" s="2"/>
      <c r="O26" s="42"/>
    </row>
    <row r="27" spans="2:15" ht="13.5" customHeight="1" thickBot="1" x14ac:dyDescent="0.35">
      <c r="B27" s="37"/>
      <c r="C27" s="13" t="s">
        <v>74</v>
      </c>
      <c r="D27" s="13"/>
      <c r="E27" s="236" t="s">
        <v>28</v>
      </c>
      <c r="F27" s="2"/>
      <c r="H27" s="2"/>
      <c r="I27" s="51" t="str">
        <f>IF(OR($E15="Cancelled",$E15="Postponed, see Future Events for info",E27&lt;&gt;""), "", "Optional")</f>
        <v/>
      </c>
      <c r="J27" s="38"/>
      <c r="L27" s="2"/>
      <c r="M27" s="355"/>
      <c r="N27" s="2"/>
      <c r="O27" s="42"/>
    </row>
    <row r="28" spans="2:15" ht="13.5" customHeight="1" thickBot="1" x14ac:dyDescent="0.35">
      <c r="B28" s="37"/>
      <c r="C28" s="13"/>
      <c r="D28" s="13"/>
      <c r="E28" s="234"/>
      <c r="F28" s="2"/>
      <c r="H28" s="2"/>
      <c r="I28" s="47"/>
      <c r="J28" s="38"/>
      <c r="L28" s="2"/>
      <c r="M28" s="355"/>
      <c r="N28" s="2"/>
      <c r="O28" s="42"/>
    </row>
    <row r="29" spans="2:15" ht="13.5" customHeight="1" x14ac:dyDescent="0.3">
      <c r="B29" s="37"/>
      <c r="C29" s="13" t="str">
        <f>IF(E17&lt;&gt;"Yes","Number of attendees (approx.)","Number of attendees (average number per event)")</f>
        <v>Number of attendees (approx.)</v>
      </c>
      <c r="D29" s="13"/>
      <c r="E29" s="235">
        <v>40</v>
      </c>
      <c r="F29" s="2"/>
      <c r="H29" s="2"/>
      <c r="I29" s="47" t="str">
        <f>IF(OR($E15="Cancelled",$E15="Postponed, see Future Events for info",E29&lt;&gt;""), "", "Information needed")</f>
        <v/>
      </c>
      <c r="J29" s="38"/>
      <c r="L29" s="2"/>
      <c r="M29" s="355"/>
      <c r="N29" s="2"/>
      <c r="O29" s="42"/>
    </row>
    <row r="30" spans="2:15" ht="13.5" customHeight="1" thickBot="1" x14ac:dyDescent="0.35">
      <c r="B30" s="37"/>
      <c r="C30" s="13" t="s">
        <v>483</v>
      </c>
      <c r="D30" s="13"/>
      <c r="E30" s="236">
        <v>30</v>
      </c>
      <c r="F30" s="2"/>
      <c r="H30" s="2"/>
      <c r="I30" s="47" t="str">
        <f>IF(OR($E15="Cancelled",$E15="Postponed, see Future Events for info",E30&lt;&gt;""), "", "Information needed")</f>
        <v/>
      </c>
      <c r="J30" s="38"/>
      <c r="L30" s="2"/>
      <c r="M30" s="355"/>
      <c r="N30" s="2"/>
      <c r="O30" s="42"/>
    </row>
    <row r="31" spans="2:15" ht="13.5" customHeight="1" x14ac:dyDescent="0.3">
      <c r="B31" s="37"/>
      <c r="C31" s="13"/>
      <c r="D31" s="13"/>
      <c r="E31" s="234"/>
      <c r="F31" s="2"/>
      <c r="H31" s="2"/>
      <c r="I31" s="47"/>
      <c r="J31" s="38"/>
      <c r="L31" s="2"/>
      <c r="M31" s="331"/>
      <c r="N31" s="2"/>
      <c r="O31" s="42"/>
    </row>
    <row r="32" spans="2:15" ht="15" customHeight="1" thickBot="1" x14ac:dyDescent="0.35">
      <c r="B32" s="328"/>
      <c r="C32" s="332" t="s">
        <v>517</v>
      </c>
      <c r="D32" s="329"/>
      <c r="E32" s="330"/>
      <c r="F32" s="2"/>
      <c r="H32" s="2"/>
      <c r="I32" s="47"/>
      <c r="J32" s="38"/>
      <c r="L32" s="2"/>
      <c r="M32" s="382" t="s">
        <v>504</v>
      </c>
      <c r="N32" s="2"/>
      <c r="O32" s="42"/>
    </row>
    <row r="33" spans="2:15" ht="13.5" customHeight="1" x14ac:dyDescent="0.3">
      <c r="B33" s="328"/>
      <c r="C33" s="333" t="s">
        <v>493</v>
      </c>
      <c r="D33" s="329"/>
      <c r="E33" s="269"/>
      <c r="F33" s="2"/>
      <c r="H33" s="2"/>
      <c r="I33" s="379" t="str">
        <f>IF(OR(E33&lt;&gt;"",E34&lt;&gt;"",E35&lt;&gt;"",E36&lt;&gt;"",E37&lt;&gt;"",E38&lt;&gt;"",E39&lt;&gt;"",E40&lt;&gt;"",E41&lt;&gt;"",E42&lt;&gt;"",E43&lt;&gt;"",E44&lt;&gt;""), "", "Information needed")</f>
        <v/>
      </c>
      <c r="J33" s="38"/>
      <c r="L33" s="2"/>
      <c r="M33" s="382"/>
      <c r="N33" s="2"/>
      <c r="O33" s="42"/>
    </row>
    <row r="34" spans="2:15" ht="13.5" customHeight="1" x14ac:dyDescent="0.3">
      <c r="B34" s="328"/>
      <c r="C34" s="333" t="s">
        <v>494</v>
      </c>
      <c r="D34" s="329"/>
      <c r="E34" s="271"/>
      <c r="F34" s="2"/>
      <c r="H34" s="2"/>
      <c r="I34" s="379"/>
      <c r="J34" s="38"/>
      <c r="L34" s="2"/>
      <c r="M34" s="382"/>
      <c r="N34" s="2"/>
      <c r="O34" s="42"/>
    </row>
    <row r="35" spans="2:15" ht="13.5" customHeight="1" x14ac:dyDescent="0.3">
      <c r="B35" s="328"/>
      <c r="C35" s="333" t="s">
        <v>526</v>
      </c>
      <c r="D35" s="329"/>
      <c r="E35" s="271"/>
      <c r="F35" s="2"/>
      <c r="H35" s="2"/>
      <c r="I35" s="379"/>
      <c r="J35" s="38"/>
      <c r="L35" s="2"/>
      <c r="M35" s="382"/>
      <c r="N35" s="2"/>
      <c r="O35" s="42"/>
    </row>
    <row r="36" spans="2:15" ht="13.5" customHeight="1" x14ac:dyDescent="0.3">
      <c r="B36" s="328"/>
      <c r="C36" s="333" t="s">
        <v>496</v>
      </c>
      <c r="D36" s="329"/>
      <c r="E36" s="271"/>
      <c r="F36" s="2"/>
      <c r="H36" s="2"/>
      <c r="I36" s="379"/>
      <c r="J36" s="38"/>
      <c r="L36" s="2"/>
      <c r="M36" s="382"/>
      <c r="N36" s="2"/>
      <c r="O36" s="42"/>
    </row>
    <row r="37" spans="2:15" ht="13.5" customHeight="1" x14ac:dyDescent="0.3">
      <c r="B37" s="328"/>
      <c r="C37" s="333" t="s">
        <v>497</v>
      </c>
      <c r="D37" s="329"/>
      <c r="E37" s="271"/>
      <c r="F37" s="2"/>
      <c r="H37" s="2"/>
      <c r="I37" s="379"/>
      <c r="J37" s="38"/>
      <c r="L37" s="2"/>
      <c r="M37" s="382"/>
      <c r="N37" s="2"/>
      <c r="O37" s="42"/>
    </row>
    <row r="38" spans="2:15" ht="13.5" customHeight="1" x14ac:dyDescent="0.3">
      <c r="B38" s="328"/>
      <c r="C38" s="333" t="s">
        <v>498</v>
      </c>
      <c r="D38" s="329"/>
      <c r="E38" s="271"/>
      <c r="F38" s="2"/>
      <c r="H38" s="2"/>
      <c r="I38" s="379"/>
      <c r="J38" s="38"/>
      <c r="L38" s="2"/>
      <c r="M38" s="382"/>
      <c r="N38" s="2"/>
      <c r="O38" s="42"/>
    </row>
    <row r="39" spans="2:15" ht="13.5" customHeight="1" x14ac:dyDescent="0.3">
      <c r="B39" s="328"/>
      <c r="C39" s="333" t="s">
        <v>499</v>
      </c>
      <c r="D39" s="329"/>
      <c r="E39" s="271"/>
      <c r="F39" s="2"/>
      <c r="H39" s="2"/>
      <c r="I39" s="379"/>
      <c r="J39" s="38"/>
      <c r="L39" s="2"/>
      <c r="M39" s="382"/>
      <c r="N39" s="2"/>
      <c r="O39" s="42"/>
    </row>
    <row r="40" spans="2:15" ht="13.5" customHeight="1" x14ac:dyDescent="0.3">
      <c r="B40" s="328"/>
      <c r="C40" s="333" t="s">
        <v>500</v>
      </c>
      <c r="D40" s="329"/>
      <c r="E40" s="271"/>
      <c r="F40" s="2"/>
      <c r="H40" s="2"/>
      <c r="I40" s="379"/>
      <c r="J40" s="38"/>
      <c r="L40" s="2"/>
      <c r="M40" s="382"/>
      <c r="N40" s="2"/>
      <c r="O40" s="42"/>
    </row>
    <row r="41" spans="2:15" ht="13.5" customHeight="1" x14ac:dyDescent="0.3">
      <c r="B41" s="328"/>
      <c r="C41" s="333" t="s">
        <v>512</v>
      </c>
      <c r="D41" s="329"/>
      <c r="E41" s="271" t="s">
        <v>2</v>
      </c>
      <c r="F41" s="2"/>
      <c r="H41" s="2"/>
      <c r="I41" s="379"/>
      <c r="J41" s="38"/>
      <c r="L41" s="2"/>
      <c r="M41" s="382"/>
      <c r="N41" s="2"/>
      <c r="O41" s="42"/>
    </row>
    <row r="42" spans="2:15" ht="13.5" customHeight="1" x14ac:dyDescent="0.3">
      <c r="B42" s="328"/>
      <c r="C42" s="334" t="s">
        <v>514</v>
      </c>
      <c r="D42" s="329"/>
      <c r="E42" s="271"/>
      <c r="F42" s="2"/>
      <c r="H42" s="2"/>
      <c r="I42" s="379"/>
      <c r="J42" s="38"/>
      <c r="L42" s="2"/>
      <c r="M42" s="382"/>
      <c r="N42" s="2"/>
      <c r="O42" s="42"/>
    </row>
    <row r="43" spans="2:15" ht="13.5" customHeight="1" x14ac:dyDescent="0.3">
      <c r="B43" s="328"/>
      <c r="C43" s="334" t="s">
        <v>513</v>
      </c>
      <c r="D43" s="329"/>
      <c r="E43" s="271"/>
      <c r="F43" s="2"/>
      <c r="H43" s="2"/>
      <c r="I43" s="379"/>
      <c r="J43" s="38"/>
      <c r="L43" s="2"/>
      <c r="M43" s="383" t="s">
        <v>454</v>
      </c>
      <c r="N43" s="2"/>
      <c r="O43" s="42"/>
    </row>
    <row r="44" spans="2:15" ht="13.5" customHeight="1" thickBot="1" x14ac:dyDescent="0.35">
      <c r="B44" s="328"/>
      <c r="C44" s="334" t="s">
        <v>511</v>
      </c>
      <c r="D44" s="329"/>
      <c r="E44" s="272"/>
      <c r="F44" s="2"/>
      <c r="H44" s="2"/>
      <c r="I44" s="379"/>
      <c r="J44" s="38"/>
      <c r="L44" s="2"/>
      <c r="M44" s="383"/>
      <c r="N44" s="2"/>
      <c r="O44" s="42"/>
    </row>
    <row r="45" spans="2:15" ht="13.5" customHeight="1" x14ac:dyDescent="0.4">
      <c r="B45" s="37"/>
      <c r="C45" s="13"/>
      <c r="D45" s="13"/>
      <c r="E45" s="270"/>
      <c r="F45" s="2"/>
      <c r="H45" s="2"/>
      <c r="I45" s="47"/>
      <c r="J45" s="38"/>
      <c r="L45" s="2"/>
      <c r="M45" s="26"/>
      <c r="N45" s="2"/>
      <c r="O45" s="42"/>
    </row>
    <row r="46" spans="2:15" ht="18" customHeight="1" x14ac:dyDescent="0.4">
      <c r="B46" s="37"/>
      <c r="C46" s="142" t="s">
        <v>346</v>
      </c>
      <c r="D46" s="13"/>
      <c r="E46" s="14"/>
      <c r="F46" s="2"/>
      <c r="H46" s="2"/>
      <c r="I46" s="47"/>
      <c r="J46" s="38"/>
      <c r="L46" s="2"/>
      <c r="M46" s="142" t="s">
        <v>346</v>
      </c>
      <c r="N46" s="2"/>
      <c r="O46" s="42"/>
    </row>
    <row r="47" spans="2:15" ht="13.5" customHeight="1" thickBot="1" x14ac:dyDescent="0.35">
      <c r="B47" s="37"/>
      <c r="C47" s="13"/>
      <c r="D47" s="13"/>
      <c r="E47" s="234"/>
      <c r="F47" s="2"/>
      <c r="H47" s="2"/>
      <c r="I47" s="47"/>
      <c r="J47" s="38"/>
      <c r="L47" s="2"/>
      <c r="M47" s="26"/>
      <c r="N47" s="2"/>
      <c r="O47" s="42"/>
    </row>
    <row r="48" spans="2:15" ht="63" thickBot="1" x14ac:dyDescent="0.35">
      <c r="B48" s="37"/>
      <c r="C48" s="229" t="s">
        <v>455</v>
      </c>
      <c r="D48" s="13"/>
      <c r="E48" s="145"/>
      <c r="F48" s="2"/>
      <c r="H48" s="2"/>
      <c r="I48" s="51" t="str">
        <f>IF(OR($E15="Cancelled",$E15="Postponed, see Future Events for info",E48&lt;&gt;""), "", "Optional")</f>
        <v>Optional</v>
      </c>
      <c r="J48" s="38"/>
      <c r="L48" s="2"/>
      <c r="M48" s="229" t="s">
        <v>458</v>
      </c>
      <c r="N48" s="2"/>
      <c r="O48" s="42"/>
    </row>
    <row r="49" spans="2:15" x14ac:dyDescent="0.3">
      <c r="B49" s="37"/>
      <c r="C49" s="13"/>
      <c r="D49" s="13"/>
      <c r="E49" s="234"/>
      <c r="F49" s="2"/>
      <c r="H49" s="2"/>
      <c r="I49" s="47"/>
      <c r="J49" s="38"/>
      <c r="L49" s="2"/>
      <c r="M49" s="26"/>
      <c r="N49" s="2"/>
      <c r="O49" s="42"/>
    </row>
    <row r="50" spans="2:15" ht="18" customHeight="1" x14ac:dyDescent="0.4">
      <c r="B50" s="37"/>
      <c r="C50" s="142" t="s">
        <v>130</v>
      </c>
      <c r="D50" s="13"/>
      <c r="E50" s="141"/>
      <c r="F50" s="2"/>
      <c r="H50" s="2"/>
      <c r="I50" s="47"/>
      <c r="J50" s="38"/>
      <c r="L50" s="2"/>
      <c r="M50" s="144" t="s">
        <v>130</v>
      </c>
      <c r="N50" s="2"/>
      <c r="O50" s="42"/>
    </row>
    <row r="51" spans="2:15" ht="13.5" customHeight="1" thickBot="1" x14ac:dyDescent="0.35">
      <c r="B51" s="37"/>
      <c r="C51" s="14"/>
      <c r="D51" s="13"/>
      <c r="E51" s="240"/>
      <c r="F51" s="2"/>
      <c r="H51" s="2"/>
      <c r="I51" s="47"/>
      <c r="J51" s="38"/>
      <c r="L51" s="2"/>
      <c r="M51" s="380" t="s">
        <v>525</v>
      </c>
      <c r="N51" s="2"/>
      <c r="O51" s="42"/>
    </row>
    <row r="52" spans="2:15" ht="13.5" customHeight="1" x14ac:dyDescent="0.3">
      <c r="B52" s="37"/>
      <c r="C52" s="13" t="s">
        <v>431</v>
      </c>
      <c r="D52" s="13"/>
      <c r="E52" s="235">
        <v>3000</v>
      </c>
      <c r="F52" s="2"/>
      <c r="H52" s="2"/>
      <c r="I52" s="47" t="str">
        <f>IF(OR($E15="Postponed, see Future Events for info",E52&lt;&gt;""), "", "Information needed")</f>
        <v/>
      </c>
      <c r="J52" s="38"/>
      <c r="L52" s="2"/>
      <c r="M52" s="380"/>
      <c r="N52" s="2"/>
      <c r="O52" s="42"/>
    </row>
    <row r="53" spans="2:15" ht="13.5" thickBot="1" x14ac:dyDescent="0.35">
      <c r="B53" s="37"/>
      <c r="C53" s="13" t="s">
        <v>321</v>
      </c>
      <c r="D53" s="13"/>
      <c r="E53" s="236" t="s">
        <v>563</v>
      </c>
      <c r="F53" s="2"/>
      <c r="H53" s="2"/>
      <c r="I53" s="47" t="str">
        <f>IF(OR($E15="Cancelled",$E15="Postponed, see Future Events for info",E53&lt;&gt;""), "", "Information needed")</f>
        <v/>
      </c>
      <c r="J53" s="38"/>
      <c r="L53" s="2"/>
      <c r="M53" s="380"/>
      <c r="N53" s="2"/>
      <c r="O53" s="42"/>
    </row>
    <row r="54" spans="2:15" ht="13.5" thickBot="1" x14ac:dyDescent="0.35">
      <c r="B54" s="37"/>
      <c r="C54" s="13"/>
      <c r="D54" s="13"/>
      <c r="E54" s="234"/>
      <c r="F54" s="2"/>
      <c r="H54" s="2"/>
      <c r="I54" s="47"/>
      <c r="J54" s="38"/>
      <c r="L54" s="2"/>
      <c r="M54" s="380"/>
      <c r="N54" s="2"/>
      <c r="O54" s="42"/>
    </row>
    <row r="55" spans="2:15" x14ac:dyDescent="0.3">
      <c r="B55" s="37"/>
      <c r="C55" s="13" t="s">
        <v>113</v>
      </c>
      <c r="D55" s="13"/>
      <c r="E55" s="241" t="s">
        <v>3</v>
      </c>
      <c r="F55" s="2"/>
      <c r="H55" s="2"/>
      <c r="I55" s="47" t="str">
        <f>IF(OR($E15="Postponed, see Future Events for info",E55&lt;&gt;""), "", "Information needed")</f>
        <v/>
      </c>
      <c r="J55" s="38"/>
      <c r="L55" s="2"/>
      <c r="M55" s="380"/>
      <c r="N55" s="2"/>
      <c r="O55" s="42"/>
    </row>
    <row r="56" spans="2:15" ht="13.5" thickBot="1" x14ac:dyDescent="0.35">
      <c r="B56" s="37"/>
      <c r="C56" s="14" t="str">
        <f>IF(E55&lt;&gt;"Yes","","Was the contract reviewed by the RSC Legal team?")</f>
        <v/>
      </c>
      <c r="D56" s="14"/>
      <c r="E56" s="75"/>
      <c r="F56" s="2"/>
      <c r="H56" s="2"/>
      <c r="I56" s="47" t="str">
        <f>IF(AND(C56&lt;&gt;"",E56=""), "Information needed","")</f>
        <v/>
      </c>
      <c r="J56" s="38"/>
      <c r="L56" s="2"/>
      <c r="M56" s="380"/>
      <c r="N56" s="2"/>
      <c r="O56" s="42"/>
    </row>
    <row r="57" spans="2:15" ht="13.5" thickBot="1" x14ac:dyDescent="0.35">
      <c r="B57" s="37"/>
      <c r="C57" s="2"/>
      <c r="D57" s="2"/>
      <c r="E57" s="234"/>
      <c r="F57" s="2"/>
      <c r="H57" s="2"/>
      <c r="I57" s="47"/>
      <c r="J57" s="38"/>
      <c r="L57" s="2"/>
      <c r="M57" s="380"/>
      <c r="N57" s="2"/>
      <c r="O57" s="42"/>
    </row>
    <row r="58" spans="2:15" x14ac:dyDescent="0.3">
      <c r="B58" s="37"/>
      <c r="C58" s="13" t="s">
        <v>527</v>
      </c>
      <c r="D58" s="13"/>
      <c r="E58" s="235" t="s">
        <v>2</v>
      </c>
      <c r="F58" s="2"/>
      <c r="H58" s="2"/>
      <c r="I58" s="47" t="str">
        <f>IF(OR($E15="Cancelled",$E15="Postponed, see Future Events for info",E58&lt;&gt;""), "", "Information needed")</f>
        <v/>
      </c>
      <c r="J58" s="38"/>
      <c r="L58" s="2"/>
      <c r="M58" s="380"/>
      <c r="N58" s="2"/>
      <c r="O58" s="42"/>
    </row>
    <row r="59" spans="2:15" ht="26.25" customHeight="1" thickBot="1" x14ac:dyDescent="0.35">
      <c r="B59" s="37"/>
      <c r="C59" s="26" t="str">
        <f>IF(E58&lt;&gt;"Yes","","Please provide details. Additional information can be provided on the Community support page.")</f>
        <v>Please provide details. Additional information can be provided on the Community support page.</v>
      </c>
      <c r="D59" s="14"/>
      <c r="E59" s="146" t="s">
        <v>562</v>
      </c>
      <c r="F59" s="2"/>
      <c r="H59" s="2"/>
      <c r="I59" s="47" t="str">
        <f>IF(AND(C59&lt;&gt;"",E59=""),"Information needed","")</f>
        <v/>
      </c>
      <c r="J59" s="38"/>
      <c r="L59" s="2"/>
      <c r="M59" s="85" t="s">
        <v>131</v>
      </c>
      <c r="N59" s="2"/>
      <c r="O59" s="42"/>
    </row>
    <row r="60" spans="2:15" ht="12" customHeight="1" thickBot="1" x14ac:dyDescent="0.35">
      <c r="B60" s="37"/>
      <c r="C60" s="2"/>
      <c r="D60" s="2"/>
      <c r="E60" s="234"/>
      <c r="F60" s="2"/>
      <c r="H60" s="2"/>
      <c r="I60" s="47"/>
      <c r="J60" s="38"/>
      <c r="L60" s="2"/>
      <c r="M60" s="382" t="s">
        <v>524</v>
      </c>
      <c r="N60" s="2"/>
      <c r="O60" s="42"/>
    </row>
    <row r="61" spans="2:15" x14ac:dyDescent="0.3">
      <c r="B61" s="37"/>
      <c r="C61" s="13" t="s">
        <v>117</v>
      </c>
      <c r="D61" s="13"/>
      <c r="E61" s="235" t="s">
        <v>2</v>
      </c>
      <c r="F61" s="2"/>
      <c r="H61" s="2"/>
      <c r="I61" s="47" t="str">
        <f>IF(OR($E15="Cancelled",$E15="Postponed, see Future Events for info",E61&lt;&gt;""), "", "Information needed")</f>
        <v/>
      </c>
      <c r="J61" s="38"/>
      <c r="L61" s="2"/>
      <c r="M61" s="382"/>
      <c r="N61" s="2"/>
      <c r="O61" s="42"/>
    </row>
    <row r="62" spans="2:15" ht="26.25" customHeight="1" thickBot="1" x14ac:dyDescent="0.35">
      <c r="B62" s="37"/>
      <c r="C62" s="14" t="str">
        <f>IF(E61&lt;&gt;"Yes","","Please provide details.")</f>
        <v>Please provide details.</v>
      </c>
      <c r="D62" s="14"/>
      <c r="E62" s="146" t="s">
        <v>572</v>
      </c>
      <c r="F62" s="2"/>
      <c r="H62" s="2"/>
      <c r="I62" s="47" t="str">
        <f>IF(AND(C62&lt;&gt;"",E62=""),"Information needed","")</f>
        <v/>
      </c>
      <c r="J62" s="38"/>
      <c r="L62" s="2"/>
      <c r="M62" s="85" t="s">
        <v>523</v>
      </c>
      <c r="N62" s="2"/>
      <c r="O62" s="42"/>
    </row>
    <row r="63" spans="2:15" ht="18" customHeight="1" x14ac:dyDescent="0.3">
      <c r="B63" s="37"/>
      <c r="C63" s="4"/>
      <c r="D63" s="4"/>
      <c r="E63" s="234"/>
      <c r="F63" s="2"/>
      <c r="H63" s="2"/>
      <c r="I63" s="47"/>
      <c r="J63" s="38"/>
      <c r="L63" s="2"/>
      <c r="M63" s="2"/>
      <c r="N63" s="2"/>
      <c r="O63" s="42"/>
    </row>
    <row r="64" spans="2:15" ht="18" x14ac:dyDescent="0.3">
      <c r="B64" s="37"/>
      <c r="C64" s="144" t="s">
        <v>447</v>
      </c>
      <c r="D64" s="144"/>
      <c r="E64" s="144"/>
      <c r="F64" s="4"/>
      <c r="G64" s="7"/>
      <c r="H64" s="4"/>
      <c r="I64" s="47"/>
      <c r="J64" s="39"/>
      <c r="L64" s="11"/>
      <c r="M64" s="144" t="s">
        <v>447</v>
      </c>
      <c r="N64" s="11"/>
      <c r="O64" s="42"/>
    </row>
    <row r="65" spans="1:15" ht="13.5" customHeight="1" thickBot="1" x14ac:dyDescent="0.35">
      <c r="B65" s="37"/>
      <c r="C65" s="2"/>
      <c r="D65" s="2"/>
      <c r="E65" s="242"/>
      <c r="F65" s="2"/>
      <c r="H65" s="2"/>
      <c r="I65" s="47"/>
      <c r="J65" s="38"/>
      <c r="L65" s="2"/>
      <c r="M65" s="381" t="s">
        <v>432</v>
      </c>
      <c r="N65" s="2"/>
      <c r="O65" s="42"/>
    </row>
    <row r="66" spans="1:15" x14ac:dyDescent="0.3">
      <c r="B66" s="37"/>
      <c r="C66" s="4" t="s">
        <v>63</v>
      </c>
      <c r="D66" s="4"/>
      <c r="E66" s="243" t="s">
        <v>58</v>
      </c>
      <c r="F66" s="2"/>
      <c r="H66" s="2"/>
      <c r="I66" s="47" t="str">
        <f>IF(OR($E15="Cancelled",$E15="Postponed, see Future Events for info",E66&lt;&gt;""), "", "Information needed")</f>
        <v/>
      </c>
      <c r="J66" s="38"/>
      <c r="L66" s="2"/>
      <c r="M66" s="381"/>
      <c r="N66" s="2"/>
      <c r="O66" s="42"/>
    </row>
    <row r="67" spans="1:15" ht="13.5" thickBot="1" x14ac:dyDescent="0.35">
      <c r="A67" s="201"/>
      <c r="B67" s="37"/>
      <c r="C67" s="248" t="str">
        <f>IF(E66&lt;&gt;"Red","","Did you submit a declaration form for your red risk assessment?")</f>
        <v/>
      </c>
      <c r="D67" s="14"/>
      <c r="E67" s="146"/>
      <c r="F67" s="2"/>
      <c r="H67" s="2"/>
      <c r="I67" s="47" t="str">
        <f>IF(AND(C67&lt;&gt;"",E67=""), "Information needed","")</f>
        <v/>
      </c>
      <c r="J67" s="38"/>
      <c r="K67" s="201"/>
      <c r="L67" s="2"/>
      <c r="M67" s="381"/>
      <c r="N67" s="2"/>
      <c r="O67" s="42"/>
    </row>
    <row r="68" spans="1:15" s="15" customFormat="1" ht="13.5" thickBot="1" x14ac:dyDescent="0.35">
      <c r="A68" s="68"/>
      <c r="B68" s="37"/>
      <c r="C68" s="4"/>
      <c r="D68" s="4"/>
      <c r="E68" s="234"/>
      <c r="F68" s="2"/>
      <c r="G68" s="8"/>
      <c r="H68" s="2"/>
      <c r="I68" s="47"/>
      <c r="J68" s="38"/>
      <c r="K68" s="68"/>
      <c r="L68" s="2"/>
      <c r="M68" s="381"/>
      <c r="N68" s="2"/>
      <c r="O68" s="43"/>
    </row>
    <row r="69" spans="1:15" x14ac:dyDescent="0.3">
      <c r="B69" s="37"/>
      <c r="C69" s="4" t="s">
        <v>237</v>
      </c>
      <c r="D69" s="4"/>
      <c r="E69" s="244" t="s">
        <v>3</v>
      </c>
      <c r="F69" s="2"/>
      <c r="H69" s="2"/>
      <c r="I69" s="47" t="str">
        <f>IF(OR($E15="Cancelled",$E15="Postponed, see Future Events for info",E69&lt;&gt;""), "", "Information needed")</f>
        <v/>
      </c>
      <c r="J69" s="38"/>
      <c r="L69" s="2"/>
      <c r="M69" s="381"/>
      <c r="N69" s="10"/>
      <c r="O69" s="42"/>
    </row>
    <row r="70" spans="1:15" ht="13.5" customHeight="1" thickBot="1" x14ac:dyDescent="0.35">
      <c r="B70" s="37"/>
      <c r="C70" s="248" t="str">
        <f>IF(E69&lt;&gt;"Yes","","Did your event comply with Rule 8.3 of the member network rules?")</f>
        <v/>
      </c>
      <c r="D70" s="14"/>
      <c r="E70" s="146"/>
      <c r="F70" s="2"/>
      <c r="H70" s="2"/>
      <c r="I70" s="47" t="str">
        <f>IF(AND(C70&lt;&gt;"",E70=""), "Information needed","")</f>
        <v/>
      </c>
      <c r="J70" s="38"/>
      <c r="L70" s="2"/>
      <c r="M70" s="381"/>
      <c r="N70" s="10"/>
      <c r="O70" s="42"/>
    </row>
    <row r="71" spans="1:15" ht="14.25" customHeight="1" thickBot="1" x14ac:dyDescent="0.35">
      <c r="B71" s="37"/>
      <c r="C71" s="14"/>
      <c r="D71" s="14"/>
      <c r="E71" s="245"/>
      <c r="F71" s="2"/>
      <c r="H71" s="2"/>
      <c r="I71" s="47"/>
      <c r="J71" s="38"/>
      <c r="L71" s="2"/>
      <c r="M71" s="381"/>
      <c r="N71" s="10"/>
      <c r="O71" s="42"/>
    </row>
    <row r="72" spans="1:15" ht="40.5" customHeight="1" thickBot="1" x14ac:dyDescent="0.35">
      <c r="B72" s="37"/>
      <c r="C72" s="27" t="s">
        <v>182</v>
      </c>
      <c r="D72" s="27"/>
      <c r="E72" s="145"/>
      <c r="F72" s="2"/>
      <c r="H72" s="2"/>
      <c r="I72" s="51" t="str">
        <f>IF(OR($E15="Cancelled",$E15="Postponed, see Future Events for info",E72&lt;&gt;""), "", "Optional")</f>
        <v>Optional</v>
      </c>
      <c r="J72" s="38"/>
      <c r="L72" s="2"/>
      <c r="M72" s="85" t="s">
        <v>236</v>
      </c>
      <c r="N72" s="10"/>
      <c r="O72" s="42"/>
    </row>
    <row r="73" spans="1:15" ht="13.5" customHeight="1" x14ac:dyDescent="0.3">
      <c r="B73" s="37"/>
      <c r="C73" s="2"/>
      <c r="D73" s="2"/>
      <c r="E73" s="245"/>
      <c r="F73" s="2"/>
      <c r="H73" s="2"/>
      <c r="I73" s="47"/>
      <c r="J73" s="38"/>
      <c r="L73" s="2"/>
      <c r="M73" s="45"/>
      <c r="N73" s="2"/>
      <c r="O73" s="42"/>
    </row>
    <row r="74" spans="1:15" ht="18" x14ac:dyDescent="0.4">
      <c r="B74" s="37"/>
      <c r="C74" s="142" t="s">
        <v>64</v>
      </c>
      <c r="D74" s="142"/>
      <c r="E74" s="142"/>
      <c r="F74" s="2"/>
      <c r="H74" s="2"/>
      <c r="I74" s="47"/>
      <c r="J74" s="38"/>
      <c r="L74" s="2"/>
      <c r="M74" s="144" t="s">
        <v>64</v>
      </c>
      <c r="N74" s="2"/>
      <c r="O74" s="42"/>
    </row>
    <row r="75" spans="1:15" x14ac:dyDescent="0.3">
      <c r="B75" s="37"/>
      <c r="C75" s="4"/>
      <c r="D75" s="4"/>
      <c r="E75" s="234"/>
      <c r="F75" s="2"/>
      <c r="H75" s="2"/>
      <c r="I75" s="47"/>
      <c r="J75" s="38"/>
      <c r="L75" s="2"/>
      <c r="M75" s="381" t="s">
        <v>445</v>
      </c>
      <c r="N75" s="2"/>
      <c r="O75" s="42"/>
    </row>
    <row r="76" spans="1:15" ht="14.25" customHeight="1" thickBot="1" x14ac:dyDescent="0.35">
      <c r="B76" s="37"/>
      <c r="C76" s="4" t="s">
        <v>360</v>
      </c>
      <c r="D76" s="4"/>
      <c r="E76" s="234"/>
      <c r="F76" s="2"/>
      <c r="H76" s="2"/>
      <c r="I76" s="47"/>
      <c r="J76" s="38"/>
      <c r="L76" s="2"/>
      <c r="M76" s="381"/>
      <c r="N76" s="2"/>
      <c r="O76" s="42"/>
    </row>
    <row r="77" spans="1:15" ht="14.25" customHeight="1" x14ac:dyDescent="0.3">
      <c r="B77" s="37"/>
      <c r="C77" s="86" t="s">
        <v>69</v>
      </c>
      <c r="D77" s="86"/>
      <c r="E77" s="235" t="s">
        <v>564</v>
      </c>
      <c r="F77" s="2"/>
      <c r="H77" s="2"/>
      <c r="I77" s="47" t="str">
        <f>IF(OR($E15="Cancelled",$E15="Postponed, see Future Events for info",E77&lt;&gt;""), "", "Information needed")</f>
        <v/>
      </c>
      <c r="J77" s="38"/>
      <c r="L77" s="2"/>
      <c r="M77" s="381"/>
      <c r="N77" s="2"/>
      <c r="O77" s="42"/>
    </row>
    <row r="78" spans="1:15" ht="14.25" customHeight="1" x14ac:dyDescent="0.3">
      <c r="B78" s="37"/>
      <c r="C78" s="86" t="s">
        <v>70</v>
      </c>
      <c r="D78" s="86"/>
      <c r="E78" s="246" t="s">
        <v>564</v>
      </c>
      <c r="F78" s="2"/>
      <c r="H78" s="2"/>
      <c r="I78" s="47" t="str">
        <f>IF(OR($E15="Cancelled",$E15="Postponed, see Future Events for info",E78&lt;&gt;""), "", "Information needed")</f>
        <v/>
      </c>
      <c r="J78" s="38"/>
      <c r="L78" s="2"/>
      <c r="M78" s="381"/>
      <c r="N78" s="2"/>
      <c r="O78" s="42"/>
    </row>
    <row r="79" spans="1:15" ht="14.25" customHeight="1" x14ac:dyDescent="0.3">
      <c r="B79" s="37"/>
      <c r="C79" s="86" t="s">
        <v>72</v>
      </c>
      <c r="D79" s="86"/>
      <c r="E79" s="237" t="s">
        <v>564</v>
      </c>
      <c r="F79" s="2"/>
      <c r="H79" s="2"/>
      <c r="I79" s="47" t="str">
        <f>IF(OR($E15="Cancelled",$E15="Postponed, see Future Events for info",E79&lt;&gt;""), "", "Information needed")</f>
        <v/>
      </c>
      <c r="J79" s="38"/>
      <c r="L79" s="2"/>
      <c r="M79" s="381"/>
      <c r="N79" s="2"/>
      <c r="O79" s="42"/>
    </row>
    <row r="80" spans="1:15" ht="14.25" customHeight="1" thickBot="1" x14ac:dyDescent="0.35">
      <c r="B80" s="37"/>
      <c r="C80" s="86" t="s">
        <v>71</v>
      </c>
      <c r="D80" s="86"/>
      <c r="E80" s="236" t="s">
        <v>564</v>
      </c>
      <c r="F80" s="2"/>
      <c r="H80" s="2"/>
      <c r="I80" s="47" t="str">
        <f>IF(OR($E15="Cancelled",$E15="Postponed, see Future Events for info",E80&lt;&gt;""), "", "Information needed")</f>
        <v/>
      </c>
      <c r="J80" s="38"/>
      <c r="L80" s="2"/>
      <c r="M80" s="381"/>
      <c r="N80" s="2"/>
      <c r="O80" s="42"/>
    </row>
    <row r="81" spans="1:15" ht="14.25" customHeight="1" thickBot="1" x14ac:dyDescent="0.35">
      <c r="B81" s="37"/>
      <c r="C81" s="2"/>
      <c r="D81" s="2"/>
      <c r="E81" s="234"/>
      <c r="F81" s="2"/>
      <c r="H81" s="2"/>
      <c r="I81" s="47"/>
      <c r="J81" s="38"/>
      <c r="L81" s="2"/>
      <c r="M81" s="381"/>
      <c r="N81" s="2"/>
      <c r="O81" s="42"/>
    </row>
    <row r="82" spans="1:15" ht="12.75" customHeight="1" x14ac:dyDescent="0.3">
      <c r="B82" s="37"/>
      <c r="C82" s="46" t="s">
        <v>65</v>
      </c>
      <c r="D82" s="46"/>
      <c r="E82" s="235" t="s">
        <v>3</v>
      </c>
      <c r="F82" s="2"/>
      <c r="H82" s="2"/>
      <c r="I82" s="47" t="str">
        <f>IF(OR($E15="Cancelled",$E15="Postponed, see Future Events for info",E82&lt;&gt;""), "", "Information needed")</f>
        <v/>
      </c>
      <c r="J82" s="38"/>
      <c r="L82" s="2"/>
      <c r="M82" s="381"/>
      <c r="N82" s="2"/>
      <c r="O82" s="42"/>
    </row>
    <row r="83" spans="1:15" ht="56.25" customHeight="1" thickBot="1" x14ac:dyDescent="0.3">
      <c r="B83" s="37"/>
      <c r="C83" s="14" t="str">
        <f>IF(E82&lt;&gt;"Yes","","Please provide details here")</f>
        <v/>
      </c>
      <c r="D83" s="14"/>
      <c r="E83" s="75"/>
      <c r="F83" s="14"/>
      <c r="G83" s="54"/>
      <c r="H83" s="14"/>
      <c r="I83" s="47" t="str">
        <f>IF(AND(C83&lt;&gt;"",E83=""), "Information needed","")</f>
        <v/>
      </c>
      <c r="J83" s="83"/>
      <c r="L83" s="2"/>
      <c r="M83" s="381"/>
      <c r="N83" s="2"/>
      <c r="O83" s="84"/>
    </row>
    <row r="84" spans="1:15" ht="13.5" thickBot="1" x14ac:dyDescent="0.35">
      <c r="B84" s="37"/>
      <c r="C84" s="4"/>
      <c r="D84" s="4"/>
      <c r="E84" s="26"/>
      <c r="F84" s="2"/>
      <c r="H84" s="2"/>
      <c r="I84" s="47"/>
      <c r="J84" s="38"/>
      <c r="L84" s="2"/>
      <c r="M84" s="381"/>
      <c r="N84" s="2"/>
      <c r="O84" s="42"/>
    </row>
    <row r="85" spans="1:15" ht="57" customHeight="1" thickBot="1" x14ac:dyDescent="0.35">
      <c r="B85" s="37"/>
      <c r="C85" s="27" t="s">
        <v>75</v>
      </c>
      <c r="D85" s="27"/>
      <c r="E85" s="145"/>
      <c r="F85" s="2"/>
      <c r="H85" s="2"/>
      <c r="I85" s="51" t="str">
        <f>IF(OR($E15="Cancelled",$E15="Postponed, see Future Events for info",E85&lt;&gt;""), "", "Optional")</f>
        <v>Optional</v>
      </c>
      <c r="J85" s="38"/>
      <c r="L85" s="2"/>
      <c r="M85" s="85" t="s">
        <v>448</v>
      </c>
      <c r="N85" s="2"/>
      <c r="O85" s="42"/>
    </row>
    <row r="86" spans="1:15" x14ac:dyDescent="0.3">
      <c r="B86" s="37"/>
      <c r="C86" s="4"/>
      <c r="D86" s="4"/>
      <c r="E86" s="234"/>
      <c r="F86" s="2"/>
      <c r="H86" s="2"/>
      <c r="I86" s="47"/>
      <c r="J86" s="38"/>
      <c r="L86" s="2"/>
      <c r="M86" s="4"/>
      <c r="N86" s="2"/>
      <c r="O86" s="42"/>
    </row>
    <row r="87" spans="1:15" ht="13.5" thickBot="1" x14ac:dyDescent="0.35">
      <c r="C87" s="8"/>
      <c r="D87" s="8"/>
      <c r="I87" s="50"/>
      <c r="J87" s="42"/>
      <c r="M87" s="8"/>
      <c r="O87" s="42"/>
    </row>
    <row r="88" spans="1:15" s="98" customFormat="1" ht="21.75" customHeight="1" thickBot="1" x14ac:dyDescent="0.35">
      <c r="C88" s="247" t="s">
        <v>392</v>
      </c>
      <c r="D88" s="150"/>
      <c r="E88" s="247" t="s">
        <v>393</v>
      </c>
      <c r="I88" s="96"/>
      <c r="M88" s="94" t="s">
        <v>251</v>
      </c>
    </row>
    <row r="89" spans="1:15" x14ac:dyDescent="0.3">
      <c r="C89" s="44"/>
      <c r="D89" s="44"/>
      <c r="M89" s="44"/>
      <c r="O89" s="42"/>
    </row>
    <row r="90" spans="1:15" ht="12.5" x14ac:dyDescent="0.25">
      <c r="C90" s="8"/>
      <c r="D90" s="8"/>
      <c r="I90" s="8"/>
      <c r="M90" s="49"/>
    </row>
    <row r="91" spans="1:15" x14ac:dyDescent="0.3">
      <c r="B91" s="37"/>
      <c r="C91" s="4"/>
      <c r="D91" s="4"/>
      <c r="E91" s="234"/>
      <c r="F91" s="2"/>
      <c r="H91" s="2"/>
      <c r="I91" s="48"/>
      <c r="J91" s="2"/>
      <c r="L91" s="2"/>
      <c r="M91" s="4"/>
      <c r="N91" s="2"/>
    </row>
    <row r="92" spans="1:15" ht="29.5" x14ac:dyDescent="0.25">
      <c r="A92" s="200">
        <v>2</v>
      </c>
      <c r="B92" s="35"/>
      <c r="C92" s="151" t="s">
        <v>322</v>
      </c>
      <c r="D92" s="151"/>
      <c r="E92" s="151"/>
      <c r="F92" s="152"/>
      <c r="G92" s="16"/>
      <c r="H92" s="12"/>
      <c r="I92" s="140" t="str">
        <f>IF(COUNTIF(I96:I169,"Information needed")&lt;1,"Complete","Incomplete")</f>
        <v>Complete</v>
      </c>
      <c r="J92" s="41"/>
      <c r="K92" s="200">
        <v>2</v>
      </c>
      <c r="L92" s="12"/>
      <c r="M92" s="101" t="s">
        <v>263</v>
      </c>
      <c r="N92" s="12"/>
    </row>
    <row r="93" spans="1:15" x14ac:dyDescent="0.3">
      <c r="B93" s="37"/>
      <c r="C93" s="37"/>
      <c r="D93" s="37"/>
      <c r="E93" s="37"/>
      <c r="F93" s="37"/>
      <c r="G93" s="16"/>
      <c r="H93" s="37"/>
      <c r="I93" s="37"/>
      <c r="J93" s="37"/>
      <c r="L93" s="2"/>
      <c r="M93" s="4"/>
      <c r="N93" s="2"/>
    </row>
    <row r="94" spans="1:15" ht="18" customHeight="1" x14ac:dyDescent="0.4">
      <c r="B94" s="37"/>
      <c r="C94" s="142" t="s">
        <v>446</v>
      </c>
      <c r="D94" s="142"/>
      <c r="E94" s="141"/>
      <c r="F94" s="2"/>
      <c r="H94" s="2"/>
      <c r="I94" s="48"/>
      <c r="J94" s="2"/>
      <c r="L94" s="2"/>
      <c r="M94" s="143" t="s">
        <v>319</v>
      </c>
      <c r="N94" s="2"/>
    </row>
    <row r="95" spans="1:15" ht="13.5" customHeight="1" thickBot="1" x14ac:dyDescent="0.35">
      <c r="B95" s="37"/>
      <c r="C95" s="4"/>
      <c r="D95" s="4"/>
      <c r="E95" s="234"/>
      <c r="F95" s="2"/>
      <c r="H95" s="2"/>
      <c r="I95" s="48"/>
      <c r="J95" s="2"/>
      <c r="L95" s="2"/>
      <c r="M95" s="26"/>
      <c r="N95" s="2"/>
    </row>
    <row r="96" spans="1:15" ht="13.5" customHeight="1" x14ac:dyDescent="0.3">
      <c r="B96" s="37"/>
      <c r="C96" s="13" t="s">
        <v>13</v>
      </c>
      <c r="D96" s="13"/>
      <c r="E96" s="235" t="s">
        <v>565</v>
      </c>
      <c r="F96" s="2"/>
      <c r="H96" s="2"/>
      <c r="I96" s="47" t="str">
        <f>IF(OR($E100="Cancelled",$E100="Postponed, see Future Events for info",E96&lt;&gt;""), "", "Information needed")</f>
        <v/>
      </c>
      <c r="J96" s="38"/>
      <c r="L96" s="2"/>
      <c r="M96" s="355" t="s">
        <v>457</v>
      </c>
      <c r="N96" s="2"/>
      <c r="O96" s="42"/>
    </row>
    <row r="97" spans="2:15" ht="13.5" customHeight="1" x14ac:dyDescent="0.3">
      <c r="B97" s="37"/>
      <c r="C97" s="13" t="s">
        <v>50</v>
      </c>
      <c r="D97" s="13"/>
      <c r="E97" s="237" t="s">
        <v>560</v>
      </c>
      <c r="F97" s="2"/>
      <c r="H97" s="2"/>
      <c r="I97" s="47" t="str">
        <f>IF(OR($E100="Cancelled",$E100="Postponed, see Future Events for info",E97&lt;&gt;""), "", "Information needed")</f>
        <v/>
      </c>
      <c r="J97" s="38"/>
      <c r="L97" s="2"/>
      <c r="M97" s="355"/>
      <c r="N97" s="2"/>
      <c r="O97" s="42"/>
    </row>
    <row r="98" spans="2:15" ht="13.5" customHeight="1" x14ac:dyDescent="0.3">
      <c r="B98" s="37"/>
      <c r="C98" s="13" t="s">
        <v>110</v>
      </c>
      <c r="D98" s="13"/>
      <c r="E98" s="237" t="s">
        <v>566</v>
      </c>
      <c r="F98" s="2"/>
      <c r="H98" s="2"/>
      <c r="I98" s="47" t="str">
        <f>IF(OR($E100="Cancelled",$E100="Postponed, see Future Events for info",E98&lt;&gt;""), "", "Information needed")</f>
        <v/>
      </c>
      <c r="J98" s="38"/>
      <c r="L98" s="2"/>
      <c r="M98" s="355"/>
      <c r="N98" s="2"/>
      <c r="O98" s="42"/>
    </row>
    <row r="99" spans="2:15" ht="13.5" customHeight="1" x14ac:dyDescent="0.3">
      <c r="B99" s="37"/>
      <c r="C99" s="13" t="s">
        <v>487</v>
      </c>
      <c r="D99" s="13"/>
      <c r="E99" s="237" t="s">
        <v>488</v>
      </c>
      <c r="F99" s="2"/>
      <c r="H99" s="2"/>
      <c r="I99" s="47" t="str">
        <f>IF(OR($E100="Cancelled",$E100="Postponed, see Future Events for info",E99&lt;&gt;""), "", "Information needed")</f>
        <v/>
      </c>
      <c r="J99" s="38"/>
      <c r="L99" s="2"/>
      <c r="M99" s="355"/>
      <c r="N99" s="2"/>
      <c r="O99" s="42"/>
    </row>
    <row r="100" spans="2:15" ht="13.5" customHeight="1" thickBot="1" x14ac:dyDescent="0.35">
      <c r="B100" s="37"/>
      <c r="C100" s="156" t="s">
        <v>486</v>
      </c>
      <c r="D100" s="13"/>
      <c r="E100" s="236" t="s">
        <v>3</v>
      </c>
      <c r="F100" s="2"/>
      <c r="H100" s="2"/>
      <c r="I100" s="47" t="str">
        <f>IF(OR($E100="Cancelled",$E100="Postponed, see Future Events for info",E100&lt;&gt;""), "", "Information needed")</f>
        <v/>
      </c>
      <c r="J100" s="38"/>
      <c r="L100" s="2"/>
      <c r="M100" s="355"/>
      <c r="N100" s="2"/>
      <c r="O100" s="42"/>
    </row>
    <row r="101" spans="2:15" ht="13.5" customHeight="1" thickBot="1" x14ac:dyDescent="0.35">
      <c r="B101" s="37"/>
      <c r="C101" s="13"/>
      <c r="D101" s="13"/>
      <c r="E101" s="234"/>
      <c r="F101" s="2"/>
      <c r="H101" s="2"/>
      <c r="I101" s="47"/>
      <c r="J101" s="38"/>
      <c r="L101" s="2"/>
      <c r="M101" s="355"/>
      <c r="N101" s="2"/>
      <c r="O101" s="42"/>
    </row>
    <row r="102" spans="2:15" ht="13.5" customHeight="1" x14ac:dyDescent="0.3">
      <c r="B102" s="37"/>
      <c r="C102" s="13" t="s">
        <v>503</v>
      </c>
      <c r="D102" s="13"/>
      <c r="E102" s="235" t="s">
        <v>3</v>
      </c>
      <c r="F102" s="2"/>
      <c r="H102" s="2"/>
      <c r="I102" s="47" t="str">
        <f>IF(OR($E100="Cancelled",$E100="Postponed, see Future Events for info",E102&lt;&gt;""), "", "Information needed")</f>
        <v/>
      </c>
      <c r="J102" s="38"/>
      <c r="L102" s="2"/>
      <c r="M102" s="355"/>
      <c r="N102" s="2"/>
      <c r="O102" s="42"/>
    </row>
    <row r="103" spans="2:15" ht="13.5" customHeight="1" thickBot="1" x14ac:dyDescent="0.35">
      <c r="B103" s="37"/>
      <c r="C103" s="23" t="str">
        <f>IF(E102&lt;&gt;"Yes","Use this space if you would like to report repeated 2023 events as one entry","If yes, how many times did you run this event/ how many events were in the series?")</f>
        <v>Use this space if you would like to report repeated 2023 events as one entry</v>
      </c>
      <c r="D103" s="13"/>
      <c r="E103" s="236"/>
      <c r="F103" s="2"/>
      <c r="H103" s="2"/>
      <c r="I103" s="47" t="str">
        <f>IF(AND(C103="If yes, how many times did you run this event/ how many events were in the series?",E103=""), "Information needed","")</f>
        <v/>
      </c>
      <c r="J103" s="38"/>
      <c r="L103" s="2"/>
      <c r="M103" s="355"/>
      <c r="N103" s="2"/>
      <c r="O103" s="42"/>
    </row>
    <row r="104" spans="2:15" ht="13.5" customHeight="1" thickBot="1" x14ac:dyDescent="0.35">
      <c r="B104" s="37"/>
      <c r="C104" s="13"/>
      <c r="D104" s="13"/>
      <c r="E104" s="234"/>
      <c r="F104" s="2"/>
      <c r="H104" s="2"/>
      <c r="I104" s="47"/>
      <c r="J104" s="38"/>
      <c r="L104" s="2"/>
      <c r="M104" s="355" t="s">
        <v>456</v>
      </c>
      <c r="N104" s="2"/>
      <c r="O104" s="42"/>
    </row>
    <row r="105" spans="2:15" ht="13.5" customHeight="1" x14ac:dyDescent="0.3">
      <c r="B105" s="37"/>
      <c r="C105" s="13" t="str">
        <f>IF(E102&lt;&gt;"Yes","Start date","Date of first event")</f>
        <v>Start date</v>
      </c>
      <c r="D105" s="13"/>
      <c r="E105" s="238">
        <v>45250</v>
      </c>
      <c r="F105" s="2"/>
      <c r="H105" s="2"/>
      <c r="I105" s="47" t="str">
        <f>IF(OR($E100="Cancelled",$E100="Postponed, see Future Events for info",E105&lt;&gt;""), "", "Information needed")</f>
        <v/>
      </c>
      <c r="J105" s="38"/>
      <c r="L105" s="2"/>
      <c r="M105" s="355"/>
      <c r="N105" s="2"/>
      <c r="O105" s="42"/>
    </row>
    <row r="106" spans="2:15" ht="13.5" customHeight="1" thickBot="1" x14ac:dyDescent="0.35">
      <c r="B106" s="37"/>
      <c r="C106" s="13" t="str">
        <f>IF(E102&lt;&gt;"Yes","End date","Date of last event")</f>
        <v>End date</v>
      </c>
      <c r="D106" s="13"/>
      <c r="E106" s="239">
        <v>45250</v>
      </c>
      <c r="F106" s="2"/>
      <c r="H106" s="2"/>
      <c r="I106" s="47" t="str">
        <f>IF(OR($E100="Cancelled",$E100="Postponed, see Future Events for info",E106&lt;&gt;""), "", "Information needed")</f>
        <v/>
      </c>
      <c r="J106" s="38"/>
      <c r="L106" s="2"/>
      <c r="M106" s="355"/>
      <c r="N106" s="2"/>
      <c r="O106" s="42"/>
    </row>
    <row r="107" spans="2:15" ht="13.5" customHeight="1" thickBot="1" x14ac:dyDescent="0.35">
      <c r="B107" s="37"/>
      <c r="C107" s="13"/>
      <c r="D107" s="13"/>
      <c r="E107" s="234"/>
      <c r="F107" s="2"/>
      <c r="H107" s="2"/>
      <c r="I107" s="47"/>
      <c r="J107" s="38"/>
      <c r="L107" s="2"/>
      <c r="M107" s="147" t="s">
        <v>389</v>
      </c>
      <c r="N107" s="2"/>
      <c r="O107" s="42"/>
    </row>
    <row r="108" spans="2:15" ht="13.5" customHeight="1" x14ac:dyDescent="0.3">
      <c r="B108" s="37"/>
      <c r="C108" s="13" t="s">
        <v>54</v>
      </c>
      <c r="D108" s="13"/>
      <c r="E108" s="235" t="s">
        <v>418</v>
      </c>
      <c r="F108" s="2"/>
      <c r="H108" s="2"/>
      <c r="I108" s="47" t="str">
        <f>IF(OR($E100="Cancelled",$E100="Postponed, see Future Events for info",E108&lt;&gt;""), "", "Information needed")</f>
        <v/>
      </c>
      <c r="J108" s="38"/>
      <c r="L108" s="2"/>
      <c r="M108" s="26"/>
      <c r="N108" s="2"/>
      <c r="O108" s="42"/>
    </row>
    <row r="109" spans="2:15" ht="13.5" customHeight="1" thickBot="1" x14ac:dyDescent="0.35">
      <c r="B109" s="37"/>
      <c r="C109" s="13" t="s">
        <v>73</v>
      </c>
      <c r="D109" s="13"/>
      <c r="E109" s="236"/>
      <c r="F109" s="2"/>
      <c r="H109" s="2"/>
      <c r="I109" s="51" t="str">
        <f>IF(OR($E100="Cancelled",$E100="Postponed, see Future Events for info",E109&lt;&gt;""), "", "Optional")</f>
        <v>Optional</v>
      </c>
      <c r="J109" s="38"/>
      <c r="L109" s="2"/>
      <c r="M109" s="355" t="s">
        <v>453</v>
      </c>
      <c r="N109" s="2"/>
      <c r="O109" s="42"/>
    </row>
    <row r="110" spans="2:15" ht="13.5" customHeight="1" thickBot="1" x14ac:dyDescent="0.35">
      <c r="B110" s="37"/>
      <c r="C110" s="13"/>
      <c r="D110" s="13"/>
      <c r="E110" s="234"/>
      <c r="F110" s="2"/>
      <c r="H110" s="2"/>
      <c r="I110" s="47"/>
      <c r="J110" s="38"/>
      <c r="L110" s="2"/>
      <c r="M110" s="355"/>
      <c r="N110" s="2"/>
      <c r="O110" s="42"/>
    </row>
    <row r="111" spans="2:15" ht="13.5" customHeight="1" x14ac:dyDescent="0.3">
      <c r="B111" s="37"/>
      <c r="C111" s="13" t="s">
        <v>55</v>
      </c>
      <c r="D111" s="13"/>
      <c r="E111" s="235" t="s">
        <v>42</v>
      </c>
      <c r="F111" s="2"/>
      <c r="H111" s="2"/>
      <c r="I111" s="47" t="str">
        <f>IF(OR($E100="Cancelled",$E100="Postponed, see Future Events for info",E111&lt;&gt;""), "", "Information needed")</f>
        <v/>
      </c>
      <c r="J111" s="38"/>
      <c r="L111" s="2"/>
      <c r="M111" s="355"/>
      <c r="N111" s="2"/>
      <c r="O111" s="42"/>
    </row>
    <row r="112" spans="2:15" ht="13.5" customHeight="1" thickBot="1" x14ac:dyDescent="0.35">
      <c r="B112" s="37"/>
      <c r="C112" s="13" t="s">
        <v>74</v>
      </c>
      <c r="D112" s="13"/>
      <c r="E112" s="236"/>
      <c r="F112" s="2"/>
      <c r="H112" s="2"/>
      <c r="I112" s="51" t="str">
        <f>IF(OR($E100="Cancelled",$E100="Postponed, see Future Events for info",E112&lt;&gt;""), "", "Optional")</f>
        <v>Optional</v>
      </c>
      <c r="J112" s="38"/>
      <c r="L112" s="2"/>
      <c r="M112" s="355"/>
      <c r="N112" s="2"/>
      <c r="O112" s="42"/>
    </row>
    <row r="113" spans="2:15" ht="13.5" customHeight="1" thickBot="1" x14ac:dyDescent="0.35">
      <c r="B113" s="37"/>
      <c r="C113" s="13"/>
      <c r="D113" s="13"/>
      <c r="E113" s="234"/>
      <c r="F113" s="2"/>
      <c r="H113" s="2"/>
      <c r="I113" s="47"/>
      <c r="J113" s="38"/>
      <c r="L113" s="2"/>
      <c r="M113" s="355"/>
      <c r="N113" s="2"/>
      <c r="O113" s="42"/>
    </row>
    <row r="114" spans="2:15" ht="13.5" customHeight="1" x14ac:dyDescent="0.3">
      <c r="B114" s="37"/>
      <c r="C114" s="13" t="str">
        <f>IF(E102&lt;&gt;"Yes","Number of attendees (approx.)","Number of attendees (average number per event)")</f>
        <v>Number of attendees (approx.)</v>
      </c>
      <c r="D114" s="13"/>
      <c r="E114" s="235">
        <v>60</v>
      </c>
      <c r="F114" s="2"/>
      <c r="H114" s="2"/>
      <c r="I114" s="47" t="str">
        <f>IF(OR($E100="Cancelled",$E100="Postponed, see Future Events for info",E114&lt;&gt;""), "", "Information needed")</f>
        <v/>
      </c>
      <c r="J114" s="38"/>
      <c r="L114" s="2"/>
      <c r="M114" s="355"/>
      <c r="N114" s="2"/>
      <c r="O114" s="42"/>
    </row>
    <row r="115" spans="2:15" ht="13.5" customHeight="1" thickBot="1" x14ac:dyDescent="0.35">
      <c r="B115" s="37"/>
      <c r="C115" s="13" t="s">
        <v>483</v>
      </c>
      <c r="D115" s="13"/>
      <c r="E115" s="236">
        <v>35</v>
      </c>
      <c r="F115" s="2"/>
      <c r="H115" s="2"/>
      <c r="I115" s="47" t="str">
        <f>IF(OR($E100="Cancelled",$E100="Postponed, see Future Events for info",E115&lt;&gt;""), "", "Information needed")</f>
        <v/>
      </c>
      <c r="J115" s="38"/>
      <c r="L115" s="2"/>
      <c r="M115" s="355"/>
      <c r="N115" s="2"/>
      <c r="O115" s="42"/>
    </row>
    <row r="116" spans="2:15" ht="13.5" customHeight="1" x14ac:dyDescent="0.3">
      <c r="B116" s="37"/>
      <c r="C116" s="13"/>
      <c r="D116" s="13"/>
      <c r="E116" s="234"/>
      <c r="F116" s="2"/>
      <c r="H116" s="2"/>
      <c r="I116" s="47"/>
      <c r="J116" s="38"/>
      <c r="L116" s="2"/>
      <c r="M116" s="331"/>
      <c r="N116" s="2"/>
      <c r="O116" s="42"/>
    </row>
    <row r="117" spans="2:15" ht="15" customHeight="1" thickBot="1" x14ac:dyDescent="0.35">
      <c r="B117" s="328"/>
      <c r="C117" s="332" t="s">
        <v>517</v>
      </c>
      <c r="D117" s="329"/>
      <c r="E117" s="330"/>
      <c r="F117" s="2"/>
      <c r="H117" s="2"/>
      <c r="I117" s="47"/>
      <c r="J117" s="38"/>
      <c r="L117" s="2"/>
      <c r="M117" s="382" t="s">
        <v>504</v>
      </c>
      <c r="N117" s="2"/>
      <c r="O117" s="42"/>
    </row>
    <row r="118" spans="2:15" ht="13.5" customHeight="1" x14ac:dyDescent="0.3">
      <c r="B118" s="328"/>
      <c r="C118" s="333" t="s">
        <v>493</v>
      </c>
      <c r="D118" s="329"/>
      <c r="E118" s="269"/>
      <c r="F118" s="2"/>
      <c r="H118" s="2"/>
      <c r="I118" s="379" t="str">
        <f>IF(OR(E118&lt;&gt;"",E119&lt;&gt;"",E120&lt;&gt;"",E121&lt;&gt;"",E122&lt;&gt;"",E123&lt;&gt;"",E124&lt;&gt;"",E125&lt;&gt;"",E126&lt;&gt;"",E127&lt;&gt;"",E128&lt;&gt;"",E129&lt;&gt;""), "", "Information needed")</f>
        <v/>
      </c>
      <c r="J118" s="38"/>
      <c r="L118" s="2"/>
      <c r="M118" s="382"/>
      <c r="N118" s="2"/>
      <c r="O118" s="42"/>
    </row>
    <row r="119" spans="2:15" ht="13.5" customHeight="1" x14ac:dyDescent="0.3">
      <c r="B119" s="328"/>
      <c r="C119" s="333" t="s">
        <v>494</v>
      </c>
      <c r="D119" s="329"/>
      <c r="E119" s="271"/>
      <c r="F119" s="2"/>
      <c r="H119" s="2"/>
      <c r="I119" s="379"/>
      <c r="J119" s="38"/>
      <c r="L119" s="2"/>
      <c r="M119" s="382"/>
      <c r="N119" s="2"/>
      <c r="O119" s="42"/>
    </row>
    <row r="120" spans="2:15" ht="13.5" customHeight="1" x14ac:dyDescent="0.3">
      <c r="B120" s="328"/>
      <c r="C120" s="333" t="s">
        <v>526</v>
      </c>
      <c r="D120" s="329"/>
      <c r="E120" s="271"/>
      <c r="F120" s="2"/>
      <c r="H120" s="2"/>
      <c r="I120" s="379"/>
      <c r="J120" s="38"/>
      <c r="L120" s="2"/>
      <c r="M120" s="382"/>
      <c r="N120" s="2"/>
      <c r="O120" s="42"/>
    </row>
    <row r="121" spans="2:15" ht="13.5" customHeight="1" x14ac:dyDescent="0.3">
      <c r="B121" s="328"/>
      <c r="C121" s="333" t="s">
        <v>496</v>
      </c>
      <c r="D121" s="329"/>
      <c r="E121" s="271"/>
      <c r="F121" s="2"/>
      <c r="H121" s="2"/>
      <c r="I121" s="379"/>
      <c r="J121" s="38"/>
      <c r="L121" s="2"/>
      <c r="M121" s="382"/>
      <c r="N121" s="2"/>
      <c r="O121" s="42"/>
    </row>
    <row r="122" spans="2:15" ht="13.5" customHeight="1" x14ac:dyDescent="0.3">
      <c r="B122" s="328"/>
      <c r="C122" s="333" t="s">
        <v>497</v>
      </c>
      <c r="D122" s="329"/>
      <c r="E122" s="271" t="s">
        <v>2</v>
      </c>
      <c r="F122" s="2"/>
      <c r="H122" s="2"/>
      <c r="I122" s="379"/>
      <c r="J122" s="38"/>
      <c r="L122" s="2"/>
      <c r="M122" s="382"/>
      <c r="N122" s="2"/>
      <c r="O122" s="42"/>
    </row>
    <row r="123" spans="2:15" ht="13.5" customHeight="1" x14ac:dyDescent="0.3">
      <c r="B123" s="328"/>
      <c r="C123" s="333" t="s">
        <v>498</v>
      </c>
      <c r="D123" s="329"/>
      <c r="E123" s="271"/>
      <c r="F123" s="2"/>
      <c r="H123" s="2"/>
      <c r="I123" s="379"/>
      <c r="J123" s="38"/>
      <c r="L123" s="2"/>
      <c r="M123" s="382"/>
      <c r="N123" s="2"/>
      <c r="O123" s="42"/>
    </row>
    <row r="124" spans="2:15" ht="13.5" customHeight="1" x14ac:dyDescent="0.3">
      <c r="B124" s="328"/>
      <c r="C124" s="333" t="s">
        <v>499</v>
      </c>
      <c r="D124" s="329"/>
      <c r="E124" s="271"/>
      <c r="F124" s="2"/>
      <c r="H124" s="2"/>
      <c r="I124" s="379"/>
      <c r="J124" s="38"/>
      <c r="L124" s="2"/>
      <c r="M124" s="382"/>
      <c r="N124" s="2"/>
      <c r="O124" s="42"/>
    </row>
    <row r="125" spans="2:15" ht="13.5" customHeight="1" x14ac:dyDescent="0.3">
      <c r="B125" s="328"/>
      <c r="C125" s="333" t="s">
        <v>500</v>
      </c>
      <c r="D125" s="329"/>
      <c r="E125" s="271"/>
      <c r="F125" s="2"/>
      <c r="H125" s="2"/>
      <c r="I125" s="379"/>
      <c r="J125" s="38"/>
      <c r="L125" s="2"/>
      <c r="M125" s="382"/>
      <c r="N125" s="2"/>
      <c r="O125" s="42"/>
    </row>
    <row r="126" spans="2:15" ht="13.5" customHeight="1" x14ac:dyDescent="0.3">
      <c r="B126" s="328"/>
      <c r="C126" s="333" t="s">
        <v>512</v>
      </c>
      <c r="D126" s="329"/>
      <c r="E126" s="271"/>
      <c r="F126" s="2"/>
      <c r="H126" s="2"/>
      <c r="I126" s="379"/>
      <c r="J126" s="38"/>
      <c r="L126" s="2"/>
      <c r="M126" s="382"/>
      <c r="N126" s="2"/>
      <c r="O126" s="42"/>
    </row>
    <row r="127" spans="2:15" ht="13.5" customHeight="1" x14ac:dyDescent="0.3">
      <c r="B127" s="328"/>
      <c r="C127" s="334" t="s">
        <v>514</v>
      </c>
      <c r="D127" s="329"/>
      <c r="E127" s="271"/>
      <c r="F127" s="2"/>
      <c r="H127" s="2"/>
      <c r="I127" s="379"/>
      <c r="J127" s="38"/>
      <c r="L127" s="2"/>
      <c r="M127" s="382"/>
      <c r="N127" s="2"/>
      <c r="O127" s="42"/>
    </row>
    <row r="128" spans="2:15" ht="13.5" customHeight="1" x14ac:dyDescent="0.3">
      <c r="B128" s="328"/>
      <c r="C128" s="334" t="s">
        <v>513</v>
      </c>
      <c r="D128" s="329"/>
      <c r="E128" s="271"/>
      <c r="F128" s="2"/>
      <c r="H128" s="2"/>
      <c r="I128" s="379"/>
      <c r="J128" s="38"/>
      <c r="L128" s="2"/>
      <c r="M128" s="383" t="s">
        <v>454</v>
      </c>
      <c r="N128" s="2"/>
      <c r="O128" s="42"/>
    </row>
    <row r="129" spans="2:15" ht="13.5" customHeight="1" thickBot="1" x14ac:dyDescent="0.35">
      <c r="B129" s="328"/>
      <c r="C129" s="334" t="s">
        <v>511</v>
      </c>
      <c r="D129" s="329"/>
      <c r="E129" s="272"/>
      <c r="F129" s="2"/>
      <c r="H129" s="2"/>
      <c r="I129" s="379"/>
      <c r="J129" s="38"/>
      <c r="L129" s="2"/>
      <c r="M129" s="383"/>
      <c r="N129" s="2"/>
      <c r="O129" s="42"/>
    </row>
    <row r="130" spans="2:15" ht="13.5" customHeight="1" x14ac:dyDescent="0.4">
      <c r="B130" s="37"/>
      <c r="C130" s="13"/>
      <c r="D130" s="13"/>
      <c r="E130" s="270"/>
      <c r="F130" s="2"/>
      <c r="H130" s="2"/>
      <c r="I130" s="47"/>
      <c r="J130" s="38"/>
      <c r="L130" s="2"/>
      <c r="M130" s="26"/>
      <c r="N130" s="2"/>
      <c r="O130" s="42"/>
    </row>
    <row r="131" spans="2:15" ht="18" customHeight="1" x14ac:dyDescent="0.4">
      <c r="B131" s="37"/>
      <c r="C131" s="142" t="s">
        <v>346</v>
      </c>
      <c r="D131" s="13"/>
      <c r="E131" s="14"/>
      <c r="F131" s="2"/>
      <c r="H131" s="2"/>
      <c r="I131" s="47"/>
      <c r="J131" s="38"/>
      <c r="L131" s="2"/>
      <c r="M131" s="142" t="s">
        <v>346</v>
      </c>
      <c r="N131" s="2"/>
      <c r="O131" s="42"/>
    </row>
    <row r="132" spans="2:15" ht="13.5" customHeight="1" thickBot="1" x14ac:dyDescent="0.35">
      <c r="B132" s="37"/>
      <c r="C132" s="13"/>
      <c r="D132" s="13"/>
      <c r="E132" s="234"/>
      <c r="F132" s="2"/>
      <c r="H132" s="2"/>
      <c r="I132" s="47"/>
      <c r="J132" s="38"/>
      <c r="L132" s="2"/>
      <c r="M132" s="26"/>
      <c r="N132" s="2"/>
      <c r="O132" s="42"/>
    </row>
    <row r="133" spans="2:15" ht="63" thickBot="1" x14ac:dyDescent="0.35">
      <c r="B133" s="37"/>
      <c r="C133" s="229" t="s">
        <v>455</v>
      </c>
      <c r="D133" s="13"/>
      <c r="E133" s="145" t="s">
        <v>567</v>
      </c>
      <c r="F133" s="2"/>
      <c r="H133" s="2"/>
      <c r="I133" s="51" t="str">
        <f>IF(OR($E100="Cancelled",$E100="Postponed, see Future Events for info",E133&lt;&gt;""), "", "Optional")</f>
        <v/>
      </c>
      <c r="J133" s="38"/>
      <c r="L133" s="2"/>
      <c r="M133" s="229" t="s">
        <v>458</v>
      </c>
      <c r="N133" s="2"/>
      <c r="O133" s="42"/>
    </row>
    <row r="134" spans="2:15" x14ac:dyDescent="0.3">
      <c r="B134" s="37"/>
      <c r="C134" s="13"/>
      <c r="D134" s="13"/>
      <c r="E134" s="234"/>
      <c r="F134" s="2"/>
      <c r="H134" s="2"/>
      <c r="I134" s="47"/>
      <c r="J134" s="38"/>
      <c r="L134" s="2"/>
      <c r="M134" s="26"/>
      <c r="N134" s="2"/>
      <c r="O134" s="42"/>
    </row>
    <row r="135" spans="2:15" ht="18" customHeight="1" x14ac:dyDescent="0.4">
      <c r="B135" s="37"/>
      <c r="C135" s="142" t="s">
        <v>130</v>
      </c>
      <c r="D135" s="13"/>
      <c r="E135" s="141"/>
      <c r="F135" s="2"/>
      <c r="H135" s="2"/>
      <c r="I135" s="47"/>
      <c r="J135" s="38"/>
      <c r="L135" s="2"/>
      <c r="M135" s="144" t="s">
        <v>130</v>
      </c>
      <c r="N135" s="2"/>
      <c r="O135" s="42"/>
    </row>
    <row r="136" spans="2:15" ht="13.5" customHeight="1" thickBot="1" x14ac:dyDescent="0.35">
      <c r="B136" s="37"/>
      <c r="C136" s="14"/>
      <c r="D136" s="13"/>
      <c r="E136" s="240"/>
      <c r="F136" s="2"/>
      <c r="H136" s="2"/>
      <c r="I136" s="47"/>
      <c r="J136" s="38"/>
      <c r="L136" s="2"/>
      <c r="M136" s="380" t="s">
        <v>525</v>
      </c>
      <c r="N136" s="2"/>
      <c r="O136" s="42"/>
    </row>
    <row r="137" spans="2:15" ht="13.5" customHeight="1" x14ac:dyDescent="0.3">
      <c r="B137" s="37"/>
      <c r="C137" s="13" t="s">
        <v>431</v>
      </c>
      <c r="D137" s="13"/>
      <c r="E137" s="235">
        <v>3000</v>
      </c>
      <c r="F137" s="2"/>
      <c r="H137" s="2"/>
      <c r="I137" s="47" t="str">
        <f>IF(OR($E100="Postponed, see Future Events for info",E137&lt;&gt;""), "", "Information needed")</f>
        <v/>
      </c>
      <c r="J137" s="38"/>
      <c r="L137" s="2"/>
      <c r="M137" s="380"/>
      <c r="N137" s="2"/>
      <c r="O137" s="42"/>
    </row>
    <row r="138" spans="2:15" ht="13.5" thickBot="1" x14ac:dyDescent="0.35">
      <c r="B138" s="37"/>
      <c r="C138" s="13" t="s">
        <v>321</v>
      </c>
      <c r="D138" s="13"/>
      <c r="E138" s="236" t="s">
        <v>563</v>
      </c>
      <c r="F138" s="2"/>
      <c r="H138" s="2"/>
      <c r="I138" s="47" t="str">
        <f>IF(OR($E100="Cancelled",$E100="Postponed, see Future Events for info",E138&lt;&gt;""), "", "Information needed")</f>
        <v/>
      </c>
      <c r="J138" s="38"/>
      <c r="L138" s="2"/>
      <c r="M138" s="380"/>
      <c r="N138" s="2"/>
      <c r="O138" s="42"/>
    </row>
    <row r="139" spans="2:15" ht="13.5" thickBot="1" x14ac:dyDescent="0.35">
      <c r="B139" s="37"/>
      <c r="C139" s="13"/>
      <c r="D139" s="13"/>
      <c r="E139" s="234"/>
      <c r="F139" s="2"/>
      <c r="H139" s="2"/>
      <c r="I139" s="47"/>
      <c r="J139" s="38"/>
      <c r="L139" s="2"/>
      <c r="M139" s="380"/>
      <c r="N139" s="2"/>
      <c r="O139" s="42"/>
    </row>
    <row r="140" spans="2:15" x14ac:dyDescent="0.3">
      <c r="B140" s="37"/>
      <c r="C140" s="13" t="s">
        <v>113</v>
      </c>
      <c r="D140" s="13"/>
      <c r="E140" s="241" t="s">
        <v>3</v>
      </c>
      <c r="F140" s="2"/>
      <c r="H140" s="2"/>
      <c r="I140" s="47" t="str">
        <f>IF(OR($E100="Postponed, see Future Events for info",E140&lt;&gt;""), "", "Information needed")</f>
        <v/>
      </c>
      <c r="J140" s="38"/>
      <c r="L140" s="2"/>
      <c r="M140" s="380"/>
      <c r="N140" s="2"/>
      <c r="O140" s="42"/>
    </row>
    <row r="141" spans="2:15" ht="13.5" thickBot="1" x14ac:dyDescent="0.35">
      <c r="B141" s="37"/>
      <c r="C141" s="14" t="str">
        <f>IF(E140&lt;&gt;"Yes","","Was the contract reviewed by the RSC Legal team?")</f>
        <v/>
      </c>
      <c r="D141" s="14"/>
      <c r="E141" s="75"/>
      <c r="F141" s="2"/>
      <c r="H141" s="2"/>
      <c r="I141" s="47" t="str">
        <f>IF(AND(C141&lt;&gt;"",E141=""), "Information needed","")</f>
        <v/>
      </c>
      <c r="J141" s="38"/>
      <c r="L141" s="2"/>
      <c r="M141" s="380"/>
      <c r="N141" s="2"/>
      <c r="O141" s="42"/>
    </row>
    <row r="142" spans="2:15" ht="13.5" thickBot="1" x14ac:dyDescent="0.35">
      <c r="B142" s="37"/>
      <c r="C142" s="2"/>
      <c r="D142" s="2"/>
      <c r="E142" s="234"/>
      <c r="F142" s="2"/>
      <c r="H142" s="2"/>
      <c r="I142" s="47"/>
      <c r="J142" s="38"/>
      <c r="L142" s="2"/>
      <c r="M142" s="380"/>
      <c r="N142" s="2"/>
      <c r="O142" s="42"/>
    </row>
    <row r="143" spans="2:15" x14ac:dyDescent="0.3">
      <c r="B143" s="37"/>
      <c r="C143" s="13" t="s">
        <v>527</v>
      </c>
      <c r="D143" s="13"/>
      <c r="E143" s="235" t="s">
        <v>3</v>
      </c>
      <c r="F143" s="2"/>
      <c r="H143" s="2"/>
      <c r="I143" s="47" t="str">
        <f>IF(OR($E100="Cancelled",$E100="Postponed, see Future Events for info",E143&lt;&gt;""), "", "Information needed")</f>
        <v/>
      </c>
      <c r="J143" s="38"/>
      <c r="L143" s="2"/>
      <c r="M143" s="380"/>
      <c r="N143" s="2"/>
      <c r="O143" s="42"/>
    </row>
    <row r="144" spans="2:15" ht="26.25" customHeight="1" thickBot="1" x14ac:dyDescent="0.35">
      <c r="B144" s="37"/>
      <c r="C144" s="26" t="str">
        <f>IF(E143&lt;&gt;"Yes","","Please provide details. Additional information can be provided on the Community support page.")</f>
        <v/>
      </c>
      <c r="D144" s="14"/>
      <c r="E144" s="146"/>
      <c r="F144" s="2"/>
      <c r="H144" s="2"/>
      <c r="I144" s="47" t="str">
        <f>IF(AND(C144&lt;&gt;"",E144=""),"Information needed","")</f>
        <v/>
      </c>
      <c r="J144" s="38"/>
      <c r="L144" s="2"/>
      <c r="M144" s="85" t="s">
        <v>131</v>
      </c>
      <c r="N144" s="2"/>
      <c r="O144" s="42"/>
    </row>
    <row r="145" spans="1:15" ht="12" customHeight="1" thickBot="1" x14ac:dyDescent="0.35">
      <c r="B145" s="37"/>
      <c r="C145" s="2"/>
      <c r="D145" s="2"/>
      <c r="E145" s="234"/>
      <c r="F145" s="2"/>
      <c r="H145" s="2"/>
      <c r="I145" s="47"/>
      <c r="J145" s="38"/>
      <c r="L145" s="2"/>
      <c r="M145" s="382" t="s">
        <v>524</v>
      </c>
      <c r="N145" s="2"/>
      <c r="O145" s="42"/>
    </row>
    <row r="146" spans="1:15" x14ac:dyDescent="0.3">
      <c r="B146" s="37"/>
      <c r="C146" s="13" t="s">
        <v>117</v>
      </c>
      <c r="D146" s="13"/>
      <c r="E146" s="235" t="s">
        <v>3</v>
      </c>
      <c r="F146" s="2"/>
      <c r="H146" s="2"/>
      <c r="I146" s="47" t="str">
        <f>IF(OR($E100="Cancelled",$E100="Postponed, see Future Events for info",E146&lt;&gt;""), "", "Information needed")</f>
        <v/>
      </c>
      <c r="J146" s="38"/>
      <c r="L146" s="2"/>
      <c r="M146" s="382"/>
      <c r="N146" s="2"/>
      <c r="O146" s="42"/>
    </row>
    <row r="147" spans="1:15" ht="26.25" customHeight="1" thickBot="1" x14ac:dyDescent="0.35">
      <c r="B147" s="37"/>
      <c r="C147" s="14" t="str">
        <f>IF(E146&lt;&gt;"Yes","","Please provide details.")</f>
        <v/>
      </c>
      <c r="D147" s="14"/>
      <c r="E147" s="146"/>
      <c r="F147" s="2"/>
      <c r="H147" s="2"/>
      <c r="I147" s="47" t="str">
        <f>IF(AND(C147&lt;&gt;"",E147=""),"Information needed","")</f>
        <v/>
      </c>
      <c r="J147" s="38"/>
      <c r="L147" s="2"/>
      <c r="M147" s="85" t="s">
        <v>523</v>
      </c>
      <c r="N147" s="2"/>
      <c r="O147" s="42"/>
    </row>
    <row r="148" spans="1:15" ht="18" customHeight="1" x14ac:dyDescent="0.3">
      <c r="B148" s="37"/>
      <c r="C148" s="4"/>
      <c r="D148" s="4"/>
      <c r="E148" s="234"/>
      <c r="F148" s="2"/>
      <c r="H148" s="2"/>
      <c r="I148" s="47"/>
      <c r="J148" s="38"/>
      <c r="L148" s="2"/>
      <c r="M148" s="2"/>
      <c r="N148" s="2"/>
      <c r="O148" s="42"/>
    </row>
    <row r="149" spans="1:15" ht="18" x14ac:dyDescent="0.3">
      <c r="B149" s="37"/>
      <c r="C149" s="144" t="s">
        <v>447</v>
      </c>
      <c r="D149" s="144"/>
      <c r="E149" s="144"/>
      <c r="F149" s="4"/>
      <c r="G149" s="7"/>
      <c r="H149" s="4"/>
      <c r="I149" s="47"/>
      <c r="J149" s="39"/>
      <c r="L149" s="11"/>
      <c r="M149" s="144" t="s">
        <v>447</v>
      </c>
      <c r="N149" s="11"/>
      <c r="O149" s="42"/>
    </row>
    <row r="150" spans="1:15" ht="13.5" customHeight="1" thickBot="1" x14ac:dyDescent="0.35">
      <c r="B150" s="37"/>
      <c r="C150" s="2"/>
      <c r="D150" s="2"/>
      <c r="E150" s="242"/>
      <c r="F150" s="2"/>
      <c r="H150" s="2"/>
      <c r="I150" s="47"/>
      <c r="J150" s="38"/>
      <c r="L150" s="2"/>
      <c r="M150" s="381" t="s">
        <v>432</v>
      </c>
      <c r="N150" s="2"/>
      <c r="O150" s="42"/>
    </row>
    <row r="151" spans="1:15" x14ac:dyDescent="0.3">
      <c r="B151" s="37"/>
      <c r="C151" s="4" t="s">
        <v>63</v>
      </c>
      <c r="D151" s="4"/>
      <c r="E151" s="243" t="s">
        <v>58</v>
      </c>
      <c r="F151" s="2"/>
      <c r="H151" s="2"/>
      <c r="I151" s="47" t="str">
        <f>IF(OR($E100="Cancelled",$E100="Postponed, see Future Events for info",E151&lt;&gt;""), "", "Information needed")</f>
        <v/>
      </c>
      <c r="J151" s="38"/>
      <c r="L151" s="2"/>
      <c r="M151" s="381"/>
      <c r="N151" s="2"/>
      <c r="O151" s="42"/>
    </row>
    <row r="152" spans="1:15" ht="13.5" thickBot="1" x14ac:dyDescent="0.35">
      <c r="A152" s="201"/>
      <c r="B152" s="37"/>
      <c r="C152" s="248" t="str">
        <f>IF(E151&lt;&gt;"Red","","Did you submit a declaration form for your red risk assessment?")</f>
        <v/>
      </c>
      <c r="D152" s="14"/>
      <c r="E152" s="146"/>
      <c r="F152" s="2"/>
      <c r="H152" s="2"/>
      <c r="I152" s="47" t="str">
        <f>IF(AND(C152&lt;&gt;"",E152=""), "Information needed","")</f>
        <v/>
      </c>
      <c r="J152" s="38"/>
      <c r="K152" s="201"/>
      <c r="L152" s="2"/>
      <c r="M152" s="381"/>
      <c r="N152" s="2"/>
      <c r="O152" s="42"/>
    </row>
    <row r="153" spans="1:15" s="15" customFormat="1" ht="13.5" thickBot="1" x14ac:dyDescent="0.35">
      <c r="A153" s="68"/>
      <c r="B153" s="37"/>
      <c r="C153" s="4"/>
      <c r="D153" s="4"/>
      <c r="E153" s="234"/>
      <c r="F153" s="2"/>
      <c r="G153" s="8"/>
      <c r="H153" s="2"/>
      <c r="I153" s="47"/>
      <c r="J153" s="38"/>
      <c r="K153" s="68"/>
      <c r="L153" s="2"/>
      <c r="M153" s="381"/>
      <c r="N153" s="2"/>
      <c r="O153" s="43"/>
    </row>
    <row r="154" spans="1:15" x14ac:dyDescent="0.3">
      <c r="B154" s="37"/>
      <c r="C154" s="4" t="s">
        <v>237</v>
      </c>
      <c r="D154" s="4"/>
      <c r="E154" s="244" t="s">
        <v>3</v>
      </c>
      <c r="F154" s="2"/>
      <c r="H154" s="2"/>
      <c r="I154" s="47" t="str">
        <f>IF(OR($E100="Cancelled",$E100="Postponed, see Future Events for info",E154&lt;&gt;""), "", "Information needed")</f>
        <v/>
      </c>
      <c r="J154" s="38"/>
      <c r="L154" s="2"/>
      <c r="M154" s="381"/>
      <c r="N154" s="10"/>
      <c r="O154" s="42"/>
    </row>
    <row r="155" spans="1:15" ht="13.5" customHeight="1" thickBot="1" x14ac:dyDescent="0.35">
      <c r="B155" s="37"/>
      <c r="C155" s="248" t="str">
        <f>IF(E154&lt;&gt;"Yes","","Did your event comply with Rule 8.3 of the member network rules?")</f>
        <v/>
      </c>
      <c r="D155" s="14"/>
      <c r="E155" s="146"/>
      <c r="F155" s="2"/>
      <c r="H155" s="2"/>
      <c r="I155" s="47" t="str">
        <f>IF(AND(C155&lt;&gt;"",E155=""), "Information needed","")</f>
        <v/>
      </c>
      <c r="J155" s="38"/>
      <c r="L155" s="2"/>
      <c r="M155" s="381"/>
      <c r="N155" s="10"/>
      <c r="O155" s="42"/>
    </row>
    <row r="156" spans="1:15" ht="14.25" customHeight="1" thickBot="1" x14ac:dyDescent="0.35">
      <c r="B156" s="37"/>
      <c r="C156" s="14"/>
      <c r="D156" s="14"/>
      <c r="E156" s="245"/>
      <c r="F156" s="2"/>
      <c r="H156" s="2"/>
      <c r="I156" s="47"/>
      <c r="J156" s="38"/>
      <c r="L156" s="2"/>
      <c r="M156" s="381"/>
      <c r="N156" s="10"/>
      <c r="O156" s="42"/>
    </row>
    <row r="157" spans="1:15" ht="40.5" customHeight="1" thickBot="1" x14ac:dyDescent="0.35">
      <c r="B157" s="37"/>
      <c r="C157" s="27" t="s">
        <v>182</v>
      </c>
      <c r="D157" s="27"/>
      <c r="E157" s="145"/>
      <c r="F157" s="2"/>
      <c r="H157" s="2"/>
      <c r="I157" s="51" t="str">
        <f>IF(OR($E100="Cancelled",$E100="Postponed, see Future Events for info",E157&lt;&gt;""), "", "Optional")</f>
        <v>Optional</v>
      </c>
      <c r="J157" s="38"/>
      <c r="L157" s="2"/>
      <c r="M157" s="85" t="s">
        <v>236</v>
      </c>
      <c r="N157" s="10"/>
      <c r="O157" s="42"/>
    </row>
    <row r="158" spans="1:15" ht="13.5" customHeight="1" x14ac:dyDescent="0.3">
      <c r="B158" s="37"/>
      <c r="C158" s="2"/>
      <c r="D158" s="2"/>
      <c r="E158" s="245"/>
      <c r="F158" s="2"/>
      <c r="H158" s="2"/>
      <c r="I158" s="47"/>
      <c r="J158" s="38"/>
      <c r="L158" s="2"/>
      <c r="M158" s="45"/>
      <c r="N158" s="2"/>
      <c r="O158" s="42"/>
    </row>
    <row r="159" spans="1:15" ht="18" x14ac:dyDescent="0.4">
      <c r="B159" s="37"/>
      <c r="C159" s="142" t="s">
        <v>64</v>
      </c>
      <c r="D159" s="142"/>
      <c r="E159" s="142"/>
      <c r="F159" s="2"/>
      <c r="H159" s="2"/>
      <c r="I159" s="47"/>
      <c r="J159" s="38"/>
      <c r="L159" s="2"/>
      <c r="M159" s="144" t="s">
        <v>64</v>
      </c>
      <c r="N159" s="2"/>
      <c r="O159" s="42"/>
    </row>
    <row r="160" spans="1:15" x14ac:dyDescent="0.3">
      <c r="B160" s="37"/>
      <c r="C160" s="4"/>
      <c r="D160" s="4"/>
      <c r="E160" s="234"/>
      <c r="F160" s="2"/>
      <c r="H160" s="2"/>
      <c r="I160" s="47"/>
      <c r="J160" s="38"/>
      <c r="L160" s="2"/>
      <c r="M160" s="381" t="s">
        <v>445</v>
      </c>
      <c r="N160" s="2"/>
      <c r="O160" s="42"/>
    </row>
    <row r="161" spans="2:15" ht="14.25" customHeight="1" thickBot="1" x14ac:dyDescent="0.35">
      <c r="B161" s="37"/>
      <c r="C161" s="4" t="s">
        <v>360</v>
      </c>
      <c r="D161" s="4"/>
      <c r="E161" s="234"/>
      <c r="F161" s="2"/>
      <c r="H161" s="2"/>
      <c r="I161" s="47"/>
      <c r="J161" s="38"/>
      <c r="L161" s="2"/>
      <c r="M161" s="381"/>
      <c r="N161" s="2"/>
      <c r="O161" s="42"/>
    </row>
    <row r="162" spans="2:15" ht="14.25" customHeight="1" x14ac:dyDescent="0.3">
      <c r="B162" s="37"/>
      <c r="C162" s="86" t="s">
        <v>69</v>
      </c>
      <c r="D162" s="86"/>
      <c r="E162" s="235" t="s">
        <v>564</v>
      </c>
      <c r="F162" s="2"/>
      <c r="H162" s="2"/>
      <c r="I162" s="47" t="str">
        <f>IF(OR($E100="Cancelled",$E100="Postponed, see Future Events for info",E162&lt;&gt;""), "", "Information needed")</f>
        <v/>
      </c>
      <c r="J162" s="38"/>
      <c r="L162" s="2"/>
      <c r="M162" s="381"/>
      <c r="N162" s="2"/>
      <c r="O162" s="42"/>
    </row>
    <row r="163" spans="2:15" ht="14.25" customHeight="1" x14ac:dyDescent="0.3">
      <c r="B163" s="37"/>
      <c r="C163" s="86" t="s">
        <v>70</v>
      </c>
      <c r="D163" s="86"/>
      <c r="E163" s="246" t="s">
        <v>564</v>
      </c>
      <c r="F163" s="2"/>
      <c r="H163" s="2"/>
      <c r="I163" s="47" t="str">
        <f>IF(OR($E100="Cancelled",$E100="Postponed, see Future Events for info",E163&lt;&gt;""), "", "Information needed")</f>
        <v/>
      </c>
      <c r="J163" s="38"/>
      <c r="L163" s="2"/>
      <c r="M163" s="381"/>
      <c r="N163" s="2"/>
      <c r="O163" s="42"/>
    </row>
    <row r="164" spans="2:15" ht="14.25" customHeight="1" x14ac:dyDescent="0.3">
      <c r="B164" s="37"/>
      <c r="C164" s="86" t="s">
        <v>72</v>
      </c>
      <c r="D164" s="86"/>
      <c r="E164" s="237" t="s">
        <v>564</v>
      </c>
      <c r="F164" s="2"/>
      <c r="H164" s="2"/>
      <c r="I164" s="47" t="str">
        <f>IF(OR($E100="Cancelled",$E100="Postponed, see Future Events for info",E164&lt;&gt;""), "", "Information needed")</f>
        <v/>
      </c>
      <c r="J164" s="38"/>
      <c r="L164" s="2"/>
      <c r="M164" s="381"/>
      <c r="N164" s="2"/>
      <c r="O164" s="42"/>
    </row>
    <row r="165" spans="2:15" ht="14.25" customHeight="1" thickBot="1" x14ac:dyDescent="0.35">
      <c r="B165" s="37"/>
      <c r="C165" s="86" t="s">
        <v>71</v>
      </c>
      <c r="D165" s="86"/>
      <c r="E165" s="236" t="s">
        <v>564</v>
      </c>
      <c r="F165" s="2"/>
      <c r="H165" s="2"/>
      <c r="I165" s="47" t="str">
        <f>IF(OR($E100="Cancelled",$E100="Postponed, see Future Events for info",E165&lt;&gt;""), "", "Information needed")</f>
        <v/>
      </c>
      <c r="J165" s="38"/>
      <c r="L165" s="2"/>
      <c r="M165" s="381"/>
      <c r="N165" s="2"/>
      <c r="O165" s="42"/>
    </row>
    <row r="166" spans="2:15" ht="14.25" customHeight="1" thickBot="1" x14ac:dyDescent="0.35">
      <c r="B166" s="37"/>
      <c r="C166" s="2"/>
      <c r="D166" s="2"/>
      <c r="E166" s="234"/>
      <c r="F166" s="2"/>
      <c r="H166" s="2"/>
      <c r="I166" s="47"/>
      <c r="J166" s="38"/>
      <c r="L166" s="2"/>
      <c r="M166" s="381"/>
      <c r="N166" s="2"/>
      <c r="O166" s="42"/>
    </row>
    <row r="167" spans="2:15" ht="12.75" customHeight="1" x14ac:dyDescent="0.3">
      <c r="B167" s="37"/>
      <c r="C167" s="46" t="s">
        <v>65</v>
      </c>
      <c r="D167" s="46"/>
      <c r="E167" s="235" t="s">
        <v>3</v>
      </c>
      <c r="F167" s="2"/>
      <c r="H167" s="2"/>
      <c r="I167" s="47" t="str">
        <f>IF(OR($E100="Cancelled",$E100="Postponed, see Future Events for info",E167&lt;&gt;""), "", "Information needed")</f>
        <v/>
      </c>
      <c r="J167" s="38"/>
      <c r="L167" s="2"/>
      <c r="M167" s="381"/>
      <c r="N167" s="2"/>
      <c r="O167" s="42"/>
    </row>
    <row r="168" spans="2:15" ht="56.25" customHeight="1" thickBot="1" x14ac:dyDescent="0.3">
      <c r="B168" s="37"/>
      <c r="C168" s="14" t="str">
        <f>IF(E167&lt;&gt;"Yes","","Please provide details here")</f>
        <v/>
      </c>
      <c r="D168" s="14"/>
      <c r="E168" s="75"/>
      <c r="F168" s="14"/>
      <c r="G168" s="54"/>
      <c r="H168" s="14"/>
      <c r="I168" s="47" t="str">
        <f>IF(AND(C168&lt;&gt;"",E168=""), "Information needed","")</f>
        <v/>
      </c>
      <c r="J168" s="83"/>
      <c r="L168" s="2"/>
      <c r="M168" s="381"/>
      <c r="N168" s="2"/>
      <c r="O168" s="84"/>
    </row>
    <row r="169" spans="2:15" ht="13.5" thickBot="1" x14ac:dyDescent="0.35">
      <c r="B169" s="37"/>
      <c r="C169" s="4"/>
      <c r="D169" s="4"/>
      <c r="E169" s="26"/>
      <c r="F169" s="2"/>
      <c r="H169" s="2"/>
      <c r="I169" s="47"/>
      <c r="J169" s="38"/>
      <c r="L169" s="2"/>
      <c r="M169" s="381"/>
      <c r="N169" s="2"/>
      <c r="O169" s="42"/>
    </row>
    <row r="170" spans="2:15" ht="57" customHeight="1" thickBot="1" x14ac:dyDescent="0.35">
      <c r="B170" s="37"/>
      <c r="C170" s="27" t="s">
        <v>75</v>
      </c>
      <c r="D170" s="27"/>
      <c r="E170" s="145"/>
      <c r="F170" s="2"/>
      <c r="H170" s="2"/>
      <c r="I170" s="51" t="str">
        <f>IF(OR($E100="Cancelled",$E100="Postponed, see Future Events for info",E170&lt;&gt;""), "", "Optional")</f>
        <v>Optional</v>
      </c>
      <c r="J170" s="38"/>
      <c r="L170" s="2"/>
      <c r="M170" s="85" t="s">
        <v>448</v>
      </c>
      <c r="N170" s="2"/>
      <c r="O170" s="42"/>
    </row>
    <row r="171" spans="2:15" x14ac:dyDescent="0.3">
      <c r="B171" s="37"/>
      <c r="C171" s="4"/>
      <c r="D171" s="4"/>
      <c r="E171" s="234"/>
      <c r="F171" s="2"/>
      <c r="H171" s="2"/>
      <c r="I171" s="47"/>
      <c r="J171" s="38"/>
      <c r="L171" s="2"/>
      <c r="M171" s="4"/>
      <c r="N171" s="2"/>
      <c r="O171" s="42"/>
    </row>
    <row r="172" spans="2:15" ht="13.5" thickBot="1" x14ac:dyDescent="0.35">
      <c r="C172" s="8"/>
      <c r="D172" s="8"/>
      <c r="I172" s="50"/>
      <c r="J172" s="42"/>
      <c r="M172" s="8"/>
    </row>
    <row r="173" spans="2:15" s="98" customFormat="1" ht="21.75" customHeight="1" thickBot="1" x14ac:dyDescent="0.35">
      <c r="C173" s="247" t="s">
        <v>392</v>
      </c>
      <c r="D173" s="150"/>
      <c r="E173" s="247" t="s">
        <v>394</v>
      </c>
      <c r="I173" s="96"/>
      <c r="M173" s="94" t="s">
        <v>251</v>
      </c>
    </row>
    <row r="174" spans="2:15" ht="12.5" x14ac:dyDescent="0.25">
      <c r="C174" s="44"/>
      <c r="D174" s="44"/>
      <c r="M174" s="44"/>
    </row>
    <row r="175" spans="2:15" x14ac:dyDescent="0.3">
      <c r="B175" s="8"/>
      <c r="C175" s="8"/>
      <c r="D175" s="8"/>
      <c r="F175" s="49"/>
      <c r="G175" s="42"/>
      <c r="H175" s="42"/>
    </row>
    <row r="176" spans="2:15" x14ac:dyDescent="0.3">
      <c r="B176" s="37"/>
      <c r="C176" s="4"/>
      <c r="D176" s="4"/>
      <c r="E176" s="234"/>
      <c r="F176" s="2"/>
      <c r="H176" s="2"/>
      <c r="I176" s="48"/>
      <c r="J176" s="2"/>
      <c r="L176" s="2"/>
      <c r="M176" s="4"/>
      <c r="N176" s="2"/>
    </row>
    <row r="177" spans="1:15" ht="29.5" x14ac:dyDescent="0.25">
      <c r="A177" s="200">
        <v>3</v>
      </c>
      <c r="B177" s="35"/>
      <c r="C177" s="151" t="s">
        <v>323</v>
      </c>
      <c r="D177" s="151"/>
      <c r="E177" s="151"/>
      <c r="F177" s="152"/>
      <c r="G177" s="16"/>
      <c r="H177" s="12"/>
      <c r="I177" s="140" t="str">
        <f>IF(COUNTIF(I181:I255,"Information needed")&lt;1,"Complete","Incomplete")</f>
        <v>Complete</v>
      </c>
      <c r="J177" s="41"/>
      <c r="K177" s="200">
        <v>3</v>
      </c>
      <c r="L177" s="12"/>
      <c r="M177" s="101" t="s">
        <v>263</v>
      </c>
      <c r="N177" s="12"/>
    </row>
    <row r="178" spans="1:15" x14ac:dyDescent="0.3">
      <c r="B178" s="37"/>
      <c r="C178" s="37"/>
      <c r="D178" s="37"/>
      <c r="E178" s="37"/>
      <c r="F178" s="37"/>
      <c r="G178" s="16"/>
      <c r="H178" s="37"/>
      <c r="I178" s="37"/>
      <c r="J178" s="37"/>
      <c r="L178" s="2"/>
      <c r="M178" s="4"/>
      <c r="N178" s="2"/>
    </row>
    <row r="179" spans="1:15" ht="18" customHeight="1" x14ac:dyDescent="0.4">
      <c r="B179" s="37"/>
      <c r="C179" s="142" t="s">
        <v>446</v>
      </c>
      <c r="D179" s="142"/>
      <c r="E179" s="141"/>
      <c r="F179" s="2"/>
      <c r="H179" s="2"/>
      <c r="I179" s="48"/>
      <c r="J179" s="2"/>
      <c r="L179" s="2"/>
      <c r="M179" s="143" t="s">
        <v>319</v>
      </c>
      <c r="N179" s="2"/>
    </row>
    <row r="180" spans="1:15" ht="13.5" customHeight="1" thickBot="1" x14ac:dyDescent="0.35">
      <c r="B180" s="37"/>
      <c r="C180" s="4"/>
      <c r="D180" s="4"/>
      <c r="E180" s="234"/>
      <c r="F180" s="2"/>
      <c r="H180" s="2"/>
      <c r="I180" s="48"/>
      <c r="J180" s="2"/>
      <c r="L180" s="2"/>
      <c r="M180" s="26"/>
      <c r="N180" s="2"/>
    </row>
    <row r="181" spans="1:15" ht="13.5" customHeight="1" x14ac:dyDescent="0.3">
      <c r="B181" s="37"/>
      <c r="C181" s="13" t="s">
        <v>13</v>
      </c>
      <c r="D181" s="13"/>
      <c r="E181" s="235" t="s">
        <v>568</v>
      </c>
      <c r="F181" s="2"/>
      <c r="H181" s="2"/>
      <c r="I181" s="47" t="str">
        <f>IF(OR($E185="Cancelled",$E185="Postponed, see Future Events for info",E181&lt;&gt;""), "", "Information needed")</f>
        <v/>
      </c>
      <c r="J181" s="38"/>
      <c r="L181" s="2"/>
      <c r="M181" s="355" t="s">
        <v>457</v>
      </c>
      <c r="N181" s="2"/>
      <c r="O181" s="42"/>
    </row>
    <row r="182" spans="1:15" ht="13.5" customHeight="1" x14ac:dyDescent="0.3">
      <c r="B182" s="37"/>
      <c r="C182" s="13" t="s">
        <v>50</v>
      </c>
      <c r="D182" s="13"/>
      <c r="E182" s="237" t="s">
        <v>569</v>
      </c>
      <c r="F182" s="2"/>
      <c r="H182" s="2"/>
      <c r="I182" s="47" t="str">
        <f>IF(OR($E185="Cancelled",$E185="Postponed, see Future Events for info",E182&lt;&gt;""), "", "Information needed")</f>
        <v/>
      </c>
      <c r="J182" s="38"/>
      <c r="L182" s="2"/>
      <c r="M182" s="355"/>
      <c r="N182" s="2"/>
      <c r="O182" s="42"/>
    </row>
    <row r="183" spans="1:15" ht="13.5" customHeight="1" x14ac:dyDescent="0.3">
      <c r="B183" s="37"/>
      <c r="C183" s="13" t="s">
        <v>110</v>
      </c>
      <c r="D183" s="13"/>
      <c r="E183" s="237" t="s">
        <v>570</v>
      </c>
      <c r="F183" s="2"/>
      <c r="H183" s="2"/>
      <c r="I183" s="47" t="str">
        <f>IF(OR($E185="Cancelled",$E185="Postponed, see Future Events for info",E183&lt;&gt;""), "", "Information needed")</f>
        <v/>
      </c>
      <c r="J183" s="38"/>
      <c r="L183" s="2"/>
      <c r="M183" s="355"/>
      <c r="N183" s="2"/>
      <c r="O183" s="42"/>
    </row>
    <row r="184" spans="1:15" ht="13.5" customHeight="1" x14ac:dyDescent="0.3">
      <c r="B184" s="37"/>
      <c r="C184" s="13" t="s">
        <v>487</v>
      </c>
      <c r="D184" s="13"/>
      <c r="E184" s="237" t="s">
        <v>489</v>
      </c>
      <c r="F184" s="2"/>
      <c r="H184" s="2"/>
      <c r="I184" s="47" t="str">
        <f>IF(OR($E185="Cancelled",$E185="Postponed, see Future Events for info",E184&lt;&gt;""), "", "Information needed")</f>
        <v/>
      </c>
      <c r="J184" s="38"/>
      <c r="L184" s="2"/>
      <c r="M184" s="355"/>
      <c r="N184" s="2"/>
      <c r="O184" s="42"/>
    </row>
    <row r="185" spans="1:15" ht="13.5" customHeight="1" thickBot="1" x14ac:dyDescent="0.35">
      <c r="B185" s="37"/>
      <c r="C185" s="156" t="s">
        <v>486</v>
      </c>
      <c r="D185" s="13"/>
      <c r="E185" s="236" t="s">
        <v>3</v>
      </c>
      <c r="F185" s="2"/>
      <c r="H185" s="2"/>
      <c r="I185" s="47" t="str">
        <f>IF(OR($E185="Cancelled",$E185="Postponed, see Future Events for info",E185&lt;&gt;""), "", "Information needed")</f>
        <v/>
      </c>
      <c r="J185" s="38"/>
      <c r="L185" s="2"/>
      <c r="M185" s="355"/>
      <c r="N185" s="2"/>
      <c r="O185" s="42"/>
    </row>
    <row r="186" spans="1:15" ht="13.5" customHeight="1" thickBot="1" x14ac:dyDescent="0.35">
      <c r="B186" s="37"/>
      <c r="C186" s="13"/>
      <c r="D186" s="13"/>
      <c r="E186" s="234"/>
      <c r="F186" s="2"/>
      <c r="H186" s="2"/>
      <c r="I186" s="47"/>
      <c r="J186" s="38"/>
      <c r="L186" s="2"/>
      <c r="M186" s="355"/>
      <c r="N186" s="2"/>
      <c r="O186" s="42"/>
    </row>
    <row r="187" spans="1:15" ht="13.5" customHeight="1" x14ac:dyDescent="0.3">
      <c r="B187" s="37"/>
      <c r="C187" s="13" t="s">
        <v>503</v>
      </c>
      <c r="D187" s="13"/>
      <c r="E187" s="235" t="s">
        <v>3</v>
      </c>
      <c r="F187" s="2"/>
      <c r="H187" s="2"/>
      <c r="I187" s="47" t="str">
        <f>IF(OR($E185="Cancelled",$E185="Postponed, see Future Events for info",E187&lt;&gt;""), "", "Information needed")</f>
        <v/>
      </c>
      <c r="J187" s="38"/>
      <c r="L187" s="2"/>
      <c r="M187" s="355"/>
      <c r="N187" s="2"/>
      <c r="O187" s="42"/>
    </row>
    <row r="188" spans="1:15" ht="13.5" customHeight="1" thickBot="1" x14ac:dyDescent="0.35">
      <c r="B188" s="37"/>
      <c r="C188" s="23" t="str">
        <f>IF(E187&lt;&gt;"Yes","Use this space if you would like to report repeated 2023 events as one entry","If yes, how many times did you run this event/ how many events were in the series?")</f>
        <v>Use this space if you would like to report repeated 2023 events as one entry</v>
      </c>
      <c r="D188" s="13"/>
      <c r="E188" s="236"/>
      <c r="F188" s="2"/>
      <c r="H188" s="2"/>
      <c r="I188" s="47" t="str">
        <f>IF(AND(C188="If yes, how many times did you run this event/ how many events were in the series?",E188=""), "Information needed","")</f>
        <v/>
      </c>
      <c r="J188" s="38"/>
      <c r="L188" s="2"/>
      <c r="M188" s="355"/>
      <c r="N188" s="2"/>
      <c r="O188" s="42"/>
    </row>
    <row r="189" spans="1:15" ht="13.5" customHeight="1" thickBot="1" x14ac:dyDescent="0.35">
      <c r="B189" s="37"/>
      <c r="C189" s="13"/>
      <c r="D189" s="13"/>
      <c r="E189" s="234"/>
      <c r="F189" s="2"/>
      <c r="H189" s="2"/>
      <c r="I189" s="47"/>
      <c r="J189" s="38"/>
      <c r="L189" s="2"/>
      <c r="M189" s="355" t="s">
        <v>456</v>
      </c>
      <c r="N189" s="2"/>
      <c r="O189" s="42"/>
    </row>
    <row r="190" spans="1:15" ht="13.5" customHeight="1" x14ac:dyDescent="0.3">
      <c r="B190" s="37"/>
      <c r="C190" s="13" t="str">
        <f>IF(E187&lt;&gt;"Yes","Start date","Date of first event")</f>
        <v>Start date</v>
      </c>
      <c r="D190" s="13"/>
      <c r="E190" s="238">
        <v>45272</v>
      </c>
      <c r="F190" s="2"/>
      <c r="H190" s="2"/>
      <c r="I190" s="47" t="str">
        <f>IF(OR($E185="Cancelled",$E185="Postponed, see Future Events for info",E190&lt;&gt;""), "", "Information needed")</f>
        <v/>
      </c>
      <c r="J190" s="38"/>
      <c r="L190" s="2"/>
      <c r="M190" s="355"/>
      <c r="N190" s="2"/>
      <c r="O190" s="42"/>
    </row>
    <row r="191" spans="1:15" ht="13.5" customHeight="1" thickBot="1" x14ac:dyDescent="0.35">
      <c r="B191" s="37"/>
      <c r="C191" s="13" t="str">
        <f>IF(E187&lt;&gt;"Yes","End date","Date of last event")</f>
        <v>End date</v>
      </c>
      <c r="D191" s="13"/>
      <c r="E191" s="239">
        <v>45272</v>
      </c>
      <c r="F191" s="2"/>
      <c r="H191" s="2"/>
      <c r="I191" s="47" t="str">
        <f>IF(OR($E185="Cancelled",$E185="Postponed, see Future Events for info",E191&lt;&gt;""), "", "Information needed")</f>
        <v/>
      </c>
      <c r="J191" s="38"/>
      <c r="L191" s="2"/>
      <c r="M191" s="355"/>
      <c r="N191" s="2"/>
      <c r="O191" s="42"/>
    </row>
    <row r="192" spans="1:15" ht="13.5" customHeight="1" thickBot="1" x14ac:dyDescent="0.35">
      <c r="B192" s="37"/>
      <c r="C192" s="13"/>
      <c r="D192" s="13"/>
      <c r="E192" s="234"/>
      <c r="F192" s="2"/>
      <c r="H192" s="2"/>
      <c r="I192" s="47"/>
      <c r="J192" s="38"/>
      <c r="L192" s="2"/>
      <c r="M192" s="147" t="s">
        <v>389</v>
      </c>
      <c r="N192" s="2"/>
      <c r="O192" s="42"/>
    </row>
    <row r="193" spans="2:15" ht="13.5" customHeight="1" x14ac:dyDescent="0.3">
      <c r="B193" s="37"/>
      <c r="C193" s="13" t="s">
        <v>54</v>
      </c>
      <c r="D193" s="13"/>
      <c r="E193" s="235" t="s">
        <v>418</v>
      </c>
      <c r="F193" s="2"/>
      <c r="H193" s="2"/>
      <c r="I193" s="47" t="str">
        <f>IF(OR($E185="Cancelled",$E185="Postponed, see Future Events for info",E193&lt;&gt;""), "", "Information needed")</f>
        <v/>
      </c>
      <c r="J193" s="38"/>
      <c r="L193" s="2"/>
      <c r="M193" s="26"/>
      <c r="N193" s="2"/>
      <c r="O193" s="42"/>
    </row>
    <row r="194" spans="2:15" ht="13.5" customHeight="1" thickBot="1" x14ac:dyDescent="0.35">
      <c r="B194" s="37"/>
      <c r="C194" s="13" t="s">
        <v>73</v>
      </c>
      <c r="D194" s="13"/>
      <c r="E194" s="236"/>
      <c r="F194" s="2"/>
      <c r="H194" s="2"/>
      <c r="I194" s="51" t="str">
        <f>IF(OR($E185="Cancelled",$E185="Postponed, see Future Events for info",E194&lt;&gt;""), "", "Optional")</f>
        <v>Optional</v>
      </c>
      <c r="J194" s="38"/>
      <c r="L194" s="2"/>
      <c r="M194" s="355" t="s">
        <v>453</v>
      </c>
      <c r="N194" s="2"/>
      <c r="O194" s="42"/>
    </row>
    <row r="195" spans="2:15" ht="13.5" customHeight="1" thickBot="1" x14ac:dyDescent="0.35">
      <c r="B195" s="37"/>
      <c r="C195" s="13"/>
      <c r="D195" s="13"/>
      <c r="E195" s="234"/>
      <c r="F195" s="2"/>
      <c r="H195" s="2"/>
      <c r="I195" s="47"/>
      <c r="J195" s="38"/>
      <c r="L195" s="2"/>
      <c r="M195" s="355"/>
      <c r="N195" s="2"/>
      <c r="O195" s="42"/>
    </row>
    <row r="196" spans="2:15" ht="13.5" customHeight="1" x14ac:dyDescent="0.3">
      <c r="B196" s="37"/>
      <c r="C196" s="13" t="s">
        <v>55</v>
      </c>
      <c r="D196" s="13"/>
      <c r="E196" s="235" t="s">
        <v>29</v>
      </c>
      <c r="F196" s="2"/>
      <c r="H196" s="2"/>
      <c r="I196" s="47" t="str">
        <f>IF(OR($E185="Cancelled",$E185="Postponed, see Future Events for info",E196&lt;&gt;""), "", "Information needed")</f>
        <v/>
      </c>
      <c r="J196" s="38"/>
      <c r="L196" s="2"/>
      <c r="M196" s="355"/>
      <c r="N196" s="2"/>
      <c r="O196" s="42"/>
    </row>
    <row r="197" spans="2:15" ht="13.5" customHeight="1" thickBot="1" x14ac:dyDescent="0.35">
      <c r="B197" s="37"/>
      <c r="C197" s="13" t="s">
        <v>74</v>
      </c>
      <c r="D197" s="13"/>
      <c r="E197" s="236" t="s">
        <v>28</v>
      </c>
      <c r="F197" s="2"/>
      <c r="H197" s="2"/>
      <c r="I197" s="51" t="str">
        <f>IF(OR($E185="Cancelled",$E185="Postponed, see Future Events for info",E197&lt;&gt;""), "", "Optional")</f>
        <v/>
      </c>
      <c r="J197" s="38"/>
      <c r="L197" s="2"/>
      <c r="M197" s="355"/>
      <c r="N197" s="2"/>
      <c r="O197" s="42"/>
    </row>
    <row r="198" spans="2:15" ht="13.5" customHeight="1" thickBot="1" x14ac:dyDescent="0.35">
      <c r="B198" s="37"/>
      <c r="C198" s="13"/>
      <c r="D198" s="13"/>
      <c r="E198" s="234"/>
      <c r="F198" s="2"/>
      <c r="H198" s="2"/>
      <c r="I198" s="47"/>
      <c r="J198" s="38"/>
      <c r="L198" s="2"/>
      <c r="M198" s="355"/>
      <c r="N198" s="2"/>
      <c r="O198" s="42"/>
    </row>
    <row r="199" spans="2:15" ht="13.5" customHeight="1" x14ac:dyDescent="0.3">
      <c r="B199" s="37"/>
      <c r="C199" s="13" t="str">
        <f>IF(E187&lt;&gt;"Yes","Number of attendees (approx.)","Number of attendees (average number per event)")</f>
        <v>Number of attendees (approx.)</v>
      </c>
      <c r="D199" s="13"/>
      <c r="E199" s="235">
        <v>200</v>
      </c>
      <c r="F199" s="2"/>
      <c r="H199" s="2"/>
      <c r="I199" s="47" t="str">
        <f>IF(OR($E185="Cancelled",$E185="Postponed, see Future Events for info",E199&lt;&gt;""), "", "Information needed")</f>
        <v/>
      </c>
      <c r="J199" s="38"/>
      <c r="L199" s="2"/>
      <c r="M199" s="355"/>
      <c r="N199" s="2"/>
      <c r="O199" s="42"/>
    </row>
    <row r="200" spans="2:15" ht="13.5" customHeight="1" thickBot="1" x14ac:dyDescent="0.35">
      <c r="B200" s="37"/>
      <c r="C200" s="13" t="s">
        <v>483</v>
      </c>
      <c r="D200" s="13"/>
      <c r="E200" s="236" t="s">
        <v>594</v>
      </c>
      <c r="F200" s="2"/>
      <c r="H200" s="2"/>
      <c r="I200" s="47" t="str">
        <f>IF(OR($E185="Cancelled",$E185="Postponed, see Future Events for info",E200&lt;&gt;""), "", "Information needed")</f>
        <v/>
      </c>
      <c r="J200" s="38"/>
      <c r="L200" s="2"/>
      <c r="M200" s="355"/>
      <c r="N200" s="2"/>
      <c r="O200" s="42"/>
    </row>
    <row r="201" spans="2:15" ht="13.5" customHeight="1" x14ac:dyDescent="0.3">
      <c r="B201" s="37"/>
      <c r="C201" s="13"/>
      <c r="D201" s="13"/>
      <c r="E201" s="234"/>
      <c r="F201" s="2"/>
      <c r="H201" s="2"/>
      <c r="I201" s="47"/>
      <c r="J201" s="38"/>
      <c r="L201" s="2"/>
      <c r="M201" s="331"/>
      <c r="N201" s="2"/>
      <c r="O201" s="42"/>
    </row>
    <row r="202" spans="2:15" ht="15" customHeight="1" thickBot="1" x14ac:dyDescent="0.35">
      <c r="B202" s="328"/>
      <c r="C202" s="332" t="s">
        <v>517</v>
      </c>
      <c r="D202" s="329"/>
      <c r="E202" s="330"/>
      <c r="F202" s="2"/>
      <c r="H202" s="2"/>
      <c r="I202" s="47"/>
      <c r="J202" s="38"/>
      <c r="L202" s="2"/>
      <c r="M202" s="382" t="s">
        <v>504</v>
      </c>
      <c r="N202" s="2"/>
      <c r="O202" s="42"/>
    </row>
    <row r="203" spans="2:15" ht="13.5" customHeight="1" x14ac:dyDescent="0.3">
      <c r="B203" s="328"/>
      <c r="C203" s="333" t="s">
        <v>493</v>
      </c>
      <c r="D203" s="329"/>
      <c r="E203" s="269"/>
      <c r="F203" s="2"/>
      <c r="H203" s="2"/>
      <c r="I203" s="379" t="str">
        <f>IF(OR(E203&lt;&gt;"",E204&lt;&gt;"",E205&lt;&gt;"",E206&lt;&gt;"",E207&lt;&gt;"",E208&lt;&gt;"",E209&lt;&gt;"",E210&lt;&gt;"",E211&lt;&gt;"",E212&lt;&gt;"",E213&lt;&gt;"",E214&lt;&gt;""), "", "Information needed")</f>
        <v/>
      </c>
      <c r="J203" s="38"/>
      <c r="L203" s="2"/>
      <c r="M203" s="382"/>
      <c r="N203" s="2"/>
      <c r="O203" s="42"/>
    </row>
    <row r="204" spans="2:15" ht="13.5" customHeight="1" x14ac:dyDescent="0.3">
      <c r="B204" s="328"/>
      <c r="C204" s="333" t="s">
        <v>494</v>
      </c>
      <c r="D204" s="329"/>
      <c r="E204" s="271"/>
      <c r="F204" s="2"/>
      <c r="H204" s="2"/>
      <c r="I204" s="379"/>
      <c r="J204" s="38"/>
      <c r="L204" s="2"/>
      <c r="M204" s="382"/>
      <c r="N204" s="2"/>
      <c r="O204" s="42"/>
    </row>
    <row r="205" spans="2:15" ht="13.5" customHeight="1" x14ac:dyDescent="0.3">
      <c r="B205" s="328"/>
      <c r="C205" s="333" t="s">
        <v>526</v>
      </c>
      <c r="D205" s="329"/>
      <c r="E205" s="271"/>
      <c r="F205" s="2"/>
      <c r="H205" s="2"/>
      <c r="I205" s="379"/>
      <c r="J205" s="38"/>
      <c r="L205" s="2"/>
      <c r="M205" s="382"/>
      <c r="N205" s="2"/>
      <c r="O205" s="42"/>
    </row>
    <row r="206" spans="2:15" ht="13.5" customHeight="1" x14ac:dyDescent="0.3">
      <c r="B206" s="328"/>
      <c r="C206" s="333" t="s">
        <v>496</v>
      </c>
      <c r="D206" s="329"/>
      <c r="E206" s="271"/>
      <c r="F206" s="2"/>
      <c r="H206" s="2"/>
      <c r="I206" s="379"/>
      <c r="J206" s="38"/>
      <c r="L206" s="2"/>
      <c r="M206" s="382"/>
      <c r="N206" s="2"/>
      <c r="O206" s="42"/>
    </row>
    <row r="207" spans="2:15" ht="13.5" customHeight="1" x14ac:dyDescent="0.3">
      <c r="B207" s="328"/>
      <c r="C207" s="333" t="s">
        <v>497</v>
      </c>
      <c r="D207" s="329"/>
      <c r="E207" s="271" t="s">
        <v>2</v>
      </c>
      <c r="F207" s="2"/>
      <c r="H207" s="2"/>
      <c r="I207" s="379"/>
      <c r="J207" s="38"/>
      <c r="L207" s="2"/>
      <c r="M207" s="382"/>
      <c r="N207" s="2"/>
      <c r="O207" s="42"/>
    </row>
    <row r="208" spans="2:15" ht="13.5" customHeight="1" x14ac:dyDescent="0.3">
      <c r="B208" s="328"/>
      <c r="C208" s="333" t="s">
        <v>498</v>
      </c>
      <c r="D208" s="329"/>
      <c r="E208" s="271"/>
      <c r="F208" s="2"/>
      <c r="H208" s="2"/>
      <c r="I208" s="379"/>
      <c r="J208" s="38"/>
      <c r="L208" s="2"/>
      <c r="M208" s="382"/>
      <c r="N208" s="2"/>
      <c r="O208" s="42"/>
    </row>
    <row r="209" spans="2:15" ht="13.5" customHeight="1" x14ac:dyDescent="0.3">
      <c r="B209" s="328"/>
      <c r="C209" s="333" t="s">
        <v>499</v>
      </c>
      <c r="D209" s="329"/>
      <c r="E209" s="271"/>
      <c r="F209" s="2"/>
      <c r="H209" s="2"/>
      <c r="I209" s="379"/>
      <c r="J209" s="38"/>
      <c r="L209" s="2"/>
      <c r="M209" s="382"/>
      <c r="N209" s="2"/>
      <c r="O209" s="42"/>
    </row>
    <row r="210" spans="2:15" ht="13.5" customHeight="1" x14ac:dyDescent="0.3">
      <c r="B210" s="328"/>
      <c r="C210" s="333" t="s">
        <v>500</v>
      </c>
      <c r="D210" s="329"/>
      <c r="E210" s="271"/>
      <c r="F210" s="2"/>
      <c r="H210" s="2"/>
      <c r="I210" s="379"/>
      <c r="J210" s="38"/>
      <c r="L210" s="2"/>
      <c r="M210" s="382"/>
      <c r="N210" s="2"/>
      <c r="O210" s="42"/>
    </row>
    <row r="211" spans="2:15" ht="13.5" customHeight="1" x14ac:dyDescent="0.3">
      <c r="B211" s="328"/>
      <c r="C211" s="333" t="s">
        <v>512</v>
      </c>
      <c r="D211" s="329"/>
      <c r="E211" s="271"/>
      <c r="F211" s="2"/>
      <c r="H211" s="2"/>
      <c r="I211" s="379"/>
      <c r="J211" s="38"/>
      <c r="L211" s="2"/>
      <c r="M211" s="382"/>
      <c r="N211" s="2"/>
      <c r="O211" s="42"/>
    </row>
    <row r="212" spans="2:15" ht="13.5" customHeight="1" x14ac:dyDescent="0.3">
      <c r="B212" s="328"/>
      <c r="C212" s="334" t="s">
        <v>514</v>
      </c>
      <c r="D212" s="329"/>
      <c r="E212" s="271"/>
      <c r="F212" s="2"/>
      <c r="H212" s="2"/>
      <c r="I212" s="379"/>
      <c r="J212" s="38"/>
      <c r="L212" s="2"/>
      <c r="M212" s="382"/>
      <c r="N212" s="2"/>
      <c r="O212" s="42"/>
    </row>
    <row r="213" spans="2:15" ht="13.5" customHeight="1" x14ac:dyDescent="0.3">
      <c r="B213" s="328"/>
      <c r="C213" s="334" t="s">
        <v>513</v>
      </c>
      <c r="D213" s="329"/>
      <c r="E213" s="271"/>
      <c r="F213" s="2"/>
      <c r="H213" s="2"/>
      <c r="I213" s="379"/>
      <c r="J213" s="38"/>
      <c r="L213" s="2"/>
      <c r="M213" s="383" t="s">
        <v>454</v>
      </c>
      <c r="N213" s="2"/>
      <c r="O213" s="42"/>
    </row>
    <row r="214" spans="2:15" ht="13.5" customHeight="1" thickBot="1" x14ac:dyDescent="0.35">
      <c r="B214" s="328"/>
      <c r="C214" s="334" t="s">
        <v>511</v>
      </c>
      <c r="D214" s="329"/>
      <c r="E214" s="272"/>
      <c r="F214" s="2"/>
      <c r="H214" s="2"/>
      <c r="I214" s="379"/>
      <c r="J214" s="38"/>
      <c r="L214" s="2"/>
      <c r="M214" s="383"/>
      <c r="N214" s="2"/>
      <c r="O214" s="42"/>
    </row>
    <row r="215" spans="2:15" ht="13.5" customHeight="1" x14ac:dyDescent="0.4">
      <c r="B215" s="37"/>
      <c r="C215" s="13"/>
      <c r="D215" s="13"/>
      <c r="E215" s="270"/>
      <c r="F215" s="2"/>
      <c r="H215" s="2"/>
      <c r="I215" s="47"/>
      <c r="J215" s="38"/>
      <c r="L215" s="2"/>
      <c r="M215" s="26"/>
      <c r="N215" s="2"/>
      <c r="O215" s="42"/>
    </row>
    <row r="216" spans="2:15" ht="18" customHeight="1" x14ac:dyDescent="0.4">
      <c r="B216" s="37"/>
      <c r="C216" s="142" t="s">
        <v>346</v>
      </c>
      <c r="D216" s="13"/>
      <c r="E216" s="14"/>
      <c r="F216" s="2"/>
      <c r="H216" s="2"/>
      <c r="I216" s="47"/>
      <c r="J216" s="38"/>
      <c r="L216" s="2"/>
      <c r="M216" s="142" t="s">
        <v>346</v>
      </c>
      <c r="N216" s="2"/>
      <c r="O216" s="42"/>
    </row>
    <row r="217" spans="2:15" ht="13.5" customHeight="1" thickBot="1" x14ac:dyDescent="0.35">
      <c r="B217" s="37"/>
      <c r="C217" s="13"/>
      <c r="D217" s="13"/>
      <c r="E217" s="234"/>
      <c r="F217" s="2"/>
      <c r="H217" s="2"/>
      <c r="I217" s="47"/>
      <c r="J217" s="38"/>
      <c r="L217" s="2"/>
      <c r="M217" s="26"/>
      <c r="N217" s="2"/>
      <c r="O217" s="42"/>
    </row>
    <row r="218" spans="2:15" ht="63" thickBot="1" x14ac:dyDescent="0.35">
      <c r="B218" s="37"/>
      <c r="C218" s="229" t="s">
        <v>455</v>
      </c>
      <c r="D218" s="13"/>
      <c r="E218" s="145"/>
      <c r="F218" s="2"/>
      <c r="H218" s="2"/>
      <c r="I218" s="51" t="str">
        <f>IF(OR($E185="Cancelled",$E185="Postponed, see Future Events for info",E218&lt;&gt;""), "", "Optional")</f>
        <v>Optional</v>
      </c>
      <c r="J218" s="38"/>
      <c r="L218" s="2"/>
      <c r="M218" s="229" t="s">
        <v>458</v>
      </c>
      <c r="N218" s="2"/>
      <c r="O218" s="42"/>
    </row>
    <row r="219" spans="2:15" x14ac:dyDescent="0.3">
      <c r="B219" s="37"/>
      <c r="C219" s="13"/>
      <c r="D219" s="13"/>
      <c r="E219" s="234"/>
      <c r="F219" s="2"/>
      <c r="H219" s="2"/>
      <c r="I219" s="47"/>
      <c r="J219" s="38"/>
      <c r="L219" s="2"/>
      <c r="M219" s="26"/>
      <c r="N219" s="2"/>
      <c r="O219" s="42"/>
    </row>
    <row r="220" spans="2:15" ht="18" customHeight="1" x14ac:dyDescent="0.4">
      <c r="B220" s="37"/>
      <c r="C220" s="142" t="s">
        <v>130</v>
      </c>
      <c r="D220" s="13"/>
      <c r="E220" s="141"/>
      <c r="F220" s="2"/>
      <c r="H220" s="2"/>
      <c r="I220" s="47"/>
      <c r="J220" s="38"/>
      <c r="L220" s="2"/>
      <c r="M220" s="144" t="s">
        <v>130</v>
      </c>
      <c r="N220" s="2"/>
      <c r="O220" s="42"/>
    </row>
    <row r="221" spans="2:15" ht="13.5" customHeight="1" thickBot="1" x14ac:dyDescent="0.35">
      <c r="B221" s="37"/>
      <c r="C221" s="14"/>
      <c r="D221" s="13"/>
      <c r="E221" s="240"/>
      <c r="F221" s="2"/>
      <c r="H221" s="2"/>
      <c r="I221" s="47"/>
      <c r="J221" s="38"/>
      <c r="L221" s="2"/>
      <c r="M221" s="380" t="s">
        <v>525</v>
      </c>
      <c r="N221" s="2"/>
      <c r="O221" s="42"/>
    </row>
    <row r="222" spans="2:15" ht="13.5" customHeight="1" x14ac:dyDescent="0.3">
      <c r="B222" s="37"/>
      <c r="C222" s="13" t="s">
        <v>431</v>
      </c>
      <c r="D222" s="13"/>
      <c r="E222" s="235">
        <v>5000</v>
      </c>
      <c r="F222" s="2"/>
      <c r="H222" s="2"/>
      <c r="I222" s="47" t="str">
        <f>IF(OR($E185="Postponed, see Future Events for info",E222&lt;&gt;""), "", "Information needed")</f>
        <v/>
      </c>
      <c r="J222" s="38"/>
      <c r="L222" s="2"/>
      <c r="M222" s="380"/>
      <c r="N222" s="2"/>
      <c r="O222" s="42"/>
    </row>
    <row r="223" spans="2:15" ht="13.5" thickBot="1" x14ac:dyDescent="0.35">
      <c r="B223" s="37"/>
      <c r="C223" s="13" t="s">
        <v>321</v>
      </c>
      <c r="D223" s="13"/>
      <c r="E223" s="236" t="s">
        <v>593</v>
      </c>
      <c r="F223" s="2"/>
      <c r="H223" s="2"/>
      <c r="I223" s="47" t="str">
        <f>IF(OR($E185="Cancelled",$E185="Postponed, see Future Events for info",E223&lt;&gt;""), "", "Information needed")</f>
        <v/>
      </c>
      <c r="J223" s="38"/>
      <c r="L223" s="2"/>
      <c r="M223" s="380"/>
      <c r="N223" s="2"/>
      <c r="O223" s="42"/>
    </row>
    <row r="224" spans="2:15" ht="13.5" thickBot="1" x14ac:dyDescent="0.35">
      <c r="B224" s="37"/>
      <c r="C224" s="13"/>
      <c r="D224" s="13"/>
      <c r="E224" s="234"/>
      <c r="F224" s="2"/>
      <c r="H224" s="2"/>
      <c r="I224" s="47"/>
      <c r="J224" s="38"/>
      <c r="L224" s="2"/>
      <c r="M224" s="380"/>
      <c r="N224" s="2"/>
      <c r="O224" s="42"/>
    </row>
    <row r="225" spans="1:15" x14ac:dyDescent="0.3">
      <c r="B225" s="37"/>
      <c r="C225" s="13" t="s">
        <v>113</v>
      </c>
      <c r="D225" s="13"/>
      <c r="E225" s="241" t="s">
        <v>3</v>
      </c>
      <c r="F225" s="2"/>
      <c r="H225" s="2"/>
      <c r="I225" s="47" t="str">
        <f>IF(OR($E185="Postponed, see Future Events for info",E225&lt;&gt;""), "", "Information needed")</f>
        <v/>
      </c>
      <c r="J225" s="38"/>
      <c r="L225" s="2"/>
      <c r="M225" s="380"/>
      <c r="N225" s="2"/>
      <c r="O225" s="42"/>
    </row>
    <row r="226" spans="1:15" ht="13.5" thickBot="1" x14ac:dyDescent="0.35">
      <c r="B226" s="37"/>
      <c r="C226" s="14" t="str">
        <f>IF(E225&lt;&gt;"Yes","","Was the contract reviewed by the RSC Legal team?")</f>
        <v/>
      </c>
      <c r="D226" s="14"/>
      <c r="E226" s="75"/>
      <c r="F226" s="2"/>
      <c r="H226" s="2"/>
      <c r="I226" s="47" t="str">
        <f>IF(AND(C226&lt;&gt;"",E226=""), "Information needed","")</f>
        <v/>
      </c>
      <c r="J226" s="38"/>
      <c r="L226" s="2"/>
      <c r="M226" s="380"/>
      <c r="N226" s="2"/>
      <c r="O226" s="42"/>
    </row>
    <row r="227" spans="1:15" ht="13.5" thickBot="1" x14ac:dyDescent="0.35">
      <c r="B227" s="37"/>
      <c r="C227" s="2"/>
      <c r="D227" s="2"/>
      <c r="E227" s="234"/>
      <c r="F227" s="2"/>
      <c r="H227" s="2"/>
      <c r="I227" s="47"/>
      <c r="J227" s="38"/>
      <c r="L227" s="2"/>
      <c r="M227" s="380"/>
      <c r="N227" s="2"/>
      <c r="O227" s="42"/>
    </row>
    <row r="228" spans="1:15" x14ac:dyDescent="0.3">
      <c r="B228" s="37"/>
      <c r="C228" s="13" t="s">
        <v>527</v>
      </c>
      <c r="D228" s="13"/>
      <c r="E228" s="235" t="s">
        <v>3</v>
      </c>
      <c r="F228" s="2"/>
      <c r="H228" s="2"/>
      <c r="I228" s="47" t="str">
        <f>IF(OR($E185="Cancelled",$E185="Postponed, see Future Events for info",E228&lt;&gt;""), "", "Information needed")</f>
        <v/>
      </c>
      <c r="J228" s="38"/>
      <c r="L228" s="2"/>
      <c r="M228" s="380"/>
      <c r="N228" s="2"/>
      <c r="O228" s="42"/>
    </row>
    <row r="229" spans="1:15" ht="26.25" customHeight="1" thickBot="1" x14ac:dyDescent="0.35">
      <c r="B229" s="37"/>
      <c r="C229" s="26" t="str">
        <f>IF(E228&lt;&gt;"Yes","","Please provide details. Additional information can be provided on the Community support page.")</f>
        <v/>
      </c>
      <c r="D229" s="14"/>
      <c r="E229" s="146"/>
      <c r="F229" s="2"/>
      <c r="H229" s="2"/>
      <c r="I229" s="47" t="str">
        <f>IF(AND(C229&lt;&gt;"",E229=""),"Information needed","")</f>
        <v/>
      </c>
      <c r="J229" s="38"/>
      <c r="L229" s="2"/>
      <c r="M229" s="85" t="s">
        <v>131</v>
      </c>
      <c r="N229" s="2"/>
      <c r="O229" s="42"/>
    </row>
    <row r="230" spans="1:15" ht="12" customHeight="1" thickBot="1" x14ac:dyDescent="0.35">
      <c r="B230" s="37"/>
      <c r="C230" s="2"/>
      <c r="D230" s="2"/>
      <c r="E230" s="234"/>
      <c r="F230" s="2"/>
      <c r="H230" s="2"/>
      <c r="I230" s="47"/>
      <c r="J230" s="38"/>
      <c r="L230" s="2"/>
      <c r="M230" s="382" t="s">
        <v>524</v>
      </c>
      <c r="N230" s="2"/>
      <c r="O230" s="42"/>
    </row>
    <row r="231" spans="1:15" x14ac:dyDescent="0.3">
      <c r="B231" s="37"/>
      <c r="C231" s="13" t="s">
        <v>117</v>
      </c>
      <c r="D231" s="13"/>
      <c r="E231" s="235" t="s">
        <v>2</v>
      </c>
      <c r="F231" s="2"/>
      <c r="H231" s="2"/>
      <c r="I231" s="47" t="str">
        <f>IF(OR($E185="Cancelled",$E185="Postponed, see Future Events for info",E231&lt;&gt;""), "", "Information needed")</f>
        <v/>
      </c>
      <c r="J231" s="38"/>
      <c r="L231" s="2"/>
      <c r="M231" s="382"/>
      <c r="N231" s="2"/>
      <c r="O231" s="42"/>
    </row>
    <row r="232" spans="1:15" ht="26.25" customHeight="1" thickBot="1" x14ac:dyDescent="0.35">
      <c r="B232" s="37"/>
      <c r="C232" s="14" t="str">
        <f>IF(E231&lt;&gt;"Yes","","Please provide details.")</f>
        <v>Please provide details.</v>
      </c>
      <c r="D232" s="14"/>
      <c r="E232" s="146" t="s">
        <v>571</v>
      </c>
      <c r="F232" s="2"/>
      <c r="H232" s="2"/>
      <c r="I232" s="47" t="str">
        <f>IF(AND(C232&lt;&gt;"",E232=""),"Information needed","")</f>
        <v/>
      </c>
      <c r="J232" s="38"/>
      <c r="L232" s="2"/>
      <c r="M232" s="85" t="s">
        <v>523</v>
      </c>
      <c r="N232" s="2"/>
      <c r="O232" s="42"/>
    </row>
    <row r="233" spans="1:15" ht="18" customHeight="1" x14ac:dyDescent="0.3">
      <c r="B233" s="37"/>
      <c r="C233" s="4"/>
      <c r="D233" s="4"/>
      <c r="E233" s="234"/>
      <c r="F233" s="2"/>
      <c r="H233" s="2"/>
      <c r="I233" s="47"/>
      <c r="J233" s="38"/>
      <c r="L233" s="2"/>
      <c r="M233" s="2"/>
      <c r="N233" s="2"/>
      <c r="O233" s="42"/>
    </row>
    <row r="234" spans="1:15" ht="18" x14ac:dyDescent="0.3">
      <c r="B234" s="37"/>
      <c r="C234" s="144" t="s">
        <v>447</v>
      </c>
      <c r="D234" s="144"/>
      <c r="E234" s="144"/>
      <c r="F234" s="4"/>
      <c r="G234" s="7"/>
      <c r="H234" s="4"/>
      <c r="I234" s="47"/>
      <c r="J234" s="39"/>
      <c r="L234" s="11"/>
      <c r="M234" s="144" t="s">
        <v>447</v>
      </c>
      <c r="N234" s="11"/>
      <c r="O234" s="42"/>
    </row>
    <row r="235" spans="1:15" ht="13.5" customHeight="1" thickBot="1" x14ac:dyDescent="0.35">
      <c r="B235" s="37"/>
      <c r="C235" s="2"/>
      <c r="D235" s="2"/>
      <c r="E235" s="242"/>
      <c r="F235" s="2"/>
      <c r="H235" s="2"/>
      <c r="I235" s="47"/>
      <c r="J235" s="38"/>
      <c r="L235" s="2"/>
      <c r="M235" s="381" t="s">
        <v>432</v>
      </c>
      <c r="N235" s="2"/>
      <c r="O235" s="42"/>
    </row>
    <row r="236" spans="1:15" x14ac:dyDescent="0.3">
      <c r="B236" s="37"/>
      <c r="C236" s="4" t="s">
        <v>63</v>
      </c>
      <c r="D236" s="4"/>
      <c r="E236" s="243" t="s">
        <v>58</v>
      </c>
      <c r="F236" s="2"/>
      <c r="H236" s="2"/>
      <c r="I236" s="47" t="str">
        <f>IF(OR($E185="Cancelled",$E185="Postponed, see Future Events for info",E236&lt;&gt;""), "", "Information needed")</f>
        <v/>
      </c>
      <c r="J236" s="38"/>
      <c r="L236" s="2"/>
      <c r="M236" s="381"/>
      <c r="N236" s="2"/>
      <c r="O236" s="42"/>
    </row>
    <row r="237" spans="1:15" ht="13.5" thickBot="1" x14ac:dyDescent="0.35">
      <c r="A237" s="201"/>
      <c r="B237" s="37"/>
      <c r="C237" s="248" t="str">
        <f>IF(E236&lt;&gt;"Red","","Did you submit a declaration form for your red risk assessment?")</f>
        <v/>
      </c>
      <c r="D237" s="14"/>
      <c r="E237" s="146"/>
      <c r="F237" s="2"/>
      <c r="H237" s="2"/>
      <c r="I237" s="47" t="str">
        <f>IF(AND(C237&lt;&gt;"",E237=""), "Information needed","")</f>
        <v/>
      </c>
      <c r="J237" s="38"/>
      <c r="K237" s="201"/>
      <c r="L237" s="2"/>
      <c r="M237" s="381"/>
      <c r="N237" s="2"/>
      <c r="O237" s="42"/>
    </row>
    <row r="238" spans="1:15" s="15" customFormat="1" ht="13.5" thickBot="1" x14ac:dyDescent="0.35">
      <c r="A238" s="68"/>
      <c r="B238" s="37"/>
      <c r="C238" s="4"/>
      <c r="D238" s="4"/>
      <c r="E238" s="234"/>
      <c r="F238" s="2"/>
      <c r="G238" s="8"/>
      <c r="H238" s="2"/>
      <c r="I238" s="47"/>
      <c r="J238" s="38"/>
      <c r="K238" s="68"/>
      <c r="L238" s="2"/>
      <c r="M238" s="381"/>
      <c r="N238" s="2"/>
      <c r="O238" s="43"/>
    </row>
    <row r="239" spans="1:15" x14ac:dyDescent="0.3">
      <c r="B239" s="37"/>
      <c r="C239" s="4" t="s">
        <v>237</v>
      </c>
      <c r="D239" s="4"/>
      <c r="E239" s="244" t="s">
        <v>3</v>
      </c>
      <c r="F239" s="2"/>
      <c r="H239" s="2"/>
      <c r="I239" s="47" t="str">
        <f>IF(OR($E185="Cancelled",$E185="Postponed, see Future Events for info",E239&lt;&gt;""), "", "Information needed")</f>
        <v/>
      </c>
      <c r="J239" s="38"/>
      <c r="L239" s="2"/>
      <c r="M239" s="381"/>
      <c r="N239" s="10"/>
      <c r="O239" s="42"/>
    </row>
    <row r="240" spans="1:15" ht="13.5" customHeight="1" thickBot="1" x14ac:dyDescent="0.35">
      <c r="B240" s="37"/>
      <c r="C240" s="248" t="str">
        <f>IF(E239&lt;&gt;"Yes","","Did your event comply with Rule 8.3 of the member network rules?")</f>
        <v/>
      </c>
      <c r="D240" s="14"/>
      <c r="E240" s="146"/>
      <c r="F240" s="2"/>
      <c r="H240" s="2"/>
      <c r="I240" s="47" t="str">
        <f>IF(AND(C240&lt;&gt;"",E240=""), "Information needed","")</f>
        <v/>
      </c>
      <c r="J240" s="38"/>
      <c r="L240" s="2"/>
      <c r="M240" s="381"/>
      <c r="N240" s="10"/>
      <c r="O240" s="42"/>
    </row>
    <row r="241" spans="2:15" ht="14.25" customHeight="1" thickBot="1" x14ac:dyDescent="0.35">
      <c r="B241" s="37"/>
      <c r="C241" s="14"/>
      <c r="D241" s="14"/>
      <c r="E241" s="245"/>
      <c r="F241" s="2"/>
      <c r="H241" s="2"/>
      <c r="I241" s="47"/>
      <c r="J241" s="38"/>
      <c r="L241" s="2"/>
      <c r="M241" s="381"/>
      <c r="N241" s="10"/>
      <c r="O241" s="42"/>
    </row>
    <row r="242" spans="2:15" ht="40.5" customHeight="1" thickBot="1" x14ac:dyDescent="0.35">
      <c r="B242" s="37"/>
      <c r="C242" s="27" t="s">
        <v>182</v>
      </c>
      <c r="D242" s="27"/>
      <c r="E242" s="145"/>
      <c r="F242" s="2"/>
      <c r="H242" s="2"/>
      <c r="I242" s="51" t="str">
        <f>IF(OR($E185="Cancelled",$E185="Postponed, see Future Events for info",E242&lt;&gt;""), "", "Optional")</f>
        <v>Optional</v>
      </c>
      <c r="J242" s="38"/>
      <c r="L242" s="2"/>
      <c r="M242" s="85" t="s">
        <v>236</v>
      </c>
      <c r="N242" s="10"/>
      <c r="O242" s="42"/>
    </row>
    <row r="243" spans="2:15" ht="13.5" customHeight="1" x14ac:dyDescent="0.3">
      <c r="B243" s="37"/>
      <c r="C243" s="2"/>
      <c r="D243" s="2"/>
      <c r="E243" s="245"/>
      <c r="F243" s="2"/>
      <c r="H243" s="2"/>
      <c r="I243" s="47"/>
      <c r="J243" s="38"/>
      <c r="L243" s="2"/>
      <c r="M243" s="45"/>
      <c r="N243" s="2"/>
      <c r="O243" s="42"/>
    </row>
    <row r="244" spans="2:15" ht="18" x14ac:dyDescent="0.4">
      <c r="B244" s="37"/>
      <c r="C244" s="142" t="s">
        <v>64</v>
      </c>
      <c r="D244" s="142"/>
      <c r="E244" s="142"/>
      <c r="F244" s="2"/>
      <c r="H244" s="2"/>
      <c r="I244" s="47"/>
      <c r="J244" s="38"/>
      <c r="L244" s="2"/>
      <c r="M244" s="144" t="s">
        <v>64</v>
      </c>
      <c r="N244" s="2"/>
      <c r="O244" s="42"/>
    </row>
    <row r="245" spans="2:15" x14ac:dyDescent="0.3">
      <c r="B245" s="37"/>
      <c r="C245" s="4"/>
      <c r="D245" s="4"/>
      <c r="E245" s="234"/>
      <c r="F245" s="2"/>
      <c r="H245" s="2"/>
      <c r="I245" s="47"/>
      <c r="J245" s="38"/>
      <c r="L245" s="2"/>
      <c r="M245" s="381" t="s">
        <v>445</v>
      </c>
      <c r="N245" s="2"/>
      <c r="O245" s="42"/>
    </row>
    <row r="246" spans="2:15" ht="14.25" customHeight="1" thickBot="1" x14ac:dyDescent="0.35">
      <c r="B246" s="37"/>
      <c r="C246" s="4" t="s">
        <v>360</v>
      </c>
      <c r="D246" s="4"/>
      <c r="E246" s="234"/>
      <c r="F246" s="2"/>
      <c r="H246" s="2"/>
      <c r="I246" s="47"/>
      <c r="J246" s="38"/>
      <c r="L246" s="2"/>
      <c r="M246" s="381"/>
      <c r="N246" s="2"/>
      <c r="O246" s="42"/>
    </row>
    <row r="247" spans="2:15" ht="14.25" customHeight="1" x14ac:dyDescent="0.3">
      <c r="B247" s="37"/>
      <c r="C247" s="86" t="s">
        <v>69</v>
      </c>
      <c r="D247" s="86"/>
      <c r="E247" s="235" t="s">
        <v>564</v>
      </c>
      <c r="F247" s="2"/>
      <c r="H247" s="2"/>
      <c r="I247" s="47" t="str">
        <f>IF(OR($E185="Cancelled",$E185="Postponed, see Future Events for info",E247&lt;&gt;""), "", "Information needed")</f>
        <v/>
      </c>
      <c r="J247" s="38"/>
      <c r="L247" s="2"/>
      <c r="M247" s="381"/>
      <c r="N247" s="2"/>
      <c r="O247" s="42"/>
    </row>
    <row r="248" spans="2:15" ht="14.25" customHeight="1" x14ac:dyDescent="0.3">
      <c r="B248" s="37"/>
      <c r="C248" s="86" t="s">
        <v>70</v>
      </c>
      <c r="D248" s="86"/>
      <c r="E248" s="246" t="s">
        <v>564</v>
      </c>
      <c r="F248" s="2"/>
      <c r="H248" s="2"/>
      <c r="I248" s="47" t="str">
        <f>IF(OR($E185="Cancelled",$E185="Postponed, see Future Events for info",E248&lt;&gt;""), "", "Information needed")</f>
        <v/>
      </c>
      <c r="J248" s="38"/>
      <c r="L248" s="2"/>
      <c r="M248" s="381"/>
      <c r="N248" s="2"/>
      <c r="O248" s="42"/>
    </row>
    <row r="249" spans="2:15" ht="14.25" customHeight="1" x14ac:dyDescent="0.3">
      <c r="B249" s="37"/>
      <c r="C249" s="86" t="s">
        <v>72</v>
      </c>
      <c r="D249" s="86"/>
      <c r="E249" s="237" t="s">
        <v>564</v>
      </c>
      <c r="F249" s="2"/>
      <c r="H249" s="2"/>
      <c r="I249" s="47" t="str">
        <f>IF(OR($E185="Cancelled",$E185="Postponed, see Future Events for info",E249&lt;&gt;""), "", "Information needed")</f>
        <v/>
      </c>
      <c r="J249" s="38"/>
      <c r="L249" s="2"/>
      <c r="M249" s="381"/>
      <c r="N249" s="2"/>
      <c r="O249" s="42"/>
    </row>
    <row r="250" spans="2:15" ht="14.25" customHeight="1" thickBot="1" x14ac:dyDescent="0.35">
      <c r="B250" s="37"/>
      <c r="C250" s="86" t="s">
        <v>71</v>
      </c>
      <c r="D250" s="86"/>
      <c r="E250" s="236" t="s">
        <v>564</v>
      </c>
      <c r="F250" s="2"/>
      <c r="H250" s="2"/>
      <c r="I250" s="47" t="str">
        <f>IF(OR($E185="Cancelled",$E185="Postponed, see Future Events for info",E250&lt;&gt;""), "", "Information needed")</f>
        <v/>
      </c>
      <c r="J250" s="38"/>
      <c r="L250" s="2"/>
      <c r="M250" s="381"/>
      <c r="N250" s="2"/>
      <c r="O250" s="42"/>
    </row>
    <row r="251" spans="2:15" ht="14.25" customHeight="1" thickBot="1" x14ac:dyDescent="0.35">
      <c r="B251" s="37"/>
      <c r="C251" s="2"/>
      <c r="D251" s="2"/>
      <c r="E251" s="234"/>
      <c r="F251" s="2"/>
      <c r="H251" s="2"/>
      <c r="I251" s="47"/>
      <c r="J251" s="38"/>
      <c r="L251" s="2"/>
      <c r="M251" s="381"/>
      <c r="N251" s="2"/>
      <c r="O251" s="42"/>
    </row>
    <row r="252" spans="2:15" ht="12.75" customHeight="1" x14ac:dyDescent="0.3">
      <c r="B252" s="37"/>
      <c r="C252" s="46" t="s">
        <v>65</v>
      </c>
      <c r="D252" s="46"/>
      <c r="E252" s="235" t="s">
        <v>3</v>
      </c>
      <c r="F252" s="2"/>
      <c r="H252" s="2"/>
      <c r="I252" s="47" t="str">
        <f>IF(OR($E185="Cancelled",$E185="Postponed, see Future Events for info",E252&lt;&gt;""), "", "Information needed")</f>
        <v/>
      </c>
      <c r="J252" s="38"/>
      <c r="L252" s="2"/>
      <c r="M252" s="381"/>
      <c r="N252" s="2"/>
      <c r="O252" s="42"/>
    </row>
    <row r="253" spans="2:15" ht="56.25" customHeight="1" thickBot="1" x14ac:dyDescent="0.3">
      <c r="B253" s="37"/>
      <c r="C253" s="14" t="str">
        <f>IF(E252&lt;&gt;"Yes","","Please provide details here")</f>
        <v/>
      </c>
      <c r="D253" s="14"/>
      <c r="E253" s="75"/>
      <c r="F253" s="14"/>
      <c r="G253" s="54"/>
      <c r="H253" s="14"/>
      <c r="I253" s="47" t="str">
        <f>IF(AND(C253&lt;&gt;"",E253=""), "Information needed","")</f>
        <v/>
      </c>
      <c r="J253" s="83"/>
      <c r="L253" s="2"/>
      <c r="M253" s="381"/>
      <c r="N253" s="2"/>
      <c r="O253" s="84"/>
    </row>
    <row r="254" spans="2:15" ht="13.5" thickBot="1" x14ac:dyDescent="0.35">
      <c r="B254" s="37"/>
      <c r="C254" s="4"/>
      <c r="D254" s="4"/>
      <c r="E254" s="26"/>
      <c r="F254" s="2"/>
      <c r="H254" s="2"/>
      <c r="I254" s="47"/>
      <c r="J254" s="38"/>
      <c r="L254" s="2"/>
      <c r="M254" s="381"/>
      <c r="N254" s="2"/>
      <c r="O254" s="42"/>
    </row>
    <row r="255" spans="2:15" ht="57" customHeight="1" thickBot="1" x14ac:dyDescent="0.35">
      <c r="B255" s="37"/>
      <c r="C255" s="27" t="s">
        <v>75</v>
      </c>
      <c r="D255" s="27"/>
      <c r="E255" s="145"/>
      <c r="F255" s="2"/>
      <c r="H255" s="2"/>
      <c r="I255" s="51" t="str">
        <f>IF(OR($E185="Cancelled",$E185="Postponed, see Future Events for info",E255&lt;&gt;""), "", "Optional")</f>
        <v>Optional</v>
      </c>
      <c r="J255" s="38"/>
      <c r="L255" s="2"/>
      <c r="M255" s="85" t="s">
        <v>448</v>
      </c>
      <c r="N255" s="2"/>
      <c r="O255" s="42"/>
    </row>
    <row r="256" spans="2:15" x14ac:dyDescent="0.3">
      <c r="B256" s="37"/>
      <c r="C256" s="4"/>
      <c r="D256" s="4"/>
      <c r="E256" s="234"/>
      <c r="F256" s="2"/>
      <c r="H256" s="2"/>
      <c r="I256" s="47"/>
      <c r="J256" s="38"/>
      <c r="L256" s="2"/>
      <c r="M256" s="4"/>
      <c r="N256" s="2"/>
      <c r="O256" s="42"/>
    </row>
    <row r="257" spans="1:15" ht="13.5" thickBot="1" x14ac:dyDescent="0.35">
      <c r="C257" s="8"/>
      <c r="D257" s="8"/>
      <c r="I257" s="50"/>
      <c r="J257" s="42"/>
      <c r="M257" s="8"/>
    </row>
    <row r="258" spans="1:15" s="98" customFormat="1" ht="21.75" customHeight="1" thickBot="1" x14ac:dyDescent="0.35">
      <c r="C258" s="247" t="s">
        <v>392</v>
      </c>
      <c r="D258" s="150"/>
      <c r="E258" s="247" t="s">
        <v>395</v>
      </c>
      <c r="I258" s="96"/>
      <c r="M258" s="94" t="s">
        <v>251</v>
      </c>
    </row>
    <row r="259" spans="1:15" ht="12.5" x14ac:dyDescent="0.25">
      <c r="C259" s="44"/>
      <c r="D259" s="44"/>
      <c r="M259" s="44"/>
    </row>
    <row r="261" spans="1:15" x14ac:dyDescent="0.3">
      <c r="B261" s="37"/>
      <c r="C261" s="4"/>
      <c r="D261" s="4"/>
      <c r="E261" s="234"/>
      <c r="F261" s="2"/>
      <c r="H261" s="2"/>
      <c r="I261" s="48"/>
      <c r="J261" s="2"/>
      <c r="L261" s="2"/>
      <c r="M261" s="4"/>
      <c r="N261" s="2"/>
    </row>
    <row r="262" spans="1:15" ht="29.5" x14ac:dyDescent="0.25">
      <c r="A262" s="200">
        <v>4</v>
      </c>
      <c r="B262" s="35"/>
      <c r="C262" s="151" t="s">
        <v>324</v>
      </c>
      <c r="D262" s="151"/>
      <c r="E262" s="151"/>
      <c r="F262" s="152"/>
      <c r="G262" s="16"/>
      <c r="H262" s="12"/>
      <c r="I262" s="140" t="str">
        <f>IF(COUNTIF(I266:I340,"Information needed")&lt;1,"Complete","Incomplete")</f>
        <v>Incomplete</v>
      </c>
      <c r="J262" s="41"/>
      <c r="K262" s="200">
        <v>4</v>
      </c>
      <c r="L262" s="12"/>
      <c r="M262" s="101" t="s">
        <v>263</v>
      </c>
      <c r="N262" s="12"/>
    </row>
    <row r="263" spans="1:15" x14ac:dyDescent="0.3">
      <c r="B263" s="37"/>
      <c r="C263" s="37"/>
      <c r="D263" s="37"/>
      <c r="E263" s="37"/>
      <c r="F263" s="37"/>
      <c r="G263" s="16"/>
      <c r="H263" s="37"/>
      <c r="I263" s="37"/>
      <c r="J263" s="37"/>
      <c r="L263" s="2"/>
      <c r="M263" s="4"/>
      <c r="N263" s="2"/>
    </row>
    <row r="264" spans="1:15" ht="18" customHeight="1" x14ac:dyDescent="0.4">
      <c r="B264" s="37"/>
      <c r="C264" s="142" t="s">
        <v>446</v>
      </c>
      <c r="D264" s="142"/>
      <c r="E264" s="141"/>
      <c r="F264" s="2"/>
      <c r="H264" s="2"/>
      <c r="I264" s="48"/>
      <c r="J264" s="2"/>
      <c r="L264" s="2"/>
      <c r="M264" s="143" t="s">
        <v>319</v>
      </c>
      <c r="N264" s="2"/>
    </row>
    <row r="265" spans="1:15" ht="13.5" customHeight="1" thickBot="1" x14ac:dyDescent="0.35">
      <c r="B265" s="37"/>
      <c r="C265" s="4"/>
      <c r="D265" s="4"/>
      <c r="E265" s="234"/>
      <c r="F265" s="2"/>
      <c r="H265" s="2"/>
      <c r="I265" s="48"/>
      <c r="J265" s="2"/>
      <c r="L265" s="2"/>
      <c r="M265" s="26"/>
      <c r="N265" s="2"/>
    </row>
    <row r="266" spans="1:15" ht="13.5" customHeight="1" x14ac:dyDescent="0.3">
      <c r="B266" s="37"/>
      <c r="C266" s="13" t="s">
        <v>13</v>
      </c>
      <c r="D266" s="13"/>
      <c r="E266" s="235"/>
      <c r="F266" s="2"/>
      <c r="H266" s="2"/>
      <c r="I266" s="47" t="str">
        <f>IF(OR($E270="Cancelled",$E270="Postponed, see Future Events for info",E266&lt;&gt;""), "", "Information needed")</f>
        <v>Information needed</v>
      </c>
      <c r="J266" s="38"/>
      <c r="L266" s="2"/>
      <c r="M266" s="355" t="s">
        <v>457</v>
      </c>
      <c r="N266" s="2"/>
      <c r="O266" s="42"/>
    </row>
    <row r="267" spans="1:15" ht="13.5" customHeight="1" x14ac:dyDescent="0.3">
      <c r="B267" s="37"/>
      <c r="C267" s="13" t="s">
        <v>50</v>
      </c>
      <c r="D267" s="13"/>
      <c r="E267" s="237"/>
      <c r="F267" s="2"/>
      <c r="H267" s="2"/>
      <c r="I267" s="47" t="str">
        <f>IF(OR($E270="Cancelled",$E270="Postponed, see Future Events for info",E267&lt;&gt;""), "", "Information needed")</f>
        <v>Information needed</v>
      </c>
      <c r="J267" s="38"/>
      <c r="L267" s="2"/>
      <c r="M267" s="355"/>
      <c r="N267" s="2"/>
      <c r="O267" s="42"/>
    </row>
    <row r="268" spans="1:15" ht="13.5" customHeight="1" x14ac:dyDescent="0.3">
      <c r="B268" s="37"/>
      <c r="C268" s="13" t="s">
        <v>110</v>
      </c>
      <c r="D268" s="13"/>
      <c r="E268" s="237"/>
      <c r="F268" s="2"/>
      <c r="H268" s="2"/>
      <c r="I268" s="47" t="str">
        <f>IF(OR($E270="Cancelled",$E270="Postponed, see Future Events for info",E268&lt;&gt;""), "", "Information needed")</f>
        <v>Information needed</v>
      </c>
      <c r="J268" s="38"/>
      <c r="L268" s="2"/>
      <c r="M268" s="355"/>
      <c r="N268" s="2"/>
      <c r="O268" s="42"/>
    </row>
    <row r="269" spans="1:15" ht="13.5" customHeight="1" x14ac:dyDescent="0.3">
      <c r="B269" s="37"/>
      <c r="C269" s="13" t="s">
        <v>487</v>
      </c>
      <c r="D269" s="13"/>
      <c r="E269" s="237"/>
      <c r="F269" s="2"/>
      <c r="H269" s="2"/>
      <c r="I269" s="47" t="str">
        <f>IF(OR($E270="Cancelled",$E270="Postponed, see Future Events for info",E269&lt;&gt;""), "", "Information needed")</f>
        <v>Information needed</v>
      </c>
      <c r="J269" s="38"/>
      <c r="L269" s="2"/>
      <c r="M269" s="355"/>
      <c r="N269" s="2"/>
      <c r="O269" s="42"/>
    </row>
    <row r="270" spans="1:15" ht="13.5" customHeight="1" thickBot="1" x14ac:dyDescent="0.35">
      <c r="B270" s="37"/>
      <c r="C270" s="156" t="s">
        <v>486</v>
      </c>
      <c r="D270" s="13"/>
      <c r="E270" s="236"/>
      <c r="F270" s="2"/>
      <c r="H270" s="2"/>
      <c r="I270" s="47" t="str">
        <f>IF(OR($E270="Cancelled",$E270="Postponed, see Future Events for info",E270&lt;&gt;""), "", "Information needed")</f>
        <v>Information needed</v>
      </c>
      <c r="J270" s="38"/>
      <c r="L270" s="2"/>
      <c r="M270" s="355"/>
      <c r="N270" s="2"/>
      <c r="O270" s="42"/>
    </row>
    <row r="271" spans="1:15" ht="13.5" customHeight="1" thickBot="1" x14ac:dyDescent="0.35">
      <c r="B271" s="37"/>
      <c r="C271" s="13"/>
      <c r="D271" s="13"/>
      <c r="E271" s="234"/>
      <c r="F271" s="2"/>
      <c r="H271" s="2"/>
      <c r="I271" s="47"/>
      <c r="J271" s="38"/>
      <c r="L271" s="2"/>
      <c r="M271" s="355"/>
      <c r="N271" s="2"/>
      <c r="O271" s="42"/>
    </row>
    <row r="272" spans="1:15" ht="13.5" customHeight="1" x14ac:dyDescent="0.3">
      <c r="B272" s="37"/>
      <c r="C272" s="13" t="s">
        <v>503</v>
      </c>
      <c r="D272" s="13"/>
      <c r="E272" s="235"/>
      <c r="F272" s="2"/>
      <c r="H272" s="2"/>
      <c r="I272" s="47" t="str">
        <f>IF(OR($E270="Cancelled",$E270="Postponed, see Future Events for info",E272&lt;&gt;""), "", "Information needed")</f>
        <v>Information needed</v>
      </c>
      <c r="J272" s="38"/>
      <c r="L272" s="2"/>
      <c r="M272" s="355"/>
      <c r="N272" s="2"/>
      <c r="O272" s="42"/>
    </row>
    <row r="273" spans="2:15" ht="13.5" customHeight="1" thickBot="1" x14ac:dyDescent="0.35">
      <c r="B273" s="37"/>
      <c r="C273" s="23" t="str">
        <f>IF(E272&lt;&gt;"Yes","Use this space if you would like to report repeated 2023 events as one entry","If yes, how many times did you run this event/ how many events were in the series?")</f>
        <v>Use this space if you would like to report repeated 2023 events as one entry</v>
      </c>
      <c r="D273" s="13"/>
      <c r="E273" s="236"/>
      <c r="F273" s="2"/>
      <c r="H273" s="2"/>
      <c r="I273" s="47" t="str">
        <f>IF(AND(C273="If yes, how many times did you run this event/ how many events were in the series?",E273=""), "Information needed","")</f>
        <v/>
      </c>
      <c r="J273" s="38"/>
      <c r="L273" s="2"/>
      <c r="M273" s="355"/>
      <c r="N273" s="2"/>
      <c r="O273" s="42"/>
    </row>
    <row r="274" spans="2:15" ht="13.5" customHeight="1" thickBot="1" x14ac:dyDescent="0.35">
      <c r="B274" s="37"/>
      <c r="C274" s="13"/>
      <c r="D274" s="13"/>
      <c r="E274" s="234"/>
      <c r="F274" s="2"/>
      <c r="H274" s="2"/>
      <c r="I274" s="47"/>
      <c r="J274" s="38"/>
      <c r="L274" s="2"/>
      <c r="M274" s="355" t="s">
        <v>456</v>
      </c>
      <c r="N274" s="2"/>
      <c r="O274" s="42"/>
    </row>
    <row r="275" spans="2:15" ht="13.5" customHeight="1" x14ac:dyDescent="0.3">
      <c r="B275" s="37"/>
      <c r="C275" s="13" t="str">
        <f>IF(E272&lt;&gt;"Yes","Start date","Date of first event")</f>
        <v>Start date</v>
      </c>
      <c r="D275" s="13"/>
      <c r="E275" s="238"/>
      <c r="F275" s="2"/>
      <c r="H275" s="2"/>
      <c r="I275" s="47" t="str">
        <f>IF(OR($E270="Cancelled",$E270="Postponed, see Future Events for info",E275&lt;&gt;""), "", "Information needed")</f>
        <v>Information needed</v>
      </c>
      <c r="J275" s="38"/>
      <c r="L275" s="2"/>
      <c r="M275" s="355"/>
      <c r="N275" s="2"/>
      <c r="O275" s="42"/>
    </row>
    <row r="276" spans="2:15" ht="13.5" customHeight="1" thickBot="1" x14ac:dyDescent="0.35">
      <c r="B276" s="37"/>
      <c r="C276" s="13" t="str">
        <f>IF(E272&lt;&gt;"Yes","End date","Date of last event")</f>
        <v>End date</v>
      </c>
      <c r="D276" s="13"/>
      <c r="E276" s="239"/>
      <c r="F276" s="2"/>
      <c r="H276" s="2"/>
      <c r="I276" s="47" t="str">
        <f>IF(OR($E270="Cancelled",$E270="Postponed, see Future Events for info",E276&lt;&gt;""), "", "Information needed")</f>
        <v>Information needed</v>
      </c>
      <c r="J276" s="38"/>
      <c r="L276" s="2"/>
      <c r="M276" s="355"/>
      <c r="N276" s="2"/>
      <c r="O276" s="42"/>
    </row>
    <row r="277" spans="2:15" ht="13.5" customHeight="1" thickBot="1" x14ac:dyDescent="0.35">
      <c r="B277" s="37"/>
      <c r="C277" s="13"/>
      <c r="D277" s="13"/>
      <c r="E277" s="234"/>
      <c r="F277" s="2"/>
      <c r="H277" s="2"/>
      <c r="I277" s="47"/>
      <c r="J277" s="38"/>
      <c r="L277" s="2"/>
      <c r="M277" s="147" t="s">
        <v>389</v>
      </c>
      <c r="N277" s="2"/>
      <c r="O277" s="42"/>
    </row>
    <row r="278" spans="2:15" ht="13.5" customHeight="1" x14ac:dyDescent="0.3">
      <c r="B278" s="37"/>
      <c r="C278" s="13" t="s">
        <v>54</v>
      </c>
      <c r="D278" s="13"/>
      <c r="E278" s="235"/>
      <c r="F278" s="2"/>
      <c r="H278" s="2"/>
      <c r="I278" s="47" t="str">
        <f>IF(OR($E270="Cancelled",$E270="Postponed, see Future Events for info",E278&lt;&gt;""), "", "Information needed")</f>
        <v>Information needed</v>
      </c>
      <c r="J278" s="38"/>
      <c r="L278" s="2"/>
      <c r="M278" s="26"/>
      <c r="N278" s="2"/>
      <c r="O278" s="42"/>
    </row>
    <row r="279" spans="2:15" ht="13.5" customHeight="1" thickBot="1" x14ac:dyDescent="0.35">
      <c r="B279" s="37"/>
      <c r="C279" s="13" t="s">
        <v>73</v>
      </c>
      <c r="D279" s="13"/>
      <c r="E279" s="236"/>
      <c r="F279" s="2"/>
      <c r="H279" s="2"/>
      <c r="I279" s="51" t="str">
        <f>IF(OR($E270="Cancelled",$E270="Postponed, see Future Events for info",E279&lt;&gt;""), "", "Optional")</f>
        <v>Optional</v>
      </c>
      <c r="J279" s="38"/>
      <c r="L279" s="2"/>
      <c r="M279" s="355" t="s">
        <v>453</v>
      </c>
      <c r="N279" s="2"/>
      <c r="O279" s="42"/>
    </row>
    <row r="280" spans="2:15" ht="13.5" customHeight="1" thickBot="1" x14ac:dyDescent="0.35">
      <c r="B280" s="37"/>
      <c r="C280" s="13"/>
      <c r="D280" s="13"/>
      <c r="E280" s="234"/>
      <c r="F280" s="2"/>
      <c r="H280" s="2"/>
      <c r="I280" s="47"/>
      <c r="J280" s="38"/>
      <c r="L280" s="2"/>
      <c r="M280" s="355"/>
      <c r="N280" s="2"/>
      <c r="O280" s="42"/>
    </row>
    <row r="281" spans="2:15" ht="13.5" customHeight="1" x14ac:dyDescent="0.3">
      <c r="B281" s="37"/>
      <c r="C281" s="13" t="s">
        <v>55</v>
      </c>
      <c r="D281" s="13"/>
      <c r="E281" s="235"/>
      <c r="F281" s="2"/>
      <c r="H281" s="2"/>
      <c r="I281" s="47" t="str">
        <f>IF(OR($E270="Cancelled",$E270="Postponed, see Future Events for info",E281&lt;&gt;""), "", "Information needed")</f>
        <v>Information needed</v>
      </c>
      <c r="J281" s="38"/>
      <c r="L281" s="2"/>
      <c r="M281" s="355"/>
      <c r="N281" s="2"/>
      <c r="O281" s="42"/>
    </row>
    <row r="282" spans="2:15" ht="13.5" customHeight="1" thickBot="1" x14ac:dyDescent="0.35">
      <c r="B282" s="37"/>
      <c r="C282" s="13" t="s">
        <v>74</v>
      </c>
      <c r="D282" s="13"/>
      <c r="E282" s="236"/>
      <c r="F282" s="2"/>
      <c r="H282" s="2"/>
      <c r="I282" s="51" t="str">
        <f>IF(OR($E270="Cancelled",$E270="Postponed, see Future Events for info",E282&lt;&gt;""), "", "Optional")</f>
        <v>Optional</v>
      </c>
      <c r="J282" s="38"/>
      <c r="L282" s="2"/>
      <c r="M282" s="355"/>
      <c r="N282" s="2"/>
      <c r="O282" s="42"/>
    </row>
    <row r="283" spans="2:15" ht="13.5" customHeight="1" thickBot="1" x14ac:dyDescent="0.35">
      <c r="B283" s="37"/>
      <c r="C283" s="13"/>
      <c r="D283" s="13"/>
      <c r="E283" s="234"/>
      <c r="F283" s="2"/>
      <c r="H283" s="2"/>
      <c r="I283" s="47"/>
      <c r="J283" s="38"/>
      <c r="L283" s="2"/>
      <c r="M283" s="355"/>
      <c r="N283" s="2"/>
      <c r="O283" s="42"/>
    </row>
    <row r="284" spans="2:15" ht="13.5" customHeight="1" x14ac:dyDescent="0.3">
      <c r="B284" s="37"/>
      <c r="C284" s="13" t="str">
        <f>IF(E272&lt;&gt;"Yes","Number of attendees (approx.)","Number of attendees (average number per event)")</f>
        <v>Number of attendees (approx.)</v>
      </c>
      <c r="D284" s="13"/>
      <c r="E284" s="235"/>
      <c r="F284" s="2"/>
      <c r="H284" s="2"/>
      <c r="I284" s="47" t="str">
        <f>IF(OR($E270="Cancelled",$E270="Postponed, see Future Events for info",E284&lt;&gt;""), "", "Information needed")</f>
        <v>Information needed</v>
      </c>
      <c r="J284" s="38"/>
      <c r="L284" s="2"/>
      <c r="M284" s="355"/>
      <c r="N284" s="2"/>
      <c r="O284" s="42"/>
    </row>
    <row r="285" spans="2:15" ht="13.5" customHeight="1" thickBot="1" x14ac:dyDescent="0.35">
      <c r="B285" s="37"/>
      <c r="C285" s="13" t="s">
        <v>483</v>
      </c>
      <c r="D285" s="13"/>
      <c r="E285" s="236"/>
      <c r="F285" s="2"/>
      <c r="H285" s="2"/>
      <c r="I285" s="47" t="str">
        <f>IF(OR($E270="Cancelled",$E270="Postponed, see Future Events for info",E285&lt;&gt;""), "", "Information needed")</f>
        <v>Information needed</v>
      </c>
      <c r="J285" s="38"/>
      <c r="L285" s="2"/>
      <c r="M285" s="355"/>
      <c r="N285" s="2"/>
      <c r="O285" s="42"/>
    </row>
    <row r="286" spans="2:15" ht="13.5" customHeight="1" x14ac:dyDescent="0.3">
      <c r="B286" s="37"/>
      <c r="C286" s="13"/>
      <c r="D286" s="13"/>
      <c r="E286" s="234"/>
      <c r="F286" s="2"/>
      <c r="H286" s="2"/>
      <c r="I286" s="47"/>
      <c r="J286" s="38"/>
      <c r="L286" s="2"/>
      <c r="M286" s="331"/>
      <c r="N286" s="2"/>
      <c r="O286" s="42"/>
    </row>
    <row r="287" spans="2:15" ht="15" customHeight="1" thickBot="1" x14ac:dyDescent="0.35">
      <c r="B287" s="328"/>
      <c r="C287" s="332" t="s">
        <v>517</v>
      </c>
      <c r="D287" s="329"/>
      <c r="E287" s="330"/>
      <c r="F287" s="2"/>
      <c r="H287" s="2"/>
      <c r="I287" s="47"/>
      <c r="J287" s="38"/>
      <c r="L287" s="2"/>
      <c r="M287" s="382" t="s">
        <v>504</v>
      </c>
      <c r="N287" s="2"/>
      <c r="O287" s="42"/>
    </row>
    <row r="288" spans="2:15" ht="13.5" customHeight="1" x14ac:dyDescent="0.3">
      <c r="B288" s="328"/>
      <c r="C288" s="333" t="s">
        <v>493</v>
      </c>
      <c r="D288" s="329"/>
      <c r="E288" s="269"/>
      <c r="F288" s="2"/>
      <c r="H288" s="2"/>
      <c r="I288" s="379" t="str">
        <f>IF(OR(E288&lt;&gt;"",E289&lt;&gt;"",E290&lt;&gt;"",E291&lt;&gt;"",E292&lt;&gt;"",E293&lt;&gt;"",E294&lt;&gt;"",E295&lt;&gt;"",E296&lt;&gt;"",E297&lt;&gt;"",E298&lt;&gt;"",E299&lt;&gt;""), "", "Information needed")</f>
        <v>Information needed</v>
      </c>
      <c r="J288" s="38"/>
      <c r="L288" s="2"/>
      <c r="M288" s="382"/>
      <c r="N288" s="2"/>
      <c r="O288" s="42"/>
    </row>
    <row r="289" spans="2:15" ht="13.5" customHeight="1" x14ac:dyDescent="0.3">
      <c r="B289" s="328"/>
      <c r="C289" s="333" t="s">
        <v>494</v>
      </c>
      <c r="D289" s="329"/>
      <c r="E289" s="271"/>
      <c r="F289" s="2"/>
      <c r="H289" s="2"/>
      <c r="I289" s="379"/>
      <c r="J289" s="38"/>
      <c r="L289" s="2"/>
      <c r="M289" s="382"/>
      <c r="N289" s="2"/>
      <c r="O289" s="42"/>
    </row>
    <row r="290" spans="2:15" ht="13.5" customHeight="1" x14ac:dyDescent="0.3">
      <c r="B290" s="328"/>
      <c r="C290" s="333" t="s">
        <v>526</v>
      </c>
      <c r="D290" s="329"/>
      <c r="E290" s="271"/>
      <c r="F290" s="2"/>
      <c r="H290" s="2"/>
      <c r="I290" s="379"/>
      <c r="J290" s="38"/>
      <c r="L290" s="2"/>
      <c r="M290" s="382"/>
      <c r="N290" s="2"/>
      <c r="O290" s="42"/>
    </row>
    <row r="291" spans="2:15" ht="13.5" customHeight="1" x14ac:dyDescent="0.3">
      <c r="B291" s="328"/>
      <c r="C291" s="333" t="s">
        <v>496</v>
      </c>
      <c r="D291" s="329"/>
      <c r="E291" s="271"/>
      <c r="F291" s="2"/>
      <c r="H291" s="2"/>
      <c r="I291" s="379"/>
      <c r="J291" s="38"/>
      <c r="L291" s="2"/>
      <c r="M291" s="382"/>
      <c r="N291" s="2"/>
      <c r="O291" s="42"/>
    </row>
    <row r="292" spans="2:15" ht="13.5" customHeight="1" x14ac:dyDescent="0.3">
      <c r="B292" s="328"/>
      <c r="C292" s="333" t="s">
        <v>497</v>
      </c>
      <c r="D292" s="329"/>
      <c r="E292" s="271"/>
      <c r="F292" s="2"/>
      <c r="H292" s="2"/>
      <c r="I292" s="379"/>
      <c r="J292" s="38"/>
      <c r="L292" s="2"/>
      <c r="M292" s="382"/>
      <c r="N292" s="2"/>
      <c r="O292" s="42"/>
    </row>
    <row r="293" spans="2:15" ht="13.5" customHeight="1" x14ac:dyDescent="0.3">
      <c r="B293" s="328"/>
      <c r="C293" s="333" t="s">
        <v>498</v>
      </c>
      <c r="D293" s="329"/>
      <c r="E293" s="271"/>
      <c r="F293" s="2"/>
      <c r="H293" s="2"/>
      <c r="I293" s="379"/>
      <c r="J293" s="38"/>
      <c r="L293" s="2"/>
      <c r="M293" s="382"/>
      <c r="N293" s="2"/>
      <c r="O293" s="42"/>
    </row>
    <row r="294" spans="2:15" ht="13.5" customHeight="1" x14ac:dyDescent="0.3">
      <c r="B294" s="328"/>
      <c r="C294" s="333" t="s">
        <v>499</v>
      </c>
      <c r="D294" s="329"/>
      <c r="E294" s="271"/>
      <c r="F294" s="2"/>
      <c r="H294" s="2"/>
      <c r="I294" s="379"/>
      <c r="J294" s="38"/>
      <c r="L294" s="2"/>
      <c r="M294" s="382"/>
      <c r="N294" s="2"/>
      <c r="O294" s="42"/>
    </row>
    <row r="295" spans="2:15" ht="13.5" customHeight="1" x14ac:dyDescent="0.3">
      <c r="B295" s="328"/>
      <c r="C295" s="333" t="s">
        <v>500</v>
      </c>
      <c r="D295" s="329"/>
      <c r="E295" s="271"/>
      <c r="F295" s="2"/>
      <c r="H295" s="2"/>
      <c r="I295" s="379"/>
      <c r="J295" s="38"/>
      <c r="L295" s="2"/>
      <c r="M295" s="382"/>
      <c r="N295" s="2"/>
      <c r="O295" s="42"/>
    </row>
    <row r="296" spans="2:15" ht="13.5" customHeight="1" x14ac:dyDescent="0.3">
      <c r="B296" s="328"/>
      <c r="C296" s="333" t="s">
        <v>512</v>
      </c>
      <c r="D296" s="329"/>
      <c r="E296" s="271"/>
      <c r="F296" s="2"/>
      <c r="H296" s="2"/>
      <c r="I296" s="379"/>
      <c r="J296" s="38"/>
      <c r="L296" s="2"/>
      <c r="M296" s="382"/>
      <c r="N296" s="2"/>
      <c r="O296" s="42"/>
    </row>
    <row r="297" spans="2:15" ht="13.5" customHeight="1" x14ac:dyDescent="0.3">
      <c r="B297" s="328"/>
      <c r="C297" s="334" t="s">
        <v>514</v>
      </c>
      <c r="D297" s="329"/>
      <c r="E297" s="271"/>
      <c r="F297" s="2"/>
      <c r="H297" s="2"/>
      <c r="I297" s="379"/>
      <c r="J297" s="38"/>
      <c r="L297" s="2"/>
      <c r="M297" s="382"/>
      <c r="N297" s="2"/>
      <c r="O297" s="42"/>
    </row>
    <row r="298" spans="2:15" ht="13.5" customHeight="1" x14ac:dyDescent="0.3">
      <c r="B298" s="328"/>
      <c r="C298" s="334" t="s">
        <v>513</v>
      </c>
      <c r="D298" s="329"/>
      <c r="E298" s="271"/>
      <c r="F298" s="2"/>
      <c r="H298" s="2"/>
      <c r="I298" s="379"/>
      <c r="J298" s="38"/>
      <c r="L298" s="2"/>
      <c r="M298" s="383" t="s">
        <v>454</v>
      </c>
      <c r="N298" s="2"/>
      <c r="O298" s="42"/>
    </row>
    <row r="299" spans="2:15" ht="13.5" customHeight="1" thickBot="1" x14ac:dyDescent="0.35">
      <c r="B299" s="328"/>
      <c r="C299" s="334" t="s">
        <v>511</v>
      </c>
      <c r="D299" s="329"/>
      <c r="E299" s="272"/>
      <c r="F299" s="2"/>
      <c r="H299" s="2"/>
      <c r="I299" s="379"/>
      <c r="J299" s="38"/>
      <c r="L299" s="2"/>
      <c r="M299" s="383"/>
      <c r="N299" s="2"/>
      <c r="O299" s="42"/>
    </row>
    <row r="300" spans="2:15" ht="13.5" customHeight="1" x14ac:dyDescent="0.4">
      <c r="B300" s="37"/>
      <c r="C300" s="13"/>
      <c r="D300" s="13"/>
      <c r="E300" s="270"/>
      <c r="F300" s="2"/>
      <c r="H300" s="2"/>
      <c r="I300" s="47"/>
      <c r="J300" s="38"/>
      <c r="L300" s="2"/>
      <c r="M300" s="26"/>
      <c r="N300" s="2"/>
      <c r="O300" s="42"/>
    </row>
    <row r="301" spans="2:15" ht="18" customHeight="1" x14ac:dyDescent="0.4">
      <c r="B301" s="37"/>
      <c r="C301" s="142" t="s">
        <v>346</v>
      </c>
      <c r="D301" s="13"/>
      <c r="E301" s="14"/>
      <c r="F301" s="2"/>
      <c r="H301" s="2"/>
      <c r="I301" s="47"/>
      <c r="J301" s="38"/>
      <c r="L301" s="2"/>
      <c r="M301" s="142" t="s">
        <v>346</v>
      </c>
      <c r="N301" s="2"/>
      <c r="O301" s="42"/>
    </row>
    <row r="302" spans="2:15" ht="13.5" customHeight="1" thickBot="1" x14ac:dyDescent="0.35">
      <c r="B302" s="37"/>
      <c r="C302" s="13"/>
      <c r="D302" s="13"/>
      <c r="E302" s="234"/>
      <c r="F302" s="2"/>
      <c r="H302" s="2"/>
      <c r="I302" s="47"/>
      <c r="J302" s="38"/>
      <c r="L302" s="2"/>
      <c r="M302" s="26"/>
      <c r="N302" s="2"/>
      <c r="O302" s="42"/>
    </row>
    <row r="303" spans="2:15" ht="63" thickBot="1" x14ac:dyDescent="0.35">
      <c r="B303" s="37"/>
      <c r="C303" s="229" t="s">
        <v>455</v>
      </c>
      <c r="D303" s="13"/>
      <c r="E303" s="145"/>
      <c r="F303" s="2"/>
      <c r="H303" s="2"/>
      <c r="I303" s="51" t="str">
        <f>IF(OR($E270="Cancelled",$E270="Postponed, see Future Events for info",E303&lt;&gt;""), "", "Optional")</f>
        <v>Optional</v>
      </c>
      <c r="J303" s="38"/>
      <c r="L303" s="2"/>
      <c r="M303" s="229" t="s">
        <v>458</v>
      </c>
      <c r="N303" s="2"/>
      <c r="O303" s="42"/>
    </row>
    <row r="304" spans="2:15" x14ac:dyDescent="0.3">
      <c r="B304" s="37"/>
      <c r="C304" s="13"/>
      <c r="D304" s="13"/>
      <c r="E304" s="234"/>
      <c r="F304" s="2"/>
      <c r="H304" s="2"/>
      <c r="I304" s="47"/>
      <c r="J304" s="38"/>
      <c r="L304" s="2"/>
      <c r="M304" s="26"/>
      <c r="N304" s="2"/>
      <c r="O304" s="42"/>
    </row>
    <row r="305" spans="2:15" ht="18" customHeight="1" x14ac:dyDescent="0.4">
      <c r="B305" s="37"/>
      <c r="C305" s="142" t="s">
        <v>130</v>
      </c>
      <c r="D305" s="13"/>
      <c r="E305" s="141"/>
      <c r="F305" s="2"/>
      <c r="H305" s="2"/>
      <c r="I305" s="47"/>
      <c r="J305" s="38"/>
      <c r="L305" s="2"/>
      <c r="M305" s="144" t="s">
        <v>130</v>
      </c>
      <c r="N305" s="2"/>
      <c r="O305" s="42"/>
    </row>
    <row r="306" spans="2:15" ht="13.5" customHeight="1" thickBot="1" x14ac:dyDescent="0.35">
      <c r="B306" s="37"/>
      <c r="C306" s="14"/>
      <c r="D306" s="13"/>
      <c r="E306" s="240"/>
      <c r="F306" s="2"/>
      <c r="H306" s="2"/>
      <c r="I306" s="47"/>
      <c r="J306" s="38"/>
      <c r="L306" s="2"/>
      <c r="M306" s="380" t="s">
        <v>525</v>
      </c>
      <c r="N306" s="2"/>
      <c r="O306" s="42"/>
    </row>
    <row r="307" spans="2:15" ht="13.5" customHeight="1" x14ac:dyDescent="0.3">
      <c r="B307" s="37"/>
      <c r="C307" s="13" t="s">
        <v>431</v>
      </c>
      <c r="D307" s="13"/>
      <c r="E307" s="235"/>
      <c r="F307" s="2"/>
      <c r="H307" s="2"/>
      <c r="I307" s="47" t="str">
        <f>IF(OR($E270="Postponed, see Future Events for info",E307&lt;&gt;""), "", "Information needed")</f>
        <v>Information needed</v>
      </c>
      <c r="J307" s="38"/>
      <c r="L307" s="2"/>
      <c r="M307" s="380"/>
      <c r="N307" s="2"/>
      <c r="O307" s="42"/>
    </row>
    <row r="308" spans="2:15" ht="13.5" thickBot="1" x14ac:dyDescent="0.35">
      <c r="B308" s="37"/>
      <c r="C308" s="13" t="s">
        <v>321</v>
      </c>
      <c r="D308" s="13"/>
      <c r="E308" s="236"/>
      <c r="F308" s="2"/>
      <c r="H308" s="2"/>
      <c r="I308" s="47" t="str">
        <f>IF(OR($E270="Cancelled",$E270="Postponed, see Future Events for info",E308&lt;&gt;""), "", "Information needed")</f>
        <v>Information needed</v>
      </c>
      <c r="J308" s="38"/>
      <c r="L308" s="2"/>
      <c r="M308" s="380"/>
      <c r="N308" s="2"/>
      <c r="O308" s="42"/>
    </row>
    <row r="309" spans="2:15" ht="13.5" thickBot="1" x14ac:dyDescent="0.35">
      <c r="B309" s="37"/>
      <c r="C309" s="13"/>
      <c r="D309" s="13"/>
      <c r="E309" s="234"/>
      <c r="F309" s="2"/>
      <c r="H309" s="2"/>
      <c r="I309" s="47"/>
      <c r="J309" s="38"/>
      <c r="L309" s="2"/>
      <c r="M309" s="380"/>
      <c r="N309" s="2"/>
      <c r="O309" s="42"/>
    </row>
    <row r="310" spans="2:15" x14ac:dyDescent="0.3">
      <c r="B310" s="37"/>
      <c r="C310" s="13" t="s">
        <v>113</v>
      </c>
      <c r="D310" s="13"/>
      <c r="E310" s="241"/>
      <c r="F310" s="2"/>
      <c r="H310" s="2"/>
      <c r="I310" s="47" t="str">
        <f>IF(OR($E270="Postponed, see Future Events for info",E310&lt;&gt;""), "", "Information needed")</f>
        <v>Information needed</v>
      </c>
      <c r="J310" s="38"/>
      <c r="L310" s="2"/>
      <c r="M310" s="380"/>
      <c r="N310" s="2"/>
      <c r="O310" s="42"/>
    </row>
    <row r="311" spans="2:15" ht="13.5" thickBot="1" x14ac:dyDescent="0.35">
      <c r="B311" s="37"/>
      <c r="C311" s="14" t="str">
        <f>IF(E310&lt;&gt;"Yes","","Was the contract reviewed by the RSC Legal team?")</f>
        <v/>
      </c>
      <c r="D311" s="14"/>
      <c r="E311" s="75"/>
      <c r="F311" s="2"/>
      <c r="H311" s="2"/>
      <c r="I311" s="47" t="str">
        <f>IF(AND(C311&lt;&gt;"",E311=""), "Information needed","")</f>
        <v/>
      </c>
      <c r="J311" s="38"/>
      <c r="L311" s="2"/>
      <c r="M311" s="380"/>
      <c r="N311" s="2"/>
      <c r="O311" s="42"/>
    </row>
    <row r="312" spans="2:15" ht="13.5" thickBot="1" x14ac:dyDescent="0.35">
      <c r="B312" s="37"/>
      <c r="C312" s="2"/>
      <c r="D312" s="2"/>
      <c r="E312" s="234"/>
      <c r="F312" s="2"/>
      <c r="H312" s="2"/>
      <c r="I312" s="47"/>
      <c r="J312" s="38"/>
      <c r="L312" s="2"/>
      <c r="M312" s="380"/>
      <c r="N312" s="2"/>
      <c r="O312" s="42"/>
    </row>
    <row r="313" spans="2:15" x14ac:dyDescent="0.3">
      <c r="B313" s="37"/>
      <c r="C313" s="13" t="s">
        <v>527</v>
      </c>
      <c r="D313" s="13"/>
      <c r="E313" s="235"/>
      <c r="F313" s="2"/>
      <c r="H313" s="2"/>
      <c r="I313" s="47" t="str">
        <f>IF(OR($E270="Cancelled",$E270="Postponed, see Future Events for info",E313&lt;&gt;""), "", "Information needed")</f>
        <v>Information needed</v>
      </c>
      <c r="J313" s="38"/>
      <c r="L313" s="2"/>
      <c r="M313" s="380"/>
      <c r="N313" s="2"/>
      <c r="O313" s="42"/>
    </row>
    <row r="314" spans="2:15" ht="26.25" customHeight="1" thickBot="1" x14ac:dyDescent="0.35">
      <c r="B314" s="37"/>
      <c r="C314" s="26" t="str">
        <f>IF(E313&lt;&gt;"Yes","","Please provide details. Additional information can be provided on the Community support page.")</f>
        <v/>
      </c>
      <c r="D314" s="14"/>
      <c r="E314" s="146"/>
      <c r="F314" s="2"/>
      <c r="H314" s="2"/>
      <c r="I314" s="47" t="str">
        <f>IF(AND(C314&lt;&gt;"",E314=""),"Information needed","")</f>
        <v/>
      </c>
      <c r="J314" s="38"/>
      <c r="L314" s="2"/>
      <c r="M314" s="85" t="s">
        <v>131</v>
      </c>
      <c r="N314" s="2"/>
      <c r="O314" s="42"/>
    </row>
    <row r="315" spans="2:15" ht="12" customHeight="1" thickBot="1" x14ac:dyDescent="0.35">
      <c r="B315" s="37"/>
      <c r="C315" s="2"/>
      <c r="D315" s="2"/>
      <c r="E315" s="234"/>
      <c r="F315" s="2"/>
      <c r="H315" s="2"/>
      <c r="I315" s="47"/>
      <c r="J315" s="38"/>
      <c r="L315" s="2"/>
      <c r="M315" s="382" t="s">
        <v>524</v>
      </c>
      <c r="N315" s="2"/>
      <c r="O315" s="42"/>
    </row>
    <row r="316" spans="2:15" x14ac:dyDescent="0.3">
      <c r="B316" s="37"/>
      <c r="C316" s="13" t="s">
        <v>117</v>
      </c>
      <c r="D316" s="13"/>
      <c r="E316" s="235"/>
      <c r="F316" s="2"/>
      <c r="H316" s="2"/>
      <c r="I316" s="47" t="str">
        <f>IF(OR($E270="Cancelled",$E270="Postponed, see Future Events for info",E316&lt;&gt;""), "", "Information needed")</f>
        <v>Information needed</v>
      </c>
      <c r="J316" s="38"/>
      <c r="L316" s="2"/>
      <c r="M316" s="382"/>
      <c r="N316" s="2"/>
      <c r="O316" s="42"/>
    </row>
    <row r="317" spans="2:15" ht="26.25" customHeight="1" thickBot="1" x14ac:dyDescent="0.35">
      <c r="B317" s="37"/>
      <c r="C317" s="14" t="str">
        <f>IF(E316&lt;&gt;"Yes","","Please provide details.")</f>
        <v/>
      </c>
      <c r="D317" s="14"/>
      <c r="E317" s="146"/>
      <c r="F317" s="2"/>
      <c r="H317" s="2"/>
      <c r="I317" s="47" t="str">
        <f>IF(AND(C317&lt;&gt;"",E317=""),"Information needed","")</f>
        <v/>
      </c>
      <c r="J317" s="38"/>
      <c r="L317" s="2"/>
      <c r="M317" s="85" t="s">
        <v>523</v>
      </c>
      <c r="N317" s="2"/>
      <c r="O317" s="42"/>
    </row>
    <row r="318" spans="2:15" ht="18" customHeight="1" x14ac:dyDescent="0.3">
      <c r="B318" s="37"/>
      <c r="C318" s="4"/>
      <c r="D318" s="4"/>
      <c r="E318" s="234"/>
      <c r="F318" s="2"/>
      <c r="H318" s="2"/>
      <c r="I318" s="47"/>
      <c r="J318" s="38"/>
      <c r="L318" s="2"/>
      <c r="M318" s="2"/>
      <c r="N318" s="2"/>
      <c r="O318" s="42"/>
    </row>
    <row r="319" spans="2:15" ht="18" x14ac:dyDescent="0.3">
      <c r="B319" s="37"/>
      <c r="C319" s="144" t="s">
        <v>447</v>
      </c>
      <c r="D319" s="144"/>
      <c r="E319" s="144"/>
      <c r="F319" s="4"/>
      <c r="G319" s="7"/>
      <c r="H319" s="4"/>
      <c r="I319" s="47"/>
      <c r="J319" s="39"/>
      <c r="L319" s="11"/>
      <c r="M319" s="144" t="s">
        <v>447</v>
      </c>
      <c r="N319" s="11"/>
      <c r="O319" s="42"/>
    </row>
    <row r="320" spans="2:15" ht="13.5" customHeight="1" thickBot="1" x14ac:dyDescent="0.35">
      <c r="B320" s="37"/>
      <c r="C320" s="2"/>
      <c r="D320" s="2"/>
      <c r="E320" s="242"/>
      <c r="F320" s="2"/>
      <c r="H320" s="2"/>
      <c r="I320" s="47"/>
      <c r="J320" s="38"/>
      <c r="L320" s="2"/>
      <c r="M320" s="381" t="s">
        <v>432</v>
      </c>
      <c r="N320" s="2"/>
      <c r="O320" s="42"/>
    </row>
    <row r="321" spans="1:15" x14ac:dyDescent="0.3">
      <c r="B321" s="37"/>
      <c r="C321" s="4" t="s">
        <v>63</v>
      </c>
      <c r="D321" s="4"/>
      <c r="E321" s="243"/>
      <c r="F321" s="2"/>
      <c r="H321" s="2"/>
      <c r="I321" s="47" t="str">
        <f>IF(OR($E270="Cancelled",$E270="Postponed, see Future Events for info",E321&lt;&gt;""), "", "Information needed")</f>
        <v>Information needed</v>
      </c>
      <c r="J321" s="38"/>
      <c r="L321" s="2"/>
      <c r="M321" s="381"/>
      <c r="N321" s="2"/>
      <c r="O321" s="42"/>
    </row>
    <row r="322" spans="1:15" ht="13.5" thickBot="1" x14ac:dyDescent="0.35">
      <c r="A322" s="201"/>
      <c r="B322" s="37"/>
      <c r="C322" s="248" t="str">
        <f>IF(E321&lt;&gt;"Red","","Did you submit a declaration form for your red risk assessment?")</f>
        <v/>
      </c>
      <c r="D322" s="14"/>
      <c r="E322" s="146"/>
      <c r="F322" s="2"/>
      <c r="H322" s="2"/>
      <c r="I322" s="47" t="str">
        <f>IF(AND(C322&lt;&gt;"",E322=""), "Information needed","")</f>
        <v/>
      </c>
      <c r="J322" s="38"/>
      <c r="K322" s="201"/>
      <c r="L322" s="2"/>
      <c r="M322" s="381"/>
      <c r="N322" s="2"/>
      <c r="O322" s="42"/>
    </row>
    <row r="323" spans="1:15" s="15" customFormat="1" ht="13.5" thickBot="1" x14ac:dyDescent="0.35">
      <c r="A323" s="68"/>
      <c r="B323" s="37"/>
      <c r="C323" s="4"/>
      <c r="D323" s="4"/>
      <c r="E323" s="234"/>
      <c r="F323" s="2"/>
      <c r="G323" s="8"/>
      <c r="H323" s="2"/>
      <c r="I323" s="47"/>
      <c r="J323" s="38"/>
      <c r="K323" s="68"/>
      <c r="L323" s="2"/>
      <c r="M323" s="381"/>
      <c r="N323" s="2"/>
      <c r="O323" s="43"/>
    </row>
    <row r="324" spans="1:15" x14ac:dyDescent="0.3">
      <c r="B324" s="37"/>
      <c r="C324" s="4" t="s">
        <v>237</v>
      </c>
      <c r="D324" s="4"/>
      <c r="E324" s="244"/>
      <c r="F324" s="2"/>
      <c r="H324" s="2"/>
      <c r="I324" s="47" t="str">
        <f>IF(OR($E270="Cancelled",$E270="Postponed, see Future Events for info",E324&lt;&gt;""), "", "Information needed")</f>
        <v>Information needed</v>
      </c>
      <c r="J324" s="38"/>
      <c r="L324" s="2"/>
      <c r="M324" s="381"/>
      <c r="N324" s="10"/>
      <c r="O324" s="42"/>
    </row>
    <row r="325" spans="1:15" ht="13.5" customHeight="1" thickBot="1" x14ac:dyDescent="0.35">
      <c r="B325" s="37"/>
      <c r="C325" s="248" t="str">
        <f>IF(E324&lt;&gt;"Yes","","Did your event comply with Rule 8.3 of the member network rules?")</f>
        <v/>
      </c>
      <c r="D325" s="14"/>
      <c r="E325" s="146"/>
      <c r="F325" s="2"/>
      <c r="H325" s="2"/>
      <c r="I325" s="47" t="str">
        <f>IF(AND(C325&lt;&gt;"",E325=""), "Information needed","")</f>
        <v/>
      </c>
      <c r="J325" s="38"/>
      <c r="L325" s="2"/>
      <c r="M325" s="381"/>
      <c r="N325" s="10"/>
      <c r="O325" s="42"/>
    </row>
    <row r="326" spans="1:15" ht="14.25" customHeight="1" thickBot="1" x14ac:dyDescent="0.35">
      <c r="B326" s="37"/>
      <c r="C326" s="14"/>
      <c r="D326" s="14"/>
      <c r="E326" s="245"/>
      <c r="F326" s="2"/>
      <c r="H326" s="2"/>
      <c r="I326" s="47"/>
      <c r="J326" s="38"/>
      <c r="L326" s="2"/>
      <c r="M326" s="381"/>
      <c r="N326" s="10"/>
      <c r="O326" s="42"/>
    </row>
    <row r="327" spans="1:15" ht="40.5" customHeight="1" thickBot="1" x14ac:dyDescent="0.35">
      <c r="B327" s="37"/>
      <c r="C327" s="27" t="s">
        <v>182</v>
      </c>
      <c r="D327" s="27"/>
      <c r="E327" s="145"/>
      <c r="F327" s="2"/>
      <c r="H327" s="2"/>
      <c r="I327" s="51" t="str">
        <f>IF(OR($E270="Cancelled",$E270="Postponed, see Future Events for info",E327&lt;&gt;""), "", "Optional")</f>
        <v>Optional</v>
      </c>
      <c r="J327" s="38"/>
      <c r="L327" s="2"/>
      <c r="M327" s="85" t="s">
        <v>236</v>
      </c>
      <c r="N327" s="10"/>
      <c r="O327" s="42"/>
    </row>
    <row r="328" spans="1:15" ht="13.5" customHeight="1" x14ac:dyDescent="0.3">
      <c r="B328" s="37"/>
      <c r="C328" s="2"/>
      <c r="D328" s="2"/>
      <c r="E328" s="245"/>
      <c r="F328" s="2"/>
      <c r="H328" s="2"/>
      <c r="I328" s="47"/>
      <c r="J328" s="38"/>
      <c r="L328" s="2"/>
      <c r="M328" s="45"/>
      <c r="N328" s="2"/>
      <c r="O328" s="42"/>
    </row>
    <row r="329" spans="1:15" ht="18" x14ac:dyDescent="0.4">
      <c r="B329" s="37"/>
      <c r="C329" s="142" t="s">
        <v>64</v>
      </c>
      <c r="D329" s="142"/>
      <c r="E329" s="142"/>
      <c r="F329" s="2"/>
      <c r="H329" s="2"/>
      <c r="I329" s="47"/>
      <c r="J329" s="38"/>
      <c r="L329" s="2"/>
      <c r="M329" s="144" t="s">
        <v>64</v>
      </c>
      <c r="N329" s="2"/>
      <c r="O329" s="42"/>
    </row>
    <row r="330" spans="1:15" x14ac:dyDescent="0.3">
      <c r="B330" s="37"/>
      <c r="C330" s="4"/>
      <c r="D330" s="4"/>
      <c r="E330" s="234"/>
      <c r="F330" s="2"/>
      <c r="H330" s="2"/>
      <c r="I330" s="47"/>
      <c r="J330" s="38"/>
      <c r="L330" s="2"/>
      <c r="M330" s="381" t="s">
        <v>445</v>
      </c>
      <c r="N330" s="2"/>
      <c r="O330" s="42"/>
    </row>
    <row r="331" spans="1:15" ht="14.25" customHeight="1" thickBot="1" x14ac:dyDescent="0.35">
      <c r="B331" s="37"/>
      <c r="C331" s="4" t="s">
        <v>360</v>
      </c>
      <c r="D331" s="4"/>
      <c r="E331" s="234"/>
      <c r="F331" s="2"/>
      <c r="H331" s="2"/>
      <c r="I331" s="47"/>
      <c r="J331" s="38"/>
      <c r="L331" s="2"/>
      <c r="M331" s="381"/>
      <c r="N331" s="2"/>
      <c r="O331" s="42"/>
    </row>
    <row r="332" spans="1:15" ht="14.25" customHeight="1" x14ac:dyDescent="0.3">
      <c r="B332" s="37"/>
      <c r="C332" s="86" t="s">
        <v>69</v>
      </c>
      <c r="D332" s="86"/>
      <c r="E332" s="235"/>
      <c r="F332" s="2"/>
      <c r="H332" s="2"/>
      <c r="I332" s="47" t="str">
        <f>IF(OR($E270="Cancelled",$E270="Postponed, see Future Events for info",E332&lt;&gt;""), "", "Information needed")</f>
        <v>Information needed</v>
      </c>
      <c r="J332" s="38"/>
      <c r="L332" s="2"/>
      <c r="M332" s="381"/>
      <c r="N332" s="2"/>
      <c r="O332" s="42"/>
    </row>
    <row r="333" spans="1:15" ht="14.25" customHeight="1" x14ac:dyDescent="0.3">
      <c r="B333" s="37"/>
      <c r="C333" s="86" t="s">
        <v>70</v>
      </c>
      <c r="D333" s="86"/>
      <c r="E333" s="246"/>
      <c r="F333" s="2"/>
      <c r="H333" s="2"/>
      <c r="I333" s="47" t="str">
        <f>IF(OR($E270="Cancelled",$E270="Postponed, see Future Events for info",E333&lt;&gt;""), "", "Information needed")</f>
        <v>Information needed</v>
      </c>
      <c r="J333" s="38"/>
      <c r="L333" s="2"/>
      <c r="M333" s="381"/>
      <c r="N333" s="2"/>
      <c r="O333" s="42"/>
    </row>
    <row r="334" spans="1:15" ht="14.25" customHeight="1" x14ac:dyDescent="0.3">
      <c r="B334" s="37"/>
      <c r="C334" s="86" t="s">
        <v>72</v>
      </c>
      <c r="D334" s="86"/>
      <c r="E334" s="237"/>
      <c r="F334" s="2"/>
      <c r="H334" s="2"/>
      <c r="I334" s="47" t="str">
        <f>IF(OR($E270="Cancelled",$E270="Postponed, see Future Events for info",E334&lt;&gt;""), "", "Information needed")</f>
        <v>Information needed</v>
      </c>
      <c r="J334" s="38"/>
      <c r="L334" s="2"/>
      <c r="M334" s="381"/>
      <c r="N334" s="2"/>
      <c r="O334" s="42"/>
    </row>
    <row r="335" spans="1:15" ht="14.25" customHeight="1" thickBot="1" x14ac:dyDescent="0.35">
      <c r="B335" s="37"/>
      <c r="C335" s="86" t="s">
        <v>71</v>
      </c>
      <c r="D335" s="86"/>
      <c r="E335" s="236"/>
      <c r="F335" s="2"/>
      <c r="H335" s="2"/>
      <c r="I335" s="47" t="str">
        <f>IF(OR($E270="Cancelled",$E270="Postponed, see Future Events for info",E335&lt;&gt;""), "", "Information needed")</f>
        <v>Information needed</v>
      </c>
      <c r="J335" s="38"/>
      <c r="L335" s="2"/>
      <c r="M335" s="381"/>
      <c r="N335" s="2"/>
      <c r="O335" s="42"/>
    </row>
    <row r="336" spans="1:15" ht="14.25" customHeight="1" thickBot="1" x14ac:dyDescent="0.35">
      <c r="B336" s="37"/>
      <c r="C336" s="2"/>
      <c r="D336" s="2"/>
      <c r="E336" s="234"/>
      <c r="F336" s="2"/>
      <c r="H336" s="2"/>
      <c r="I336" s="47"/>
      <c r="J336" s="38"/>
      <c r="L336" s="2"/>
      <c r="M336" s="381"/>
      <c r="N336" s="2"/>
      <c r="O336" s="42"/>
    </row>
    <row r="337" spans="1:15" ht="12.75" customHeight="1" x14ac:dyDescent="0.3">
      <c r="B337" s="37"/>
      <c r="C337" s="46" t="s">
        <v>65</v>
      </c>
      <c r="D337" s="46"/>
      <c r="E337" s="235"/>
      <c r="F337" s="2"/>
      <c r="H337" s="2"/>
      <c r="I337" s="47" t="str">
        <f>IF(OR($E270="Cancelled",$E270="Postponed, see Future Events for info",E337&lt;&gt;""), "", "Information needed")</f>
        <v>Information needed</v>
      </c>
      <c r="J337" s="38"/>
      <c r="L337" s="2"/>
      <c r="M337" s="381"/>
      <c r="N337" s="2"/>
      <c r="O337" s="42"/>
    </row>
    <row r="338" spans="1:15" ht="56.25" customHeight="1" thickBot="1" x14ac:dyDescent="0.3">
      <c r="B338" s="37"/>
      <c r="C338" s="14" t="str">
        <f>IF(E337&lt;&gt;"Yes","","Please provide details here")</f>
        <v/>
      </c>
      <c r="D338" s="14"/>
      <c r="E338" s="75"/>
      <c r="F338" s="14"/>
      <c r="G338" s="54"/>
      <c r="H338" s="14"/>
      <c r="I338" s="47" t="str">
        <f>IF(AND(C338&lt;&gt;"",E338=""), "Information needed","")</f>
        <v/>
      </c>
      <c r="J338" s="83"/>
      <c r="L338" s="2"/>
      <c r="M338" s="381"/>
      <c r="N338" s="2"/>
      <c r="O338" s="84"/>
    </row>
    <row r="339" spans="1:15" ht="13.5" thickBot="1" x14ac:dyDescent="0.35">
      <c r="B339" s="37"/>
      <c r="C339" s="4"/>
      <c r="D339" s="4"/>
      <c r="E339" s="26"/>
      <c r="F339" s="2"/>
      <c r="H339" s="2"/>
      <c r="I339" s="47"/>
      <c r="J339" s="38"/>
      <c r="L339" s="2"/>
      <c r="M339" s="381"/>
      <c r="N339" s="2"/>
      <c r="O339" s="42"/>
    </row>
    <row r="340" spans="1:15" ht="57" customHeight="1" thickBot="1" x14ac:dyDescent="0.35">
      <c r="B340" s="37"/>
      <c r="C340" s="27" t="s">
        <v>75</v>
      </c>
      <c r="D340" s="27"/>
      <c r="E340" s="145"/>
      <c r="F340" s="2"/>
      <c r="H340" s="2"/>
      <c r="I340" s="51" t="str">
        <f>IF(OR($E270="Cancelled",$E270="Postponed, see Future Events for info",E340&lt;&gt;""), "", "Optional")</f>
        <v>Optional</v>
      </c>
      <c r="J340" s="38"/>
      <c r="L340" s="2"/>
      <c r="M340" s="85" t="s">
        <v>448</v>
      </c>
      <c r="N340" s="2"/>
      <c r="O340" s="42"/>
    </row>
    <row r="341" spans="1:15" x14ac:dyDescent="0.3">
      <c r="B341" s="37"/>
      <c r="C341" s="4"/>
      <c r="D341" s="4"/>
      <c r="E341" s="234"/>
      <c r="F341" s="2"/>
      <c r="H341" s="2"/>
      <c r="I341" s="47"/>
      <c r="J341" s="38"/>
      <c r="L341" s="2"/>
      <c r="M341" s="4"/>
      <c r="N341" s="2"/>
      <c r="O341" s="42"/>
    </row>
    <row r="342" spans="1:15" ht="13.5" thickBot="1" x14ac:dyDescent="0.35">
      <c r="C342" s="8"/>
      <c r="D342" s="8"/>
      <c r="I342" s="50"/>
      <c r="J342" s="42"/>
      <c r="M342" s="8"/>
    </row>
    <row r="343" spans="1:15" s="98" customFormat="1" ht="21.75" customHeight="1" thickBot="1" x14ac:dyDescent="0.35">
      <c r="C343" s="247" t="s">
        <v>392</v>
      </c>
      <c r="D343" s="150"/>
      <c r="E343" s="247" t="s">
        <v>396</v>
      </c>
      <c r="I343" s="96"/>
      <c r="M343" s="94" t="s">
        <v>251</v>
      </c>
    </row>
    <row r="344" spans="1:15" ht="12.5" x14ac:dyDescent="0.25">
      <c r="C344" s="44"/>
      <c r="D344" s="44"/>
      <c r="M344" s="44"/>
    </row>
    <row r="346" spans="1:15" x14ac:dyDescent="0.3">
      <c r="B346" s="37"/>
      <c r="C346" s="4"/>
      <c r="D346" s="4"/>
      <c r="E346" s="234"/>
      <c r="F346" s="2"/>
      <c r="H346" s="2"/>
      <c r="I346" s="48"/>
      <c r="J346" s="2"/>
      <c r="L346" s="2"/>
      <c r="M346" s="4"/>
      <c r="N346" s="2"/>
    </row>
    <row r="347" spans="1:15" ht="29.5" x14ac:dyDescent="0.25">
      <c r="A347" s="200">
        <v>5</v>
      </c>
      <c r="B347" s="35"/>
      <c r="C347" s="151" t="s">
        <v>325</v>
      </c>
      <c r="D347" s="151"/>
      <c r="E347" s="151"/>
      <c r="F347" s="152"/>
      <c r="G347" s="16"/>
      <c r="H347" s="12"/>
      <c r="I347" s="140" t="str">
        <f>IF(COUNTIF(I351:I425,"Information needed")&lt;1,"Complete","Incomplete")</f>
        <v>Incomplete</v>
      </c>
      <c r="J347" s="41"/>
      <c r="K347" s="200">
        <v>5</v>
      </c>
      <c r="L347" s="12"/>
      <c r="M347" s="101" t="s">
        <v>263</v>
      </c>
      <c r="N347" s="12"/>
    </row>
    <row r="348" spans="1:15" x14ac:dyDescent="0.3">
      <c r="B348" s="37"/>
      <c r="C348" s="37"/>
      <c r="D348" s="37"/>
      <c r="E348" s="37"/>
      <c r="F348" s="37"/>
      <c r="G348" s="16"/>
      <c r="H348" s="37"/>
      <c r="I348" s="37"/>
      <c r="J348" s="37"/>
      <c r="L348" s="2"/>
      <c r="M348" s="4"/>
      <c r="N348" s="2"/>
    </row>
    <row r="349" spans="1:15" ht="18" customHeight="1" x14ac:dyDescent="0.4">
      <c r="B349" s="37"/>
      <c r="C349" s="142" t="s">
        <v>446</v>
      </c>
      <c r="D349" s="142"/>
      <c r="E349" s="141"/>
      <c r="F349" s="2"/>
      <c r="H349" s="2"/>
      <c r="I349" s="48"/>
      <c r="J349" s="2"/>
      <c r="L349" s="2"/>
      <c r="M349" s="143" t="s">
        <v>319</v>
      </c>
      <c r="N349" s="2"/>
    </row>
    <row r="350" spans="1:15" ht="13.5" customHeight="1" thickBot="1" x14ac:dyDescent="0.35">
      <c r="B350" s="37"/>
      <c r="C350" s="4"/>
      <c r="D350" s="4"/>
      <c r="E350" s="234"/>
      <c r="F350" s="2"/>
      <c r="H350" s="2"/>
      <c r="I350" s="48"/>
      <c r="J350" s="2"/>
      <c r="L350" s="2"/>
      <c r="M350" s="26"/>
      <c r="N350" s="2"/>
    </row>
    <row r="351" spans="1:15" ht="13.5" customHeight="1" x14ac:dyDescent="0.3">
      <c r="B351" s="37"/>
      <c r="C351" s="13" t="s">
        <v>13</v>
      </c>
      <c r="D351" s="13"/>
      <c r="E351" s="235"/>
      <c r="F351" s="2"/>
      <c r="H351" s="2"/>
      <c r="I351" s="47" t="str">
        <f>IF(OR($E355="Cancelled",$E355="Postponed, see Future Events for info",E351&lt;&gt;""), "", "Information needed")</f>
        <v>Information needed</v>
      </c>
      <c r="J351" s="38"/>
      <c r="L351" s="2"/>
      <c r="M351" s="355" t="s">
        <v>457</v>
      </c>
      <c r="N351" s="2"/>
      <c r="O351" s="42"/>
    </row>
    <row r="352" spans="1:15" ht="13.5" customHeight="1" x14ac:dyDescent="0.3">
      <c r="B352" s="37"/>
      <c r="C352" s="13" t="s">
        <v>50</v>
      </c>
      <c r="D352" s="13"/>
      <c r="E352" s="237"/>
      <c r="F352" s="2"/>
      <c r="H352" s="2"/>
      <c r="I352" s="47" t="str">
        <f>IF(OR($E355="Cancelled",$E355="Postponed, see Future Events for info",E352&lt;&gt;""), "", "Information needed")</f>
        <v>Information needed</v>
      </c>
      <c r="J352" s="38"/>
      <c r="L352" s="2"/>
      <c r="M352" s="355"/>
      <c r="N352" s="2"/>
      <c r="O352" s="42"/>
    </row>
    <row r="353" spans="2:15" ht="13.5" customHeight="1" x14ac:dyDescent="0.3">
      <c r="B353" s="37"/>
      <c r="C353" s="13" t="s">
        <v>110</v>
      </c>
      <c r="D353" s="13"/>
      <c r="E353" s="237"/>
      <c r="F353" s="2"/>
      <c r="H353" s="2"/>
      <c r="I353" s="47" t="str">
        <f>IF(OR($E355="Cancelled",$E355="Postponed, see Future Events for info",E353&lt;&gt;""), "", "Information needed")</f>
        <v>Information needed</v>
      </c>
      <c r="J353" s="38"/>
      <c r="L353" s="2"/>
      <c r="M353" s="355"/>
      <c r="N353" s="2"/>
      <c r="O353" s="42"/>
    </row>
    <row r="354" spans="2:15" ht="13.5" customHeight="1" x14ac:dyDescent="0.3">
      <c r="B354" s="37"/>
      <c r="C354" s="13" t="s">
        <v>487</v>
      </c>
      <c r="D354" s="13"/>
      <c r="E354" s="237"/>
      <c r="F354" s="2"/>
      <c r="H354" s="2"/>
      <c r="I354" s="47" t="str">
        <f>IF(OR($E355="Cancelled",$E355="Postponed, see Future Events for info",E354&lt;&gt;""), "", "Information needed")</f>
        <v>Information needed</v>
      </c>
      <c r="J354" s="38"/>
      <c r="L354" s="2"/>
      <c r="M354" s="355"/>
      <c r="N354" s="2"/>
      <c r="O354" s="42"/>
    </row>
    <row r="355" spans="2:15" ht="13.5" customHeight="1" thickBot="1" x14ac:dyDescent="0.35">
      <c r="B355" s="37"/>
      <c r="C355" s="156" t="s">
        <v>486</v>
      </c>
      <c r="D355" s="13"/>
      <c r="E355" s="236"/>
      <c r="F355" s="2"/>
      <c r="H355" s="2"/>
      <c r="I355" s="47" t="str">
        <f>IF(OR($E355="Cancelled",$E355="Postponed, see Future Events for info",E355&lt;&gt;""), "", "Information needed")</f>
        <v>Information needed</v>
      </c>
      <c r="J355" s="38"/>
      <c r="L355" s="2"/>
      <c r="M355" s="355"/>
      <c r="N355" s="2"/>
      <c r="O355" s="42"/>
    </row>
    <row r="356" spans="2:15" ht="13.5" customHeight="1" thickBot="1" x14ac:dyDescent="0.35">
      <c r="B356" s="37"/>
      <c r="C356" s="13"/>
      <c r="D356" s="13"/>
      <c r="E356" s="234"/>
      <c r="F356" s="2"/>
      <c r="H356" s="2"/>
      <c r="I356" s="47"/>
      <c r="J356" s="38"/>
      <c r="L356" s="2"/>
      <c r="M356" s="355"/>
      <c r="N356" s="2"/>
      <c r="O356" s="42"/>
    </row>
    <row r="357" spans="2:15" ht="13.5" customHeight="1" x14ac:dyDescent="0.3">
      <c r="B357" s="37"/>
      <c r="C357" s="13" t="s">
        <v>503</v>
      </c>
      <c r="D357" s="13"/>
      <c r="E357" s="235"/>
      <c r="F357" s="2"/>
      <c r="H357" s="2"/>
      <c r="I357" s="47" t="str">
        <f>IF(OR($E355="Cancelled",$E355="Postponed, see Future Events for info",E357&lt;&gt;""), "", "Information needed")</f>
        <v>Information needed</v>
      </c>
      <c r="J357" s="38"/>
      <c r="L357" s="2"/>
      <c r="M357" s="355"/>
      <c r="N357" s="2"/>
      <c r="O357" s="42"/>
    </row>
    <row r="358" spans="2:15" ht="13.5" customHeight="1" thickBot="1" x14ac:dyDescent="0.35">
      <c r="B358" s="37"/>
      <c r="C358" s="23" t="str">
        <f>IF(E357&lt;&gt;"Yes","Use this space if you would like to report repeated 2023 events as one entry","If yes, how many times did you run this event/ how many events were in the series?")</f>
        <v>Use this space if you would like to report repeated 2023 events as one entry</v>
      </c>
      <c r="D358" s="13"/>
      <c r="E358" s="236"/>
      <c r="F358" s="2"/>
      <c r="H358" s="2"/>
      <c r="I358" s="47" t="str">
        <f>IF(AND(C358="If yes, how many times did you run this event/ how many events were in the series?",E358=""), "Information needed","")</f>
        <v/>
      </c>
      <c r="J358" s="38"/>
      <c r="L358" s="2"/>
      <c r="M358" s="355"/>
      <c r="N358" s="2"/>
      <c r="O358" s="42"/>
    </row>
    <row r="359" spans="2:15" ht="13.5" customHeight="1" thickBot="1" x14ac:dyDescent="0.35">
      <c r="B359" s="37"/>
      <c r="C359" s="13"/>
      <c r="D359" s="13"/>
      <c r="E359" s="234"/>
      <c r="F359" s="2"/>
      <c r="H359" s="2"/>
      <c r="I359" s="47"/>
      <c r="J359" s="38"/>
      <c r="L359" s="2"/>
      <c r="M359" s="355" t="s">
        <v>456</v>
      </c>
      <c r="N359" s="2"/>
      <c r="O359" s="42"/>
    </row>
    <row r="360" spans="2:15" ht="13.5" customHeight="1" x14ac:dyDescent="0.3">
      <c r="B360" s="37"/>
      <c r="C360" s="13" t="str">
        <f>IF(E357&lt;&gt;"Yes","Start date","Date of first event")</f>
        <v>Start date</v>
      </c>
      <c r="D360" s="13"/>
      <c r="E360" s="238"/>
      <c r="F360" s="2"/>
      <c r="H360" s="2"/>
      <c r="I360" s="47" t="str">
        <f>IF(OR($E355="Cancelled",$E355="Postponed, see Future Events for info",E360&lt;&gt;""), "", "Information needed")</f>
        <v>Information needed</v>
      </c>
      <c r="J360" s="38"/>
      <c r="L360" s="2"/>
      <c r="M360" s="355"/>
      <c r="N360" s="2"/>
      <c r="O360" s="42"/>
    </row>
    <row r="361" spans="2:15" ht="13.5" customHeight="1" thickBot="1" x14ac:dyDescent="0.35">
      <c r="B361" s="37"/>
      <c r="C361" s="13" t="str">
        <f>IF(E357&lt;&gt;"Yes","End date","Date of last event")</f>
        <v>End date</v>
      </c>
      <c r="D361" s="13"/>
      <c r="E361" s="239"/>
      <c r="F361" s="2"/>
      <c r="H361" s="2"/>
      <c r="I361" s="47" t="str">
        <f>IF(OR($E355="Cancelled",$E355="Postponed, see Future Events for info",E361&lt;&gt;""), "", "Information needed")</f>
        <v>Information needed</v>
      </c>
      <c r="J361" s="38"/>
      <c r="L361" s="2"/>
      <c r="M361" s="355"/>
      <c r="N361" s="2"/>
      <c r="O361" s="42"/>
    </row>
    <row r="362" spans="2:15" ht="13.5" customHeight="1" thickBot="1" x14ac:dyDescent="0.35">
      <c r="B362" s="37"/>
      <c r="C362" s="13"/>
      <c r="D362" s="13"/>
      <c r="E362" s="234"/>
      <c r="F362" s="2"/>
      <c r="H362" s="2"/>
      <c r="I362" s="47"/>
      <c r="J362" s="38"/>
      <c r="L362" s="2"/>
      <c r="M362" s="147" t="s">
        <v>389</v>
      </c>
      <c r="N362" s="2"/>
      <c r="O362" s="42"/>
    </row>
    <row r="363" spans="2:15" ht="13.5" customHeight="1" x14ac:dyDescent="0.3">
      <c r="B363" s="37"/>
      <c r="C363" s="13" t="s">
        <v>54</v>
      </c>
      <c r="D363" s="13"/>
      <c r="E363" s="235"/>
      <c r="F363" s="2"/>
      <c r="H363" s="2"/>
      <c r="I363" s="47" t="str">
        <f>IF(OR($E355="Cancelled",$E355="Postponed, see Future Events for info",E363&lt;&gt;""), "", "Information needed")</f>
        <v>Information needed</v>
      </c>
      <c r="J363" s="38"/>
      <c r="L363" s="2"/>
      <c r="M363" s="26"/>
      <c r="N363" s="2"/>
      <c r="O363" s="42"/>
    </row>
    <row r="364" spans="2:15" ht="13.5" customHeight="1" thickBot="1" x14ac:dyDescent="0.35">
      <c r="B364" s="37"/>
      <c r="C364" s="13" t="s">
        <v>73</v>
      </c>
      <c r="D364" s="13"/>
      <c r="E364" s="236"/>
      <c r="F364" s="2"/>
      <c r="H364" s="2"/>
      <c r="I364" s="51" t="str">
        <f>IF(OR($E355="Cancelled",$E355="Postponed, see Future Events for info",E364&lt;&gt;""), "", "Optional")</f>
        <v>Optional</v>
      </c>
      <c r="J364" s="38"/>
      <c r="L364" s="2"/>
      <c r="M364" s="355" t="s">
        <v>453</v>
      </c>
      <c r="N364" s="2"/>
      <c r="O364" s="42"/>
    </row>
    <row r="365" spans="2:15" ht="13.5" customHeight="1" thickBot="1" x14ac:dyDescent="0.35">
      <c r="B365" s="37"/>
      <c r="C365" s="13"/>
      <c r="D365" s="13"/>
      <c r="E365" s="234"/>
      <c r="F365" s="2"/>
      <c r="H365" s="2"/>
      <c r="I365" s="47"/>
      <c r="J365" s="38"/>
      <c r="L365" s="2"/>
      <c r="M365" s="355"/>
      <c r="N365" s="2"/>
      <c r="O365" s="42"/>
    </row>
    <row r="366" spans="2:15" ht="13.5" customHeight="1" x14ac:dyDescent="0.3">
      <c r="B366" s="37"/>
      <c r="C366" s="13" t="s">
        <v>55</v>
      </c>
      <c r="D366" s="13"/>
      <c r="E366" s="235"/>
      <c r="F366" s="2"/>
      <c r="H366" s="2"/>
      <c r="I366" s="47" t="str">
        <f>IF(OR($E355="Cancelled",$E355="Postponed, see Future Events for info",E366&lt;&gt;""), "", "Information needed")</f>
        <v>Information needed</v>
      </c>
      <c r="J366" s="38"/>
      <c r="L366" s="2"/>
      <c r="M366" s="355"/>
      <c r="N366" s="2"/>
      <c r="O366" s="42"/>
    </row>
    <row r="367" spans="2:15" ht="13.5" customHeight="1" thickBot="1" x14ac:dyDescent="0.35">
      <c r="B367" s="37"/>
      <c r="C367" s="13" t="s">
        <v>74</v>
      </c>
      <c r="D367" s="13"/>
      <c r="E367" s="236"/>
      <c r="F367" s="2"/>
      <c r="H367" s="2"/>
      <c r="I367" s="51" t="str">
        <f>IF(OR($E355="Cancelled",$E355="Postponed, see Future Events for info",E367&lt;&gt;""), "", "Optional")</f>
        <v>Optional</v>
      </c>
      <c r="J367" s="38"/>
      <c r="L367" s="2"/>
      <c r="M367" s="355"/>
      <c r="N367" s="2"/>
      <c r="O367" s="42"/>
    </row>
    <row r="368" spans="2:15" ht="13.5" customHeight="1" thickBot="1" x14ac:dyDescent="0.35">
      <c r="B368" s="37"/>
      <c r="C368" s="13"/>
      <c r="D368" s="13"/>
      <c r="E368" s="234"/>
      <c r="F368" s="2"/>
      <c r="H368" s="2"/>
      <c r="I368" s="47"/>
      <c r="J368" s="38"/>
      <c r="L368" s="2"/>
      <c r="M368" s="355"/>
      <c r="N368" s="2"/>
      <c r="O368" s="42"/>
    </row>
    <row r="369" spans="2:15" ht="13.5" customHeight="1" x14ac:dyDescent="0.3">
      <c r="B369" s="37"/>
      <c r="C369" s="13" t="str">
        <f>IF(E357&lt;&gt;"Yes","Number of attendees (approx.)","Number of attendees (average number per event)")</f>
        <v>Number of attendees (approx.)</v>
      </c>
      <c r="D369" s="13"/>
      <c r="E369" s="235"/>
      <c r="F369" s="2"/>
      <c r="H369" s="2"/>
      <c r="I369" s="47" t="str">
        <f>IF(OR($E355="Cancelled",$E355="Postponed, see Future Events for info",E369&lt;&gt;""), "", "Information needed")</f>
        <v>Information needed</v>
      </c>
      <c r="J369" s="38"/>
      <c r="L369" s="2"/>
      <c r="M369" s="355"/>
      <c r="N369" s="2"/>
      <c r="O369" s="42"/>
    </row>
    <row r="370" spans="2:15" ht="13.5" customHeight="1" thickBot="1" x14ac:dyDescent="0.35">
      <c r="B370" s="37"/>
      <c r="C370" s="13" t="s">
        <v>483</v>
      </c>
      <c r="D370" s="13"/>
      <c r="E370" s="236"/>
      <c r="F370" s="2"/>
      <c r="H370" s="2"/>
      <c r="I370" s="47" t="str">
        <f>IF(OR($E355="Cancelled",$E355="Postponed, see Future Events for info",E370&lt;&gt;""), "", "Information needed")</f>
        <v>Information needed</v>
      </c>
      <c r="J370" s="38"/>
      <c r="L370" s="2"/>
      <c r="M370" s="355"/>
      <c r="N370" s="2"/>
      <c r="O370" s="42"/>
    </row>
    <row r="371" spans="2:15" ht="13.5" customHeight="1" x14ac:dyDescent="0.3">
      <c r="B371" s="37"/>
      <c r="C371" s="13"/>
      <c r="D371" s="13"/>
      <c r="E371" s="234"/>
      <c r="F371" s="2"/>
      <c r="H371" s="2"/>
      <c r="I371" s="47"/>
      <c r="J371" s="38"/>
      <c r="L371" s="2"/>
      <c r="M371" s="331"/>
      <c r="N371" s="2"/>
      <c r="O371" s="42"/>
    </row>
    <row r="372" spans="2:15" ht="15" customHeight="1" thickBot="1" x14ac:dyDescent="0.35">
      <c r="B372" s="328"/>
      <c r="C372" s="332" t="s">
        <v>517</v>
      </c>
      <c r="D372" s="329"/>
      <c r="E372" s="330"/>
      <c r="F372" s="2"/>
      <c r="H372" s="2"/>
      <c r="I372" s="47"/>
      <c r="J372" s="38"/>
      <c r="L372" s="2"/>
      <c r="M372" s="382" t="s">
        <v>504</v>
      </c>
      <c r="N372" s="2"/>
      <c r="O372" s="42"/>
    </row>
    <row r="373" spans="2:15" ht="13.5" customHeight="1" x14ac:dyDescent="0.3">
      <c r="B373" s="328"/>
      <c r="C373" s="333" t="s">
        <v>493</v>
      </c>
      <c r="D373" s="329"/>
      <c r="E373" s="269"/>
      <c r="F373" s="2"/>
      <c r="H373" s="2"/>
      <c r="I373" s="379" t="str">
        <f>IF(OR(E373&lt;&gt;"",E374&lt;&gt;"",E375&lt;&gt;"",E376&lt;&gt;"",E377&lt;&gt;"",E378&lt;&gt;"",E379&lt;&gt;"",E380&lt;&gt;"",E381&lt;&gt;"",E382&lt;&gt;"",E383&lt;&gt;"",E384&lt;&gt;""), "", "Information needed")</f>
        <v>Information needed</v>
      </c>
      <c r="J373" s="38"/>
      <c r="L373" s="2"/>
      <c r="M373" s="382"/>
      <c r="N373" s="2"/>
      <c r="O373" s="42"/>
    </row>
    <row r="374" spans="2:15" ht="13.5" customHeight="1" x14ac:dyDescent="0.3">
      <c r="B374" s="328"/>
      <c r="C374" s="333" t="s">
        <v>494</v>
      </c>
      <c r="D374" s="329"/>
      <c r="E374" s="271"/>
      <c r="F374" s="2"/>
      <c r="H374" s="2"/>
      <c r="I374" s="379"/>
      <c r="J374" s="38"/>
      <c r="L374" s="2"/>
      <c r="M374" s="382"/>
      <c r="N374" s="2"/>
      <c r="O374" s="42"/>
    </row>
    <row r="375" spans="2:15" ht="13.5" customHeight="1" x14ac:dyDescent="0.3">
      <c r="B375" s="328"/>
      <c r="C375" s="333" t="s">
        <v>526</v>
      </c>
      <c r="D375" s="329"/>
      <c r="E375" s="271"/>
      <c r="F375" s="2"/>
      <c r="H375" s="2"/>
      <c r="I375" s="379"/>
      <c r="J375" s="38"/>
      <c r="L375" s="2"/>
      <c r="M375" s="382"/>
      <c r="N375" s="2"/>
      <c r="O375" s="42"/>
    </row>
    <row r="376" spans="2:15" ht="13.5" customHeight="1" x14ac:dyDescent="0.3">
      <c r="B376" s="328"/>
      <c r="C376" s="333" t="s">
        <v>496</v>
      </c>
      <c r="D376" s="329"/>
      <c r="E376" s="271"/>
      <c r="F376" s="2"/>
      <c r="H376" s="2"/>
      <c r="I376" s="379"/>
      <c r="J376" s="38"/>
      <c r="L376" s="2"/>
      <c r="M376" s="382"/>
      <c r="N376" s="2"/>
      <c r="O376" s="42"/>
    </row>
    <row r="377" spans="2:15" ht="13.5" customHeight="1" x14ac:dyDescent="0.3">
      <c r="B377" s="328"/>
      <c r="C377" s="333" t="s">
        <v>497</v>
      </c>
      <c r="D377" s="329"/>
      <c r="E377" s="271"/>
      <c r="F377" s="2"/>
      <c r="H377" s="2"/>
      <c r="I377" s="379"/>
      <c r="J377" s="38"/>
      <c r="L377" s="2"/>
      <c r="M377" s="382"/>
      <c r="N377" s="2"/>
      <c r="O377" s="42"/>
    </row>
    <row r="378" spans="2:15" ht="13.5" customHeight="1" x14ac:dyDescent="0.3">
      <c r="B378" s="328"/>
      <c r="C378" s="333" t="s">
        <v>498</v>
      </c>
      <c r="D378" s="329"/>
      <c r="E378" s="271"/>
      <c r="F378" s="2"/>
      <c r="H378" s="2"/>
      <c r="I378" s="379"/>
      <c r="J378" s="38"/>
      <c r="L378" s="2"/>
      <c r="M378" s="382"/>
      <c r="N378" s="2"/>
      <c r="O378" s="42"/>
    </row>
    <row r="379" spans="2:15" ht="13.5" customHeight="1" x14ac:dyDescent="0.3">
      <c r="B379" s="328"/>
      <c r="C379" s="333" t="s">
        <v>499</v>
      </c>
      <c r="D379" s="329"/>
      <c r="E379" s="271"/>
      <c r="F379" s="2"/>
      <c r="H379" s="2"/>
      <c r="I379" s="379"/>
      <c r="J379" s="38"/>
      <c r="L379" s="2"/>
      <c r="M379" s="382"/>
      <c r="N379" s="2"/>
      <c r="O379" s="42"/>
    </row>
    <row r="380" spans="2:15" ht="13.5" customHeight="1" x14ac:dyDescent="0.3">
      <c r="B380" s="328"/>
      <c r="C380" s="333" t="s">
        <v>500</v>
      </c>
      <c r="D380" s="329"/>
      <c r="E380" s="271"/>
      <c r="F380" s="2"/>
      <c r="H380" s="2"/>
      <c r="I380" s="379"/>
      <c r="J380" s="38"/>
      <c r="L380" s="2"/>
      <c r="M380" s="382"/>
      <c r="N380" s="2"/>
      <c r="O380" s="42"/>
    </row>
    <row r="381" spans="2:15" ht="13.5" customHeight="1" x14ac:dyDescent="0.3">
      <c r="B381" s="328"/>
      <c r="C381" s="333" t="s">
        <v>512</v>
      </c>
      <c r="D381" s="329"/>
      <c r="E381" s="271"/>
      <c r="F381" s="2"/>
      <c r="H381" s="2"/>
      <c r="I381" s="379"/>
      <c r="J381" s="38"/>
      <c r="L381" s="2"/>
      <c r="M381" s="382"/>
      <c r="N381" s="2"/>
      <c r="O381" s="42"/>
    </row>
    <row r="382" spans="2:15" ht="13.5" customHeight="1" x14ac:dyDescent="0.3">
      <c r="B382" s="328"/>
      <c r="C382" s="334" t="s">
        <v>514</v>
      </c>
      <c r="D382" s="329"/>
      <c r="E382" s="271"/>
      <c r="F382" s="2"/>
      <c r="H382" s="2"/>
      <c r="I382" s="379"/>
      <c r="J382" s="38"/>
      <c r="L382" s="2"/>
      <c r="M382" s="382"/>
      <c r="N382" s="2"/>
      <c r="O382" s="42"/>
    </row>
    <row r="383" spans="2:15" ht="13.5" customHeight="1" x14ac:dyDescent="0.3">
      <c r="B383" s="328"/>
      <c r="C383" s="334" t="s">
        <v>513</v>
      </c>
      <c r="D383" s="329"/>
      <c r="E383" s="271"/>
      <c r="F383" s="2"/>
      <c r="H383" s="2"/>
      <c r="I383" s="379"/>
      <c r="J383" s="38"/>
      <c r="L383" s="2"/>
      <c r="M383" s="383" t="s">
        <v>454</v>
      </c>
      <c r="N383" s="2"/>
      <c r="O383" s="42"/>
    </row>
    <row r="384" spans="2:15" ht="13.5" customHeight="1" thickBot="1" x14ac:dyDescent="0.35">
      <c r="B384" s="328"/>
      <c r="C384" s="334" t="s">
        <v>511</v>
      </c>
      <c r="D384" s="329"/>
      <c r="E384" s="272"/>
      <c r="F384" s="2"/>
      <c r="H384" s="2"/>
      <c r="I384" s="379"/>
      <c r="J384" s="38"/>
      <c r="L384" s="2"/>
      <c r="M384" s="383"/>
      <c r="N384" s="2"/>
      <c r="O384" s="42"/>
    </row>
    <row r="385" spans="2:15" ht="13.5" customHeight="1" x14ac:dyDescent="0.4">
      <c r="B385" s="37"/>
      <c r="C385" s="13"/>
      <c r="D385" s="13"/>
      <c r="E385" s="270"/>
      <c r="F385" s="2"/>
      <c r="H385" s="2"/>
      <c r="I385" s="47"/>
      <c r="J385" s="38"/>
      <c r="L385" s="2"/>
      <c r="M385" s="26"/>
      <c r="N385" s="2"/>
      <c r="O385" s="42"/>
    </row>
    <row r="386" spans="2:15" ht="18" customHeight="1" x14ac:dyDescent="0.4">
      <c r="B386" s="37"/>
      <c r="C386" s="142" t="s">
        <v>346</v>
      </c>
      <c r="D386" s="13"/>
      <c r="E386" s="14"/>
      <c r="F386" s="2"/>
      <c r="H386" s="2"/>
      <c r="I386" s="47"/>
      <c r="J386" s="38"/>
      <c r="L386" s="2"/>
      <c r="M386" s="142" t="s">
        <v>346</v>
      </c>
      <c r="N386" s="2"/>
      <c r="O386" s="42"/>
    </row>
    <row r="387" spans="2:15" ht="13.5" customHeight="1" thickBot="1" x14ac:dyDescent="0.35">
      <c r="B387" s="37"/>
      <c r="C387" s="13"/>
      <c r="D387" s="13"/>
      <c r="E387" s="234"/>
      <c r="F387" s="2"/>
      <c r="H387" s="2"/>
      <c r="I387" s="47"/>
      <c r="J387" s="38"/>
      <c r="L387" s="2"/>
      <c r="M387" s="26"/>
      <c r="N387" s="2"/>
      <c r="O387" s="42"/>
    </row>
    <row r="388" spans="2:15" ht="63" thickBot="1" x14ac:dyDescent="0.35">
      <c r="B388" s="37"/>
      <c r="C388" s="229" t="s">
        <v>455</v>
      </c>
      <c r="D388" s="13"/>
      <c r="E388" s="145"/>
      <c r="F388" s="2"/>
      <c r="H388" s="2"/>
      <c r="I388" s="51" t="str">
        <f>IF(OR($E355="Cancelled",$E355="Postponed, see Future Events for info",E388&lt;&gt;""), "", "Optional")</f>
        <v>Optional</v>
      </c>
      <c r="J388" s="38"/>
      <c r="L388" s="2"/>
      <c r="M388" s="229" t="s">
        <v>458</v>
      </c>
      <c r="N388" s="2"/>
      <c r="O388" s="42"/>
    </row>
    <row r="389" spans="2:15" x14ac:dyDescent="0.3">
      <c r="B389" s="37"/>
      <c r="C389" s="13"/>
      <c r="D389" s="13"/>
      <c r="E389" s="234"/>
      <c r="F389" s="2"/>
      <c r="H389" s="2"/>
      <c r="I389" s="47"/>
      <c r="J389" s="38"/>
      <c r="L389" s="2"/>
      <c r="M389" s="26"/>
      <c r="N389" s="2"/>
      <c r="O389" s="42"/>
    </row>
    <row r="390" spans="2:15" ht="18" customHeight="1" x14ac:dyDescent="0.4">
      <c r="B390" s="37"/>
      <c r="C390" s="142" t="s">
        <v>130</v>
      </c>
      <c r="D390" s="13"/>
      <c r="E390" s="141"/>
      <c r="F390" s="2"/>
      <c r="H390" s="2"/>
      <c r="I390" s="47"/>
      <c r="J390" s="38"/>
      <c r="L390" s="2"/>
      <c r="M390" s="144" t="s">
        <v>130</v>
      </c>
      <c r="N390" s="2"/>
      <c r="O390" s="42"/>
    </row>
    <row r="391" spans="2:15" ht="13.5" customHeight="1" thickBot="1" x14ac:dyDescent="0.35">
      <c r="B391" s="37"/>
      <c r="C391" s="14"/>
      <c r="D391" s="13"/>
      <c r="E391" s="240"/>
      <c r="F391" s="2"/>
      <c r="H391" s="2"/>
      <c r="I391" s="47"/>
      <c r="J391" s="38"/>
      <c r="L391" s="2"/>
      <c r="M391" s="380" t="s">
        <v>525</v>
      </c>
      <c r="N391" s="2"/>
      <c r="O391" s="42"/>
    </row>
    <row r="392" spans="2:15" ht="13.5" customHeight="1" x14ac:dyDescent="0.3">
      <c r="B392" s="37"/>
      <c r="C392" s="13" t="s">
        <v>431</v>
      </c>
      <c r="D392" s="13"/>
      <c r="E392" s="235"/>
      <c r="F392" s="2"/>
      <c r="H392" s="2"/>
      <c r="I392" s="47" t="str">
        <f>IF(OR($E355="Postponed, see Future Events for info",E392&lt;&gt;""), "", "Information needed")</f>
        <v>Information needed</v>
      </c>
      <c r="J392" s="38"/>
      <c r="L392" s="2"/>
      <c r="M392" s="380"/>
      <c r="N392" s="2"/>
      <c r="O392" s="42"/>
    </row>
    <row r="393" spans="2:15" ht="13.5" thickBot="1" x14ac:dyDescent="0.35">
      <c r="B393" s="37"/>
      <c r="C393" s="13" t="s">
        <v>321</v>
      </c>
      <c r="D393" s="13"/>
      <c r="E393" s="236"/>
      <c r="F393" s="2"/>
      <c r="H393" s="2"/>
      <c r="I393" s="47" t="str">
        <f>IF(OR($E355="Cancelled",$E355="Postponed, see Future Events for info",E393&lt;&gt;""), "", "Information needed")</f>
        <v>Information needed</v>
      </c>
      <c r="J393" s="38"/>
      <c r="L393" s="2"/>
      <c r="M393" s="380"/>
      <c r="N393" s="2"/>
      <c r="O393" s="42"/>
    </row>
    <row r="394" spans="2:15" ht="13.5" thickBot="1" x14ac:dyDescent="0.35">
      <c r="B394" s="37"/>
      <c r="C394" s="13"/>
      <c r="D394" s="13"/>
      <c r="E394" s="234"/>
      <c r="F394" s="2"/>
      <c r="H394" s="2"/>
      <c r="I394" s="47"/>
      <c r="J394" s="38"/>
      <c r="L394" s="2"/>
      <c r="M394" s="380"/>
      <c r="N394" s="2"/>
      <c r="O394" s="42"/>
    </row>
    <row r="395" spans="2:15" x14ac:dyDescent="0.3">
      <c r="B395" s="37"/>
      <c r="C395" s="13" t="s">
        <v>113</v>
      </c>
      <c r="D395" s="13"/>
      <c r="E395" s="241"/>
      <c r="F395" s="2"/>
      <c r="H395" s="2"/>
      <c r="I395" s="47" t="str">
        <f>IF(OR($E355="Postponed, see Future Events for info",E395&lt;&gt;""), "", "Information needed")</f>
        <v>Information needed</v>
      </c>
      <c r="J395" s="38"/>
      <c r="L395" s="2"/>
      <c r="M395" s="380"/>
      <c r="N395" s="2"/>
      <c r="O395" s="42"/>
    </row>
    <row r="396" spans="2:15" ht="13.5" thickBot="1" x14ac:dyDescent="0.35">
      <c r="B396" s="37"/>
      <c r="C396" s="14" t="str">
        <f>IF(E395&lt;&gt;"Yes","","Was the contract reviewed by the RSC Legal team?")</f>
        <v/>
      </c>
      <c r="D396" s="14"/>
      <c r="E396" s="75"/>
      <c r="F396" s="2"/>
      <c r="H396" s="2"/>
      <c r="I396" s="47" t="str">
        <f>IF(AND(C396&lt;&gt;"",E396=""), "Information needed","")</f>
        <v/>
      </c>
      <c r="J396" s="38"/>
      <c r="L396" s="2"/>
      <c r="M396" s="380"/>
      <c r="N396" s="2"/>
      <c r="O396" s="42"/>
    </row>
    <row r="397" spans="2:15" ht="13.5" thickBot="1" x14ac:dyDescent="0.35">
      <c r="B397" s="37"/>
      <c r="C397" s="2"/>
      <c r="D397" s="2"/>
      <c r="E397" s="234"/>
      <c r="F397" s="2"/>
      <c r="H397" s="2"/>
      <c r="I397" s="47"/>
      <c r="J397" s="38"/>
      <c r="L397" s="2"/>
      <c r="M397" s="380"/>
      <c r="N397" s="2"/>
      <c r="O397" s="42"/>
    </row>
    <row r="398" spans="2:15" x14ac:dyDescent="0.3">
      <c r="B398" s="37"/>
      <c r="C398" s="13" t="s">
        <v>527</v>
      </c>
      <c r="D398" s="13"/>
      <c r="E398" s="235"/>
      <c r="F398" s="2"/>
      <c r="H398" s="2"/>
      <c r="I398" s="47" t="str">
        <f>IF(OR($E355="Cancelled",$E355="Postponed, see Future Events for info",E398&lt;&gt;""), "", "Information needed")</f>
        <v>Information needed</v>
      </c>
      <c r="J398" s="38"/>
      <c r="L398" s="2"/>
      <c r="M398" s="380"/>
      <c r="N398" s="2"/>
      <c r="O398" s="42"/>
    </row>
    <row r="399" spans="2:15" ht="26.25" customHeight="1" thickBot="1" x14ac:dyDescent="0.35">
      <c r="B399" s="37"/>
      <c r="C399" s="26" t="str">
        <f>IF(E398&lt;&gt;"Yes","","Please provide details. Additional information can be provided on the Community support page.")</f>
        <v/>
      </c>
      <c r="D399" s="14"/>
      <c r="E399" s="146"/>
      <c r="F399" s="2"/>
      <c r="H399" s="2"/>
      <c r="I399" s="47" t="str">
        <f>IF(AND(C399&lt;&gt;"",E399=""),"Information needed","")</f>
        <v/>
      </c>
      <c r="J399" s="38"/>
      <c r="L399" s="2"/>
      <c r="M399" s="85" t="s">
        <v>131</v>
      </c>
      <c r="N399" s="2"/>
      <c r="O399" s="42"/>
    </row>
    <row r="400" spans="2:15" ht="12" customHeight="1" thickBot="1" x14ac:dyDescent="0.35">
      <c r="B400" s="37"/>
      <c r="C400" s="2"/>
      <c r="D400" s="2"/>
      <c r="E400" s="234"/>
      <c r="F400" s="2"/>
      <c r="H400" s="2"/>
      <c r="I400" s="47"/>
      <c r="J400" s="38"/>
      <c r="L400" s="2"/>
      <c r="M400" s="382" t="s">
        <v>524</v>
      </c>
      <c r="N400" s="2"/>
      <c r="O400" s="42"/>
    </row>
    <row r="401" spans="1:15" x14ac:dyDescent="0.3">
      <c r="B401" s="37"/>
      <c r="C401" s="13" t="s">
        <v>117</v>
      </c>
      <c r="D401" s="13"/>
      <c r="E401" s="235"/>
      <c r="F401" s="2"/>
      <c r="H401" s="2"/>
      <c r="I401" s="47" t="str">
        <f>IF(OR($E355="Cancelled",$E355="Postponed, see Future Events for info",E401&lt;&gt;""), "", "Information needed")</f>
        <v>Information needed</v>
      </c>
      <c r="J401" s="38"/>
      <c r="L401" s="2"/>
      <c r="M401" s="382"/>
      <c r="N401" s="2"/>
      <c r="O401" s="42"/>
    </row>
    <row r="402" spans="1:15" ht="26.25" customHeight="1" thickBot="1" x14ac:dyDescent="0.35">
      <c r="B402" s="37"/>
      <c r="C402" s="14" t="str">
        <f>IF(E401&lt;&gt;"Yes","","Please provide details.")</f>
        <v/>
      </c>
      <c r="D402" s="14"/>
      <c r="E402" s="146"/>
      <c r="F402" s="2"/>
      <c r="H402" s="2"/>
      <c r="I402" s="47" t="str">
        <f>IF(AND(C402&lt;&gt;"",E402=""),"Information needed","")</f>
        <v/>
      </c>
      <c r="J402" s="38"/>
      <c r="L402" s="2"/>
      <c r="M402" s="85" t="s">
        <v>523</v>
      </c>
      <c r="N402" s="2"/>
      <c r="O402" s="42"/>
    </row>
    <row r="403" spans="1:15" ht="18" customHeight="1" x14ac:dyDescent="0.3">
      <c r="B403" s="37"/>
      <c r="C403" s="4"/>
      <c r="D403" s="4"/>
      <c r="E403" s="234"/>
      <c r="F403" s="2"/>
      <c r="H403" s="2"/>
      <c r="I403" s="47"/>
      <c r="J403" s="38"/>
      <c r="L403" s="2"/>
      <c r="M403" s="2"/>
      <c r="N403" s="2"/>
      <c r="O403" s="42"/>
    </row>
    <row r="404" spans="1:15" ht="18" x14ac:dyDescent="0.3">
      <c r="B404" s="37"/>
      <c r="C404" s="144" t="s">
        <v>447</v>
      </c>
      <c r="D404" s="144"/>
      <c r="E404" s="144"/>
      <c r="F404" s="4"/>
      <c r="G404" s="7"/>
      <c r="H404" s="4"/>
      <c r="I404" s="47"/>
      <c r="J404" s="39"/>
      <c r="L404" s="11"/>
      <c r="M404" s="144" t="s">
        <v>447</v>
      </c>
      <c r="N404" s="11"/>
      <c r="O404" s="42"/>
    </row>
    <row r="405" spans="1:15" ht="13.5" customHeight="1" thickBot="1" x14ac:dyDescent="0.35">
      <c r="B405" s="37"/>
      <c r="C405" s="2"/>
      <c r="D405" s="2"/>
      <c r="E405" s="242"/>
      <c r="F405" s="2"/>
      <c r="H405" s="2"/>
      <c r="I405" s="47"/>
      <c r="J405" s="38"/>
      <c r="L405" s="2"/>
      <c r="M405" s="381" t="s">
        <v>432</v>
      </c>
      <c r="N405" s="2"/>
      <c r="O405" s="42"/>
    </row>
    <row r="406" spans="1:15" x14ac:dyDescent="0.3">
      <c r="B406" s="37"/>
      <c r="C406" s="4" t="s">
        <v>63</v>
      </c>
      <c r="D406" s="4"/>
      <c r="E406" s="243"/>
      <c r="F406" s="2"/>
      <c r="H406" s="2"/>
      <c r="I406" s="47" t="str">
        <f>IF(OR($E355="Cancelled",$E355="Postponed, see Future Events for info",E406&lt;&gt;""), "", "Information needed")</f>
        <v>Information needed</v>
      </c>
      <c r="J406" s="38"/>
      <c r="L406" s="2"/>
      <c r="M406" s="381"/>
      <c r="N406" s="2"/>
      <c r="O406" s="42"/>
    </row>
    <row r="407" spans="1:15" ht="13.5" thickBot="1" x14ac:dyDescent="0.35">
      <c r="A407" s="201"/>
      <c r="B407" s="37"/>
      <c r="C407" s="248" t="str">
        <f>IF(E406&lt;&gt;"Red","","Did you submit a declaration form for your red risk assessment?")</f>
        <v/>
      </c>
      <c r="D407" s="14"/>
      <c r="E407" s="146"/>
      <c r="F407" s="2"/>
      <c r="H407" s="2"/>
      <c r="I407" s="47" t="str">
        <f>IF(AND(C407&lt;&gt;"",E407=""), "Information needed","")</f>
        <v/>
      </c>
      <c r="J407" s="38"/>
      <c r="K407" s="201"/>
      <c r="L407" s="2"/>
      <c r="M407" s="381"/>
      <c r="N407" s="2"/>
      <c r="O407" s="42"/>
    </row>
    <row r="408" spans="1:15" s="15" customFormat="1" ht="13.5" thickBot="1" x14ac:dyDescent="0.35">
      <c r="A408" s="68"/>
      <c r="B408" s="37"/>
      <c r="C408" s="4"/>
      <c r="D408" s="4"/>
      <c r="E408" s="234"/>
      <c r="F408" s="2"/>
      <c r="G408" s="8"/>
      <c r="H408" s="2"/>
      <c r="I408" s="47"/>
      <c r="J408" s="38"/>
      <c r="K408" s="68"/>
      <c r="L408" s="2"/>
      <c r="M408" s="381"/>
      <c r="N408" s="2"/>
      <c r="O408" s="43"/>
    </row>
    <row r="409" spans="1:15" x14ac:dyDescent="0.3">
      <c r="B409" s="37"/>
      <c r="C409" s="4" t="s">
        <v>237</v>
      </c>
      <c r="D409" s="4"/>
      <c r="E409" s="244"/>
      <c r="F409" s="2"/>
      <c r="H409" s="2"/>
      <c r="I409" s="47" t="str">
        <f>IF(OR($E355="Cancelled",$E355="Postponed, see Future Events for info",E409&lt;&gt;""), "", "Information needed")</f>
        <v>Information needed</v>
      </c>
      <c r="J409" s="38"/>
      <c r="L409" s="2"/>
      <c r="M409" s="381"/>
      <c r="N409" s="10"/>
      <c r="O409" s="42"/>
    </row>
    <row r="410" spans="1:15" ht="13.5" customHeight="1" thickBot="1" x14ac:dyDescent="0.35">
      <c r="B410" s="37"/>
      <c r="C410" s="248" t="str">
        <f>IF(E409&lt;&gt;"Yes","","Did your event comply with Rule 8.3 of the member network rules?")</f>
        <v/>
      </c>
      <c r="D410" s="14"/>
      <c r="E410" s="146"/>
      <c r="F410" s="2"/>
      <c r="H410" s="2"/>
      <c r="I410" s="47" t="str">
        <f>IF(AND(C410&lt;&gt;"",E410=""), "Information needed","")</f>
        <v/>
      </c>
      <c r="J410" s="38"/>
      <c r="L410" s="2"/>
      <c r="M410" s="381"/>
      <c r="N410" s="10"/>
      <c r="O410" s="42"/>
    </row>
    <row r="411" spans="1:15" ht="14.25" customHeight="1" thickBot="1" x14ac:dyDescent="0.35">
      <c r="B411" s="37"/>
      <c r="C411" s="14"/>
      <c r="D411" s="14"/>
      <c r="E411" s="245"/>
      <c r="F411" s="2"/>
      <c r="H411" s="2"/>
      <c r="I411" s="47"/>
      <c r="J411" s="38"/>
      <c r="L411" s="2"/>
      <c r="M411" s="381"/>
      <c r="N411" s="10"/>
      <c r="O411" s="42"/>
    </row>
    <row r="412" spans="1:15" ht="40.5" customHeight="1" thickBot="1" x14ac:dyDescent="0.35">
      <c r="B412" s="37"/>
      <c r="C412" s="27" t="s">
        <v>182</v>
      </c>
      <c r="D412" s="27"/>
      <c r="E412" s="145"/>
      <c r="F412" s="2"/>
      <c r="H412" s="2"/>
      <c r="I412" s="51" t="str">
        <f>IF(OR($E355="Cancelled",$E355="Postponed, see Future Events for info",E412&lt;&gt;""), "", "Optional")</f>
        <v>Optional</v>
      </c>
      <c r="J412" s="38"/>
      <c r="L412" s="2"/>
      <c r="M412" s="85" t="s">
        <v>236</v>
      </c>
      <c r="N412" s="10"/>
      <c r="O412" s="42"/>
    </row>
    <row r="413" spans="1:15" ht="13.5" customHeight="1" x14ac:dyDescent="0.3">
      <c r="B413" s="37"/>
      <c r="C413" s="2"/>
      <c r="D413" s="2"/>
      <c r="E413" s="245"/>
      <c r="F413" s="2"/>
      <c r="H413" s="2"/>
      <c r="I413" s="47"/>
      <c r="J413" s="38"/>
      <c r="L413" s="2"/>
      <c r="M413" s="45"/>
      <c r="N413" s="2"/>
      <c r="O413" s="42"/>
    </row>
    <row r="414" spans="1:15" ht="18" x14ac:dyDescent="0.4">
      <c r="B414" s="37"/>
      <c r="C414" s="142" t="s">
        <v>64</v>
      </c>
      <c r="D414" s="142"/>
      <c r="E414" s="142"/>
      <c r="F414" s="2"/>
      <c r="H414" s="2"/>
      <c r="I414" s="47"/>
      <c r="J414" s="38"/>
      <c r="L414" s="2"/>
      <c r="M414" s="144" t="s">
        <v>64</v>
      </c>
      <c r="N414" s="2"/>
      <c r="O414" s="42"/>
    </row>
    <row r="415" spans="1:15" x14ac:dyDescent="0.3">
      <c r="B415" s="37"/>
      <c r="C415" s="4"/>
      <c r="D415" s="4"/>
      <c r="E415" s="234"/>
      <c r="F415" s="2"/>
      <c r="H415" s="2"/>
      <c r="I415" s="47"/>
      <c r="J415" s="38"/>
      <c r="L415" s="2"/>
      <c r="M415" s="381" t="s">
        <v>445</v>
      </c>
      <c r="N415" s="2"/>
      <c r="O415" s="42"/>
    </row>
    <row r="416" spans="1:15" ht="14.25" customHeight="1" thickBot="1" x14ac:dyDescent="0.35">
      <c r="B416" s="37"/>
      <c r="C416" s="4" t="s">
        <v>360</v>
      </c>
      <c r="D416" s="4"/>
      <c r="E416" s="234"/>
      <c r="F416" s="2"/>
      <c r="H416" s="2"/>
      <c r="I416" s="47"/>
      <c r="J416" s="38"/>
      <c r="L416" s="2"/>
      <c r="M416" s="381"/>
      <c r="N416" s="2"/>
      <c r="O416" s="42"/>
    </row>
    <row r="417" spans="1:15" ht="14.25" customHeight="1" x14ac:dyDescent="0.3">
      <c r="B417" s="37"/>
      <c r="C417" s="86" t="s">
        <v>69</v>
      </c>
      <c r="D417" s="86"/>
      <c r="E417" s="235"/>
      <c r="F417" s="2"/>
      <c r="H417" s="2"/>
      <c r="I417" s="47" t="str">
        <f>IF(OR($E355="Cancelled",$E355="Postponed, see Future Events for info",E417&lt;&gt;""), "", "Information needed")</f>
        <v>Information needed</v>
      </c>
      <c r="J417" s="38"/>
      <c r="L417" s="2"/>
      <c r="M417" s="381"/>
      <c r="N417" s="2"/>
      <c r="O417" s="42"/>
    </row>
    <row r="418" spans="1:15" ht="14.25" customHeight="1" x14ac:dyDescent="0.3">
      <c r="B418" s="37"/>
      <c r="C418" s="86" t="s">
        <v>70</v>
      </c>
      <c r="D418" s="86"/>
      <c r="E418" s="246"/>
      <c r="F418" s="2"/>
      <c r="H418" s="2"/>
      <c r="I418" s="47" t="str">
        <f>IF(OR($E355="Cancelled",$E355="Postponed, see Future Events for info",E418&lt;&gt;""), "", "Information needed")</f>
        <v>Information needed</v>
      </c>
      <c r="J418" s="38"/>
      <c r="L418" s="2"/>
      <c r="M418" s="381"/>
      <c r="N418" s="2"/>
      <c r="O418" s="42"/>
    </row>
    <row r="419" spans="1:15" ht="14.25" customHeight="1" x14ac:dyDescent="0.3">
      <c r="B419" s="37"/>
      <c r="C419" s="86" t="s">
        <v>72</v>
      </c>
      <c r="D419" s="86"/>
      <c r="E419" s="237"/>
      <c r="F419" s="2"/>
      <c r="H419" s="2"/>
      <c r="I419" s="47" t="str">
        <f>IF(OR($E355="Cancelled",$E355="Postponed, see Future Events for info",E419&lt;&gt;""), "", "Information needed")</f>
        <v>Information needed</v>
      </c>
      <c r="J419" s="38"/>
      <c r="L419" s="2"/>
      <c r="M419" s="381"/>
      <c r="N419" s="2"/>
      <c r="O419" s="42"/>
    </row>
    <row r="420" spans="1:15" ht="14.25" customHeight="1" thickBot="1" x14ac:dyDescent="0.35">
      <c r="B420" s="37"/>
      <c r="C420" s="86" t="s">
        <v>71</v>
      </c>
      <c r="D420" s="86"/>
      <c r="E420" s="236"/>
      <c r="F420" s="2"/>
      <c r="H420" s="2"/>
      <c r="I420" s="47" t="str">
        <f>IF(OR($E355="Cancelled",$E355="Postponed, see Future Events for info",E420&lt;&gt;""), "", "Information needed")</f>
        <v>Information needed</v>
      </c>
      <c r="J420" s="38"/>
      <c r="L420" s="2"/>
      <c r="M420" s="381"/>
      <c r="N420" s="2"/>
      <c r="O420" s="42"/>
    </row>
    <row r="421" spans="1:15" ht="14.25" customHeight="1" thickBot="1" x14ac:dyDescent="0.35">
      <c r="B421" s="37"/>
      <c r="C421" s="2"/>
      <c r="D421" s="2"/>
      <c r="E421" s="234"/>
      <c r="F421" s="2"/>
      <c r="H421" s="2"/>
      <c r="I421" s="47"/>
      <c r="J421" s="38"/>
      <c r="L421" s="2"/>
      <c r="M421" s="381"/>
      <c r="N421" s="2"/>
      <c r="O421" s="42"/>
    </row>
    <row r="422" spans="1:15" ht="12.75" customHeight="1" x14ac:dyDescent="0.3">
      <c r="B422" s="37"/>
      <c r="C422" s="46" t="s">
        <v>65</v>
      </c>
      <c r="D422" s="46"/>
      <c r="E422" s="235"/>
      <c r="F422" s="2"/>
      <c r="H422" s="2"/>
      <c r="I422" s="47" t="str">
        <f>IF(OR($E355="Cancelled",$E355="Postponed, see Future Events for info",E422&lt;&gt;""), "", "Information needed")</f>
        <v>Information needed</v>
      </c>
      <c r="J422" s="38"/>
      <c r="L422" s="2"/>
      <c r="M422" s="381"/>
      <c r="N422" s="2"/>
      <c r="O422" s="42"/>
    </row>
    <row r="423" spans="1:15" ht="56.25" customHeight="1" thickBot="1" x14ac:dyDescent="0.3">
      <c r="B423" s="37"/>
      <c r="C423" s="14" t="str">
        <f>IF(E422&lt;&gt;"Yes","","Please provide details here")</f>
        <v/>
      </c>
      <c r="D423" s="14"/>
      <c r="E423" s="75"/>
      <c r="F423" s="14"/>
      <c r="G423" s="54"/>
      <c r="H423" s="14"/>
      <c r="I423" s="47" t="str">
        <f>IF(AND(C423&lt;&gt;"",E423=""), "Information needed","")</f>
        <v/>
      </c>
      <c r="J423" s="83"/>
      <c r="L423" s="2"/>
      <c r="M423" s="381"/>
      <c r="N423" s="2"/>
      <c r="O423" s="84"/>
    </row>
    <row r="424" spans="1:15" ht="13.5" thickBot="1" x14ac:dyDescent="0.35">
      <c r="B424" s="37"/>
      <c r="C424" s="4"/>
      <c r="D424" s="4"/>
      <c r="E424" s="26"/>
      <c r="F424" s="2"/>
      <c r="H424" s="2"/>
      <c r="I424" s="47"/>
      <c r="J424" s="38"/>
      <c r="L424" s="2"/>
      <c r="M424" s="381"/>
      <c r="N424" s="2"/>
      <c r="O424" s="42"/>
    </row>
    <row r="425" spans="1:15" ht="57" customHeight="1" thickBot="1" x14ac:dyDescent="0.35">
      <c r="B425" s="37"/>
      <c r="C425" s="27" t="s">
        <v>75</v>
      </c>
      <c r="D425" s="27"/>
      <c r="E425" s="145"/>
      <c r="F425" s="2"/>
      <c r="H425" s="2"/>
      <c r="I425" s="51" t="str">
        <f>IF(OR($E355="Cancelled",$E355="Postponed, see Future Events for info",E425&lt;&gt;""), "", "Optional")</f>
        <v>Optional</v>
      </c>
      <c r="J425" s="38"/>
      <c r="L425" s="2"/>
      <c r="M425" s="85" t="s">
        <v>448</v>
      </c>
      <c r="N425" s="2"/>
      <c r="O425" s="42"/>
    </row>
    <row r="426" spans="1:15" x14ac:dyDescent="0.3">
      <c r="B426" s="37"/>
      <c r="C426" s="4"/>
      <c r="D426" s="4"/>
      <c r="E426" s="234"/>
      <c r="F426" s="2"/>
      <c r="H426" s="2"/>
      <c r="I426" s="47"/>
      <c r="J426" s="38"/>
      <c r="L426" s="2"/>
      <c r="M426" s="4"/>
      <c r="N426" s="2"/>
      <c r="O426" s="42"/>
    </row>
    <row r="427" spans="1:15" ht="13.5" thickBot="1" x14ac:dyDescent="0.35">
      <c r="C427" s="8"/>
      <c r="D427" s="8"/>
      <c r="I427" s="50"/>
      <c r="J427" s="42"/>
      <c r="M427" s="8"/>
    </row>
    <row r="428" spans="1:15" s="98" customFormat="1" ht="21.75" customHeight="1" thickBot="1" x14ac:dyDescent="0.35">
      <c r="C428" s="247" t="s">
        <v>392</v>
      </c>
      <c r="D428" s="150"/>
      <c r="E428" s="247" t="s">
        <v>397</v>
      </c>
      <c r="I428" s="96"/>
      <c r="M428" s="94" t="s">
        <v>251</v>
      </c>
    </row>
    <row r="429" spans="1:15" ht="12.5" x14ac:dyDescent="0.25">
      <c r="C429" s="44"/>
      <c r="D429" s="44"/>
      <c r="M429" s="44"/>
    </row>
    <row r="431" spans="1:15" x14ac:dyDescent="0.3">
      <c r="B431" s="37"/>
      <c r="C431" s="4"/>
      <c r="D431" s="4"/>
      <c r="E431" s="234"/>
      <c r="F431" s="2"/>
      <c r="H431" s="2"/>
      <c r="I431" s="48"/>
      <c r="J431" s="2"/>
      <c r="L431" s="2"/>
      <c r="M431" s="4"/>
      <c r="N431" s="2"/>
    </row>
    <row r="432" spans="1:15" ht="29.5" x14ac:dyDescent="0.25">
      <c r="A432" s="200">
        <v>6</v>
      </c>
      <c r="B432" s="35"/>
      <c r="C432" s="151" t="s">
        <v>326</v>
      </c>
      <c r="D432" s="151"/>
      <c r="E432" s="151"/>
      <c r="F432" s="152"/>
      <c r="G432" s="16"/>
      <c r="H432" s="12"/>
      <c r="I432" s="140" t="str">
        <f>IF(COUNTIF(I436:I510,"Information needed")&lt;1,"Complete","Incomplete")</f>
        <v>Incomplete</v>
      </c>
      <c r="J432" s="41"/>
      <c r="K432" s="200">
        <v>6</v>
      </c>
      <c r="L432" s="12"/>
      <c r="M432" s="101" t="s">
        <v>263</v>
      </c>
      <c r="N432" s="12"/>
    </row>
    <row r="433" spans="2:15" x14ac:dyDescent="0.3">
      <c r="B433" s="37"/>
      <c r="C433" s="37"/>
      <c r="D433" s="37"/>
      <c r="E433" s="37"/>
      <c r="F433" s="37"/>
      <c r="G433" s="16"/>
      <c r="H433" s="37"/>
      <c r="I433" s="37"/>
      <c r="J433" s="37"/>
      <c r="L433" s="2"/>
      <c r="M433" s="4"/>
      <c r="N433" s="2"/>
    </row>
    <row r="434" spans="2:15" ht="18" customHeight="1" x14ac:dyDescent="0.4">
      <c r="B434" s="37"/>
      <c r="C434" s="142" t="s">
        <v>446</v>
      </c>
      <c r="D434" s="142"/>
      <c r="E434" s="141"/>
      <c r="F434" s="2"/>
      <c r="H434" s="2"/>
      <c r="I434" s="48"/>
      <c r="J434" s="2"/>
      <c r="L434" s="2"/>
      <c r="M434" s="143" t="s">
        <v>319</v>
      </c>
      <c r="N434" s="2"/>
    </row>
    <row r="435" spans="2:15" ht="13.5" customHeight="1" thickBot="1" x14ac:dyDescent="0.35">
      <c r="B435" s="37"/>
      <c r="C435" s="4"/>
      <c r="D435" s="4"/>
      <c r="E435" s="234"/>
      <c r="F435" s="2"/>
      <c r="H435" s="2"/>
      <c r="I435" s="48"/>
      <c r="J435" s="2"/>
      <c r="L435" s="2"/>
      <c r="M435" s="26"/>
      <c r="N435" s="2"/>
    </row>
    <row r="436" spans="2:15" ht="13.5" customHeight="1" x14ac:dyDescent="0.3">
      <c r="B436" s="37"/>
      <c r="C436" s="13" t="s">
        <v>13</v>
      </c>
      <c r="D436" s="13"/>
      <c r="E436" s="235"/>
      <c r="F436" s="2"/>
      <c r="H436" s="2"/>
      <c r="I436" s="47" t="str">
        <f>IF(OR($E440="Cancelled",$E440="Postponed, see Future Events for info",E436&lt;&gt;""), "", "Information needed")</f>
        <v>Information needed</v>
      </c>
      <c r="J436" s="38"/>
      <c r="L436" s="2"/>
      <c r="M436" s="355" t="s">
        <v>457</v>
      </c>
      <c r="N436" s="2"/>
      <c r="O436" s="42"/>
    </row>
    <row r="437" spans="2:15" ht="13.5" customHeight="1" x14ac:dyDescent="0.3">
      <c r="B437" s="37"/>
      <c r="C437" s="13" t="s">
        <v>50</v>
      </c>
      <c r="D437" s="13"/>
      <c r="E437" s="237"/>
      <c r="F437" s="2"/>
      <c r="H437" s="2"/>
      <c r="I437" s="47" t="str">
        <f>IF(OR($E440="Cancelled",$E440="Postponed, see Future Events for info",E437&lt;&gt;""), "", "Information needed")</f>
        <v>Information needed</v>
      </c>
      <c r="J437" s="38"/>
      <c r="L437" s="2"/>
      <c r="M437" s="355"/>
      <c r="N437" s="2"/>
      <c r="O437" s="42"/>
    </row>
    <row r="438" spans="2:15" ht="13.5" customHeight="1" x14ac:dyDescent="0.3">
      <c r="B438" s="37"/>
      <c r="C438" s="13" t="s">
        <v>110</v>
      </c>
      <c r="D438" s="13"/>
      <c r="E438" s="237"/>
      <c r="F438" s="2"/>
      <c r="H438" s="2"/>
      <c r="I438" s="47" t="str">
        <f>IF(OR($E440="Cancelled",$E440="Postponed, see Future Events for info",E438&lt;&gt;""), "", "Information needed")</f>
        <v>Information needed</v>
      </c>
      <c r="J438" s="38"/>
      <c r="L438" s="2"/>
      <c r="M438" s="355"/>
      <c r="N438" s="2"/>
      <c r="O438" s="42"/>
    </row>
    <row r="439" spans="2:15" ht="13.5" customHeight="1" x14ac:dyDescent="0.3">
      <c r="B439" s="37"/>
      <c r="C439" s="13" t="s">
        <v>487</v>
      </c>
      <c r="D439" s="13"/>
      <c r="E439" s="237"/>
      <c r="F439" s="2"/>
      <c r="H439" s="2"/>
      <c r="I439" s="47" t="str">
        <f>IF(OR($E440="Cancelled",$E440="Postponed, see Future Events for info",E439&lt;&gt;""), "", "Information needed")</f>
        <v>Information needed</v>
      </c>
      <c r="J439" s="38"/>
      <c r="L439" s="2"/>
      <c r="M439" s="355"/>
      <c r="N439" s="2"/>
      <c r="O439" s="42"/>
    </row>
    <row r="440" spans="2:15" ht="13.5" customHeight="1" thickBot="1" x14ac:dyDescent="0.35">
      <c r="B440" s="37"/>
      <c r="C440" s="156" t="s">
        <v>486</v>
      </c>
      <c r="D440" s="13"/>
      <c r="E440" s="236"/>
      <c r="F440" s="2"/>
      <c r="H440" s="2"/>
      <c r="I440" s="47" t="str">
        <f>IF(OR($E440="Cancelled",$E440="Postponed, see Future Events for info",E440&lt;&gt;""), "", "Information needed")</f>
        <v>Information needed</v>
      </c>
      <c r="J440" s="38"/>
      <c r="L440" s="2"/>
      <c r="M440" s="355"/>
      <c r="N440" s="2"/>
      <c r="O440" s="42"/>
    </row>
    <row r="441" spans="2:15" ht="13.5" customHeight="1" thickBot="1" x14ac:dyDescent="0.35">
      <c r="B441" s="37"/>
      <c r="C441" s="13"/>
      <c r="D441" s="13"/>
      <c r="E441" s="234"/>
      <c r="F441" s="2"/>
      <c r="H441" s="2"/>
      <c r="I441" s="47"/>
      <c r="J441" s="38"/>
      <c r="L441" s="2"/>
      <c r="M441" s="355"/>
      <c r="N441" s="2"/>
      <c r="O441" s="42"/>
    </row>
    <row r="442" spans="2:15" ht="13.5" customHeight="1" x14ac:dyDescent="0.3">
      <c r="B442" s="37"/>
      <c r="C442" s="13" t="s">
        <v>503</v>
      </c>
      <c r="D442" s="13"/>
      <c r="E442" s="235"/>
      <c r="F442" s="2"/>
      <c r="H442" s="2"/>
      <c r="I442" s="47" t="str">
        <f>IF(OR($E440="Cancelled",$E440="Postponed, see Future Events for info",E442&lt;&gt;""), "", "Information needed")</f>
        <v>Information needed</v>
      </c>
      <c r="J442" s="38"/>
      <c r="L442" s="2"/>
      <c r="M442" s="355"/>
      <c r="N442" s="2"/>
      <c r="O442" s="42"/>
    </row>
    <row r="443" spans="2:15" ht="13.5" customHeight="1" thickBot="1" x14ac:dyDescent="0.35">
      <c r="B443" s="37"/>
      <c r="C443" s="23" t="str">
        <f>IF(E442&lt;&gt;"Yes","Use this space if you would like to report repeated 2023 events as one entry","If yes, how many times did you run this event/ how many events were in the series?")</f>
        <v>Use this space if you would like to report repeated 2023 events as one entry</v>
      </c>
      <c r="D443" s="13"/>
      <c r="E443" s="236"/>
      <c r="F443" s="2"/>
      <c r="H443" s="2"/>
      <c r="I443" s="47" t="str">
        <f>IF(AND(C443="If yes, how many times did you run this event/ how many events were in the series?",E443=""), "Information needed","")</f>
        <v/>
      </c>
      <c r="J443" s="38"/>
      <c r="L443" s="2"/>
      <c r="M443" s="355"/>
      <c r="N443" s="2"/>
      <c r="O443" s="42"/>
    </row>
    <row r="444" spans="2:15" ht="13.5" customHeight="1" thickBot="1" x14ac:dyDescent="0.35">
      <c r="B444" s="37"/>
      <c r="C444" s="13"/>
      <c r="D444" s="13"/>
      <c r="E444" s="234"/>
      <c r="F444" s="2"/>
      <c r="H444" s="2"/>
      <c r="I444" s="47"/>
      <c r="J444" s="38"/>
      <c r="L444" s="2"/>
      <c r="M444" s="355" t="s">
        <v>456</v>
      </c>
      <c r="N444" s="2"/>
      <c r="O444" s="42"/>
    </row>
    <row r="445" spans="2:15" ht="13.5" customHeight="1" x14ac:dyDescent="0.3">
      <c r="B445" s="37"/>
      <c r="C445" s="13" t="str">
        <f>IF(E442&lt;&gt;"Yes","Start date","Date of first event")</f>
        <v>Start date</v>
      </c>
      <c r="D445" s="13"/>
      <c r="E445" s="238"/>
      <c r="F445" s="2"/>
      <c r="H445" s="2"/>
      <c r="I445" s="47" t="str">
        <f>IF(OR($E440="Cancelled",$E440="Postponed, see Future Events for info",E445&lt;&gt;""), "", "Information needed")</f>
        <v>Information needed</v>
      </c>
      <c r="J445" s="38"/>
      <c r="L445" s="2"/>
      <c r="M445" s="355"/>
      <c r="N445" s="2"/>
      <c r="O445" s="42"/>
    </row>
    <row r="446" spans="2:15" ht="13.5" customHeight="1" thickBot="1" x14ac:dyDescent="0.35">
      <c r="B446" s="37"/>
      <c r="C446" s="13" t="str">
        <f>IF(E442&lt;&gt;"Yes","End date","Date of last event")</f>
        <v>End date</v>
      </c>
      <c r="D446" s="13"/>
      <c r="E446" s="239"/>
      <c r="F446" s="2"/>
      <c r="H446" s="2"/>
      <c r="I446" s="47" t="str">
        <f>IF(OR($E440="Cancelled",$E440="Postponed, see Future Events for info",E446&lt;&gt;""), "", "Information needed")</f>
        <v>Information needed</v>
      </c>
      <c r="J446" s="38"/>
      <c r="L446" s="2"/>
      <c r="M446" s="355"/>
      <c r="N446" s="2"/>
      <c r="O446" s="42"/>
    </row>
    <row r="447" spans="2:15" ht="13.5" customHeight="1" thickBot="1" x14ac:dyDescent="0.35">
      <c r="B447" s="37"/>
      <c r="C447" s="13"/>
      <c r="D447" s="13"/>
      <c r="E447" s="234"/>
      <c r="F447" s="2"/>
      <c r="H447" s="2"/>
      <c r="I447" s="47"/>
      <c r="J447" s="38"/>
      <c r="L447" s="2"/>
      <c r="M447" s="147" t="s">
        <v>389</v>
      </c>
      <c r="N447" s="2"/>
      <c r="O447" s="42"/>
    </row>
    <row r="448" spans="2:15" ht="13.5" customHeight="1" x14ac:dyDescent="0.3">
      <c r="B448" s="37"/>
      <c r="C448" s="13" t="s">
        <v>54</v>
      </c>
      <c r="D448" s="13"/>
      <c r="E448" s="235"/>
      <c r="F448" s="2"/>
      <c r="H448" s="2"/>
      <c r="I448" s="47" t="str">
        <f>IF(OR($E440="Cancelled",$E440="Postponed, see Future Events for info",E448&lt;&gt;""), "", "Information needed")</f>
        <v>Information needed</v>
      </c>
      <c r="J448" s="38"/>
      <c r="L448" s="2"/>
      <c r="M448" s="26"/>
      <c r="N448" s="2"/>
      <c r="O448" s="42"/>
    </row>
    <row r="449" spans="2:15" ht="13.5" customHeight="1" thickBot="1" x14ac:dyDescent="0.35">
      <c r="B449" s="37"/>
      <c r="C449" s="13" t="s">
        <v>73</v>
      </c>
      <c r="D449" s="13"/>
      <c r="E449" s="236"/>
      <c r="F449" s="2"/>
      <c r="H449" s="2"/>
      <c r="I449" s="51" t="str">
        <f>IF(OR($E440="Cancelled",$E440="Postponed, see Future Events for info",E449&lt;&gt;""), "", "Optional")</f>
        <v>Optional</v>
      </c>
      <c r="J449" s="38"/>
      <c r="L449" s="2"/>
      <c r="M449" s="355" t="s">
        <v>453</v>
      </c>
      <c r="N449" s="2"/>
      <c r="O449" s="42"/>
    </row>
    <row r="450" spans="2:15" ht="13.5" customHeight="1" thickBot="1" x14ac:dyDescent="0.35">
      <c r="B450" s="37"/>
      <c r="C450" s="13"/>
      <c r="D450" s="13"/>
      <c r="E450" s="234"/>
      <c r="F450" s="2"/>
      <c r="H450" s="2"/>
      <c r="I450" s="47"/>
      <c r="J450" s="38"/>
      <c r="L450" s="2"/>
      <c r="M450" s="355"/>
      <c r="N450" s="2"/>
      <c r="O450" s="42"/>
    </row>
    <row r="451" spans="2:15" ht="13.5" customHeight="1" x14ac:dyDescent="0.3">
      <c r="B451" s="37"/>
      <c r="C451" s="13" t="s">
        <v>55</v>
      </c>
      <c r="D451" s="13"/>
      <c r="E451" s="235"/>
      <c r="F451" s="2"/>
      <c r="H451" s="2"/>
      <c r="I451" s="47" t="str">
        <f>IF(OR($E440="Cancelled",$E440="Postponed, see Future Events for info",E451&lt;&gt;""), "", "Information needed")</f>
        <v>Information needed</v>
      </c>
      <c r="J451" s="38"/>
      <c r="L451" s="2"/>
      <c r="M451" s="355"/>
      <c r="N451" s="2"/>
      <c r="O451" s="42"/>
    </row>
    <row r="452" spans="2:15" ht="13.5" customHeight="1" thickBot="1" x14ac:dyDescent="0.35">
      <c r="B452" s="37"/>
      <c r="C452" s="13" t="s">
        <v>74</v>
      </c>
      <c r="D452" s="13"/>
      <c r="E452" s="236"/>
      <c r="F452" s="2"/>
      <c r="H452" s="2"/>
      <c r="I452" s="51" t="str">
        <f>IF(OR($E440="Cancelled",$E440="Postponed, see Future Events for info",E452&lt;&gt;""), "", "Optional")</f>
        <v>Optional</v>
      </c>
      <c r="J452" s="38"/>
      <c r="L452" s="2"/>
      <c r="M452" s="355"/>
      <c r="N452" s="2"/>
      <c r="O452" s="42"/>
    </row>
    <row r="453" spans="2:15" ht="13.5" customHeight="1" thickBot="1" x14ac:dyDescent="0.35">
      <c r="B453" s="37"/>
      <c r="C453" s="13"/>
      <c r="D453" s="13"/>
      <c r="E453" s="234"/>
      <c r="F453" s="2"/>
      <c r="H453" s="2"/>
      <c r="I453" s="47"/>
      <c r="J453" s="38"/>
      <c r="L453" s="2"/>
      <c r="M453" s="355"/>
      <c r="N453" s="2"/>
      <c r="O453" s="42"/>
    </row>
    <row r="454" spans="2:15" ht="13.5" customHeight="1" x14ac:dyDescent="0.3">
      <c r="B454" s="37"/>
      <c r="C454" s="13" t="str">
        <f>IF(E442&lt;&gt;"Yes","Number of attendees (approx.)","Number of attendees (average number per event)")</f>
        <v>Number of attendees (approx.)</v>
      </c>
      <c r="D454" s="13"/>
      <c r="E454" s="235"/>
      <c r="F454" s="2"/>
      <c r="H454" s="2"/>
      <c r="I454" s="47" t="str">
        <f>IF(OR($E440="Cancelled",$E440="Postponed, see Future Events for info",E454&lt;&gt;""), "", "Information needed")</f>
        <v>Information needed</v>
      </c>
      <c r="J454" s="38"/>
      <c r="L454" s="2"/>
      <c r="M454" s="355"/>
      <c r="N454" s="2"/>
      <c r="O454" s="42"/>
    </row>
    <row r="455" spans="2:15" ht="13.5" customHeight="1" thickBot="1" x14ac:dyDescent="0.35">
      <c r="B455" s="37"/>
      <c r="C455" s="13" t="s">
        <v>483</v>
      </c>
      <c r="D455" s="13"/>
      <c r="E455" s="236"/>
      <c r="F455" s="2"/>
      <c r="H455" s="2"/>
      <c r="I455" s="47" t="str">
        <f>IF(OR($E440="Cancelled",$E440="Postponed, see Future Events for info",E455&lt;&gt;""), "", "Information needed")</f>
        <v>Information needed</v>
      </c>
      <c r="J455" s="38"/>
      <c r="L455" s="2"/>
      <c r="M455" s="355"/>
      <c r="N455" s="2"/>
      <c r="O455" s="42"/>
    </row>
    <row r="456" spans="2:15" ht="13.5" customHeight="1" x14ac:dyDescent="0.3">
      <c r="B456" s="37"/>
      <c r="C456" s="13"/>
      <c r="D456" s="13"/>
      <c r="E456" s="234"/>
      <c r="F456" s="2"/>
      <c r="H456" s="2"/>
      <c r="I456" s="47"/>
      <c r="J456" s="38"/>
      <c r="L456" s="2"/>
      <c r="M456" s="331"/>
      <c r="N456" s="2"/>
      <c r="O456" s="42"/>
    </row>
    <row r="457" spans="2:15" ht="15" customHeight="1" thickBot="1" x14ac:dyDescent="0.35">
      <c r="B457" s="328"/>
      <c r="C457" s="332" t="s">
        <v>517</v>
      </c>
      <c r="D457" s="329"/>
      <c r="E457" s="330"/>
      <c r="F457" s="2"/>
      <c r="H457" s="2"/>
      <c r="I457" s="47"/>
      <c r="J457" s="38"/>
      <c r="L457" s="2"/>
      <c r="M457" s="382" t="s">
        <v>504</v>
      </c>
      <c r="N457" s="2"/>
      <c r="O457" s="42"/>
    </row>
    <row r="458" spans="2:15" ht="13.5" customHeight="1" x14ac:dyDescent="0.3">
      <c r="B458" s="328"/>
      <c r="C458" s="333" t="s">
        <v>493</v>
      </c>
      <c r="D458" s="329"/>
      <c r="E458" s="269"/>
      <c r="F458" s="2"/>
      <c r="H458" s="2"/>
      <c r="I458" s="379" t="str">
        <f>IF(OR(E458&lt;&gt;"",E459&lt;&gt;"",E460&lt;&gt;"",E461&lt;&gt;"",E462&lt;&gt;"",E463&lt;&gt;"",E464&lt;&gt;"",E465&lt;&gt;"",E466&lt;&gt;"",E467&lt;&gt;"",E468&lt;&gt;"",E469&lt;&gt;""), "", "Information needed")</f>
        <v>Information needed</v>
      </c>
      <c r="J458" s="38"/>
      <c r="L458" s="2"/>
      <c r="M458" s="382"/>
      <c r="N458" s="2"/>
      <c r="O458" s="42"/>
    </row>
    <row r="459" spans="2:15" ht="13.5" customHeight="1" x14ac:dyDescent="0.3">
      <c r="B459" s="328"/>
      <c r="C459" s="333" t="s">
        <v>494</v>
      </c>
      <c r="D459" s="329"/>
      <c r="E459" s="271"/>
      <c r="F459" s="2"/>
      <c r="H459" s="2"/>
      <c r="I459" s="379"/>
      <c r="J459" s="38"/>
      <c r="L459" s="2"/>
      <c r="M459" s="382"/>
      <c r="N459" s="2"/>
      <c r="O459" s="42"/>
    </row>
    <row r="460" spans="2:15" ht="13.5" customHeight="1" x14ac:dyDescent="0.3">
      <c r="B460" s="328"/>
      <c r="C460" s="333" t="s">
        <v>526</v>
      </c>
      <c r="D460" s="329"/>
      <c r="E460" s="271"/>
      <c r="F460" s="2"/>
      <c r="H460" s="2"/>
      <c r="I460" s="379"/>
      <c r="J460" s="38"/>
      <c r="L460" s="2"/>
      <c r="M460" s="382"/>
      <c r="N460" s="2"/>
      <c r="O460" s="42"/>
    </row>
    <row r="461" spans="2:15" ht="13.5" customHeight="1" x14ac:dyDescent="0.3">
      <c r="B461" s="328"/>
      <c r="C461" s="333" t="s">
        <v>496</v>
      </c>
      <c r="D461" s="329"/>
      <c r="E461" s="271"/>
      <c r="F461" s="2"/>
      <c r="H461" s="2"/>
      <c r="I461" s="379"/>
      <c r="J461" s="38"/>
      <c r="L461" s="2"/>
      <c r="M461" s="382"/>
      <c r="N461" s="2"/>
      <c r="O461" s="42"/>
    </row>
    <row r="462" spans="2:15" ht="13.5" customHeight="1" x14ac:dyDescent="0.3">
      <c r="B462" s="328"/>
      <c r="C462" s="333" t="s">
        <v>497</v>
      </c>
      <c r="D462" s="329"/>
      <c r="E462" s="271"/>
      <c r="F462" s="2"/>
      <c r="H462" s="2"/>
      <c r="I462" s="379"/>
      <c r="J462" s="38"/>
      <c r="L462" s="2"/>
      <c r="M462" s="382"/>
      <c r="N462" s="2"/>
      <c r="O462" s="42"/>
    </row>
    <row r="463" spans="2:15" ht="13.5" customHeight="1" x14ac:dyDescent="0.3">
      <c r="B463" s="328"/>
      <c r="C463" s="333" t="s">
        <v>498</v>
      </c>
      <c r="D463" s="329"/>
      <c r="E463" s="271"/>
      <c r="F463" s="2"/>
      <c r="H463" s="2"/>
      <c r="I463" s="379"/>
      <c r="J463" s="38"/>
      <c r="L463" s="2"/>
      <c r="M463" s="382"/>
      <c r="N463" s="2"/>
      <c r="O463" s="42"/>
    </row>
    <row r="464" spans="2:15" ht="13.5" customHeight="1" x14ac:dyDescent="0.3">
      <c r="B464" s="328"/>
      <c r="C464" s="333" t="s">
        <v>499</v>
      </c>
      <c r="D464" s="329"/>
      <c r="E464" s="271"/>
      <c r="F464" s="2"/>
      <c r="H464" s="2"/>
      <c r="I464" s="379"/>
      <c r="J464" s="38"/>
      <c r="L464" s="2"/>
      <c r="M464" s="382"/>
      <c r="N464" s="2"/>
      <c r="O464" s="42"/>
    </row>
    <row r="465" spans="2:15" ht="13.5" customHeight="1" x14ac:dyDescent="0.3">
      <c r="B465" s="328"/>
      <c r="C465" s="333" t="s">
        <v>500</v>
      </c>
      <c r="D465" s="329"/>
      <c r="E465" s="271"/>
      <c r="F465" s="2"/>
      <c r="H465" s="2"/>
      <c r="I465" s="379"/>
      <c r="J465" s="38"/>
      <c r="L465" s="2"/>
      <c r="M465" s="382"/>
      <c r="N465" s="2"/>
      <c r="O465" s="42"/>
    </row>
    <row r="466" spans="2:15" ht="13.5" customHeight="1" x14ac:dyDescent="0.3">
      <c r="B466" s="328"/>
      <c r="C466" s="333" t="s">
        <v>512</v>
      </c>
      <c r="D466" s="329"/>
      <c r="E466" s="271"/>
      <c r="F466" s="2"/>
      <c r="H466" s="2"/>
      <c r="I466" s="379"/>
      <c r="J466" s="38"/>
      <c r="L466" s="2"/>
      <c r="M466" s="382"/>
      <c r="N466" s="2"/>
      <c r="O466" s="42"/>
    </row>
    <row r="467" spans="2:15" ht="13.5" customHeight="1" x14ac:dyDescent="0.3">
      <c r="B467" s="328"/>
      <c r="C467" s="334" t="s">
        <v>514</v>
      </c>
      <c r="D467" s="329"/>
      <c r="E467" s="271"/>
      <c r="F467" s="2"/>
      <c r="H467" s="2"/>
      <c r="I467" s="379"/>
      <c r="J467" s="38"/>
      <c r="L467" s="2"/>
      <c r="M467" s="382"/>
      <c r="N467" s="2"/>
      <c r="O467" s="42"/>
    </row>
    <row r="468" spans="2:15" ht="13.5" customHeight="1" x14ac:dyDescent="0.3">
      <c r="B468" s="328"/>
      <c r="C468" s="334" t="s">
        <v>513</v>
      </c>
      <c r="D468" s="329"/>
      <c r="E468" s="271"/>
      <c r="F468" s="2"/>
      <c r="H468" s="2"/>
      <c r="I468" s="379"/>
      <c r="J468" s="38"/>
      <c r="L468" s="2"/>
      <c r="M468" s="383" t="s">
        <v>454</v>
      </c>
      <c r="N468" s="2"/>
      <c r="O468" s="42"/>
    </row>
    <row r="469" spans="2:15" ht="13.5" customHeight="1" thickBot="1" x14ac:dyDescent="0.35">
      <c r="B469" s="328"/>
      <c r="C469" s="334" t="s">
        <v>511</v>
      </c>
      <c r="D469" s="329"/>
      <c r="E469" s="272"/>
      <c r="F469" s="2"/>
      <c r="H469" s="2"/>
      <c r="I469" s="379"/>
      <c r="J469" s="38"/>
      <c r="L469" s="2"/>
      <c r="M469" s="383"/>
      <c r="N469" s="2"/>
      <c r="O469" s="42"/>
    </row>
    <row r="470" spans="2:15" ht="13.5" customHeight="1" x14ac:dyDescent="0.4">
      <c r="B470" s="37"/>
      <c r="C470" s="13"/>
      <c r="D470" s="13"/>
      <c r="E470" s="270"/>
      <c r="F470" s="2"/>
      <c r="H470" s="2"/>
      <c r="I470" s="47"/>
      <c r="J470" s="38"/>
      <c r="L470" s="2"/>
      <c r="M470" s="26"/>
      <c r="N470" s="2"/>
      <c r="O470" s="42"/>
    </row>
    <row r="471" spans="2:15" ht="18" customHeight="1" x14ac:dyDescent="0.4">
      <c r="B471" s="37"/>
      <c r="C471" s="142" t="s">
        <v>346</v>
      </c>
      <c r="D471" s="13"/>
      <c r="E471" s="14"/>
      <c r="F471" s="2"/>
      <c r="H471" s="2"/>
      <c r="I471" s="47"/>
      <c r="J471" s="38"/>
      <c r="L471" s="2"/>
      <c r="M471" s="142" t="s">
        <v>346</v>
      </c>
      <c r="N471" s="2"/>
      <c r="O471" s="42"/>
    </row>
    <row r="472" spans="2:15" ht="13.5" customHeight="1" thickBot="1" x14ac:dyDescent="0.35">
      <c r="B472" s="37"/>
      <c r="C472" s="13"/>
      <c r="D472" s="13"/>
      <c r="E472" s="234"/>
      <c r="F472" s="2"/>
      <c r="H472" s="2"/>
      <c r="I472" s="47"/>
      <c r="J472" s="38"/>
      <c r="L472" s="2"/>
      <c r="M472" s="26"/>
      <c r="N472" s="2"/>
      <c r="O472" s="42"/>
    </row>
    <row r="473" spans="2:15" ht="63" thickBot="1" x14ac:dyDescent="0.35">
      <c r="B473" s="37"/>
      <c r="C473" s="229" t="s">
        <v>455</v>
      </c>
      <c r="D473" s="13"/>
      <c r="E473" s="145"/>
      <c r="F473" s="2"/>
      <c r="H473" s="2"/>
      <c r="I473" s="51" t="str">
        <f>IF(OR($E440="Cancelled",$E440="Postponed, see Future Events for info",E473&lt;&gt;""), "", "Optional")</f>
        <v>Optional</v>
      </c>
      <c r="J473" s="38"/>
      <c r="L473" s="2"/>
      <c r="M473" s="229" t="s">
        <v>458</v>
      </c>
      <c r="N473" s="2"/>
      <c r="O473" s="42"/>
    </row>
    <row r="474" spans="2:15" x14ac:dyDescent="0.3">
      <c r="B474" s="37"/>
      <c r="C474" s="13"/>
      <c r="D474" s="13"/>
      <c r="E474" s="234"/>
      <c r="F474" s="2"/>
      <c r="H474" s="2"/>
      <c r="I474" s="47"/>
      <c r="J474" s="38"/>
      <c r="L474" s="2"/>
      <c r="M474" s="26"/>
      <c r="N474" s="2"/>
      <c r="O474" s="42"/>
    </row>
    <row r="475" spans="2:15" ht="18" customHeight="1" x14ac:dyDescent="0.4">
      <c r="B475" s="37"/>
      <c r="C475" s="142" t="s">
        <v>130</v>
      </c>
      <c r="D475" s="13"/>
      <c r="E475" s="141"/>
      <c r="F475" s="2"/>
      <c r="H475" s="2"/>
      <c r="I475" s="47"/>
      <c r="J475" s="38"/>
      <c r="L475" s="2"/>
      <c r="M475" s="144" t="s">
        <v>130</v>
      </c>
      <c r="N475" s="2"/>
      <c r="O475" s="42"/>
    </row>
    <row r="476" spans="2:15" ht="13.5" customHeight="1" thickBot="1" x14ac:dyDescent="0.35">
      <c r="B476" s="37"/>
      <c r="C476" s="14"/>
      <c r="D476" s="13"/>
      <c r="E476" s="240"/>
      <c r="F476" s="2"/>
      <c r="H476" s="2"/>
      <c r="I476" s="47"/>
      <c r="J476" s="38"/>
      <c r="L476" s="2"/>
      <c r="M476" s="380" t="s">
        <v>525</v>
      </c>
      <c r="N476" s="2"/>
      <c r="O476" s="42"/>
    </row>
    <row r="477" spans="2:15" ht="13.5" customHeight="1" x14ac:dyDescent="0.3">
      <c r="B477" s="37"/>
      <c r="C477" s="13" t="s">
        <v>431</v>
      </c>
      <c r="D477" s="13"/>
      <c r="E477" s="235"/>
      <c r="F477" s="2"/>
      <c r="H477" s="2"/>
      <c r="I477" s="47" t="str">
        <f>IF(OR($E440="Postponed, see Future Events for info",E477&lt;&gt;""), "", "Information needed")</f>
        <v>Information needed</v>
      </c>
      <c r="J477" s="38"/>
      <c r="L477" s="2"/>
      <c r="M477" s="380"/>
      <c r="N477" s="2"/>
      <c r="O477" s="42"/>
    </row>
    <row r="478" spans="2:15" ht="13.5" thickBot="1" x14ac:dyDescent="0.35">
      <c r="B478" s="37"/>
      <c r="C478" s="13" t="s">
        <v>321</v>
      </c>
      <c r="D478" s="13"/>
      <c r="E478" s="236"/>
      <c r="F478" s="2"/>
      <c r="H478" s="2"/>
      <c r="I478" s="47" t="str">
        <f>IF(OR($E440="Cancelled",$E440="Postponed, see Future Events for info",E478&lt;&gt;""), "", "Information needed")</f>
        <v>Information needed</v>
      </c>
      <c r="J478" s="38"/>
      <c r="L478" s="2"/>
      <c r="M478" s="380"/>
      <c r="N478" s="2"/>
      <c r="O478" s="42"/>
    </row>
    <row r="479" spans="2:15" ht="13.5" thickBot="1" x14ac:dyDescent="0.35">
      <c r="B479" s="37"/>
      <c r="C479" s="13"/>
      <c r="D479" s="13"/>
      <c r="E479" s="234"/>
      <c r="F479" s="2"/>
      <c r="H479" s="2"/>
      <c r="I479" s="47"/>
      <c r="J479" s="38"/>
      <c r="L479" s="2"/>
      <c r="M479" s="380"/>
      <c r="N479" s="2"/>
      <c r="O479" s="42"/>
    </row>
    <row r="480" spans="2:15" x14ac:dyDescent="0.3">
      <c r="B480" s="37"/>
      <c r="C480" s="13" t="s">
        <v>113</v>
      </c>
      <c r="D480" s="13"/>
      <c r="E480" s="241"/>
      <c r="F480" s="2"/>
      <c r="H480" s="2"/>
      <c r="I480" s="47" t="str">
        <f>IF(OR($E440="Postponed, see Future Events for info",E480&lt;&gt;""), "", "Information needed")</f>
        <v>Information needed</v>
      </c>
      <c r="J480" s="38"/>
      <c r="L480" s="2"/>
      <c r="M480" s="380"/>
      <c r="N480" s="2"/>
      <c r="O480" s="42"/>
    </row>
    <row r="481" spans="1:15" ht="13.5" thickBot="1" x14ac:dyDescent="0.35">
      <c r="B481" s="37"/>
      <c r="C481" s="14" t="str">
        <f>IF(E480&lt;&gt;"Yes","","Was the contract reviewed by the RSC Legal team?")</f>
        <v/>
      </c>
      <c r="D481" s="14"/>
      <c r="E481" s="75"/>
      <c r="F481" s="2"/>
      <c r="H481" s="2"/>
      <c r="I481" s="47" t="str">
        <f>IF(AND(C481&lt;&gt;"",E481=""), "Information needed","")</f>
        <v/>
      </c>
      <c r="J481" s="38"/>
      <c r="L481" s="2"/>
      <c r="M481" s="380"/>
      <c r="N481" s="2"/>
      <c r="O481" s="42"/>
    </row>
    <row r="482" spans="1:15" ht="13.5" thickBot="1" x14ac:dyDescent="0.35">
      <c r="B482" s="37"/>
      <c r="C482" s="2"/>
      <c r="D482" s="2"/>
      <c r="E482" s="234"/>
      <c r="F482" s="2"/>
      <c r="H482" s="2"/>
      <c r="I482" s="47"/>
      <c r="J482" s="38"/>
      <c r="L482" s="2"/>
      <c r="M482" s="380"/>
      <c r="N482" s="2"/>
      <c r="O482" s="42"/>
    </row>
    <row r="483" spans="1:15" x14ac:dyDescent="0.3">
      <c r="B483" s="37"/>
      <c r="C483" s="13" t="s">
        <v>527</v>
      </c>
      <c r="D483" s="13"/>
      <c r="E483" s="235"/>
      <c r="F483" s="2"/>
      <c r="H483" s="2"/>
      <c r="I483" s="47" t="str">
        <f>IF(OR($E440="Cancelled",$E440="Postponed, see Future Events for info",E483&lt;&gt;""), "", "Information needed")</f>
        <v>Information needed</v>
      </c>
      <c r="J483" s="38"/>
      <c r="L483" s="2"/>
      <c r="M483" s="380"/>
      <c r="N483" s="2"/>
      <c r="O483" s="42"/>
    </row>
    <row r="484" spans="1:15" ht="26.25" customHeight="1" thickBot="1" x14ac:dyDescent="0.35">
      <c r="B484" s="37"/>
      <c r="C484" s="26" t="str">
        <f>IF(E483&lt;&gt;"Yes","","Please provide details. Additional information can be provided on the Community support page.")</f>
        <v/>
      </c>
      <c r="D484" s="14"/>
      <c r="E484" s="146"/>
      <c r="F484" s="2"/>
      <c r="H484" s="2"/>
      <c r="I484" s="47" t="str">
        <f>IF(AND(C484&lt;&gt;"",E484=""),"Information needed","")</f>
        <v/>
      </c>
      <c r="J484" s="38"/>
      <c r="L484" s="2"/>
      <c r="M484" s="85" t="s">
        <v>131</v>
      </c>
      <c r="N484" s="2"/>
      <c r="O484" s="42"/>
    </row>
    <row r="485" spans="1:15" ht="12" customHeight="1" thickBot="1" x14ac:dyDescent="0.35">
      <c r="B485" s="37"/>
      <c r="C485" s="2"/>
      <c r="D485" s="2"/>
      <c r="E485" s="234"/>
      <c r="F485" s="2"/>
      <c r="H485" s="2"/>
      <c r="I485" s="47"/>
      <c r="J485" s="38"/>
      <c r="L485" s="2"/>
      <c r="M485" s="382" t="s">
        <v>524</v>
      </c>
      <c r="N485" s="2"/>
      <c r="O485" s="42"/>
    </row>
    <row r="486" spans="1:15" x14ac:dyDescent="0.3">
      <c r="B486" s="37"/>
      <c r="C486" s="13" t="s">
        <v>117</v>
      </c>
      <c r="D486" s="13"/>
      <c r="E486" s="235"/>
      <c r="F486" s="2"/>
      <c r="H486" s="2"/>
      <c r="I486" s="47" t="str">
        <f>IF(OR($E440="Cancelled",$E440="Postponed, see Future Events for info",E486&lt;&gt;""), "", "Information needed")</f>
        <v>Information needed</v>
      </c>
      <c r="J486" s="38"/>
      <c r="L486" s="2"/>
      <c r="M486" s="382"/>
      <c r="N486" s="2"/>
      <c r="O486" s="42"/>
    </row>
    <row r="487" spans="1:15" ht="26.25" customHeight="1" thickBot="1" x14ac:dyDescent="0.35">
      <c r="B487" s="37"/>
      <c r="C487" s="14" t="str">
        <f>IF(E486&lt;&gt;"Yes","","Please provide details.")</f>
        <v/>
      </c>
      <c r="D487" s="14"/>
      <c r="E487" s="146"/>
      <c r="F487" s="2"/>
      <c r="H487" s="2"/>
      <c r="I487" s="47" t="str">
        <f>IF(AND(C487&lt;&gt;"",E487=""),"Information needed","")</f>
        <v/>
      </c>
      <c r="J487" s="38"/>
      <c r="L487" s="2"/>
      <c r="M487" s="85" t="s">
        <v>523</v>
      </c>
      <c r="N487" s="2"/>
      <c r="O487" s="42"/>
    </row>
    <row r="488" spans="1:15" ht="18" customHeight="1" x14ac:dyDescent="0.3">
      <c r="B488" s="37"/>
      <c r="C488" s="4"/>
      <c r="D488" s="4"/>
      <c r="E488" s="234"/>
      <c r="F488" s="2"/>
      <c r="H488" s="2"/>
      <c r="I488" s="47"/>
      <c r="J488" s="38"/>
      <c r="L488" s="2"/>
      <c r="M488" s="2"/>
      <c r="N488" s="2"/>
      <c r="O488" s="42"/>
    </row>
    <row r="489" spans="1:15" ht="18" x14ac:dyDescent="0.3">
      <c r="B489" s="37"/>
      <c r="C489" s="144" t="s">
        <v>447</v>
      </c>
      <c r="D489" s="144"/>
      <c r="E489" s="144"/>
      <c r="F489" s="4"/>
      <c r="G489" s="7"/>
      <c r="H489" s="4"/>
      <c r="I489" s="47"/>
      <c r="J489" s="39"/>
      <c r="L489" s="11"/>
      <c r="M489" s="144" t="s">
        <v>447</v>
      </c>
      <c r="N489" s="11"/>
      <c r="O489" s="42"/>
    </row>
    <row r="490" spans="1:15" ht="13.5" customHeight="1" thickBot="1" x14ac:dyDescent="0.35">
      <c r="B490" s="37"/>
      <c r="C490" s="2"/>
      <c r="D490" s="2"/>
      <c r="E490" s="242"/>
      <c r="F490" s="2"/>
      <c r="H490" s="2"/>
      <c r="I490" s="47"/>
      <c r="J490" s="38"/>
      <c r="L490" s="2"/>
      <c r="M490" s="381" t="s">
        <v>432</v>
      </c>
      <c r="N490" s="2"/>
      <c r="O490" s="42"/>
    </row>
    <row r="491" spans="1:15" x14ac:dyDescent="0.3">
      <c r="B491" s="37"/>
      <c r="C491" s="4" t="s">
        <v>63</v>
      </c>
      <c r="D491" s="4"/>
      <c r="E491" s="243"/>
      <c r="F491" s="2"/>
      <c r="H491" s="2"/>
      <c r="I491" s="47" t="str">
        <f>IF(OR($E440="Cancelled",$E440="Postponed, see Future Events for info",E491&lt;&gt;""), "", "Information needed")</f>
        <v>Information needed</v>
      </c>
      <c r="J491" s="38"/>
      <c r="L491" s="2"/>
      <c r="M491" s="381"/>
      <c r="N491" s="2"/>
      <c r="O491" s="42"/>
    </row>
    <row r="492" spans="1:15" ht="13.5" thickBot="1" x14ac:dyDescent="0.35">
      <c r="A492" s="201"/>
      <c r="B492" s="37"/>
      <c r="C492" s="248" t="str">
        <f>IF(E491&lt;&gt;"Red","","Did you submit a declaration form for your red risk assessment?")</f>
        <v/>
      </c>
      <c r="D492" s="14"/>
      <c r="E492" s="146"/>
      <c r="F492" s="2"/>
      <c r="H492" s="2"/>
      <c r="I492" s="47" t="str">
        <f>IF(AND(C492&lt;&gt;"",E492=""), "Information needed","")</f>
        <v/>
      </c>
      <c r="J492" s="38"/>
      <c r="K492" s="201"/>
      <c r="L492" s="2"/>
      <c r="M492" s="381"/>
      <c r="N492" s="2"/>
      <c r="O492" s="42"/>
    </row>
    <row r="493" spans="1:15" s="15" customFormat="1" ht="13.5" thickBot="1" x14ac:dyDescent="0.35">
      <c r="A493" s="68"/>
      <c r="B493" s="37"/>
      <c r="C493" s="4"/>
      <c r="D493" s="4"/>
      <c r="E493" s="234"/>
      <c r="F493" s="2"/>
      <c r="G493" s="8"/>
      <c r="H493" s="2"/>
      <c r="I493" s="47"/>
      <c r="J493" s="38"/>
      <c r="K493" s="68"/>
      <c r="L493" s="2"/>
      <c r="M493" s="381"/>
      <c r="N493" s="2"/>
      <c r="O493" s="43"/>
    </row>
    <row r="494" spans="1:15" x14ac:dyDescent="0.3">
      <c r="B494" s="37"/>
      <c r="C494" s="4" t="s">
        <v>237</v>
      </c>
      <c r="D494" s="4"/>
      <c r="E494" s="244"/>
      <c r="F494" s="2"/>
      <c r="H494" s="2"/>
      <c r="I494" s="47" t="str">
        <f>IF(OR($E440="Cancelled",$E440="Postponed, see Future Events for info",E494&lt;&gt;""), "", "Information needed")</f>
        <v>Information needed</v>
      </c>
      <c r="J494" s="38"/>
      <c r="L494" s="2"/>
      <c r="M494" s="381"/>
      <c r="N494" s="10"/>
      <c r="O494" s="42"/>
    </row>
    <row r="495" spans="1:15" ht="13.5" customHeight="1" thickBot="1" x14ac:dyDescent="0.35">
      <c r="B495" s="37"/>
      <c r="C495" s="248" t="str">
        <f>IF(E494&lt;&gt;"Yes","","Did your event comply with Rule 8.3 of the member network rules?")</f>
        <v/>
      </c>
      <c r="D495" s="14"/>
      <c r="E495" s="146"/>
      <c r="F495" s="2"/>
      <c r="H495" s="2"/>
      <c r="I495" s="47" t="str">
        <f>IF(AND(C495&lt;&gt;"",E495=""), "Information needed","")</f>
        <v/>
      </c>
      <c r="J495" s="38"/>
      <c r="L495" s="2"/>
      <c r="M495" s="381"/>
      <c r="N495" s="10"/>
      <c r="O495" s="42"/>
    </row>
    <row r="496" spans="1:15" ht="14.25" customHeight="1" thickBot="1" x14ac:dyDescent="0.35">
      <c r="B496" s="37"/>
      <c r="C496" s="14"/>
      <c r="D496" s="14"/>
      <c r="E496" s="245"/>
      <c r="F496" s="2"/>
      <c r="H496" s="2"/>
      <c r="I496" s="47"/>
      <c r="J496" s="38"/>
      <c r="L496" s="2"/>
      <c r="M496" s="381"/>
      <c r="N496" s="10"/>
      <c r="O496" s="42"/>
    </row>
    <row r="497" spans="2:15" ht="40.5" customHeight="1" thickBot="1" x14ac:dyDescent="0.35">
      <c r="B497" s="37"/>
      <c r="C497" s="27" t="s">
        <v>182</v>
      </c>
      <c r="D497" s="27"/>
      <c r="E497" s="145"/>
      <c r="F497" s="2"/>
      <c r="H497" s="2"/>
      <c r="I497" s="51" t="str">
        <f>IF(OR($E440="Cancelled",$E440="Postponed, see Future Events for info",E497&lt;&gt;""), "", "Optional")</f>
        <v>Optional</v>
      </c>
      <c r="J497" s="38"/>
      <c r="L497" s="2"/>
      <c r="M497" s="85" t="s">
        <v>236</v>
      </c>
      <c r="N497" s="10"/>
      <c r="O497" s="42"/>
    </row>
    <row r="498" spans="2:15" ht="13.5" customHeight="1" x14ac:dyDescent="0.3">
      <c r="B498" s="37"/>
      <c r="C498" s="2"/>
      <c r="D498" s="2"/>
      <c r="E498" s="245"/>
      <c r="F498" s="2"/>
      <c r="H498" s="2"/>
      <c r="I498" s="47"/>
      <c r="J498" s="38"/>
      <c r="L498" s="2"/>
      <c r="M498" s="45"/>
      <c r="N498" s="2"/>
      <c r="O498" s="42"/>
    </row>
    <row r="499" spans="2:15" ht="18" x14ac:dyDescent="0.4">
      <c r="B499" s="37"/>
      <c r="C499" s="142" t="s">
        <v>64</v>
      </c>
      <c r="D499" s="142"/>
      <c r="E499" s="142"/>
      <c r="F499" s="2"/>
      <c r="H499" s="2"/>
      <c r="I499" s="47"/>
      <c r="J499" s="38"/>
      <c r="L499" s="2"/>
      <c r="M499" s="144" t="s">
        <v>64</v>
      </c>
      <c r="N499" s="2"/>
      <c r="O499" s="42"/>
    </row>
    <row r="500" spans="2:15" x14ac:dyDescent="0.3">
      <c r="B500" s="37"/>
      <c r="C500" s="4"/>
      <c r="D500" s="4"/>
      <c r="E500" s="234"/>
      <c r="F500" s="2"/>
      <c r="H500" s="2"/>
      <c r="I500" s="47"/>
      <c r="J500" s="38"/>
      <c r="L500" s="2"/>
      <c r="M500" s="381" t="s">
        <v>445</v>
      </c>
      <c r="N500" s="2"/>
      <c r="O500" s="42"/>
    </row>
    <row r="501" spans="2:15" ht="14.25" customHeight="1" thickBot="1" x14ac:dyDescent="0.35">
      <c r="B501" s="37"/>
      <c r="C501" s="4" t="s">
        <v>360</v>
      </c>
      <c r="D501" s="4"/>
      <c r="E501" s="234"/>
      <c r="F501" s="2"/>
      <c r="H501" s="2"/>
      <c r="I501" s="47"/>
      <c r="J501" s="38"/>
      <c r="L501" s="2"/>
      <c r="M501" s="381"/>
      <c r="N501" s="2"/>
      <c r="O501" s="42"/>
    </row>
    <row r="502" spans="2:15" ht="14.25" customHeight="1" x14ac:dyDescent="0.3">
      <c r="B502" s="37"/>
      <c r="C502" s="86" t="s">
        <v>69</v>
      </c>
      <c r="D502" s="86"/>
      <c r="E502" s="235"/>
      <c r="F502" s="2"/>
      <c r="H502" s="2"/>
      <c r="I502" s="47" t="str">
        <f>IF(OR($E440="Cancelled",$E440="Postponed, see Future Events for info",E502&lt;&gt;""), "", "Information needed")</f>
        <v>Information needed</v>
      </c>
      <c r="J502" s="38"/>
      <c r="L502" s="2"/>
      <c r="M502" s="381"/>
      <c r="N502" s="2"/>
      <c r="O502" s="42"/>
    </row>
    <row r="503" spans="2:15" ht="14.25" customHeight="1" x14ac:dyDescent="0.3">
      <c r="B503" s="37"/>
      <c r="C503" s="86" t="s">
        <v>70</v>
      </c>
      <c r="D503" s="86"/>
      <c r="E503" s="246"/>
      <c r="F503" s="2"/>
      <c r="H503" s="2"/>
      <c r="I503" s="47" t="str">
        <f>IF(OR($E440="Cancelled",$E440="Postponed, see Future Events for info",E503&lt;&gt;""), "", "Information needed")</f>
        <v>Information needed</v>
      </c>
      <c r="J503" s="38"/>
      <c r="L503" s="2"/>
      <c r="M503" s="381"/>
      <c r="N503" s="2"/>
      <c r="O503" s="42"/>
    </row>
    <row r="504" spans="2:15" ht="14.25" customHeight="1" x14ac:dyDescent="0.3">
      <c r="B504" s="37"/>
      <c r="C504" s="86" t="s">
        <v>72</v>
      </c>
      <c r="D504" s="86"/>
      <c r="E504" s="237"/>
      <c r="F504" s="2"/>
      <c r="H504" s="2"/>
      <c r="I504" s="47" t="str">
        <f>IF(OR($E440="Cancelled",$E440="Postponed, see Future Events for info",E504&lt;&gt;""), "", "Information needed")</f>
        <v>Information needed</v>
      </c>
      <c r="J504" s="38"/>
      <c r="L504" s="2"/>
      <c r="M504" s="381"/>
      <c r="N504" s="2"/>
      <c r="O504" s="42"/>
    </row>
    <row r="505" spans="2:15" ht="14.25" customHeight="1" thickBot="1" x14ac:dyDescent="0.35">
      <c r="B505" s="37"/>
      <c r="C505" s="86" t="s">
        <v>71</v>
      </c>
      <c r="D505" s="86"/>
      <c r="E505" s="236"/>
      <c r="F505" s="2"/>
      <c r="H505" s="2"/>
      <c r="I505" s="47" t="str">
        <f>IF(OR($E440="Cancelled",$E440="Postponed, see Future Events for info",E505&lt;&gt;""), "", "Information needed")</f>
        <v>Information needed</v>
      </c>
      <c r="J505" s="38"/>
      <c r="L505" s="2"/>
      <c r="M505" s="381"/>
      <c r="N505" s="2"/>
      <c r="O505" s="42"/>
    </row>
    <row r="506" spans="2:15" ht="14.25" customHeight="1" thickBot="1" x14ac:dyDescent="0.35">
      <c r="B506" s="37"/>
      <c r="C506" s="2"/>
      <c r="D506" s="2"/>
      <c r="E506" s="234"/>
      <c r="F506" s="2"/>
      <c r="H506" s="2"/>
      <c r="I506" s="47"/>
      <c r="J506" s="38"/>
      <c r="L506" s="2"/>
      <c r="M506" s="381"/>
      <c r="N506" s="2"/>
      <c r="O506" s="42"/>
    </row>
    <row r="507" spans="2:15" ht="12.75" customHeight="1" x14ac:dyDescent="0.3">
      <c r="B507" s="37"/>
      <c r="C507" s="46" t="s">
        <v>65</v>
      </c>
      <c r="D507" s="46"/>
      <c r="E507" s="235"/>
      <c r="F507" s="2"/>
      <c r="H507" s="2"/>
      <c r="I507" s="47" t="str">
        <f>IF(OR($E440="Cancelled",$E440="Postponed, see Future Events for info",E507&lt;&gt;""), "", "Information needed")</f>
        <v>Information needed</v>
      </c>
      <c r="J507" s="38"/>
      <c r="L507" s="2"/>
      <c r="M507" s="381"/>
      <c r="N507" s="2"/>
      <c r="O507" s="42"/>
    </row>
    <row r="508" spans="2:15" ht="56.25" customHeight="1" thickBot="1" x14ac:dyDescent="0.3">
      <c r="B508" s="37"/>
      <c r="C508" s="14" t="str">
        <f>IF(E507&lt;&gt;"Yes","","Please provide details here")</f>
        <v/>
      </c>
      <c r="D508" s="14"/>
      <c r="E508" s="75"/>
      <c r="F508" s="14"/>
      <c r="G508" s="54"/>
      <c r="H508" s="14"/>
      <c r="I508" s="47" t="str">
        <f>IF(AND(C508&lt;&gt;"",E508=""), "Information needed","")</f>
        <v/>
      </c>
      <c r="J508" s="83"/>
      <c r="L508" s="2"/>
      <c r="M508" s="381"/>
      <c r="N508" s="2"/>
      <c r="O508" s="84"/>
    </row>
    <row r="509" spans="2:15" ht="13.5" thickBot="1" x14ac:dyDescent="0.35">
      <c r="B509" s="37"/>
      <c r="C509" s="4"/>
      <c r="D509" s="4"/>
      <c r="E509" s="26"/>
      <c r="F509" s="2"/>
      <c r="H509" s="2"/>
      <c r="I509" s="47"/>
      <c r="J509" s="38"/>
      <c r="L509" s="2"/>
      <c r="M509" s="381"/>
      <c r="N509" s="2"/>
      <c r="O509" s="42"/>
    </row>
    <row r="510" spans="2:15" ht="57" customHeight="1" thickBot="1" x14ac:dyDescent="0.35">
      <c r="B510" s="37"/>
      <c r="C510" s="27" t="s">
        <v>75</v>
      </c>
      <c r="D510" s="27"/>
      <c r="E510" s="145"/>
      <c r="F510" s="2"/>
      <c r="H510" s="2"/>
      <c r="I510" s="51" t="str">
        <f>IF(OR($E440="Cancelled",$E440="Postponed, see Future Events for info",E510&lt;&gt;""), "", "Optional")</f>
        <v>Optional</v>
      </c>
      <c r="J510" s="38"/>
      <c r="L510" s="2"/>
      <c r="M510" s="85" t="s">
        <v>448</v>
      </c>
      <c r="N510" s="2"/>
      <c r="O510" s="42"/>
    </row>
    <row r="511" spans="2:15" x14ac:dyDescent="0.3">
      <c r="B511" s="37"/>
      <c r="C511" s="4"/>
      <c r="D511" s="4"/>
      <c r="E511" s="234"/>
      <c r="F511" s="2"/>
      <c r="H511" s="2"/>
      <c r="I511" s="47"/>
      <c r="J511" s="38"/>
      <c r="L511" s="2"/>
      <c r="M511" s="4"/>
      <c r="N511" s="2"/>
      <c r="O511" s="42"/>
    </row>
    <row r="512" spans="2:15" ht="13.5" thickBot="1" x14ac:dyDescent="0.35">
      <c r="C512" s="8"/>
      <c r="D512" s="8"/>
      <c r="I512" s="50"/>
      <c r="J512" s="42"/>
      <c r="M512" s="8"/>
    </row>
    <row r="513" spans="1:15" s="98" customFormat="1" ht="21.75" customHeight="1" thickBot="1" x14ac:dyDescent="0.35">
      <c r="C513" s="247" t="s">
        <v>392</v>
      </c>
      <c r="D513" s="150"/>
      <c r="E513" s="247" t="s">
        <v>398</v>
      </c>
      <c r="I513" s="96"/>
      <c r="M513" s="94" t="s">
        <v>251</v>
      </c>
    </row>
    <row r="514" spans="1:15" ht="12.5" x14ac:dyDescent="0.25">
      <c r="C514" s="44"/>
      <c r="D514" s="44"/>
      <c r="M514" s="44"/>
    </row>
    <row r="516" spans="1:15" x14ac:dyDescent="0.3">
      <c r="B516" s="37"/>
      <c r="C516" s="4"/>
      <c r="D516" s="4"/>
      <c r="E516" s="234"/>
      <c r="F516" s="2"/>
      <c r="H516" s="2"/>
      <c r="I516" s="48"/>
      <c r="J516" s="2"/>
      <c r="L516" s="2"/>
      <c r="M516" s="4"/>
      <c r="N516" s="2"/>
    </row>
    <row r="517" spans="1:15" ht="29.5" x14ac:dyDescent="0.25">
      <c r="A517" s="200">
        <v>7</v>
      </c>
      <c r="B517" s="35"/>
      <c r="C517" s="151" t="s">
        <v>327</v>
      </c>
      <c r="D517" s="151"/>
      <c r="E517" s="151"/>
      <c r="F517" s="152"/>
      <c r="G517" s="16"/>
      <c r="H517" s="12"/>
      <c r="I517" s="140" t="str">
        <f>IF(COUNTIF(I521:I595,"Information needed")&lt;1,"Complete","Incomplete")</f>
        <v>Incomplete</v>
      </c>
      <c r="J517" s="41"/>
      <c r="K517" s="200">
        <v>7</v>
      </c>
      <c r="L517" s="12"/>
      <c r="M517" s="101" t="s">
        <v>263</v>
      </c>
      <c r="N517" s="12"/>
    </row>
    <row r="518" spans="1:15" x14ac:dyDescent="0.3">
      <c r="B518" s="37"/>
      <c r="C518" s="37"/>
      <c r="D518" s="37"/>
      <c r="E518" s="37"/>
      <c r="F518" s="37"/>
      <c r="G518" s="16"/>
      <c r="H518" s="37"/>
      <c r="I518" s="37"/>
      <c r="J518" s="37"/>
      <c r="L518" s="2"/>
      <c r="M518" s="4"/>
      <c r="N518" s="2"/>
    </row>
    <row r="519" spans="1:15" ht="18" customHeight="1" x14ac:dyDescent="0.4">
      <c r="B519" s="37"/>
      <c r="C519" s="142" t="s">
        <v>446</v>
      </c>
      <c r="D519" s="142"/>
      <c r="E519" s="141"/>
      <c r="F519" s="2"/>
      <c r="H519" s="2"/>
      <c r="I519" s="48"/>
      <c r="J519" s="2"/>
      <c r="L519" s="2"/>
      <c r="M519" s="143" t="s">
        <v>319</v>
      </c>
      <c r="N519" s="2"/>
    </row>
    <row r="520" spans="1:15" ht="13.5" customHeight="1" thickBot="1" x14ac:dyDescent="0.35">
      <c r="B520" s="37"/>
      <c r="C520" s="4"/>
      <c r="D520" s="4"/>
      <c r="E520" s="234"/>
      <c r="F520" s="2"/>
      <c r="H520" s="2"/>
      <c r="I520" s="48"/>
      <c r="J520" s="2"/>
      <c r="L520" s="2"/>
      <c r="M520" s="26"/>
      <c r="N520" s="2"/>
    </row>
    <row r="521" spans="1:15" ht="13.5" customHeight="1" x14ac:dyDescent="0.3">
      <c r="B521" s="37"/>
      <c r="C521" s="13" t="s">
        <v>13</v>
      </c>
      <c r="D521" s="13"/>
      <c r="E521" s="235"/>
      <c r="F521" s="2"/>
      <c r="H521" s="2"/>
      <c r="I521" s="47" t="str">
        <f>IF(OR($E525="Cancelled",$E525="Postponed, see Future Events for info",E521&lt;&gt;""), "", "Information needed")</f>
        <v>Information needed</v>
      </c>
      <c r="J521" s="38"/>
      <c r="L521" s="2"/>
      <c r="M521" s="355" t="s">
        <v>457</v>
      </c>
      <c r="N521" s="2"/>
      <c r="O521" s="42"/>
    </row>
    <row r="522" spans="1:15" ht="13.5" customHeight="1" x14ac:dyDescent="0.3">
      <c r="B522" s="37"/>
      <c r="C522" s="13" t="s">
        <v>50</v>
      </c>
      <c r="D522" s="13"/>
      <c r="E522" s="237"/>
      <c r="F522" s="2"/>
      <c r="H522" s="2"/>
      <c r="I522" s="47" t="str">
        <f>IF(OR($E525="Cancelled",$E525="Postponed, see Future Events for info",E522&lt;&gt;""), "", "Information needed")</f>
        <v>Information needed</v>
      </c>
      <c r="J522" s="38"/>
      <c r="L522" s="2"/>
      <c r="M522" s="355"/>
      <c r="N522" s="2"/>
      <c r="O522" s="42"/>
    </row>
    <row r="523" spans="1:15" ht="13.5" customHeight="1" x14ac:dyDescent="0.3">
      <c r="B523" s="37"/>
      <c r="C523" s="13" t="s">
        <v>110</v>
      </c>
      <c r="D523" s="13"/>
      <c r="E523" s="237"/>
      <c r="F523" s="2"/>
      <c r="H523" s="2"/>
      <c r="I523" s="47" t="str">
        <f>IF(OR($E525="Cancelled",$E525="Postponed, see Future Events for info",E523&lt;&gt;""), "", "Information needed")</f>
        <v>Information needed</v>
      </c>
      <c r="J523" s="38"/>
      <c r="L523" s="2"/>
      <c r="M523" s="355"/>
      <c r="N523" s="2"/>
      <c r="O523" s="42"/>
    </row>
    <row r="524" spans="1:15" ht="13.5" customHeight="1" x14ac:dyDescent="0.3">
      <c r="B524" s="37"/>
      <c r="C524" s="13" t="s">
        <v>487</v>
      </c>
      <c r="D524" s="13"/>
      <c r="E524" s="237"/>
      <c r="F524" s="2"/>
      <c r="H524" s="2"/>
      <c r="I524" s="47" t="str">
        <f>IF(OR($E525="Cancelled",$E525="Postponed, see Future Events for info",E524&lt;&gt;""), "", "Information needed")</f>
        <v>Information needed</v>
      </c>
      <c r="J524" s="38"/>
      <c r="L524" s="2"/>
      <c r="M524" s="355"/>
      <c r="N524" s="2"/>
      <c r="O524" s="42"/>
    </row>
    <row r="525" spans="1:15" ht="13.5" customHeight="1" thickBot="1" x14ac:dyDescent="0.35">
      <c r="B525" s="37"/>
      <c r="C525" s="156" t="s">
        <v>486</v>
      </c>
      <c r="D525" s="13"/>
      <c r="E525" s="236"/>
      <c r="F525" s="2"/>
      <c r="H525" s="2"/>
      <c r="I525" s="47" t="str">
        <f>IF(OR($E525="Cancelled",$E525="Postponed, see Future Events for info",E525&lt;&gt;""), "", "Information needed")</f>
        <v>Information needed</v>
      </c>
      <c r="J525" s="38"/>
      <c r="L525" s="2"/>
      <c r="M525" s="355"/>
      <c r="N525" s="2"/>
      <c r="O525" s="42"/>
    </row>
    <row r="526" spans="1:15" ht="13.5" customHeight="1" thickBot="1" x14ac:dyDescent="0.35">
      <c r="B526" s="37"/>
      <c r="C526" s="13"/>
      <c r="D526" s="13"/>
      <c r="E526" s="234"/>
      <c r="F526" s="2"/>
      <c r="H526" s="2"/>
      <c r="I526" s="47"/>
      <c r="J526" s="38"/>
      <c r="L526" s="2"/>
      <c r="M526" s="355"/>
      <c r="N526" s="2"/>
      <c r="O526" s="42"/>
    </row>
    <row r="527" spans="1:15" ht="13.5" customHeight="1" x14ac:dyDescent="0.3">
      <c r="B527" s="37"/>
      <c r="C527" s="13" t="s">
        <v>503</v>
      </c>
      <c r="D527" s="13"/>
      <c r="E527" s="235"/>
      <c r="F527" s="2"/>
      <c r="H527" s="2"/>
      <c r="I527" s="47" t="str">
        <f>IF(OR($E525="Cancelled",$E525="Postponed, see Future Events for info",E527&lt;&gt;""), "", "Information needed")</f>
        <v>Information needed</v>
      </c>
      <c r="J527" s="38"/>
      <c r="L527" s="2"/>
      <c r="M527" s="355"/>
      <c r="N527" s="2"/>
      <c r="O527" s="42"/>
    </row>
    <row r="528" spans="1:15" ht="13.5" customHeight="1" thickBot="1" x14ac:dyDescent="0.35">
      <c r="B528" s="37"/>
      <c r="C528" s="23" t="str">
        <f>IF(E527&lt;&gt;"Yes","Use this space if you would like to report repeated 2023 events as one entry","If yes, how many times did you run this event/ how many events were in the series?")</f>
        <v>Use this space if you would like to report repeated 2023 events as one entry</v>
      </c>
      <c r="D528" s="13"/>
      <c r="E528" s="236"/>
      <c r="F528" s="2"/>
      <c r="H528" s="2"/>
      <c r="I528" s="47" t="str">
        <f>IF(AND(C528="If yes, how many times did you run this event/ how many events were in the series?",E528=""), "Information needed","")</f>
        <v/>
      </c>
      <c r="J528" s="38"/>
      <c r="L528" s="2"/>
      <c r="M528" s="355"/>
      <c r="N528" s="2"/>
      <c r="O528" s="42"/>
    </row>
    <row r="529" spans="2:15" ht="13.5" customHeight="1" thickBot="1" x14ac:dyDescent="0.35">
      <c r="B529" s="37"/>
      <c r="C529" s="13"/>
      <c r="D529" s="13"/>
      <c r="E529" s="234"/>
      <c r="F529" s="2"/>
      <c r="H529" s="2"/>
      <c r="I529" s="47"/>
      <c r="J529" s="38"/>
      <c r="L529" s="2"/>
      <c r="M529" s="355" t="s">
        <v>456</v>
      </c>
      <c r="N529" s="2"/>
      <c r="O529" s="42"/>
    </row>
    <row r="530" spans="2:15" ht="13.5" customHeight="1" x14ac:dyDescent="0.3">
      <c r="B530" s="37"/>
      <c r="C530" s="13" t="str">
        <f>IF(E527&lt;&gt;"Yes","Start date","Date of first event")</f>
        <v>Start date</v>
      </c>
      <c r="D530" s="13"/>
      <c r="E530" s="238"/>
      <c r="F530" s="2"/>
      <c r="H530" s="2"/>
      <c r="I530" s="47" t="str">
        <f>IF(OR($E525="Cancelled",$E525="Postponed, see Future Events for info",E530&lt;&gt;""), "", "Information needed")</f>
        <v>Information needed</v>
      </c>
      <c r="J530" s="38"/>
      <c r="L530" s="2"/>
      <c r="M530" s="355"/>
      <c r="N530" s="2"/>
      <c r="O530" s="42"/>
    </row>
    <row r="531" spans="2:15" ht="13.5" customHeight="1" thickBot="1" x14ac:dyDescent="0.35">
      <c r="B531" s="37"/>
      <c r="C531" s="13" t="str">
        <f>IF(E527&lt;&gt;"Yes","End date","Date of last event")</f>
        <v>End date</v>
      </c>
      <c r="D531" s="13"/>
      <c r="E531" s="239"/>
      <c r="F531" s="2"/>
      <c r="H531" s="2"/>
      <c r="I531" s="47" t="str">
        <f>IF(OR($E525="Cancelled",$E525="Postponed, see Future Events for info",E531&lt;&gt;""), "", "Information needed")</f>
        <v>Information needed</v>
      </c>
      <c r="J531" s="38"/>
      <c r="L531" s="2"/>
      <c r="M531" s="355"/>
      <c r="N531" s="2"/>
      <c r="O531" s="42"/>
    </row>
    <row r="532" spans="2:15" ht="13.5" customHeight="1" thickBot="1" x14ac:dyDescent="0.35">
      <c r="B532" s="37"/>
      <c r="C532" s="13"/>
      <c r="D532" s="13"/>
      <c r="E532" s="234"/>
      <c r="F532" s="2"/>
      <c r="H532" s="2"/>
      <c r="I532" s="47"/>
      <c r="J532" s="38"/>
      <c r="L532" s="2"/>
      <c r="M532" s="147" t="s">
        <v>389</v>
      </c>
      <c r="N532" s="2"/>
      <c r="O532" s="42"/>
    </row>
    <row r="533" spans="2:15" ht="13.5" customHeight="1" x14ac:dyDescent="0.3">
      <c r="B533" s="37"/>
      <c r="C533" s="13" t="s">
        <v>54</v>
      </c>
      <c r="D533" s="13"/>
      <c r="E533" s="235"/>
      <c r="F533" s="2"/>
      <c r="H533" s="2"/>
      <c r="I533" s="47" t="str">
        <f>IF(OR($E525="Cancelled",$E525="Postponed, see Future Events for info",E533&lt;&gt;""), "", "Information needed")</f>
        <v>Information needed</v>
      </c>
      <c r="J533" s="38"/>
      <c r="L533" s="2"/>
      <c r="M533" s="26"/>
      <c r="N533" s="2"/>
      <c r="O533" s="42"/>
    </row>
    <row r="534" spans="2:15" ht="13.5" customHeight="1" thickBot="1" x14ac:dyDescent="0.35">
      <c r="B534" s="37"/>
      <c r="C534" s="13" t="s">
        <v>73</v>
      </c>
      <c r="D534" s="13"/>
      <c r="E534" s="236"/>
      <c r="F534" s="2"/>
      <c r="H534" s="2"/>
      <c r="I534" s="51" t="str">
        <f>IF(OR($E525="Cancelled",$E525="Postponed, see Future Events for info",E534&lt;&gt;""), "", "Optional")</f>
        <v>Optional</v>
      </c>
      <c r="J534" s="38"/>
      <c r="L534" s="2"/>
      <c r="M534" s="355" t="s">
        <v>453</v>
      </c>
      <c r="N534" s="2"/>
      <c r="O534" s="42"/>
    </row>
    <row r="535" spans="2:15" ht="13.5" customHeight="1" thickBot="1" x14ac:dyDescent="0.35">
      <c r="B535" s="37"/>
      <c r="C535" s="13"/>
      <c r="D535" s="13"/>
      <c r="E535" s="234"/>
      <c r="F535" s="2"/>
      <c r="H535" s="2"/>
      <c r="I535" s="47"/>
      <c r="J535" s="38"/>
      <c r="L535" s="2"/>
      <c r="M535" s="355"/>
      <c r="N535" s="2"/>
      <c r="O535" s="42"/>
    </row>
    <row r="536" spans="2:15" ht="13.5" customHeight="1" x14ac:dyDescent="0.3">
      <c r="B536" s="37"/>
      <c r="C536" s="13" t="s">
        <v>55</v>
      </c>
      <c r="D536" s="13"/>
      <c r="E536" s="235"/>
      <c r="F536" s="2"/>
      <c r="H536" s="2"/>
      <c r="I536" s="47" t="str">
        <f>IF(OR($E525="Cancelled",$E525="Postponed, see Future Events for info",E536&lt;&gt;""), "", "Information needed")</f>
        <v>Information needed</v>
      </c>
      <c r="J536" s="38"/>
      <c r="L536" s="2"/>
      <c r="M536" s="355"/>
      <c r="N536" s="2"/>
      <c r="O536" s="42"/>
    </row>
    <row r="537" spans="2:15" ht="13.5" customHeight="1" thickBot="1" x14ac:dyDescent="0.35">
      <c r="B537" s="37"/>
      <c r="C537" s="13" t="s">
        <v>74</v>
      </c>
      <c r="D537" s="13"/>
      <c r="E537" s="236"/>
      <c r="F537" s="2"/>
      <c r="H537" s="2"/>
      <c r="I537" s="51" t="str">
        <f>IF(OR($E525="Cancelled",$E525="Postponed, see Future Events for info",E537&lt;&gt;""), "", "Optional")</f>
        <v>Optional</v>
      </c>
      <c r="J537" s="38"/>
      <c r="L537" s="2"/>
      <c r="M537" s="355"/>
      <c r="N537" s="2"/>
      <c r="O537" s="42"/>
    </row>
    <row r="538" spans="2:15" ht="13.5" customHeight="1" thickBot="1" x14ac:dyDescent="0.35">
      <c r="B538" s="37"/>
      <c r="C538" s="13"/>
      <c r="D538" s="13"/>
      <c r="E538" s="234"/>
      <c r="F538" s="2"/>
      <c r="H538" s="2"/>
      <c r="I538" s="47"/>
      <c r="J538" s="38"/>
      <c r="L538" s="2"/>
      <c r="M538" s="355"/>
      <c r="N538" s="2"/>
      <c r="O538" s="42"/>
    </row>
    <row r="539" spans="2:15" ht="13.5" customHeight="1" x14ac:dyDescent="0.3">
      <c r="B539" s="37"/>
      <c r="C539" s="13" t="str">
        <f>IF(E527&lt;&gt;"Yes","Number of attendees (approx.)","Number of attendees (average number per event)")</f>
        <v>Number of attendees (approx.)</v>
      </c>
      <c r="D539" s="13"/>
      <c r="E539" s="235"/>
      <c r="F539" s="2"/>
      <c r="H539" s="2"/>
      <c r="I539" s="47" t="str">
        <f>IF(OR($E525="Cancelled",$E525="Postponed, see Future Events for info",E539&lt;&gt;""), "", "Information needed")</f>
        <v>Information needed</v>
      </c>
      <c r="J539" s="38"/>
      <c r="L539" s="2"/>
      <c r="M539" s="355"/>
      <c r="N539" s="2"/>
      <c r="O539" s="42"/>
    </row>
    <row r="540" spans="2:15" ht="13.5" customHeight="1" thickBot="1" x14ac:dyDescent="0.35">
      <c r="B540" s="37"/>
      <c r="C540" s="13" t="s">
        <v>483</v>
      </c>
      <c r="D540" s="13"/>
      <c r="E540" s="236"/>
      <c r="F540" s="2"/>
      <c r="H540" s="2"/>
      <c r="I540" s="47" t="str">
        <f>IF(OR($E525="Cancelled",$E525="Postponed, see Future Events for info",E540&lt;&gt;""), "", "Information needed")</f>
        <v>Information needed</v>
      </c>
      <c r="J540" s="38"/>
      <c r="L540" s="2"/>
      <c r="M540" s="355"/>
      <c r="N540" s="2"/>
      <c r="O540" s="42"/>
    </row>
    <row r="541" spans="2:15" ht="13.5" customHeight="1" x14ac:dyDescent="0.3">
      <c r="B541" s="37"/>
      <c r="C541" s="13"/>
      <c r="D541" s="13"/>
      <c r="E541" s="234"/>
      <c r="F541" s="2"/>
      <c r="H541" s="2"/>
      <c r="I541" s="47"/>
      <c r="J541" s="38"/>
      <c r="L541" s="2"/>
      <c r="M541" s="331"/>
      <c r="N541" s="2"/>
      <c r="O541" s="42"/>
    </row>
    <row r="542" spans="2:15" ht="15" customHeight="1" thickBot="1" x14ac:dyDescent="0.35">
      <c r="B542" s="328"/>
      <c r="C542" s="332" t="s">
        <v>517</v>
      </c>
      <c r="D542" s="329"/>
      <c r="E542" s="330"/>
      <c r="F542" s="2"/>
      <c r="H542" s="2"/>
      <c r="I542" s="47"/>
      <c r="J542" s="38"/>
      <c r="L542" s="2"/>
      <c r="M542" s="382" t="s">
        <v>504</v>
      </c>
      <c r="N542" s="2"/>
      <c r="O542" s="42"/>
    </row>
    <row r="543" spans="2:15" ht="13.5" customHeight="1" x14ac:dyDescent="0.3">
      <c r="B543" s="328"/>
      <c r="C543" s="333" t="s">
        <v>493</v>
      </c>
      <c r="D543" s="329"/>
      <c r="E543" s="269"/>
      <c r="F543" s="2"/>
      <c r="H543" s="2"/>
      <c r="I543" s="379" t="str">
        <f>IF(OR(E543&lt;&gt;"",E544&lt;&gt;"",E545&lt;&gt;"",E546&lt;&gt;"",E547&lt;&gt;"",E548&lt;&gt;"",E549&lt;&gt;"",E550&lt;&gt;"",E551&lt;&gt;"",E552&lt;&gt;"",E553&lt;&gt;"",E554&lt;&gt;""), "", "Information needed")</f>
        <v>Information needed</v>
      </c>
      <c r="J543" s="38"/>
      <c r="L543" s="2"/>
      <c r="M543" s="382"/>
      <c r="N543" s="2"/>
      <c r="O543" s="42"/>
    </row>
    <row r="544" spans="2:15" ht="13.5" customHeight="1" x14ac:dyDescent="0.3">
      <c r="B544" s="328"/>
      <c r="C544" s="333" t="s">
        <v>494</v>
      </c>
      <c r="D544" s="329"/>
      <c r="E544" s="271"/>
      <c r="F544" s="2"/>
      <c r="H544" s="2"/>
      <c r="I544" s="379"/>
      <c r="J544" s="38"/>
      <c r="L544" s="2"/>
      <c r="M544" s="382"/>
      <c r="N544" s="2"/>
      <c r="O544" s="42"/>
    </row>
    <row r="545" spans="2:15" ht="13.5" customHeight="1" x14ac:dyDescent="0.3">
      <c r="B545" s="328"/>
      <c r="C545" s="333" t="s">
        <v>526</v>
      </c>
      <c r="D545" s="329"/>
      <c r="E545" s="271"/>
      <c r="F545" s="2"/>
      <c r="H545" s="2"/>
      <c r="I545" s="379"/>
      <c r="J545" s="38"/>
      <c r="L545" s="2"/>
      <c r="M545" s="382"/>
      <c r="N545" s="2"/>
      <c r="O545" s="42"/>
    </row>
    <row r="546" spans="2:15" ht="13.5" customHeight="1" x14ac:dyDescent="0.3">
      <c r="B546" s="328"/>
      <c r="C546" s="333" t="s">
        <v>496</v>
      </c>
      <c r="D546" s="329"/>
      <c r="E546" s="271"/>
      <c r="F546" s="2"/>
      <c r="H546" s="2"/>
      <c r="I546" s="379"/>
      <c r="J546" s="38"/>
      <c r="L546" s="2"/>
      <c r="M546" s="382"/>
      <c r="N546" s="2"/>
      <c r="O546" s="42"/>
    </row>
    <row r="547" spans="2:15" ht="13.5" customHeight="1" x14ac:dyDescent="0.3">
      <c r="B547" s="328"/>
      <c r="C547" s="333" t="s">
        <v>497</v>
      </c>
      <c r="D547" s="329"/>
      <c r="E547" s="271"/>
      <c r="F547" s="2"/>
      <c r="H547" s="2"/>
      <c r="I547" s="379"/>
      <c r="J547" s="38"/>
      <c r="L547" s="2"/>
      <c r="M547" s="382"/>
      <c r="N547" s="2"/>
      <c r="O547" s="42"/>
    </row>
    <row r="548" spans="2:15" ht="13.5" customHeight="1" x14ac:dyDescent="0.3">
      <c r="B548" s="328"/>
      <c r="C548" s="333" t="s">
        <v>498</v>
      </c>
      <c r="D548" s="329"/>
      <c r="E548" s="271"/>
      <c r="F548" s="2"/>
      <c r="H548" s="2"/>
      <c r="I548" s="379"/>
      <c r="J548" s="38"/>
      <c r="L548" s="2"/>
      <c r="M548" s="382"/>
      <c r="N548" s="2"/>
      <c r="O548" s="42"/>
    </row>
    <row r="549" spans="2:15" ht="13.5" customHeight="1" x14ac:dyDescent="0.3">
      <c r="B549" s="328"/>
      <c r="C549" s="333" t="s">
        <v>499</v>
      </c>
      <c r="D549" s="329"/>
      <c r="E549" s="271"/>
      <c r="F549" s="2"/>
      <c r="H549" s="2"/>
      <c r="I549" s="379"/>
      <c r="J549" s="38"/>
      <c r="L549" s="2"/>
      <c r="M549" s="382"/>
      <c r="N549" s="2"/>
      <c r="O549" s="42"/>
    </row>
    <row r="550" spans="2:15" ht="13.5" customHeight="1" x14ac:dyDescent="0.3">
      <c r="B550" s="328"/>
      <c r="C550" s="333" t="s">
        <v>500</v>
      </c>
      <c r="D550" s="329"/>
      <c r="E550" s="271"/>
      <c r="F550" s="2"/>
      <c r="H550" s="2"/>
      <c r="I550" s="379"/>
      <c r="J550" s="38"/>
      <c r="L550" s="2"/>
      <c r="M550" s="382"/>
      <c r="N550" s="2"/>
      <c r="O550" s="42"/>
    </row>
    <row r="551" spans="2:15" ht="13.5" customHeight="1" x14ac:dyDescent="0.3">
      <c r="B551" s="328"/>
      <c r="C551" s="333" t="s">
        <v>512</v>
      </c>
      <c r="D551" s="329"/>
      <c r="E551" s="271"/>
      <c r="F551" s="2"/>
      <c r="H551" s="2"/>
      <c r="I551" s="379"/>
      <c r="J551" s="38"/>
      <c r="L551" s="2"/>
      <c r="M551" s="382"/>
      <c r="N551" s="2"/>
      <c r="O551" s="42"/>
    </row>
    <row r="552" spans="2:15" ht="13.5" customHeight="1" x14ac:dyDescent="0.3">
      <c r="B552" s="328"/>
      <c r="C552" s="334" t="s">
        <v>514</v>
      </c>
      <c r="D552" s="329"/>
      <c r="E552" s="271"/>
      <c r="F552" s="2"/>
      <c r="H552" s="2"/>
      <c r="I552" s="379"/>
      <c r="J552" s="38"/>
      <c r="L552" s="2"/>
      <c r="M552" s="382"/>
      <c r="N552" s="2"/>
      <c r="O552" s="42"/>
    </row>
    <row r="553" spans="2:15" ht="13.5" customHeight="1" x14ac:dyDescent="0.3">
      <c r="B553" s="328"/>
      <c r="C553" s="334" t="s">
        <v>513</v>
      </c>
      <c r="D553" s="329"/>
      <c r="E553" s="271"/>
      <c r="F553" s="2"/>
      <c r="H553" s="2"/>
      <c r="I553" s="379"/>
      <c r="J553" s="38"/>
      <c r="L553" s="2"/>
      <c r="M553" s="383" t="s">
        <v>454</v>
      </c>
      <c r="N553" s="2"/>
      <c r="O553" s="42"/>
    </row>
    <row r="554" spans="2:15" ht="13.5" customHeight="1" thickBot="1" x14ac:dyDescent="0.35">
      <c r="B554" s="328"/>
      <c r="C554" s="334" t="s">
        <v>511</v>
      </c>
      <c r="D554" s="329"/>
      <c r="E554" s="272"/>
      <c r="F554" s="2"/>
      <c r="H554" s="2"/>
      <c r="I554" s="379"/>
      <c r="J554" s="38"/>
      <c r="L554" s="2"/>
      <c r="M554" s="383"/>
      <c r="N554" s="2"/>
      <c r="O554" s="42"/>
    </row>
    <row r="555" spans="2:15" ht="13.5" customHeight="1" x14ac:dyDescent="0.4">
      <c r="B555" s="37"/>
      <c r="C555" s="13"/>
      <c r="D555" s="13"/>
      <c r="E555" s="270"/>
      <c r="F555" s="2"/>
      <c r="H555" s="2"/>
      <c r="I555" s="47"/>
      <c r="J555" s="38"/>
      <c r="L555" s="2"/>
      <c r="M555" s="26"/>
      <c r="N555" s="2"/>
      <c r="O555" s="42"/>
    </row>
    <row r="556" spans="2:15" ht="18" customHeight="1" x14ac:dyDescent="0.4">
      <c r="B556" s="37"/>
      <c r="C556" s="142" t="s">
        <v>346</v>
      </c>
      <c r="D556" s="13"/>
      <c r="E556" s="14"/>
      <c r="F556" s="2"/>
      <c r="H556" s="2"/>
      <c r="I556" s="47"/>
      <c r="J556" s="38"/>
      <c r="L556" s="2"/>
      <c r="M556" s="142" t="s">
        <v>346</v>
      </c>
      <c r="N556" s="2"/>
      <c r="O556" s="42"/>
    </row>
    <row r="557" spans="2:15" ht="13.5" customHeight="1" thickBot="1" x14ac:dyDescent="0.35">
      <c r="B557" s="37"/>
      <c r="C557" s="13"/>
      <c r="D557" s="13"/>
      <c r="E557" s="234"/>
      <c r="F557" s="2"/>
      <c r="H557" s="2"/>
      <c r="I557" s="47"/>
      <c r="J557" s="38"/>
      <c r="L557" s="2"/>
      <c r="M557" s="26"/>
      <c r="N557" s="2"/>
      <c r="O557" s="42"/>
    </row>
    <row r="558" spans="2:15" ht="63" thickBot="1" x14ac:dyDescent="0.35">
      <c r="B558" s="37"/>
      <c r="C558" s="229" t="s">
        <v>455</v>
      </c>
      <c r="D558" s="13"/>
      <c r="E558" s="145"/>
      <c r="F558" s="2"/>
      <c r="H558" s="2"/>
      <c r="I558" s="51" t="str">
        <f>IF(OR($E525="Cancelled",$E525="Postponed, see Future Events for info",E558&lt;&gt;""), "", "Optional")</f>
        <v>Optional</v>
      </c>
      <c r="J558" s="38"/>
      <c r="L558" s="2"/>
      <c r="M558" s="229" t="s">
        <v>458</v>
      </c>
      <c r="N558" s="2"/>
      <c r="O558" s="42"/>
    </row>
    <row r="559" spans="2:15" x14ac:dyDescent="0.3">
      <c r="B559" s="37"/>
      <c r="C559" s="13"/>
      <c r="D559" s="13"/>
      <c r="E559" s="234"/>
      <c r="F559" s="2"/>
      <c r="H559" s="2"/>
      <c r="I559" s="47"/>
      <c r="J559" s="38"/>
      <c r="L559" s="2"/>
      <c r="M559" s="26"/>
      <c r="N559" s="2"/>
      <c r="O559" s="42"/>
    </row>
    <row r="560" spans="2:15" ht="18" customHeight="1" x14ac:dyDescent="0.4">
      <c r="B560" s="37"/>
      <c r="C560" s="142" t="s">
        <v>130</v>
      </c>
      <c r="D560" s="13"/>
      <c r="E560" s="141"/>
      <c r="F560" s="2"/>
      <c r="H560" s="2"/>
      <c r="I560" s="47"/>
      <c r="J560" s="38"/>
      <c r="L560" s="2"/>
      <c r="M560" s="144" t="s">
        <v>130</v>
      </c>
      <c r="N560" s="2"/>
      <c r="O560" s="42"/>
    </row>
    <row r="561" spans="2:15" ht="13.5" customHeight="1" thickBot="1" x14ac:dyDescent="0.35">
      <c r="B561" s="37"/>
      <c r="C561" s="14"/>
      <c r="D561" s="13"/>
      <c r="E561" s="240"/>
      <c r="F561" s="2"/>
      <c r="H561" s="2"/>
      <c r="I561" s="47"/>
      <c r="J561" s="38"/>
      <c r="L561" s="2"/>
      <c r="M561" s="380" t="s">
        <v>525</v>
      </c>
      <c r="N561" s="2"/>
      <c r="O561" s="42"/>
    </row>
    <row r="562" spans="2:15" ht="13.5" customHeight="1" x14ac:dyDescent="0.3">
      <c r="B562" s="37"/>
      <c r="C562" s="13" t="s">
        <v>431</v>
      </c>
      <c r="D562" s="13"/>
      <c r="E562" s="235"/>
      <c r="F562" s="2"/>
      <c r="H562" s="2"/>
      <c r="I562" s="47" t="str">
        <f>IF(OR($E525="Postponed, see Future Events for info",E562&lt;&gt;""), "", "Information needed")</f>
        <v>Information needed</v>
      </c>
      <c r="J562" s="38"/>
      <c r="L562" s="2"/>
      <c r="M562" s="380"/>
      <c r="N562" s="2"/>
      <c r="O562" s="42"/>
    </row>
    <row r="563" spans="2:15" ht="13.5" thickBot="1" x14ac:dyDescent="0.35">
      <c r="B563" s="37"/>
      <c r="C563" s="13" t="s">
        <v>321</v>
      </c>
      <c r="D563" s="13"/>
      <c r="E563" s="236"/>
      <c r="F563" s="2"/>
      <c r="H563" s="2"/>
      <c r="I563" s="47" t="str">
        <f>IF(OR($E525="Cancelled",$E525="Postponed, see Future Events for info",E563&lt;&gt;""), "", "Information needed")</f>
        <v>Information needed</v>
      </c>
      <c r="J563" s="38"/>
      <c r="L563" s="2"/>
      <c r="M563" s="380"/>
      <c r="N563" s="2"/>
      <c r="O563" s="42"/>
    </row>
    <row r="564" spans="2:15" ht="13.5" thickBot="1" x14ac:dyDescent="0.35">
      <c r="B564" s="37"/>
      <c r="C564" s="13"/>
      <c r="D564" s="13"/>
      <c r="E564" s="234"/>
      <c r="F564" s="2"/>
      <c r="H564" s="2"/>
      <c r="I564" s="47"/>
      <c r="J564" s="38"/>
      <c r="L564" s="2"/>
      <c r="M564" s="380"/>
      <c r="N564" s="2"/>
      <c r="O564" s="42"/>
    </row>
    <row r="565" spans="2:15" x14ac:dyDescent="0.3">
      <c r="B565" s="37"/>
      <c r="C565" s="13" t="s">
        <v>113</v>
      </c>
      <c r="D565" s="13"/>
      <c r="E565" s="241"/>
      <c r="F565" s="2"/>
      <c r="H565" s="2"/>
      <c r="I565" s="47" t="str">
        <f>IF(OR($E525="Postponed, see Future Events for info",E565&lt;&gt;""), "", "Information needed")</f>
        <v>Information needed</v>
      </c>
      <c r="J565" s="38"/>
      <c r="L565" s="2"/>
      <c r="M565" s="380"/>
      <c r="N565" s="2"/>
      <c r="O565" s="42"/>
    </row>
    <row r="566" spans="2:15" ht="13.5" thickBot="1" x14ac:dyDescent="0.35">
      <c r="B566" s="37"/>
      <c r="C566" s="14" t="str">
        <f>IF(E565&lt;&gt;"Yes","","Was the contract reviewed by the RSC Legal team?")</f>
        <v/>
      </c>
      <c r="D566" s="14"/>
      <c r="E566" s="75"/>
      <c r="F566" s="2"/>
      <c r="H566" s="2"/>
      <c r="I566" s="47" t="str">
        <f>IF(AND(C566&lt;&gt;"",E566=""), "Information needed","")</f>
        <v/>
      </c>
      <c r="J566" s="38"/>
      <c r="L566" s="2"/>
      <c r="M566" s="380"/>
      <c r="N566" s="2"/>
      <c r="O566" s="42"/>
    </row>
    <row r="567" spans="2:15" ht="13.5" thickBot="1" x14ac:dyDescent="0.35">
      <c r="B567" s="37"/>
      <c r="C567" s="2"/>
      <c r="D567" s="2"/>
      <c r="E567" s="234"/>
      <c r="F567" s="2"/>
      <c r="H567" s="2"/>
      <c r="I567" s="47"/>
      <c r="J567" s="38"/>
      <c r="L567" s="2"/>
      <c r="M567" s="380"/>
      <c r="N567" s="2"/>
      <c r="O567" s="42"/>
    </row>
    <row r="568" spans="2:15" x14ac:dyDescent="0.3">
      <c r="B568" s="37"/>
      <c r="C568" s="13" t="s">
        <v>527</v>
      </c>
      <c r="D568" s="13"/>
      <c r="E568" s="235"/>
      <c r="F568" s="2"/>
      <c r="H568" s="2"/>
      <c r="I568" s="47" t="str">
        <f>IF(OR($E525="Cancelled",$E525="Postponed, see Future Events for info",E568&lt;&gt;""), "", "Information needed")</f>
        <v>Information needed</v>
      </c>
      <c r="J568" s="38"/>
      <c r="L568" s="2"/>
      <c r="M568" s="380"/>
      <c r="N568" s="2"/>
      <c r="O568" s="42"/>
    </row>
    <row r="569" spans="2:15" ht="26.25" customHeight="1" thickBot="1" x14ac:dyDescent="0.35">
      <c r="B569" s="37"/>
      <c r="C569" s="26" t="str">
        <f>IF(E568&lt;&gt;"Yes","","Please provide details. Additional information can be provided on the Community support page.")</f>
        <v/>
      </c>
      <c r="D569" s="14"/>
      <c r="E569" s="146"/>
      <c r="F569" s="2"/>
      <c r="H569" s="2"/>
      <c r="I569" s="47" t="str">
        <f>IF(AND(C569&lt;&gt;"",E569=""),"Information needed","")</f>
        <v/>
      </c>
      <c r="J569" s="38"/>
      <c r="L569" s="2"/>
      <c r="M569" s="85" t="s">
        <v>131</v>
      </c>
      <c r="N569" s="2"/>
      <c r="O569" s="42"/>
    </row>
    <row r="570" spans="2:15" ht="12" customHeight="1" thickBot="1" x14ac:dyDescent="0.35">
      <c r="B570" s="37"/>
      <c r="C570" s="2"/>
      <c r="D570" s="2"/>
      <c r="E570" s="234"/>
      <c r="F570" s="2"/>
      <c r="H570" s="2"/>
      <c r="I570" s="47"/>
      <c r="J570" s="38"/>
      <c r="L570" s="2"/>
      <c r="M570" s="382" t="s">
        <v>524</v>
      </c>
      <c r="N570" s="2"/>
      <c r="O570" s="42"/>
    </row>
    <row r="571" spans="2:15" x14ac:dyDescent="0.3">
      <c r="B571" s="37"/>
      <c r="C571" s="13" t="s">
        <v>117</v>
      </c>
      <c r="D571" s="13"/>
      <c r="E571" s="235"/>
      <c r="F571" s="2"/>
      <c r="H571" s="2"/>
      <c r="I571" s="47" t="str">
        <f>IF(OR($E525="Cancelled",$E525="Postponed, see Future Events for info",E571&lt;&gt;""), "", "Information needed")</f>
        <v>Information needed</v>
      </c>
      <c r="J571" s="38"/>
      <c r="L571" s="2"/>
      <c r="M571" s="382"/>
      <c r="N571" s="2"/>
      <c r="O571" s="42"/>
    </row>
    <row r="572" spans="2:15" ht="26.25" customHeight="1" thickBot="1" x14ac:dyDescent="0.35">
      <c r="B572" s="37"/>
      <c r="C572" s="14" t="str">
        <f>IF(E571&lt;&gt;"Yes","","Please provide details.")</f>
        <v/>
      </c>
      <c r="D572" s="14"/>
      <c r="E572" s="146"/>
      <c r="F572" s="2"/>
      <c r="H572" s="2"/>
      <c r="I572" s="47" t="str">
        <f>IF(AND(C572&lt;&gt;"",E572=""),"Information needed","")</f>
        <v/>
      </c>
      <c r="J572" s="38"/>
      <c r="L572" s="2"/>
      <c r="M572" s="85" t="s">
        <v>523</v>
      </c>
      <c r="N572" s="2"/>
      <c r="O572" s="42"/>
    </row>
    <row r="573" spans="2:15" ht="18" customHeight="1" x14ac:dyDescent="0.3">
      <c r="B573" s="37"/>
      <c r="C573" s="4"/>
      <c r="D573" s="4"/>
      <c r="E573" s="234"/>
      <c r="F573" s="2"/>
      <c r="H573" s="2"/>
      <c r="I573" s="47"/>
      <c r="J573" s="38"/>
      <c r="L573" s="2"/>
      <c r="M573" s="2"/>
      <c r="N573" s="2"/>
      <c r="O573" s="42"/>
    </row>
    <row r="574" spans="2:15" ht="18" x14ac:dyDescent="0.3">
      <c r="B574" s="37"/>
      <c r="C574" s="144" t="s">
        <v>447</v>
      </c>
      <c r="D574" s="144"/>
      <c r="E574" s="144"/>
      <c r="F574" s="4"/>
      <c r="G574" s="7"/>
      <c r="H574" s="4"/>
      <c r="I574" s="47"/>
      <c r="J574" s="39"/>
      <c r="L574" s="11"/>
      <c r="M574" s="144" t="s">
        <v>447</v>
      </c>
      <c r="N574" s="11"/>
      <c r="O574" s="42"/>
    </row>
    <row r="575" spans="2:15" ht="13.5" customHeight="1" thickBot="1" x14ac:dyDescent="0.35">
      <c r="B575" s="37"/>
      <c r="C575" s="2"/>
      <c r="D575" s="2"/>
      <c r="E575" s="242"/>
      <c r="F575" s="2"/>
      <c r="H575" s="2"/>
      <c r="I575" s="47"/>
      <c r="J575" s="38"/>
      <c r="L575" s="2"/>
      <c r="M575" s="381" t="s">
        <v>432</v>
      </c>
      <c r="N575" s="2"/>
      <c r="O575" s="42"/>
    </row>
    <row r="576" spans="2:15" x14ac:dyDescent="0.3">
      <c r="B576" s="37"/>
      <c r="C576" s="4" t="s">
        <v>63</v>
      </c>
      <c r="D576" s="4"/>
      <c r="E576" s="243"/>
      <c r="F576" s="2"/>
      <c r="H576" s="2"/>
      <c r="I576" s="47" t="str">
        <f>IF(OR($E525="Cancelled",$E525="Postponed, see Future Events for info",E576&lt;&gt;""), "", "Information needed")</f>
        <v>Information needed</v>
      </c>
      <c r="J576" s="38"/>
      <c r="L576" s="2"/>
      <c r="M576" s="381"/>
      <c r="N576" s="2"/>
      <c r="O576" s="42"/>
    </row>
    <row r="577" spans="1:15" ht="13.5" thickBot="1" x14ac:dyDescent="0.35">
      <c r="A577" s="201"/>
      <c r="B577" s="37"/>
      <c r="C577" s="248" t="str">
        <f>IF(E576&lt;&gt;"Red","","Did you submit a declaration form for your red risk assessment?")</f>
        <v/>
      </c>
      <c r="D577" s="14"/>
      <c r="E577" s="146"/>
      <c r="F577" s="2"/>
      <c r="H577" s="2"/>
      <c r="I577" s="47" t="str">
        <f>IF(AND(C577&lt;&gt;"",E577=""), "Information needed","")</f>
        <v/>
      </c>
      <c r="J577" s="38"/>
      <c r="K577" s="201"/>
      <c r="L577" s="2"/>
      <c r="M577" s="381"/>
      <c r="N577" s="2"/>
      <c r="O577" s="42"/>
    </row>
    <row r="578" spans="1:15" s="15" customFormat="1" ht="13.5" thickBot="1" x14ac:dyDescent="0.35">
      <c r="A578" s="68"/>
      <c r="B578" s="37"/>
      <c r="C578" s="4"/>
      <c r="D578" s="4"/>
      <c r="E578" s="234"/>
      <c r="F578" s="2"/>
      <c r="G578" s="8"/>
      <c r="H578" s="2"/>
      <c r="I578" s="47"/>
      <c r="J578" s="38"/>
      <c r="K578" s="68"/>
      <c r="L578" s="2"/>
      <c r="M578" s="381"/>
      <c r="N578" s="2"/>
      <c r="O578" s="43"/>
    </row>
    <row r="579" spans="1:15" x14ac:dyDescent="0.3">
      <c r="B579" s="37"/>
      <c r="C579" s="4" t="s">
        <v>237</v>
      </c>
      <c r="D579" s="4"/>
      <c r="E579" s="244"/>
      <c r="F579" s="2"/>
      <c r="H579" s="2"/>
      <c r="I579" s="47" t="str">
        <f>IF(OR($E525="Cancelled",$E525="Postponed, see Future Events for info",E579&lt;&gt;""), "", "Information needed")</f>
        <v>Information needed</v>
      </c>
      <c r="J579" s="38"/>
      <c r="L579" s="2"/>
      <c r="M579" s="381"/>
      <c r="N579" s="10"/>
      <c r="O579" s="42"/>
    </row>
    <row r="580" spans="1:15" ht="13.5" customHeight="1" thickBot="1" x14ac:dyDescent="0.35">
      <c r="B580" s="37"/>
      <c r="C580" s="248" t="str">
        <f>IF(E579&lt;&gt;"Yes","","Did your event comply with Rule 8.3 of the member network rules?")</f>
        <v/>
      </c>
      <c r="D580" s="14"/>
      <c r="E580" s="146"/>
      <c r="F580" s="2"/>
      <c r="H580" s="2"/>
      <c r="I580" s="47" t="str">
        <f>IF(AND(C580&lt;&gt;"",E580=""), "Information needed","")</f>
        <v/>
      </c>
      <c r="J580" s="38"/>
      <c r="L580" s="2"/>
      <c r="M580" s="381"/>
      <c r="N580" s="10"/>
      <c r="O580" s="42"/>
    </row>
    <row r="581" spans="1:15" ht="14.25" customHeight="1" thickBot="1" x14ac:dyDescent="0.35">
      <c r="B581" s="37"/>
      <c r="C581" s="14"/>
      <c r="D581" s="14"/>
      <c r="E581" s="245"/>
      <c r="F581" s="2"/>
      <c r="H581" s="2"/>
      <c r="I581" s="47"/>
      <c r="J581" s="38"/>
      <c r="L581" s="2"/>
      <c r="M581" s="381"/>
      <c r="N581" s="10"/>
      <c r="O581" s="42"/>
    </row>
    <row r="582" spans="1:15" ht="40.5" customHeight="1" thickBot="1" x14ac:dyDescent="0.35">
      <c r="B582" s="37"/>
      <c r="C582" s="27" t="s">
        <v>182</v>
      </c>
      <c r="D582" s="27"/>
      <c r="E582" s="145"/>
      <c r="F582" s="2"/>
      <c r="H582" s="2"/>
      <c r="I582" s="51" t="str">
        <f>IF(OR($E525="Cancelled",$E525="Postponed, see Future Events for info",E582&lt;&gt;""), "", "Optional")</f>
        <v>Optional</v>
      </c>
      <c r="J582" s="38"/>
      <c r="L582" s="2"/>
      <c r="M582" s="85" t="s">
        <v>236</v>
      </c>
      <c r="N582" s="10"/>
      <c r="O582" s="42"/>
    </row>
    <row r="583" spans="1:15" ht="13.5" customHeight="1" x14ac:dyDescent="0.3">
      <c r="B583" s="37"/>
      <c r="C583" s="2"/>
      <c r="D583" s="2"/>
      <c r="E583" s="245"/>
      <c r="F583" s="2"/>
      <c r="H583" s="2"/>
      <c r="I583" s="47"/>
      <c r="J583" s="38"/>
      <c r="L583" s="2"/>
      <c r="M583" s="45"/>
      <c r="N583" s="2"/>
      <c r="O583" s="42"/>
    </row>
    <row r="584" spans="1:15" ht="18" x14ac:dyDescent="0.4">
      <c r="B584" s="37"/>
      <c r="C584" s="142" t="s">
        <v>64</v>
      </c>
      <c r="D584" s="142"/>
      <c r="E584" s="142"/>
      <c r="F584" s="2"/>
      <c r="H584" s="2"/>
      <c r="I584" s="47"/>
      <c r="J584" s="38"/>
      <c r="L584" s="2"/>
      <c r="M584" s="144" t="s">
        <v>64</v>
      </c>
      <c r="N584" s="2"/>
      <c r="O584" s="42"/>
    </row>
    <row r="585" spans="1:15" x14ac:dyDescent="0.3">
      <c r="B585" s="37"/>
      <c r="C585" s="4"/>
      <c r="D585" s="4"/>
      <c r="E585" s="234"/>
      <c r="F585" s="2"/>
      <c r="H585" s="2"/>
      <c r="I585" s="47"/>
      <c r="J585" s="38"/>
      <c r="L585" s="2"/>
      <c r="M585" s="381" t="s">
        <v>445</v>
      </c>
      <c r="N585" s="2"/>
      <c r="O585" s="42"/>
    </row>
    <row r="586" spans="1:15" ht="14.25" customHeight="1" thickBot="1" x14ac:dyDescent="0.35">
      <c r="B586" s="37"/>
      <c r="C586" s="4" t="s">
        <v>360</v>
      </c>
      <c r="D586" s="4"/>
      <c r="E586" s="234"/>
      <c r="F586" s="2"/>
      <c r="H586" s="2"/>
      <c r="I586" s="47"/>
      <c r="J586" s="38"/>
      <c r="L586" s="2"/>
      <c r="M586" s="381"/>
      <c r="N586" s="2"/>
      <c r="O586" s="42"/>
    </row>
    <row r="587" spans="1:15" ht="14.25" customHeight="1" x14ac:dyDescent="0.3">
      <c r="B587" s="37"/>
      <c r="C587" s="86" t="s">
        <v>69</v>
      </c>
      <c r="D587" s="86"/>
      <c r="E587" s="235"/>
      <c r="F587" s="2"/>
      <c r="H587" s="2"/>
      <c r="I587" s="47" t="str">
        <f>IF(OR($E525="Cancelled",$E525="Postponed, see Future Events for info",E587&lt;&gt;""), "", "Information needed")</f>
        <v>Information needed</v>
      </c>
      <c r="J587" s="38"/>
      <c r="L587" s="2"/>
      <c r="M587" s="381"/>
      <c r="N587" s="2"/>
      <c r="O587" s="42"/>
    </row>
    <row r="588" spans="1:15" ht="14.25" customHeight="1" x14ac:dyDescent="0.3">
      <c r="B588" s="37"/>
      <c r="C588" s="86" t="s">
        <v>70</v>
      </c>
      <c r="D588" s="86"/>
      <c r="E588" s="246"/>
      <c r="F588" s="2"/>
      <c r="H588" s="2"/>
      <c r="I588" s="47" t="str">
        <f>IF(OR($E525="Cancelled",$E525="Postponed, see Future Events for info",E588&lt;&gt;""), "", "Information needed")</f>
        <v>Information needed</v>
      </c>
      <c r="J588" s="38"/>
      <c r="L588" s="2"/>
      <c r="M588" s="381"/>
      <c r="N588" s="2"/>
      <c r="O588" s="42"/>
    </row>
    <row r="589" spans="1:15" ht="14.25" customHeight="1" x14ac:dyDescent="0.3">
      <c r="B589" s="37"/>
      <c r="C589" s="86" t="s">
        <v>72</v>
      </c>
      <c r="D589" s="86"/>
      <c r="E589" s="237"/>
      <c r="F589" s="2"/>
      <c r="H589" s="2"/>
      <c r="I589" s="47" t="str">
        <f>IF(OR($E525="Cancelled",$E525="Postponed, see Future Events for info",E589&lt;&gt;""), "", "Information needed")</f>
        <v>Information needed</v>
      </c>
      <c r="J589" s="38"/>
      <c r="L589" s="2"/>
      <c r="M589" s="381"/>
      <c r="N589" s="2"/>
      <c r="O589" s="42"/>
    </row>
    <row r="590" spans="1:15" ht="14.25" customHeight="1" thickBot="1" x14ac:dyDescent="0.35">
      <c r="B590" s="37"/>
      <c r="C590" s="86" t="s">
        <v>71</v>
      </c>
      <c r="D590" s="86"/>
      <c r="E590" s="236"/>
      <c r="F590" s="2"/>
      <c r="H590" s="2"/>
      <c r="I590" s="47" t="str">
        <f>IF(OR($E525="Cancelled",$E525="Postponed, see Future Events for info",E590&lt;&gt;""), "", "Information needed")</f>
        <v>Information needed</v>
      </c>
      <c r="J590" s="38"/>
      <c r="L590" s="2"/>
      <c r="M590" s="381"/>
      <c r="N590" s="2"/>
      <c r="O590" s="42"/>
    </row>
    <row r="591" spans="1:15" ht="14.25" customHeight="1" thickBot="1" x14ac:dyDescent="0.35">
      <c r="B591" s="37"/>
      <c r="C591" s="2"/>
      <c r="D591" s="2"/>
      <c r="E591" s="234"/>
      <c r="F591" s="2"/>
      <c r="H591" s="2"/>
      <c r="I591" s="47"/>
      <c r="J591" s="38"/>
      <c r="L591" s="2"/>
      <c r="M591" s="381"/>
      <c r="N591" s="2"/>
      <c r="O591" s="42"/>
    </row>
    <row r="592" spans="1:15" ht="12.75" customHeight="1" x14ac:dyDescent="0.3">
      <c r="B592" s="37"/>
      <c r="C592" s="46" t="s">
        <v>65</v>
      </c>
      <c r="D592" s="46"/>
      <c r="E592" s="235"/>
      <c r="F592" s="2"/>
      <c r="H592" s="2"/>
      <c r="I592" s="47" t="str">
        <f>IF(OR($E525="Cancelled",$E525="Postponed, see Future Events for info",E592&lt;&gt;""), "", "Information needed")</f>
        <v>Information needed</v>
      </c>
      <c r="J592" s="38"/>
      <c r="L592" s="2"/>
      <c r="M592" s="381"/>
      <c r="N592" s="2"/>
      <c r="O592" s="42"/>
    </row>
    <row r="593" spans="1:15" ht="56.25" customHeight="1" thickBot="1" x14ac:dyDescent="0.3">
      <c r="B593" s="37"/>
      <c r="C593" s="14" t="str">
        <f>IF(E592&lt;&gt;"Yes","","Please provide details here")</f>
        <v/>
      </c>
      <c r="D593" s="14"/>
      <c r="E593" s="75"/>
      <c r="F593" s="14"/>
      <c r="G593" s="54"/>
      <c r="H593" s="14"/>
      <c r="I593" s="47" t="str">
        <f>IF(AND(C593&lt;&gt;"",E593=""), "Information needed","")</f>
        <v/>
      </c>
      <c r="J593" s="83"/>
      <c r="L593" s="2"/>
      <c r="M593" s="381"/>
      <c r="N593" s="2"/>
      <c r="O593" s="84"/>
    </row>
    <row r="594" spans="1:15" ht="13.5" thickBot="1" x14ac:dyDescent="0.35">
      <c r="B594" s="37"/>
      <c r="C594" s="4"/>
      <c r="D594" s="4"/>
      <c r="E594" s="26"/>
      <c r="F594" s="2"/>
      <c r="H594" s="2"/>
      <c r="I594" s="47"/>
      <c r="J594" s="38"/>
      <c r="L594" s="2"/>
      <c r="M594" s="381"/>
      <c r="N594" s="2"/>
      <c r="O594" s="42"/>
    </row>
    <row r="595" spans="1:15" ht="57" customHeight="1" thickBot="1" x14ac:dyDescent="0.35">
      <c r="B595" s="37"/>
      <c r="C595" s="27" t="s">
        <v>75</v>
      </c>
      <c r="D595" s="27"/>
      <c r="E595" s="145"/>
      <c r="F595" s="2"/>
      <c r="H595" s="2"/>
      <c r="I595" s="51" t="str">
        <f>IF(OR($E525="Cancelled",$E525="Postponed, see Future Events for info",E595&lt;&gt;""), "", "Optional")</f>
        <v>Optional</v>
      </c>
      <c r="J595" s="38"/>
      <c r="L595" s="2"/>
      <c r="M595" s="85" t="s">
        <v>448</v>
      </c>
      <c r="N595" s="2"/>
      <c r="O595" s="42"/>
    </row>
    <row r="596" spans="1:15" x14ac:dyDescent="0.3">
      <c r="B596" s="37"/>
      <c r="C596" s="4"/>
      <c r="D596" s="4"/>
      <c r="E596" s="234"/>
      <c r="F596" s="2"/>
      <c r="H596" s="2"/>
      <c r="I596" s="47"/>
      <c r="J596" s="38"/>
      <c r="L596" s="2"/>
      <c r="M596" s="4"/>
      <c r="N596" s="2"/>
      <c r="O596" s="42"/>
    </row>
    <row r="597" spans="1:15" ht="13.5" thickBot="1" x14ac:dyDescent="0.35">
      <c r="C597" s="8"/>
      <c r="D597" s="8"/>
      <c r="I597" s="50"/>
      <c r="J597" s="42"/>
      <c r="M597" s="8"/>
    </row>
    <row r="598" spans="1:15" s="98" customFormat="1" ht="21.75" customHeight="1" thickBot="1" x14ac:dyDescent="0.35">
      <c r="C598" s="247" t="s">
        <v>392</v>
      </c>
      <c r="D598" s="150"/>
      <c r="E598" s="247" t="s">
        <v>399</v>
      </c>
      <c r="I598" s="96"/>
      <c r="M598" s="94" t="s">
        <v>251</v>
      </c>
    </row>
    <row r="599" spans="1:15" ht="12.5" x14ac:dyDescent="0.25">
      <c r="C599" s="44"/>
      <c r="D599" s="44"/>
      <c r="M599" s="44"/>
    </row>
    <row r="601" spans="1:15" x14ac:dyDescent="0.3">
      <c r="B601" s="37"/>
      <c r="C601" s="4"/>
      <c r="D601" s="4"/>
      <c r="E601" s="234"/>
      <c r="F601" s="2"/>
      <c r="H601" s="2"/>
      <c r="I601" s="48"/>
      <c r="J601" s="2"/>
      <c r="L601" s="2"/>
      <c r="M601" s="4"/>
      <c r="N601" s="2"/>
    </row>
    <row r="602" spans="1:15" ht="29.5" x14ac:dyDescent="0.25">
      <c r="A602" s="200">
        <v>8</v>
      </c>
      <c r="B602" s="35"/>
      <c r="C602" s="151" t="s">
        <v>345</v>
      </c>
      <c r="D602" s="151"/>
      <c r="E602" s="151"/>
      <c r="F602" s="152"/>
      <c r="G602" s="16"/>
      <c r="H602" s="12"/>
      <c r="I602" s="140" t="str">
        <f>IF(COUNTIF(I606:I680,"Information needed")&lt;1,"Complete","Incomplete")</f>
        <v>Incomplete</v>
      </c>
      <c r="J602" s="41"/>
      <c r="K602" s="200">
        <v>8</v>
      </c>
      <c r="L602" s="12"/>
      <c r="M602" s="101" t="s">
        <v>263</v>
      </c>
      <c r="N602" s="12"/>
    </row>
    <row r="603" spans="1:15" x14ac:dyDescent="0.3">
      <c r="B603" s="37"/>
      <c r="C603" s="37"/>
      <c r="D603" s="37"/>
      <c r="E603" s="37"/>
      <c r="F603" s="37"/>
      <c r="G603" s="16"/>
      <c r="H603" s="37"/>
      <c r="I603" s="37"/>
      <c r="J603" s="37"/>
      <c r="L603" s="2"/>
      <c r="M603" s="4"/>
      <c r="N603" s="2"/>
    </row>
    <row r="604" spans="1:15" ht="18" customHeight="1" x14ac:dyDescent="0.4">
      <c r="B604" s="37"/>
      <c r="C604" s="142" t="s">
        <v>446</v>
      </c>
      <c r="D604" s="142"/>
      <c r="E604" s="141"/>
      <c r="F604" s="2"/>
      <c r="H604" s="2"/>
      <c r="I604" s="48"/>
      <c r="J604" s="2"/>
      <c r="L604" s="2"/>
      <c r="M604" s="143" t="s">
        <v>319</v>
      </c>
      <c r="N604" s="2"/>
    </row>
    <row r="605" spans="1:15" ht="13.5" customHeight="1" thickBot="1" x14ac:dyDescent="0.35">
      <c r="B605" s="37"/>
      <c r="C605" s="4"/>
      <c r="D605" s="4"/>
      <c r="E605" s="234"/>
      <c r="F605" s="2"/>
      <c r="H605" s="2"/>
      <c r="I605" s="48"/>
      <c r="J605" s="2"/>
      <c r="L605" s="2"/>
      <c r="M605" s="26"/>
      <c r="N605" s="2"/>
    </row>
    <row r="606" spans="1:15" ht="13.5" customHeight="1" x14ac:dyDescent="0.3">
      <c r="B606" s="37"/>
      <c r="C606" s="13" t="s">
        <v>13</v>
      </c>
      <c r="D606" s="13"/>
      <c r="E606" s="235"/>
      <c r="F606" s="2"/>
      <c r="H606" s="2"/>
      <c r="I606" s="47" t="str">
        <f>IF(OR($E610="Cancelled",$E610="Postponed, see Future Events for info",E606&lt;&gt;""), "", "Information needed")</f>
        <v>Information needed</v>
      </c>
      <c r="J606" s="38"/>
      <c r="L606" s="2"/>
      <c r="M606" s="355" t="s">
        <v>457</v>
      </c>
      <c r="N606" s="2"/>
      <c r="O606" s="42"/>
    </row>
    <row r="607" spans="1:15" ht="13.5" customHeight="1" x14ac:dyDescent="0.3">
      <c r="B607" s="37"/>
      <c r="C607" s="13" t="s">
        <v>50</v>
      </c>
      <c r="D607" s="13"/>
      <c r="E607" s="237"/>
      <c r="F607" s="2"/>
      <c r="H607" s="2"/>
      <c r="I607" s="47" t="str">
        <f>IF(OR($E610="Cancelled",$E610="Postponed, see Future Events for info",E607&lt;&gt;""), "", "Information needed")</f>
        <v>Information needed</v>
      </c>
      <c r="J607" s="38"/>
      <c r="L607" s="2"/>
      <c r="M607" s="355"/>
      <c r="N607" s="2"/>
      <c r="O607" s="42"/>
    </row>
    <row r="608" spans="1:15" ht="13.5" customHeight="1" x14ac:dyDescent="0.3">
      <c r="B608" s="37"/>
      <c r="C608" s="13" t="s">
        <v>110</v>
      </c>
      <c r="D608" s="13"/>
      <c r="E608" s="237"/>
      <c r="F608" s="2"/>
      <c r="H608" s="2"/>
      <c r="I608" s="47" t="str">
        <f>IF(OR($E610="Cancelled",$E610="Postponed, see Future Events for info",E608&lt;&gt;""), "", "Information needed")</f>
        <v>Information needed</v>
      </c>
      <c r="J608" s="38"/>
      <c r="L608" s="2"/>
      <c r="M608" s="355"/>
      <c r="N608" s="2"/>
      <c r="O608" s="42"/>
    </row>
    <row r="609" spans="2:15" ht="13.5" customHeight="1" x14ac:dyDescent="0.3">
      <c r="B609" s="37"/>
      <c r="C609" s="13" t="s">
        <v>487</v>
      </c>
      <c r="D609" s="13"/>
      <c r="E609" s="237"/>
      <c r="F609" s="2"/>
      <c r="H609" s="2"/>
      <c r="I609" s="47" t="str">
        <f>IF(OR($E610="Cancelled",$E610="Postponed, see Future Events for info",E609&lt;&gt;""), "", "Information needed")</f>
        <v>Information needed</v>
      </c>
      <c r="J609" s="38"/>
      <c r="L609" s="2"/>
      <c r="M609" s="355"/>
      <c r="N609" s="2"/>
      <c r="O609" s="42"/>
    </row>
    <row r="610" spans="2:15" ht="13.5" customHeight="1" thickBot="1" x14ac:dyDescent="0.35">
      <c r="B610" s="37"/>
      <c r="C610" s="156" t="s">
        <v>486</v>
      </c>
      <c r="D610" s="13"/>
      <c r="E610" s="236"/>
      <c r="F610" s="2"/>
      <c r="H610" s="2"/>
      <c r="I610" s="47" t="str">
        <f>IF(OR($E610="Cancelled",$E610="Postponed, see Future Events for info",E610&lt;&gt;""), "", "Information needed")</f>
        <v>Information needed</v>
      </c>
      <c r="J610" s="38"/>
      <c r="L610" s="2"/>
      <c r="M610" s="355"/>
      <c r="N610" s="2"/>
      <c r="O610" s="42"/>
    </row>
    <row r="611" spans="2:15" ht="13.5" customHeight="1" thickBot="1" x14ac:dyDescent="0.35">
      <c r="B611" s="37"/>
      <c r="C611" s="13"/>
      <c r="D611" s="13"/>
      <c r="E611" s="234"/>
      <c r="F611" s="2"/>
      <c r="H611" s="2"/>
      <c r="I611" s="47"/>
      <c r="J611" s="38"/>
      <c r="L611" s="2"/>
      <c r="M611" s="355"/>
      <c r="N611" s="2"/>
      <c r="O611" s="42"/>
    </row>
    <row r="612" spans="2:15" ht="13.5" customHeight="1" x14ac:dyDescent="0.3">
      <c r="B612" s="37"/>
      <c r="C612" s="13" t="s">
        <v>503</v>
      </c>
      <c r="D612" s="13"/>
      <c r="E612" s="235"/>
      <c r="F612" s="2"/>
      <c r="H612" s="2"/>
      <c r="I612" s="47" t="str">
        <f>IF(OR($E610="Cancelled",$E610="Postponed, see Future Events for info",E612&lt;&gt;""), "", "Information needed")</f>
        <v>Information needed</v>
      </c>
      <c r="J612" s="38"/>
      <c r="L612" s="2"/>
      <c r="M612" s="355"/>
      <c r="N612" s="2"/>
      <c r="O612" s="42"/>
    </row>
    <row r="613" spans="2:15" ht="13.5" customHeight="1" thickBot="1" x14ac:dyDescent="0.35">
      <c r="B613" s="37"/>
      <c r="C613" s="23" t="str">
        <f>IF(E612&lt;&gt;"Yes","Use this space if you would like to report repeated 2023 events as one entry","If yes, how many times did you run this event/ how many events were in the series?")</f>
        <v>Use this space if you would like to report repeated 2023 events as one entry</v>
      </c>
      <c r="D613" s="13"/>
      <c r="E613" s="236"/>
      <c r="F613" s="2"/>
      <c r="H613" s="2"/>
      <c r="I613" s="47" t="str">
        <f>IF(AND(C613="If yes, how many times did you run this event/ how many events were in the series?",E613=""), "Information needed","")</f>
        <v/>
      </c>
      <c r="J613" s="38"/>
      <c r="L613" s="2"/>
      <c r="M613" s="355"/>
      <c r="N613" s="2"/>
      <c r="O613" s="42"/>
    </row>
    <row r="614" spans="2:15" ht="13.5" customHeight="1" thickBot="1" x14ac:dyDescent="0.35">
      <c r="B614" s="37"/>
      <c r="C614" s="13"/>
      <c r="D614" s="13"/>
      <c r="E614" s="234"/>
      <c r="F614" s="2"/>
      <c r="H614" s="2"/>
      <c r="I614" s="47"/>
      <c r="J614" s="38"/>
      <c r="L614" s="2"/>
      <c r="M614" s="355" t="s">
        <v>456</v>
      </c>
      <c r="N614" s="2"/>
      <c r="O614" s="42"/>
    </row>
    <row r="615" spans="2:15" ht="13.5" customHeight="1" x14ac:dyDescent="0.3">
      <c r="B615" s="37"/>
      <c r="C615" s="13" t="str">
        <f>IF(E612&lt;&gt;"Yes","Start date","Date of first event")</f>
        <v>Start date</v>
      </c>
      <c r="D615" s="13"/>
      <c r="E615" s="238"/>
      <c r="F615" s="2"/>
      <c r="H615" s="2"/>
      <c r="I615" s="47" t="str">
        <f>IF(OR($E610="Cancelled",$E610="Postponed, see Future Events for info",E615&lt;&gt;""), "", "Information needed")</f>
        <v>Information needed</v>
      </c>
      <c r="J615" s="38"/>
      <c r="L615" s="2"/>
      <c r="M615" s="355"/>
      <c r="N615" s="2"/>
      <c r="O615" s="42"/>
    </row>
    <row r="616" spans="2:15" ht="13.5" customHeight="1" thickBot="1" x14ac:dyDescent="0.35">
      <c r="B616" s="37"/>
      <c r="C616" s="13" t="str">
        <f>IF(E612&lt;&gt;"Yes","End date","Date of last event")</f>
        <v>End date</v>
      </c>
      <c r="D616" s="13"/>
      <c r="E616" s="239"/>
      <c r="F616" s="2"/>
      <c r="H616" s="2"/>
      <c r="I616" s="47" t="str">
        <f>IF(OR($E610="Cancelled",$E610="Postponed, see Future Events for info",E616&lt;&gt;""), "", "Information needed")</f>
        <v>Information needed</v>
      </c>
      <c r="J616" s="38"/>
      <c r="L616" s="2"/>
      <c r="M616" s="355"/>
      <c r="N616" s="2"/>
      <c r="O616" s="42"/>
    </row>
    <row r="617" spans="2:15" ht="13.5" customHeight="1" thickBot="1" x14ac:dyDescent="0.35">
      <c r="B617" s="37"/>
      <c r="C617" s="13"/>
      <c r="D617" s="13"/>
      <c r="E617" s="234"/>
      <c r="F617" s="2"/>
      <c r="H617" s="2"/>
      <c r="I617" s="47"/>
      <c r="J617" s="38"/>
      <c r="L617" s="2"/>
      <c r="M617" s="147" t="s">
        <v>389</v>
      </c>
      <c r="N617" s="2"/>
      <c r="O617" s="42"/>
    </row>
    <row r="618" spans="2:15" ht="13.5" customHeight="1" x14ac:dyDescent="0.3">
      <c r="B618" s="37"/>
      <c r="C618" s="13" t="s">
        <v>54</v>
      </c>
      <c r="D618" s="13"/>
      <c r="E618" s="235"/>
      <c r="F618" s="2"/>
      <c r="H618" s="2"/>
      <c r="I618" s="47" t="str">
        <f>IF(OR($E610="Cancelled",$E610="Postponed, see Future Events for info",E618&lt;&gt;""), "", "Information needed")</f>
        <v>Information needed</v>
      </c>
      <c r="J618" s="38"/>
      <c r="L618" s="2"/>
      <c r="M618" s="26"/>
      <c r="N618" s="2"/>
      <c r="O618" s="42"/>
    </row>
    <row r="619" spans="2:15" ht="13.5" customHeight="1" thickBot="1" x14ac:dyDescent="0.35">
      <c r="B619" s="37"/>
      <c r="C619" s="13" t="s">
        <v>73</v>
      </c>
      <c r="D619" s="13"/>
      <c r="E619" s="236"/>
      <c r="F619" s="2"/>
      <c r="H619" s="2"/>
      <c r="I619" s="51" t="str">
        <f>IF(OR($E610="Cancelled",$E610="Postponed, see Future Events for info",E619&lt;&gt;""), "", "Optional")</f>
        <v>Optional</v>
      </c>
      <c r="J619" s="38"/>
      <c r="L619" s="2"/>
      <c r="M619" s="355" t="s">
        <v>453</v>
      </c>
      <c r="N619" s="2"/>
      <c r="O619" s="42"/>
    </row>
    <row r="620" spans="2:15" ht="13.5" customHeight="1" thickBot="1" x14ac:dyDescent="0.35">
      <c r="B620" s="37"/>
      <c r="C620" s="13"/>
      <c r="D620" s="13"/>
      <c r="E620" s="234"/>
      <c r="F620" s="2"/>
      <c r="H620" s="2"/>
      <c r="I620" s="47"/>
      <c r="J620" s="38"/>
      <c r="L620" s="2"/>
      <c r="M620" s="355"/>
      <c r="N620" s="2"/>
      <c r="O620" s="42"/>
    </row>
    <row r="621" spans="2:15" ht="13.5" customHeight="1" x14ac:dyDescent="0.3">
      <c r="B621" s="37"/>
      <c r="C621" s="13" t="s">
        <v>55</v>
      </c>
      <c r="D621" s="13"/>
      <c r="E621" s="235"/>
      <c r="F621" s="2"/>
      <c r="H621" s="2"/>
      <c r="I621" s="47" t="str">
        <f>IF(OR($E610="Cancelled",$E610="Postponed, see Future Events for info",E621&lt;&gt;""), "", "Information needed")</f>
        <v>Information needed</v>
      </c>
      <c r="J621" s="38"/>
      <c r="L621" s="2"/>
      <c r="M621" s="355"/>
      <c r="N621" s="2"/>
      <c r="O621" s="42"/>
    </row>
    <row r="622" spans="2:15" ht="13.5" customHeight="1" thickBot="1" x14ac:dyDescent="0.35">
      <c r="B622" s="37"/>
      <c r="C622" s="13" t="s">
        <v>74</v>
      </c>
      <c r="D622" s="13"/>
      <c r="E622" s="236"/>
      <c r="F622" s="2"/>
      <c r="H622" s="2"/>
      <c r="I622" s="51" t="str">
        <f>IF(OR($E610="Cancelled",$E610="Postponed, see Future Events for info",E622&lt;&gt;""), "", "Optional")</f>
        <v>Optional</v>
      </c>
      <c r="J622" s="38"/>
      <c r="L622" s="2"/>
      <c r="M622" s="355"/>
      <c r="N622" s="2"/>
      <c r="O622" s="42"/>
    </row>
    <row r="623" spans="2:15" ht="13.5" customHeight="1" thickBot="1" x14ac:dyDescent="0.35">
      <c r="B623" s="37"/>
      <c r="C623" s="13"/>
      <c r="D623" s="13"/>
      <c r="E623" s="234"/>
      <c r="F623" s="2"/>
      <c r="H623" s="2"/>
      <c r="I623" s="47"/>
      <c r="J623" s="38"/>
      <c r="L623" s="2"/>
      <c r="M623" s="355"/>
      <c r="N623" s="2"/>
      <c r="O623" s="42"/>
    </row>
    <row r="624" spans="2:15" ht="13.5" customHeight="1" x14ac:dyDescent="0.3">
      <c r="B624" s="37"/>
      <c r="C624" s="13" t="str">
        <f>IF(E612&lt;&gt;"Yes","Number of attendees (approx.)","Number of attendees (average number per event)")</f>
        <v>Number of attendees (approx.)</v>
      </c>
      <c r="D624" s="13"/>
      <c r="E624" s="235"/>
      <c r="F624" s="2"/>
      <c r="H624" s="2"/>
      <c r="I624" s="47" t="str">
        <f>IF(OR($E610="Cancelled",$E610="Postponed, see Future Events for info",E624&lt;&gt;""), "", "Information needed")</f>
        <v>Information needed</v>
      </c>
      <c r="J624" s="38"/>
      <c r="L624" s="2"/>
      <c r="M624" s="355"/>
      <c r="N624" s="2"/>
      <c r="O624" s="42"/>
    </row>
    <row r="625" spans="2:15" ht="13.5" customHeight="1" thickBot="1" x14ac:dyDescent="0.35">
      <c r="B625" s="37"/>
      <c r="C625" s="13" t="s">
        <v>483</v>
      </c>
      <c r="D625" s="13"/>
      <c r="E625" s="236"/>
      <c r="F625" s="2"/>
      <c r="H625" s="2"/>
      <c r="I625" s="47" t="str">
        <f>IF(OR($E610="Cancelled",$E610="Postponed, see Future Events for info",E625&lt;&gt;""), "", "Information needed")</f>
        <v>Information needed</v>
      </c>
      <c r="J625" s="38"/>
      <c r="L625" s="2"/>
      <c r="M625" s="355"/>
      <c r="N625" s="2"/>
      <c r="O625" s="42"/>
    </row>
    <row r="626" spans="2:15" ht="13.5" customHeight="1" x14ac:dyDescent="0.3">
      <c r="B626" s="37"/>
      <c r="C626" s="13"/>
      <c r="D626" s="13"/>
      <c r="E626" s="234"/>
      <c r="F626" s="2"/>
      <c r="H626" s="2"/>
      <c r="I626" s="47"/>
      <c r="J626" s="38"/>
      <c r="L626" s="2"/>
      <c r="M626" s="331"/>
      <c r="N626" s="2"/>
      <c r="O626" s="42"/>
    </row>
    <row r="627" spans="2:15" ht="15" customHeight="1" thickBot="1" x14ac:dyDescent="0.35">
      <c r="B627" s="328"/>
      <c r="C627" s="332" t="s">
        <v>517</v>
      </c>
      <c r="D627" s="329"/>
      <c r="E627" s="330"/>
      <c r="F627" s="2"/>
      <c r="H627" s="2"/>
      <c r="I627" s="47"/>
      <c r="J627" s="38"/>
      <c r="L627" s="2"/>
      <c r="M627" s="382" t="s">
        <v>504</v>
      </c>
      <c r="N627" s="2"/>
      <c r="O627" s="42"/>
    </row>
    <row r="628" spans="2:15" ht="13.5" customHeight="1" x14ac:dyDescent="0.3">
      <c r="B628" s="328"/>
      <c r="C628" s="333" t="s">
        <v>493</v>
      </c>
      <c r="D628" s="329"/>
      <c r="E628" s="269"/>
      <c r="F628" s="2"/>
      <c r="H628" s="2"/>
      <c r="I628" s="379" t="str">
        <f>IF(OR(E628&lt;&gt;"",E629&lt;&gt;"",E630&lt;&gt;"",E631&lt;&gt;"",E632&lt;&gt;"",E633&lt;&gt;"",E634&lt;&gt;"",E635&lt;&gt;"",E636&lt;&gt;"",E637&lt;&gt;"",E638&lt;&gt;"",E639&lt;&gt;""), "", "Information needed")</f>
        <v>Information needed</v>
      </c>
      <c r="J628" s="38"/>
      <c r="L628" s="2"/>
      <c r="M628" s="382"/>
      <c r="N628" s="2"/>
      <c r="O628" s="42"/>
    </row>
    <row r="629" spans="2:15" ht="13.5" customHeight="1" x14ac:dyDescent="0.3">
      <c r="B629" s="328"/>
      <c r="C629" s="333" t="s">
        <v>494</v>
      </c>
      <c r="D629" s="329"/>
      <c r="E629" s="271"/>
      <c r="F629" s="2"/>
      <c r="H629" s="2"/>
      <c r="I629" s="379"/>
      <c r="J629" s="38"/>
      <c r="L629" s="2"/>
      <c r="M629" s="382"/>
      <c r="N629" s="2"/>
      <c r="O629" s="42"/>
    </row>
    <row r="630" spans="2:15" ht="13.5" customHeight="1" x14ac:dyDescent="0.3">
      <c r="B630" s="328"/>
      <c r="C630" s="333" t="s">
        <v>526</v>
      </c>
      <c r="D630" s="329"/>
      <c r="E630" s="271"/>
      <c r="F630" s="2"/>
      <c r="H630" s="2"/>
      <c r="I630" s="379"/>
      <c r="J630" s="38"/>
      <c r="L630" s="2"/>
      <c r="M630" s="382"/>
      <c r="N630" s="2"/>
      <c r="O630" s="42"/>
    </row>
    <row r="631" spans="2:15" ht="13.5" customHeight="1" x14ac:dyDescent="0.3">
      <c r="B631" s="328"/>
      <c r="C631" s="333" t="s">
        <v>496</v>
      </c>
      <c r="D631" s="329"/>
      <c r="E631" s="271"/>
      <c r="F631" s="2"/>
      <c r="H631" s="2"/>
      <c r="I631" s="379"/>
      <c r="J631" s="38"/>
      <c r="L631" s="2"/>
      <c r="M631" s="382"/>
      <c r="N631" s="2"/>
      <c r="O631" s="42"/>
    </row>
    <row r="632" spans="2:15" ht="13.5" customHeight="1" x14ac:dyDescent="0.3">
      <c r="B632" s="328"/>
      <c r="C632" s="333" t="s">
        <v>497</v>
      </c>
      <c r="D632" s="329"/>
      <c r="E632" s="271"/>
      <c r="F632" s="2"/>
      <c r="H632" s="2"/>
      <c r="I632" s="379"/>
      <c r="J632" s="38"/>
      <c r="L632" s="2"/>
      <c r="M632" s="382"/>
      <c r="N632" s="2"/>
      <c r="O632" s="42"/>
    </row>
    <row r="633" spans="2:15" ht="13.5" customHeight="1" x14ac:dyDescent="0.3">
      <c r="B633" s="328"/>
      <c r="C633" s="333" t="s">
        <v>498</v>
      </c>
      <c r="D633" s="329"/>
      <c r="E633" s="271"/>
      <c r="F633" s="2"/>
      <c r="H633" s="2"/>
      <c r="I633" s="379"/>
      <c r="J633" s="38"/>
      <c r="L633" s="2"/>
      <c r="M633" s="382"/>
      <c r="N633" s="2"/>
      <c r="O633" s="42"/>
    </row>
    <row r="634" spans="2:15" ht="13.5" customHeight="1" x14ac:dyDescent="0.3">
      <c r="B634" s="328"/>
      <c r="C634" s="333" t="s">
        <v>499</v>
      </c>
      <c r="D634" s="329"/>
      <c r="E634" s="271"/>
      <c r="F634" s="2"/>
      <c r="H634" s="2"/>
      <c r="I634" s="379"/>
      <c r="J634" s="38"/>
      <c r="L634" s="2"/>
      <c r="M634" s="382"/>
      <c r="N634" s="2"/>
      <c r="O634" s="42"/>
    </row>
    <row r="635" spans="2:15" ht="13.5" customHeight="1" x14ac:dyDescent="0.3">
      <c r="B635" s="328"/>
      <c r="C635" s="333" t="s">
        <v>500</v>
      </c>
      <c r="D635" s="329"/>
      <c r="E635" s="271"/>
      <c r="F635" s="2"/>
      <c r="H635" s="2"/>
      <c r="I635" s="379"/>
      <c r="J635" s="38"/>
      <c r="L635" s="2"/>
      <c r="M635" s="382"/>
      <c r="N635" s="2"/>
      <c r="O635" s="42"/>
    </row>
    <row r="636" spans="2:15" ht="13.5" customHeight="1" x14ac:dyDescent="0.3">
      <c r="B636" s="328"/>
      <c r="C636" s="333" t="s">
        <v>512</v>
      </c>
      <c r="D636" s="329"/>
      <c r="E636" s="271"/>
      <c r="F636" s="2"/>
      <c r="H636" s="2"/>
      <c r="I636" s="379"/>
      <c r="J636" s="38"/>
      <c r="L636" s="2"/>
      <c r="M636" s="382"/>
      <c r="N636" s="2"/>
      <c r="O636" s="42"/>
    </row>
    <row r="637" spans="2:15" ht="13.5" customHeight="1" x14ac:dyDescent="0.3">
      <c r="B637" s="328"/>
      <c r="C637" s="334" t="s">
        <v>514</v>
      </c>
      <c r="D637" s="329"/>
      <c r="E637" s="271"/>
      <c r="F637" s="2"/>
      <c r="H637" s="2"/>
      <c r="I637" s="379"/>
      <c r="J637" s="38"/>
      <c r="L637" s="2"/>
      <c r="M637" s="382"/>
      <c r="N637" s="2"/>
      <c r="O637" s="42"/>
    </row>
    <row r="638" spans="2:15" ht="13.5" customHeight="1" x14ac:dyDescent="0.3">
      <c r="B638" s="328"/>
      <c r="C638" s="334" t="s">
        <v>513</v>
      </c>
      <c r="D638" s="329"/>
      <c r="E638" s="271"/>
      <c r="F638" s="2"/>
      <c r="H638" s="2"/>
      <c r="I638" s="379"/>
      <c r="J638" s="38"/>
      <c r="L638" s="2"/>
      <c r="M638" s="383" t="s">
        <v>454</v>
      </c>
      <c r="N638" s="2"/>
      <c r="O638" s="42"/>
    </row>
    <row r="639" spans="2:15" ht="13.5" customHeight="1" thickBot="1" x14ac:dyDescent="0.35">
      <c r="B639" s="328"/>
      <c r="C639" s="334" t="s">
        <v>511</v>
      </c>
      <c r="D639" s="329"/>
      <c r="E639" s="272"/>
      <c r="F639" s="2"/>
      <c r="H639" s="2"/>
      <c r="I639" s="379"/>
      <c r="J639" s="38"/>
      <c r="L639" s="2"/>
      <c r="M639" s="383"/>
      <c r="N639" s="2"/>
      <c r="O639" s="42"/>
    </row>
    <row r="640" spans="2:15" ht="13.5" customHeight="1" x14ac:dyDescent="0.4">
      <c r="B640" s="37"/>
      <c r="C640" s="13"/>
      <c r="D640" s="13"/>
      <c r="E640" s="270"/>
      <c r="F640" s="2"/>
      <c r="H640" s="2"/>
      <c r="I640" s="47"/>
      <c r="J640" s="38"/>
      <c r="L640" s="2"/>
      <c r="M640" s="26"/>
      <c r="N640" s="2"/>
      <c r="O640" s="42"/>
    </row>
    <row r="641" spans="2:15" ht="18" customHeight="1" x14ac:dyDescent="0.4">
      <c r="B641" s="37"/>
      <c r="C641" s="142" t="s">
        <v>346</v>
      </c>
      <c r="D641" s="13"/>
      <c r="E641" s="14"/>
      <c r="F641" s="2"/>
      <c r="H641" s="2"/>
      <c r="I641" s="47"/>
      <c r="J641" s="38"/>
      <c r="L641" s="2"/>
      <c r="M641" s="142" t="s">
        <v>346</v>
      </c>
      <c r="N641" s="2"/>
      <c r="O641" s="42"/>
    </row>
    <row r="642" spans="2:15" ht="13.5" customHeight="1" thickBot="1" x14ac:dyDescent="0.35">
      <c r="B642" s="37"/>
      <c r="C642" s="13"/>
      <c r="D642" s="13"/>
      <c r="E642" s="234"/>
      <c r="F642" s="2"/>
      <c r="H642" s="2"/>
      <c r="I642" s="47"/>
      <c r="J642" s="38"/>
      <c r="L642" s="2"/>
      <c r="M642" s="26"/>
      <c r="N642" s="2"/>
      <c r="O642" s="42"/>
    </row>
    <row r="643" spans="2:15" ht="63" thickBot="1" x14ac:dyDescent="0.35">
      <c r="B643" s="37"/>
      <c r="C643" s="229" t="s">
        <v>455</v>
      </c>
      <c r="D643" s="13"/>
      <c r="E643" s="145"/>
      <c r="F643" s="2"/>
      <c r="H643" s="2"/>
      <c r="I643" s="51" t="str">
        <f>IF(OR($E610="Cancelled",$E610="Postponed, see Future Events for info",E643&lt;&gt;""), "", "Optional")</f>
        <v>Optional</v>
      </c>
      <c r="J643" s="38"/>
      <c r="L643" s="2"/>
      <c r="M643" s="229" t="s">
        <v>458</v>
      </c>
      <c r="N643" s="2"/>
      <c r="O643" s="42"/>
    </row>
    <row r="644" spans="2:15" x14ac:dyDescent="0.3">
      <c r="B644" s="37"/>
      <c r="C644" s="13"/>
      <c r="D644" s="13"/>
      <c r="E644" s="234"/>
      <c r="F644" s="2"/>
      <c r="H644" s="2"/>
      <c r="I644" s="47"/>
      <c r="J644" s="38"/>
      <c r="L644" s="2"/>
      <c r="M644" s="26"/>
      <c r="N644" s="2"/>
      <c r="O644" s="42"/>
    </row>
    <row r="645" spans="2:15" ht="18" customHeight="1" x14ac:dyDescent="0.4">
      <c r="B645" s="37"/>
      <c r="C645" s="142" t="s">
        <v>130</v>
      </c>
      <c r="D645" s="13"/>
      <c r="E645" s="141"/>
      <c r="F645" s="2"/>
      <c r="H645" s="2"/>
      <c r="I645" s="47"/>
      <c r="J645" s="38"/>
      <c r="L645" s="2"/>
      <c r="M645" s="144" t="s">
        <v>130</v>
      </c>
      <c r="N645" s="2"/>
      <c r="O645" s="42"/>
    </row>
    <row r="646" spans="2:15" ht="13.5" customHeight="1" thickBot="1" x14ac:dyDescent="0.35">
      <c r="B646" s="37"/>
      <c r="C646" s="14"/>
      <c r="D646" s="13"/>
      <c r="E646" s="240"/>
      <c r="F646" s="2"/>
      <c r="H646" s="2"/>
      <c r="I646" s="47"/>
      <c r="J646" s="38"/>
      <c r="L646" s="2"/>
      <c r="M646" s="380" t="s">
        <v>525</v>
      </c>
      <c r="N646" s="2"/>
      <c r="O646" s="42"/>
    </row>
    <row r="647" spans="2:15" ht="13.5" customHeight="1" x14ac:dyDescent="0.3">
      <c r="B647" s="37"/>
      <c r="C647" s="13" t="s">
        <v>431</v>
      </c>
      <c r="D647" s="13"/>
      <c r="E647" s="235"/>
      <c r="F647" s="2"/>
      <c r="H647" s="2"/>
      <c r="I647" s="47" t="str">
        <f>IF(OR($E610="Postponed, see Future Events for info",E647&lt;&gt;""), "", "Information needed")</f>
        <v>Information needed</v>
      </c>
      <c r="J647" s="38"/>
      <c r="L647" s="2"/>
      <c r="M647" s="380"/>
      <c r="N647" s="2"/>
      <c r="O647" s="42"/>
    </row>
    <row r="648" spans="2:15" ht="13.5" thickBot="1" x14ac:dyDescent="0.35">
      <c r="B648" s="37"/>
      <c r="C648" s="13" t="s">
        <v>321</v>
      </c>
      <c r="D648" s="13"/>
      <c r="E648" s="236"/>
      <c r="F648" s="2"/>
      <c r="H648" s="2"/>
      <c r="I648" s="47" t="str">
        <f>IF(OR($E610="Cancelled",$E610="Postponed, see Future Events for info",E648&lt;&gt;""), "", "Information needed")</f>
        <v>Information needed</v>
      </c>
      <c r="J648" s="38"/>
      <c r="L648" s="2"/>
      <c r="M648" s="380"/>
      <c r="N648" s="2"/>
      <c r="O648" s="42"/>
    </row>
    <row r="649" spans="2:15" ht="13.5" thickBot="1" x14ac:dyDescent="0.35">
      <c r="B649" s="37"/>
      <c r="C649" s="13"/>
      <c r="D649" s="13"/>
      <c r="E649" s="234"/>
      <c r="F649" s="2"/>
      <c r="H649" s="2"/>
      <c r="I649" s="47"/>
      <c r="J649" s="38"/>
      <c r="L649" s="2"/>
      <c r="M649" s="380"/>
      <c r="N649" s="2"/>
      <c r="O649" s="42"/>
    </row>
    <row r="650" spans="2:15" x14ac:dyDescent="0.3">
      <c r="B650" s="37"/>
      <c r="C650" s="13" t="s">
        <v>113</v>
      </c>
      <c r="D650" s="13"/>
      <c r="E650" s="241"/>
      <c r="F650" s="2"/>
      <c r="H650" s="2"/>
      <c r="I650" s="47" t="str">
        <f>IF(OR($E610="Postponed, see Future Events for info",E650&lt;&gt;""), "", "Information needed")</f>
        <v>Information needed</v>
      </c>
      <c r="J650" s="38"/>
      <c r="L650" s="2"/>
      <c r="M650" s="380"/>
      <c r="N650" s="2"/>
      <c r="O650" s="42"/>
    </row>
    <row r="651" spans="2:15" ht="13.5" thickBot="1" x14ac:dyDescent="0.35">
      <c r="B651" s="37"/>
      <c r="C651" s="14" t="str">
        <f>IF(E650&lt;&gt;"Yes","","Was the contract reviewed by the RSC Legal team?")</f>
        <v/>
      </c>
      <c r="D651" s="14"/>
      <c r="E651" s="75"/>
      <c r="F651" s="2"/>
      <c r="H651" s="2"/>
      <c r="I651" s="47" t="str">
        <f>IF(AND(C651&lt;&gt;"",E651=""), "Information needed","")</f>
        <v/>
      </c>
      <c r="J651" s="38"/>
      <c r="L651" s="2"/>
      <c r="M651" s="380"/>
      <c r="N651" s="2"/>
      <c r="O651" s="42"/>
    </row>
    <row r="652" spans="2:15" ht="13.5" thickBot="1" x14ac:dyDescent="0.35">
      <c r="B652" s="37"/>
      <c r="C652" s="2"/>
      <c r="D652" s="2"/>
      <c r="E652" s="234"/>
      <c r="F652" s="2"/>
      <c r="H652" s="2"/>
      <c r="I652" s="47"/>
      <c r="J652" s="38"/>
      <c r="L652" s="2"/>
      <c r="M652" s="380"/>
      <c r="N652" s="2"/>
      <c r="O652" s="42"/>
    </row>
    <row r="653" spans="2:15" x14ac:dyDescent="0.3">
      <c r="B653" s="37"/>
      <c r="C653" s="13" t="s">
        <v>527</v>
      </c>
      <c r="D653" s="13"/>
      <c r="E653" s="235"/>
      <c r="F653" s="2"/>
      <c r="H653" s="2"/>
      <c r="I653" s="47" t="str">
        <f>IF(OR($E610="Cancelled",$E610="Postponed, see Future Events for info",E653&lt;&gt;""), "", "Information needed")</f>
        <v>Information needed</v>
      </c>
      <c r="J653" s="38"/>
      <c r="L653" s="2"/>
      <c r="M653" s="380"/>
      <c r="N653" s="2"/>
      <c r="O653" s="42"/>
    </row>
    <row r="654" spans="2:15" ht="26.25" customHeight="1" thickBot="1" x14ac:dyDescent="0.35">
      <c r="B654" s="37"/>
      <c r="C654" s="26" t="str">
        <f>IF(E653&lt;&gt;"Yes","","Please provide details. Additional information can be provided on the Community support page.")</f>
        <v/>
      </c>
      <c r="D654" s="14"/>
      <c r="E654" s="146"/>
      <c r="F654" s="2"/>
      <c r="H654" s="2"/>
      <c r="I654" s="47" t="str">
        <f>IF(AND(C654&lt;&gt;"",E654=""),"Information needed","")</f>
        <v/>
      </c>
      <c r="J654" s="38"/>
      <c r="L654" s="2"/>
      <c r="M654" s="85" t="s">
        <v>131</v>
      </c>
      <c r="N654" s="2"/>
      <c r="O654" s="42"/>
    </row>
    <row r="655" spans="2:15" ht="12" customHeight="1" thickBot="1" x14ac:dyDescent="0.35">
      <c r="B655" s="37"/>
      <c r="C655" s="2"/>
      <c r="D655" s="2"/>
      <c r="E655" s="234"/>
      <c r="F655" s="2"/>
      <c r="H655" s="2"/>
      <c r="I655" s="47"/>
      <c r="J655" s="38"/>
      <c r="L655" s="2"/>
      <c r="M655" s="382" t="s">
        <v>524</v>
      </c>
      <c r="N655" s="2"/>
      <c r="O655" s="42"/>
    </row>
    <row r="656" spans="2:15" x14ac:dyDescent="0.3">
      <c r="B656" s="37"/>
      <c r="C656" s="13" t="s">
        <v>117</v>
      </c>
      <c r="D656" s="13"/>
      <c r="E656" s="235"/>
      <c r="F656" s="2"/>
      <c r="H656" s="2"/>
      <c r="I656" s="47" t="str">
        <f>IF(OR($E610="Cancelled",$E610="Postponed, see Future Events for info",E656&lt;&gt;""), "", "Information needed")</f>
        <v>Information needed</v>
      </c>
      <c r="J656" s="38"/>
      <c r="L656" s="2"/>
      <c r="M656" s="382"/>
      <c r="N656" s="2"/>
      <c r="O656" s="42"/>
    </row>
    <row r="657" spans="1:15" ht="26.25" customHeight="1" thickBot="1" x14ac:dyDescent="0.35">
      <c r="B657" s="37"/>
      <c r="C657" s="14" t="str">
        <f>IF(E656&lt;&gt;"Yes","","Please provide details.")</f>
        <v/>
      </c>
      <c r="D657" s="14"/>
      <c r="E657" s="146"/>
      <c r="F657" s="2"/>
      <c r="H657" s="2"/>
      <c r="I657" s="47" t="str">
        <f>IF(AND(C657&lt;&gt;"",E657=""),"Information needed","")</f>
        <v/>
      </c>
      <c r="J657" s="38"/>
      <c r="L657" s="2"/>
      <c r="M657" s="85" t="s">
        <v>523</v>
      </c>
      <c r="N657" s="2"/>
      <c r="O657" s="42"/>
    </row>
    <row r="658" spans="1:15" ht="18" customHeight="1" x14ac:dyDescent="0.3">
      <c r="B658" s="37"/>
      <c r="C658" s="4"/>
      <c r="D658" s="4"/>
      <c r="E658" s="234"/>
      <c r="F658" s="2"/>
      <c r="H658" s="2"/>
      <c r="I658" s="47"/>
      <c r="J658" s="38"/>
      <c r="L658" s="2"/>
      <c r="M658" s="2"/>
      <c r="N658" s="2"/>
      <c r="O658" s="42"/>
    </row>
    <row r="659" spans="1:15" ht="18" x14ac:dyDescent="0.3">
      <c r="B659" s="37"/>
      <c r="C659" s="144" t="s">
        <v>447</v>
      </c>
      <c r="D659" s="144"/>
      <c r="E659" s="144"/>
      <c r="F659" s="4"/>
      <c r="G659" s="7"/>
      <c r="H659" s="4"/>
      <c r="I659" s="47"/>
      <c r="J659" s="39"/>
      <c r="L659" s="11"/>
      <c r="M659" s="144" t="s">
        <v>447</v>
      </c>
      <c r="N659" s="11"/>
      <c r="O659" s="42"/>
    </row>
    <row r="660" spans="1:15" ht="13.5" customHeight="1" thickBot="1" x14ac:dyDescent="0.35">
      <c r="B660" s="37"/>
      <c r="C660" s="2"/>
      <c r="D660" s="2"/>
      <c r="E660" s="242"/>
      <c r="F660" s="2"/>
      <c r="H660" s="2"/>
      <c r="I660" s="47"/>
      <c r="J660" s="38"/>
      <c r="L660" s="2"/>
      <c r="M660" s="381" t="s">
        <v>432</v>
      </c>
      <c r="N660" s="2"/>
      <c r="O660" s="42"/>
    </row>
    <row r="661" spans="1:15" x14ac:dyDescent="0.3">
      <c r="B661" s="37"/>
      <c r="C661" s="4" t="s">
        <v>63</v>
      </c>
      <c r="D661" s="4"/>
      <c r="E661" s="243"/>
      <c r="F661" s="2"/>
      <c r="H661" s="2"/>
      <c r="I661" s="47" t="str">
        <f>IF(OR($E610="Cancelled",$E610="Postponed, see Future Events for info",E661&lt;&gt;""), "", "Information needed")</f>
        <v>Information needed</v>
      </c>
      <c r="J661" s="38"/>
      <c r="L661" s="2"/>
      <c r="M661" s="381"/>
      <c r="N661" s="2"/>
      <c r="O661" s="42"/>
    </row>
    <row r="662" spans="1:15" ht="13.5" thickBot="1" x14ac:dyDescent="0.35">
      <c r="A662" s="201"/>
      <c r="B662" s="37"/>
      <c r="C662" s="248" t="str">
        <f>IF(E661&lt;&gt;"Red","","Did you submit a declaration form for your red risk assessment?")</f>
        <v/>
      </c>
      <c r="D662" s="14"/>
      <c r="E662" s="146"/>
      <c r="F662" s="2"/>
      <c r="H662" s="2"/>
      <c r="I662" s="47" t="str">
        <f>IF(AND(C662&lt;&gt;"",E662=""), "Information needed","")</f>
        <v/>
      </c>
      <c r="J662" s="38"/>
      <c r="K662" s="201"/>
      <c r="L662" s="2"/>
      <c r="M662" s="381"/>
      <c r="N662" s="2"/>
      <c r="O662" s="42"/>
    </row>
    <row r="663" spans="1:15" s="15" customFormat="1" ht="13.5" thickBot="1" x14ac:dyDescent="0.35">
      <c r="A663" s="68"/>
      <c r="B663" s="37"/>
      <c r="C663" s="4"/>
      <c r="D663" s="4"/>
      <c r="E663" s="234"/>
      <c r="F663" s="2"/>
      <c r="G663" s="8"/>
      <c r="H663" s="2"/>
      <c r="I663" s="47"/>
      <c r="J663" s="38"/>
      <c r="K663" s="68"/>
      <c r="L663" s="2"/>
      <c r="M663" s="381"/>
      <c r="N663" s="2"/>
      <c r="O663" s="43"/>
    </row>
    <row r="664" spans="1:15" x14ac:dyDescent="0.3">
      <c r="B664" s="37"/>
      <c r="C664" s="4" t="s">
        <v>237</v>
      </c>
      <c r="D664" s="4"/>
      <c r="E664" s="244"/>
      <c r="F664" s="2"/>
      <c r="H664" s="2"/>
      <c r="I664" s="47" t="str">
        <f>IF(OR($E610="Cancelled",$E610="Postponed, see Future Events for info",E664&lt;&gt;""), "", "Information needed")</f>
        <v>Information needed</v>
      </c>
      <c r="J664" s="38"/>
      <c r="L664" s="2"/>
      <c r="M664" s="381"/>
      <c r="N664" s="10"/>
      <c r="O664" s="42"/>
    </row>
    <row r="665" spans="1:15" ht="13.5" customHeight="1" thickBot="1" x14ac:dyDescent="0.35">
      <c r="B665" s="37"/>
      <c r="C665" s="248" t="str">
        <f>IF(E664&lt;&gt;"Yes","","Did your event comply with Rule 8.3 of the member network rules?")</f>
        <v/>
      </c>
      <c r="D665" s="14"/>
      <c r="E665" s="146"/>
      <c r="F665" s="2"/>
      <c r="H665" s="2"/>
      <c r="I665" s="47" t="str">
        <f>IF(AND(C665&lt;&gt;"",E665=""), "Information needed","")</f>
        <v/>
      </c>
      <c r="J665" s="38"/>
      <c r="L665" s="2"/>
      <c r="M665" s="381"/>
      <c r="N665" s="10"/>
      <c r="O665" s="42"/>
    </row>
    <row r="666" spans="1:15" ht="14.25" customHeight="1" thickBot="1" x14ac:dyDescent="0.35">
      <c r="B666" s="37"/>
      <c r="C666" s="14"/>
      <c r="D666" s="14"/>
      <c r="E666" s="245"/>
      <c r="F666" s="2"/>
      <c r="H666" s="2"/>
      <c r="I666" s="47"/>
      <c r="J666" s="38"/>
      <c r="L666" s="2"/>
      <c r="M666" s="381"/>
      <c r="N666" s="10"/>
      <c r="O666" s="42"/>
    </row>
    <row r="667" spans="1:15" ht="40.5" customHeight="1" thickBot="1" x14ac:dyDescent="0.35">
      <c r="B667" s="37"/>
      <c r="C667" s="27" t="s">
        <v>182</v>
      </c>
      <c r="D667" s="27"/>
      <c r="E667" s="145"/>
      <c r="F667" s="2"/>
      <c r="H667" s="2"/>
      <c r="I667" s="51" t="str">
        <f>IF(OR($E610="Cancelled",$E610="Postponed, see Future Events for info",E667&lt;&gt;""), "", "Optional")</f>
        <v>Optional</v>
      </c>
      <c r="J667" s="38"/>
      <c r="L667" s="2"/>
      <c r="M667" s="85" t="s">
        <v>236</v>
      </c>
      <c r="N667" s="10"/>
      <c r="O667" s="42"/>
    </row>
    <row r="668" spans="1:15" ht="13.5" customHeight="1" x14ac:dyDescent="0.3">
      <c r="B668" s="37"/>
      <c r="C668" s="2"/>
      <c r="D668" s="2"/>
      <c r="E668" s="245"/>
      <c r="F668" s="2"/>
      <c r="H668" s="2"/>
      <c r="I668" s="47"/>
      <c r="J668" s="38"/>
      <c r="L668" s="2"/>
      <c r="M668" s="45"/>
      <c r="N668" s="2"/>
      <c r="O668" s="42"/>
    </row>
    <row r="669" spans="1:15" ht="18" x14ac:dyDescent="0.4">
      <c r="B669" s="37"/>
      <c r="C669" s="142" t="s">
        <v>64</v>
      </c>
      <c r="D669" s="142"/>
      <c r="E669" s="142"/>
      <c r="F669" s="2"/>
      <c r="H669" s="2"/>
      <c r="I669" s="47"/>
      <c r="J669" s="38"/>
      <c r="L669" s="2"/>
      <c r="M669" s="144" t="s">
        <v>64</v>
      </c>
      <c r="N669" s="2"/>
      <c r="O669" s="42"/>
    </row>
    <row r="670" spans="1:15" x14ac:dyDescent="0.3">
      <c r="B670" s="37"/>
      <c r="C670" s="4"/>
      <c r="D670" s="4"/>
      <c r="E670" s="234"/>
      <c r="F670" s="2"/>
      <c r="H670" s="2"/>
      <c r="I670" s="47"/>
      <c r="J670" s="38"/>
      <c r="L670" s="2"/>
      <c r="M670" s="381" t="s">
        <v>445</v>
      </c>
      <c r="N670" s="2"/>
      <c r="O670" s="42"/>
    </row>
    <row r="671" spans="1:15" ht="14.25" customHeight="1" thickBot="1" x14ac:dyDescent="0.35">
      <c r="B671" s="37"/>
      <c r="C671" s="4" t="s">
        <v>360</v>
      </c>
      <c r="D671" s="4"/>
      <c r="E671" s="234"/>
      <c r="F671" s="2"/>
      <c r="H671" s="2"/>
      <c r="I671" s="47"/>
      <c r="J671" s="38"/>
      <c r="L671" s="2"/>
      <c r="M671" s="381"/>
      <c r="N671" s="2"/>
      <c r="O671" s="42"/>
    </row>
    <row r="672" spans="1:15" ht="14.25" customHeight="1" x14ac:dyDescent="0.3">
      <c r="B672" s="37"/>
      <c r="C672" s="86" t="s">
        <v>69</v>
      </c>
      <c r="D672" s="86"/>
      <c r="E672" s="235"/>
      <c r="F672" s="2"/>
      <c r="H672" s="2"/>
      <c r="I672" s="47" t="str">
        <f>IF(OR($E610="Cancelled",$E610="Postponed, see Future Events for info",E672&lt;&gt;""), "", "Information needed")</f>
        <v>Information needed</v>
      </c>
      <c r="J672" s="38"/>
      <c r="L672" s="2"/>
      <c r="M672" s="381"/>
      <c r="N672" s="2"/>
      <c r="O672" s="42"/>
    </row>
    <row r="673" spans="1:15" ht="14.25" customHeight="1" x14ac:dyDescent="0.3">
      <c r="B673" s="37"/>
      <c r="C673" s="86" t="s">
        <v>70</v>
      </c>
      <c r="D673" s="86"/>
      <c r="E673" s="246"/>
      <c r="F673" s="2"/>
      <c r="H673" s="2"/>
      <c r="I673" s="47" t="str">
        <f>IF(OR($E610="Cancelled",$E610="Postponed, see Future Events for info",E673&lt;&gt;""), "", "Information needed")</f>
        <v>Information needed</v>
      </c>
      <c r="J673" s="38"/>
      <c r="L673" s="2"/>
      <c r="M673" s="381"/>
      <c r="N673" s="2"/>
      <c r="O673" s="42"/>
    </row>
    <row r="674" spans="1:15" ht="14.25" customHeight="1" x14ac:dyDescent="0.3">
      <c r="B674" s="37"/>
      <c r="C674" s="86" t="s">
        <v>72</v>
      </c>
      <c r="D674" s="86"/>
      <c r="E674" s="237"/>
      <c r="F674" s="2"/>
      <c r="H674" s="2"/>
      <c r="I674" s="47" t="str">
        <f>IF(OR($E610="Cancelled",$E610="Postponed, see Future Events for info",E674&lt;&gt;""), "", "Information needed")</f>
        <v>Information needed</v>
      </c>
      <c r="J674" s="38"/>
      <c r="L674" s="2"/>
      <c r="M674" s="381"/>
      <c r="N674" s="2"/>
      <c r="O674" s="42"/>
    </row>
    <row r="675" spans="1:15" ht="14.25" customHeight="1" thickBot="1" x14ac:dyDescent="0.35">
      <c r="B675" s="37"/>
      <c r="C675" s="86" t="s">
        <v>71</v>
      </c>
      <c r="D675" s="86"/>
      <c r="E675" s="236"/>
      <c r="F675" s="2"/>
      <c r="H675" s="2"/>
      <c r="I675" s="47" t="str">
        <f>IF(OR($E610="Cancelled",$E610="Postponed, see Future Events for info",E675&lt;&gt;""), "", "Information needed")</f>
        <v>Information needed</v>
      </c>
      <c r="J675" s="38"/>
      <c r="L675" s="2"/>
      <c r="M675" s="381"/>
      <c r="N675" s="2"/>
      <c r="O675" s="42"/>
    </row>
    <row r="676" spans="1:15" ht="14.25" customHeight="1" thickBot="1" x14ac:dyDescent="0.35">
      <c r="B676" s="37"/>
      <c r="C676" s="2"/>
      <c r="D676" s="2"/>
      <c r="E676" s="234"/>
      <c r="F676" s="2"/>
      <c r="H676" s="2"/>
      <c r="I676" s="47"/>
      <c r="J676" s="38"/>
      <c r="L676" s="2"/>
      <c r="M676" s="381"/>
      <c r="N676" s="2"/>
      <c r="O676" s="42"/>
    </row>
    <row r="677" spans="1:15" ht="12.75" customHeight="1" x14ac:dyDescent="0.3">
      <c r="B677" s="37"/>
      <c r="C677" s="46" t="s">
        <v>65</v>
      </c>
      <c r="D677" s="46"/>
      <c r="E677" s="235"/>
      <c r="F677" s="2"/>
      <c r="H677" s="2"/>
      <c r="I677" s="47" t="str">
        <f>IF(OR($E610="Cancelled",$E610="Postponed, see Future Events for info",E677&lt;&gt;""), "", "Information needed")</f>
        <v>Information needed</v>
      </c>
      <c r="J677" s="38"/>
      <c r="L677" s="2"/>
      <c r="M677" s="381"/>
      <c r="N677" s="2"/>
      <c r="O677" s="42"/>
    </row>
    <row r="678" spans="1:15" ht="56.25" customHeight="1" thickBot="1" x14ac:dyDescent="0.3">
      <c r="B678" s="37"/>
      <c r="C678" s="14" t="str">
        <f>IF(E677&lt;&gt;"Yes","","Please provide details here")</f>
        <v/>
      </c>
      <c r="D678" s="14"/>
      <c r="E678" s="75"/>
      <c r="F678" s="14"/>
      <c r="G678" s="54"/>
      <c r="H678" s="14"/>
      <c r="I678" s="47" t="str">
        <f>IF(AND(C678&lt;&gt;"",E678=""), "Information needed","")</f>
        <v/>
      </c>
      <c r="J678" s="83"/>
      <c r="L678" s="2"/>
      <c r="M678" s="381"/>
      <c r="N678" s="2"/>
      <c r="O678" s="84"/>
    </row>
    <row r="679" spans="1:15" ht="13.5" thickBot="1" x14ac:dyDescent="0.35">
      <c r="B679" s="37"/>
      <c r="C679" s="4"/>
      <c r="D679" s="4"/>
      <c r="E679" s="26"/>
      <c r="F679" s="2"/>
      <c r="H679" s="2"/>
      <c r="I679" s="47"/>
      <c r="J679" s="38"/>
      <c r="L679" s="2"/>
      <c r="M679" s="381"/>
      <c r="N679" s="2"/>
      <c r="O679" s="42"/>
    </row>
    <row r="680" spans="1:15" ht="57" customHeight="1" thickBot="1" x14ac:dyDescent="0.35">
      <c r="B680" s="37"/>
      <c r="C680" s="27" t="s">
        <v>75</v>
      </c>
      <c r="D680" s="27"/>
      <c r="E680" s="145"/>
      <c r="F680" s="2"/>
      <c r="H680" s="2"/>
      <c r="I680" s="51" t="str">
        <f>IF(OR($E610="Cancelled",$E610="Postponed, see Future Events for info",E680&lt;&gt;""), "", "Optional")</f>
        <v>Optional</v>
      </c>
      <c r="J680" s="38"/>
      <c r="L680" s="2"/>
      <c r="M680" s="85" t="s">
        <v>448</v>
      </c>
      <c r="N680" s="2"/>
      <c r="O680" s="42"/>
    </row>
    <row r="681" spans="1:15" x14ac:dyDescent="0.3">
      <c r="B681" s="37"/>
      <c r="C681" s="4"/>
      <c r="D681" s="4"/>
      <c r="E681" s="234"/>
      <c r="F681" s="2"/>
      <c r="H681" s="2"/>
      <c r="I681" s="47"/>
      <c r="J681" s="38"/>
      <c r="L681" s="2"/>
      <c r="M681" s="4"/>
      <c r="N681" s="2"/>
      <c r="O681" s="42"/>
    </row>
    <row r="682" spans="1:15" ht="13.5" thickBot="1" x14ac:dyDescent="0.35">
      <c r="C682" s="8"/>
      <c r="D682" s="8"/>
      <c r="I682" s="50"/>
      <c r="J682" s="42"/>
      <c r="M682" s="8"/>
    </row>
    <row r="683" spans="1:15" s="98" customFormat="1" ht="21.75" customHeight="1" thickBot="1" x14ac:dyDescent="0.35">
      <c r="C683" s="247" t="s">
        <v>392</v>
      </c>
      <c r="D683" s="150"/>
      <c r="E683" s="247" t="s">
        <v>400</v>
      </c>
      <c r="I683" s="96"/>
      <c r="M683" s="94" t="s">
        <v>251</v>
      </c>
    </row>
    <row r="684" spans="1:15" ht="12.5" x14ac:dyDescent="0.25">
      <c r="C684" s="44"/>
      <c r="D684" s="44"/>
      <c r="M684" s="44"/>
    </row>
    <row r="686" spans="1:15" x14ac:dyDescent="0.3">
      <c r="B686" s="37"/>
      <c r="C686" s="4"/>
      <c r="D686" s="4"/>
      <c r="E686" s="234"/>
      <c r="F686" s="2"/>
      <c r="H686" s="2"/>
      <c r="I686" s="48"/>
      <c r="J686" s="2"/>
      <c r="L686" s="2"/>
      <c r="M686" s="4"/>
      <c r="N686" s="2"/>
    </row>
    <row r="687" spans="1:15" ht="29.5" x14ac:dyDescent="0.25">
      <c r="A687" s="200">
        <v>9</v>
      </c>
      <c r="B687" s="35"/>
      <c r="C687" s="151" t="s">
        <v>344</v>
      </c>
      <c r="D687" s="151"/>
      <c r="E687" s="151"/>
      <c r="F687" s="152"/>
      <c r="G687" s="16"/>
      <c r="H687" s="12"/>
      <c r="I687" s="140" t="str">
        <f>IF(COUNTIF(I691:I765,"Information needed")&lt;1,"Complete","Incomplete")</f>
        <v>Incomplete</v>
      </c>
      <c r="J687" s="41"/>
      <c r="K687" s="200">
        <v>9</v>
      </c>
      <c r="L687" s="12"/>
      <c r="M687" s="101" t="s">
        <v>263</v>
      </c>
      <c r="N687" s="12"/>
    </row>
    <row r="688" spans="1:15" x14ac:dyDescent="0.3">
      <c r="B688" s="37"/>
      <c r="C688" s="37"/>
      <c r="D688" s="37"/>
      <c r="E688" s="37"/>
      <c r="F688" s="37"/>
      <c r="G688" s="16"/>
      <c r="H688" s="37"/>
      <c r="I688" s="37"/>
      <c r="J688" s="37"/>
      <c r="L688" s="2"/>
      <c r="M688" s="4"/>
      <c r="N688" s="2"/>
    </row>
    <row r="689" spans="2:15" ht="18" customHeight="1" x14ac:dyDescent="0.4">
      <c r="B689" s="37"/>
      <c r="C689" s="142" t="s">
        <v>446</v>
      </c>
      <c r="D689" s="142"/>
      <c r="E689" s="141"/>
      <c r="F689" s="2"/>
      <c r="H689" s="2"/>
      <c r="I689" s="48"/>
      <c r="J689" s="2"/>
      <c r="L689" s="2"/>
      <c r="M689" s="143" t="s">
        <v>319</v>
      </c>
      <c r="N689" s="2"/>
    </row>
    <row r="690" spans="2:15" ht="13.5" customHeight="1" thickBot="1" x14ac:dyDescent="0.35">
      <c r="B690" s="37"/>
      <c r="C690" s="4"/>
      <c r="D690" s="4"/>
      <c r="E690" s="234"/>
      <c r="F690" s="2"/>
      <c r="H690" s="2"/>
      <c r="I690" s="48"/>
      <c r="J690" s="2"/>
      <c r="L690" s="2"/>
      <c r="M690" s="26"/>
      <c r="N690" s="2"/>
    </row>
    <row r="691" spans="2:15" ht="13.5" customHeight="1" x14ac:dyDescent="0.3">
      <c r="B691" s="37"/>
      <c r="C691" s="13" t="s">
        <v>13</v>
      </c>
      <c r="D691" s="13"/>
      <c r="E691" s="235"/>
      <c r="F691" s="2"/>
      <c r="H691" s="2"/>
      <c r="I691" s="47" t="str">
        <f>IF(OR($E695="Cancelled",$E695="Postponed, see Future Events for info",E691&lt;&gt;""), "", "Information needed")</f>
        <v>Information needed</v>
      </c>
      <c r="J691" s="38"/>
      <c r="L691" s="2"/>
      <c r="M691" s="355" t="s">
        <v>457</v>
      </c>
      <c r="N691" s="2"/>
      <c r="O691" s="42"/>
    </row>
    <row r="692" spans="2:15" ht="13.5" customHeight="1" x14ac:dyDescent="0.3">
      <c r="B692" s="37"/>
      <c r="C692" s="13" t="s">
        <v>50</v>
      </c>
      <c r="D692" s="13"/>
      <c r="E692" s="237"/>
      <c r="F692" s="2"/>
      <c r="H692" s="2"/>
      <c r="I692" s="47" t="str">
        <f>IF(OR($E695="Cancelled",$E695="Postponed, see Future Events for info",E692&lt;&gt;""), "", "Information needed")</f>
        <v>Information needed</v>
      </c>
      <c r="J692" s="38"/>
      <c r="L692" s="2"/>
      <c r="M692" s="355"/>
      <c r="N692" s="2"/>
      <c r="O692" s="42"/>
    </row>
    <row r="693" spans="2:15" ht="13.5" customHeight="1" x14ac:dyDescent="0.3">
      <c r="B693" s="37"/>
      <c r="C693" s="13" t="s">
        <v>110</v>
      </c>
      <c r="D693" s="13"/>
      <c r="E693" s="237"/>
      <c r="F693" s="2"/>
      <c r="H693" s="2"/>
      <c r="I693" s="47" t="str">
        <f>IF(OR($E695="Cancelled",$E695="Postponed, see Future Events for info",E693&lt;&gt;""), "", "Information needed")</f>
        <v>Information needed</v>
      </c>
      <c r="J693" s="38"/>
      <c r="L693" s="2"/>
      <c r="M693" s="355"/>
      <c r="N693" s="2"/>
      <c r="O693" s="42"/>
    </row>
    <row r="694" spans="2:15" ht="13.5" customHeight="1" x14ac:dyDescent="0.3">
      <c r="B694" s="37"/>
      <c r="C694" s="13" t="s">
        <v>487</v>
      </c>
      <c r="D694" s="13"/>
      <c r="E694" s="237"/>
      <c r="F694" s="2"/>
      <c r="H694" s="2"/>
      <c r="I694" s="47" t="str">
        <f>IF(OR($E695="Cancelled",$E695="Postponed, see Future Events for info",E694&lt;&gt;""), "", "Information needed")</f>
        <v>Information needed</v>
      </c>
      <c r="J694" s="38"/>
      <c r="L694" s="2"/>
      <c r="M694" s="355"/>
      <c r="N694" s="2"/>
      <c r="O694" s="42"/>
    </row>
    <row r="695" spans="2:15" ht="13.5" customHeight="1" thickBot="1" x14ac:dyDescent="0.35">
      <c r="B695" s="37"/>
      <c r="C695" s="156" t="s">
        <v>486</v>
      </c>
      <c r="D695" s="13"/>
      <c r="E695" s="236"/>
      <c r="F695" s="2"/>
      <c r="H695" s="2"/>
      <c r="I695" s="47" t="str">
        <f>IF(OR($E695="Cancelled",$E695="Postponed, see Future Events for info",E695&lt;&gt;""), "", "Information needed")</f>
        <v>Information needed</v>
      </c>
      <c r="J695" s="38"/>
      <c r="L695" s="2"/>
      <c r="M695" s="355"/>
      <c r="N695" s="2"/>
      <c r="O695" s="42"/>
    </row>
    <row r="696" spans="2:15" ht="13.5" customHeight="1" thickBot="1" x14ac:dyDescent="0.35">
      <c r="B696" s="37"/>
      <c r="C696" s="13"/>
      <c r="D696" s="13"/>
      <c r="E696" s="234"/>
      <c r="F696" s="2"/>
      <c r="H696" s="2"/>
      <c r="I696" s="47"/>
      <c r="J696" s="38"/>
      <c r="L696" s="2"/>
      <c r="M696" s="355"/>
      <c r="N696" s="2"/>
      <c r="O696" s="42"/>
    </row>
    <row r="697" spans="2:15" ht="13.5" customHeight="1" x14ac:dyDescent="0.3">
      <c r="B697" s="37"/>
      <c r="C697" s="13" t="s">
        <v>503</v>
      </c>
      <c r="D697" s="13"/>
      <c r="E697" s="235"/>
      <c r="F697" s="2"/>
      <c r="H697" s="2"/>
      <c r="I697" s="47" t="str">
        <f>IF(OR($E695="Cancelled",$E695="Postponed, see Future Events for info",E697&lt;&gt;""), "", "Information needed")</f>
        <v>Information needed</v>
      </c>
      <c r="J697" s="38"/>
      <c r="L697" s="2"/>
      <c r="M697" s="355"/>
      <c r="N697" s="2"/>
      <c r="O697" s="42"/>
    </row>
    <row r="698" spans="2:15" ht="13.5" customHeight="1" thickBot="1" x14ac:dyDescent="0.35">
      <c r="B698" s="37"/>
      <c r="C698" s="23" t="str">
        <f>IF(E697&lt;&gt;"Yes","Use this space if you would like to report repeated 2023 events as one entry","If yes, how many times did you run this event/ how many events were in the series?")</f>
        <v>Use this space if you would like to report repeated 2023 events as one entry</v>
      </c>
      <c r="D698" s="13"/>
      <c r="E698" s="236"/>
      <c r="F698" s="2"/>
      <c r="H698" s="2"/>
      <c r="I698" s="47" t="str">
        <f>IF(AND(C698="If yes, how many times did you run this event/ how many events were in the series?",E698=""), "Information needed","")</f>
        <v/>
      </c>
      <c r="J698" s="38"/>
      <c r="L698" s="2"/>
      <c r="M698" s="355"/>
      <c r="N698" s="2"/>
      <c r="O698" s="42"/>
    </row>
    <row r="699" spans="2:15" ht="13.5" customHeight="1" thickBot="1" x14ac:dyDescent="0.35">
      <c r="B699" s="37"/>
      <c r="C699" s="13"/>
      <c r="D699" s="13"/>
      <c r="E699" s="234"/>
      <c r="F699" s="2"/>
      <c r="H699" s="2"/>
      <c r="I699" s="47"/>
      <c r="J699" s="38"/>
      <c r="L699" s="2"/>
      <c r="M699" s="355" t="s">
        <v>456</v>
      </c>
      <c r="N699" s="2"/>
      <c r="O699" s="42"/>
    </row>
    <row r="700" spans="2:15" ht="13.5" customHeight="1" x14ac:dyDescent="0.3">
      <c r="B700" s="37"/>
      <c r="C700" s="13" t="str">
        <f>IF(E697&lt;&gt;"Yes","Start date","Date of first event")</f>
        <v>Start date</v>
      </c>
      <c r="D700" s="13"/>
      <c r="E700" s="238"/>
      <c r="F700" s="2"/>
      <c r="H700" s="2"/>
      <c r="I700" s="47" t="str">
        <f>IF(OR($E695="Cancelled",$E695="Postponed, see Future Events for info",E700&lt;&gt;""), "", "Information needed")</f>
        <v>Information needed</v>
      </c>
      <c r="J700" s="38"/>
      <c r="L700" s="2"/>
      <c r="M700" s="355"/>
      <c r="N700" s="2"/>
      <c r="O700" s="42"/>
    </row>
    <row r="701" spans="2:15" ht="13.5" customHeight="1" thickBot="1" x14ac:dyDescent="0.35">
      <c r="B701" s="37"/>
      <c r="C701" s="13" t="str">
        <f>IF(E697&lt;&gt;"Yes","End date","Date of last event")</f>
        <v>End date</v>
      </c>
      <c r="D701" s="13"/>
      <c r="E701" s="239"/>
      <c r="F701" s="2"/>
      <c r="H701" s="2"/>
      <c r="I701" s="47" t="str">
        <f>IF(OR($E695="Cancelled",$E695="Postponed, see Future Events for info",E701&lt;&gt;""), "", "Information needed")</f>
        <v>Information needed</v>
      </c>
      <c r="J701" s="38"/>
      <c r="L701" s="2"/>
      <c r="M701" s="355"/>
      <c r="N701" s="2"/>
      <c r="O701" s="42"/>
    </row>
    <row r="702" spans="2:15" ht="13.5" customHeight="1" thickBot="1" x14ac:dyDescent="0.35">
      <c r="B702" s="37"/>
      <c r="C702" s="13"/>
      <c r="D702" s="13"/>
      <c r="E702" s="234"/>
      <c r="F702" s="2"/>
      <c r="H702" s="2"/>
      <c r="I702" s="47"/>
      <c r="J702" s="38"/>
      <c r="L702" s="2"/>
      <c r="M702" s="147" t="s">
        <v>389</v>
      </c>
      <c r="N702" s="2"/>
      <c r="O702" s="42"/>
    </row>
    <row r="703" spans="2:15" ht="13.5" customHeight="1" x14ac:dyDescent="0.3">
      <c r="B703" s="37"/>
      <c r="C703" s="13" t="s">
        <v>54</v>
      </c>
      <c r="D703" s="13"/>
      <c r="E703" s="235"/>
      <c r="F703" s="2"/>
      <c r="H703" s="2"/>
      <c r="I703" s="47" t="str">
        <f>IF(OR($E695="Cancelled",$E695="Postponed, see Future Events for info",E703&lt;&gt;""), "", "Information needed")</f>
        <v>Information needed</v>
      </c>
      <c r="J703" s="38"/>
      <c r="L703" s="2"/>
      <c r="M703" s="26"/>
      <c r="N703" s="2"/>
      <c r="O703" s="42"/>
    </row>
    <row r="704" spans="2:15" ht="13.5" customHeight="1" thickBot="1" x14ac:dyDescent="0.35">
      <c r="B704" s="37"/>
      <c r="C704" s="13" t="s">
        <v>73</v>
      </c>
      <c r="D704" s="13"/>
      <c r="E704" s="236"/>
      <c r="F704" s="2"/>
      <c r="H704" s="2"/>
      <c r="I704" s="51" t="str">
        <f>IF(OR($E695="Cancelled",$E695="Postponed, see Future Events for info",E704&lt;&gt;""), "", "Optional")</f>
        <v>Optional</v>
      </c>
      <c r="J704" s="38"/>
      <c r="L704" s="2"/>
      <c r="M704" s="355" t="s">
        <v>453</v>
      </c>
      <c r="N704" s="2"/>
      <c r="O704" s="42"/>
    </row>
    <row r="705" spans="2:15" ht="13.5" customHeight="1" thickBot="1" x14ac:dyDescent="0.35">
      <c r="B705" s="37"/>
      <c r="C705" s="13"/>
      <c r="D705" s="13"/>
      <c r="E705" s="234"/>
      <c r="F705" s="2"/>
      <c r="H705" s="2"/>
      <c r="I705" s="47"/>
      <c r="J705" s="38"/>
      <c r="L705" s="2"/>
      <c r="M705" s="355"/>
      <c r="N705" s="2"/>
      <c r="O705" s="42"/>
    </row>
    <row r="706" spans="2:15" ht="13.5" customHeight="1" x14ac:dyDescent="0.3">
      <c r="B706" s="37"/>
      <c r="C706" s="13" t="s">
        <v>55</v>
      </c>
      <c r="D706" s="13"/>
      <c r="E706" s="235"/>
      <c r="F706" s="2"/>
      <c r="H706" s="2"/>
      <c r="I706" s="47" t="str">
        <f>IF(OR($E695="Cancelled",$E695="Postponed, see Future Events for info",E706&lt;&gt;""), "", "Information needed")</f>
        <v>Information needed</v>
      </c>
      <c r="J706" s="38"/>
      <c r="L706" s="2"/>
      <c r="M706" s="355"/>
      <c r="N706" s="2"/>
      <c r="O706" s="42"/>
    </row>
    <row r="707" spans="2:15" ht="13.5" customHeight="1" thickBot="1" x14ac:dyDescent="0.35">
      <c r="B707" s="37"/>
      <c r="C707" s="13" t="s">
        <v>74</v>
      </c>
      <c r="D707" s="13"/>
      <c r="E707" s="236"/>
      <c r="F707" s="2"/>
      <c r="H707" s="2"/>
      <c r="I707" s="51" t="str">
        <f>IF(OR($E695="Cancelled",$E695="Postponed, see Future Events for info",E707&lt;&gt;""), "", "Optional")</f>
        <v>Optional</v>
      </c>
      <c r="J707" s="38"/>
      <c r="L707" s="2"/>
      <c r="M707" s="355"/>
      <c r="N707" s="2"/>
      <c r="O707" s="42"/>
    </row>
    <row r="708" spans="2:15" ht="13.5" customHeight="1" thickBot="1" x14ac:dyDescent="0.35">
      <c r="B708" s="37"/>
      <c r="C708" s="13"/>
      <c r="D708" s="13"/>
      <c r="E708" s="234"/>
      <c r="F708" s="2"/>
      <c r="H708" s="2"/>
      <c r="I708" s="47"/>
      <c r="J708" s="38"/>
      <c r="L708" s="2"/>
      <c r="M708" s="355"/>
      <c r="N708" s="2"/>
      <c r="O708" s="42"/>
    </row>
    <row r="709" spans="2:15" ht="13.5" customHeight="1" x14ac:dyDescent="0.3">
      <c r="B709" s="37"/>
      <c r="C709" s="13" t="str">
        <f>IF(E697&lt;&gt;"Yes","Number of attendees (approx.)","Number of attendees (average number per event)")</f>
        <v>Number of attendees (approx.)</v>
      </c>
      <c r="D709" s="13"/>
      <c r="E709" s="235"/>
      <c r="F709" s="2"/>
      <c r="H709" s="2"/>
      <c r="I709" s="47" t="str">
        <f>IF(OR($E695="Cancelled",$E695="Postponed, see Future Events for info",E709&lt;&gt;""), "", "Information needed")</f>
        <v>Information needed</v>
      </c>
      <c r="J709" s="38"/>
      <c r="L709" s="2"/>
      <c r="M709" s="355"/>
      <c r="N709" s="2"/>
      <c r="O709" s="42"/>
    </row>
    <row r="710" spans="2:15" ht="13.5" customHeight="1" thickBot="1" x14ac:dyDescent="0.35">
      <c r="B710" s="37"/>
      <c r="C710" s="13" t="s">
        <v>483</v>
      </c>
      <c r="D710" s="13"/>
      <c r="E710" s="236"/>
      <c r="F710" s="2"/>
      <c r="H710" s="2"/>
      <c r="I710" s="47" t="str">
        <f>IF(OR($E695="Cancelled",$E695="Postponed, see Future Events for info",E710&lt;&gt;""), "", "Information needed")</f>
        <v>Information needed</v>
      </c>
      <c r="J710" s="38"/>
      <c r="L710" s="2"/>
      <c r="M710" s="355"/>
      <c r="N710" s="2"/>
      <c r="O710" s="42"/>
    </row>
    <row r="711" spans="2:15" ht="13.5" customHeight="1" x14ac:dyDescent="0.3">
      <c r="B711" s="37"/>
      <c r="C711" s="13"/>
      <c r="D711" s="13"/>
      <c r="E711" s="234"/>
      <c r="F711" s="2"/>
      <c r="H711" s="2"/>
      <c r="I711" s="47"/>
      <c r="J711" s="38"/>
      <c r="L711" s="2"/>
      <c r="M711" s="331"/>
      <c r="N711" s="2"/>
      <c r="O711" s="42"/>
    </row>
    <row r="712" spans="2:15" ht="15" customHeight="1" thickBot="1" x14ac:dyDescent="0.35">
      <c r="B712" s="328"/>
      <c r="C712" s="332" t="s">
        <v>517</v>
      </c>
      <c r="D712" s="329"/>
      <c r="E712" s="330"/>
      <c r="F712" s="2"/>
      <c r="H712" s="2"/>
      <c r="I712" s="47"/>
      <c r="J712" s="38"/>
      <c r="L712" s="2"/>
      <c r="M712" s="382" t="s">
        <v>504</v>
      </c>
      <c r="N712" s="2"/>
      <c r="O712" s="42"/>
    </row>
    <row r="713" spans="2:15" ht="13.5" customHeight="1" x14ac:dyDescent="0.3">
      <c r="B713" s="328"/>
      <c r="C713" s="333" t="s">
        <v>493</v>
      </c>
      <c r="D713" s="329"/>
      <c r="E713" s="269"/>
      <c r="F713" s="2"/>
      <c r="H713" s="2"/>
      <c r="I713" s="379" t="str">
        <f>IF(OR(E713&lt;&gt;"",E714&lt;&gt;"",E715&lt;&gt;"",E716&lt;&gt;"",E717&lt;&gt;"",E718&lt;&gt;"",E719&lt;&gt;"",E720&lt;&gt;"",E721&lt;&gt;"",E722&lt;&gt;"",E723&lt;&gt;"",E724&lt;&gt;""), "", "Information needed")</f>
        <v>Information needed</v>
      </c>
      <c r="J713" s="38"/>
      <c r="L713" s="2"/>
      <c r="M713" s="382"/>
      <c r="N713" s="2"/>
      <c r="O713" s="42"/>
    </row>
    <row r="714" spans="2:15" ht="13.5" customHeight="1" x14ac:dyDescent="0.3">
      <c r="B714" s="328"/>
      <c r="C714" s="333" t="s">
        <v>494</v>
      </c>
      <c r="D714" s="329"/>
      <c r="E714" s="271"/>
      <c r="F714" s="2"/>
      <c r="H714" s="2"/>
      <c r="I714" s="379"/>
      <c r="J714" s="38"/>
      <c r="L714" s="2"/>
      <c r="M714" s="382"/>
      <c r="N714" s="2"/>
      <c r="O714" s="42"/>
    </row>
    <row r="715" spans="2:15" ht="13.5" customHeight="1" x14ac:dyDescent="0.3">
      <c r="B715" s="328"/>
      <c r="C715" s="333" t="s">
        <v>526</v>
      </c>
      <c r="D715" s="329"/>
      <c r="E715" s="271"/>
      <c r="F715" s="2"/>
      <c r="H715" s="2"/>
      <c r="I715" s="379"/>
      <c r="J715" s="38"/>
      <c r="L715" s="2"/>
      <c r="M715" s="382"/>
      <c r="N715" s="2"/>
      <c r="O715" s="42"/>
    </row>
    <row r="716" spans="2:15" ht="13.5" customHeight="1" x14ac:dyDescent="0.3">
      <c r="B716" s="328"/>
      <c r="C716" s="333" t="s">
        <v>496</v>
      </c>
      <c r="D716" s="329"/>
      <c r="E716" s="271"/>
      <c r="F716" s="2"/>
      <c r="H716" s="2"/>
      <c r="I716" s="379"/>
      <c r="J716" s="38"/>
      <c r="L716" s="2"/>
      <c r="M716" s="382"/>
      <c r="N716" s="2"/>
      <c r="O716" s="42"/>
    </row>
    <row r="717" spans="2:15" ht="13.5" customHeight="1" x14ac:dyDescent="0.3">
      <c r="B717" s="328"/>
      <c r="C717" s="333" t="s">
        <v>497</v>
      </c>
      <c r="D717" s="329"/>
      <c r="E717" s="271"/>
      <c r="F717" s="2"/>
      <c r="H717" s="2"/>
      <c r="I717" s="379"/>
      <c r="J717" s="38"/>
      <c r="L717" s="2"/>
      <c r="M717" s="382"/>
      <c r="N717" s="2"/>
      <c r="O717" s="42"/>
    </row>
    <row r="718" spans="2:15" ht="13.5" customHeight="1" x14ac:dyDescent="0.3">
      <c r="B718" s="328"/>
      <c r="C718" s="333" t="s">
        <v>498</v>
      </c>
      <c r="D718" s="329"/>
      <c r="E718" s="271"/>
      <c r="F718" s="2"/>
      <c r="H718" s="2"/>
      <c r="I718" s="379"/>
      <c r="J718" s="38"/>
      <c r="L718" s="2"/>
      <c r="M718" s="382"/>
      <c r="N718" s="2"/>
      <c r="O718" s="42"/>
    </row>
    <row r="719" spans="2:15" ht="13.5" customHeight="1" x14ac:dyDescent="0.3">
      <c r="B719" s="328"/>
      <c r="C719" s="333" t="s">
        <v>499</v>
      </c>
      <c r="D719" s="329"/>
      <c r="E719" s="271"/>
      <c r="F719" s="2"/>
      <c r="H719" s="2"/>
      <c r="I719" s="379"/>
      <c r="J719" s="38"/>
      <c r="L719" s="2"/>
      <c r="M719" s="382"/>
      <c r="N719" s="2"/>
      <c r="O719" s="42"/>
    </row>
    <row r="720" spans="2:15" ht="13.5" customHeight="1" x14ac:dyDescent="0.3">
      <c r="B720" s="328"/>
      <c r="C720" s="333" t="s">
        <v>500</v>
      </c>
      <c r="D720" s="329"/>
      <c r="E720" s="271"/>
      <c r="F720" s="2"/>
      <c r="H720" s="2"/>
      <c r="I720" s="379"/>
      <c r="J720" s="38"/>
      <c r="L720" s="2"/>
      <c r="M720" s="382"/>
      <c r="N720" s="2"/>
      <c r="O720" s="42"/>
    </row>
    <row r="721" spans="2:15" ht="13.5" customHeight="1" x14ac:dyDescent="0.3">
      <c r="B721" s="328"/>
      <c r="C721" s="333" t="s">
        <v>512</v>
      </c>
      <c r="D721" s="329"/>
      <c r="E721" s="271"/>
      <c r="F721" s="2"/>
      <c r="H721" s="2"/>
      <c r="I721" s="379"/>
      <c r="J721" s="38"/>
      <c r="L721" s="2"/>
      <c r="M721" s="382"/>
      <c r="N721" s="2"/>
      <c r="O721" s="42"/>
    </row>
    <row r="722" spans="2:15" ht="13.5" customHeight="1" x14ac:dyDescent="0.3">
      <c r="B722" s="328"/>
      <c r="C722" s="334" t="s">
        <v>514</v>
      </c>
      <c r="D722" s="329"/>
      <c r="E722" s="271"/>
      <c r="F722" s="2"/>
      <c r="H722" s="2"/>
      <c r="I722" s="379"/>
      <c r="J722" s="38"/>
      <c r="L722" s="2"/>
      <c r="M722" s="382"/>
      <c r="N722" s="2"/>
      <c r="O722" s="42"/>
    </row>
    <row r="723" spans="2:15" ht="13.5" customHeight="1" x14ac:dyDescent="0.3">
      <c r="B723" s="328"/>
      <c r="C723" s="334" t="s">
        <v>513</v>
      </c>
      <c r="D723" s="329"/>
      <c r="E723" s="271"/>
      <c r="F723" s="2"/>
      <c r="H723" s="2"/>
      <c r="I723" s="379"/>
      <c r="J723" s="38"/>
      <c r="L723" s="2"/>
      <c r="M723" s="383" t="s">
        <v>454</v>
      </c>
      <c r="N723" s="2"/>
      <c r="O723" s="42"/>
    </row>
    <row r="724" spans="2:15" ht="13.5" customHeight="1" thickBot="1" x14ac:dyDescent="0.35">
      <c r="B724" s="328"/>
      <c r="C724" s="334" t="s">
        <v>511</v>
      </c>
      <c r="D724" s="329"/>
      <c r="E724" s="272"/>
      <c r="F724" s="2"/>
      <c r="H724" s="2"/>
      <c r="I724" s="379"/>
      <c r="J724" s="38"/>
      <c r="L724" s="2"/>
      <c r="M724" s="383"/>
      <c r="N724" s="2"/>
      <c r="O724" s="42"/>
    </row>
    <row r="725" spans="2:15" ht="13.5" customHeight="1" x14ac:dyDescent="0.4">
      <c r="B725" s="37"/>
      <c r="C725" s="13"/>
      <c r="D725" s="13"/>
      <c r="E725" s="270"/>
      <c r="F725" s="2"/>
      <c r="H725" s="2"/>
      <c r="I725" s="47"/>
      <c r="J725" s="38"/>
      <c r="L725" s="2"/>
      <c r="M725" s="26"/>
      <c r="N725" s="2"/>
      <c r="O725" s="42"/>
    </row>
    <row r="726" spans="2:15" ht="18" customHeight="1" x14ac:dyDescent="0.4">
      <c r="B726" s="37"/>
      <c r="C726" s="142" t="s">
        <v>346</v>
      </c>
      <c r="D726" s="13"/>
      <c r="E726" s="14"/>
      <c r="F726" s="2"/>
      <c r="H726" s="2"/>
      <c r="I726" s="47"/>
      <c r="J726" s="38"/>
      <c r="L726" s="2"/>
      <c r="M726" s="142" t="s">
        <v>346</v>
      </c>
      <c r="N726" s="2"/>
      <c r="O726" s="42"/>
    </row>
    <row r="727" spans="2:15" ht="13.5" customHeight="1" thickBot="1" x14ac:dyDescent="0.35">
      <c r="B727" s="37"/>
      <c r="C727" s="13"/>
      <c r="D727" s="13"/>
      <c r="E727" s="234"/>
      <c r="F727" s="2"/>
      <c r="H727" s="2"/>
      <c r="I727" s="47"/>
      <c r="J727" s="38"/>
      <c r="L727" s="2"/>
      <c r="M727" s="26"/>
      <c r="N727" s="2"/>
      <c r="O727" s="42"/>
    </row>
    <row r="728" spans="2:15" ht="63" thickBot="1" x14ac:dyDescent="0.35">
      <c r="B728" s="37"/>
      <c r="C728" s="229" t="s">
        <v>455</v>
      </c>
      <c r="D728" s="13"/>
      <c r="E728" s="145"/>
      <c r="F728" s="2"/>
      <c r="H728" s="2"/>
      <c r="I728" s="51" t="str">
        <f>IF(OR($E695="Cancelled",$E695="Postponed, see Future Events for info",E728&lt;&gt;""), "", "Optional")</f>
        <v>Optional</v>
      </c>
      <c r="J728" s="38"/>
      <c r="L728" s="2"/>
      <c r="M728" s="229" t="s">
        <v>458</v>
      </c>
      <c r="N728" s="2"/>
      <c r="O728" s="42"/>
    </row>
    <row r="729" spans="2:15" x14ac:dyDescent="0.3">
      <c r="B729" s="37"/>
      <c r="C729" s="13"/>
      <c r="D729" s="13"/>
      <c r="E729" s="234"/>
      <c r="F729" s="2"/>
      <c r="H729" s="2"/>
      <c r="I729" s="47"/>
      <c r="J729" s="38"/>
      <c r="L729" s="2"/>
      <c r="M729" s="26"/>
      <c r="N729" s="2"/>
      <c r="O729" s="42"/>
    </row>
    <row r="730" spans="2:15" ht="18" customHeight="1" x14ac:dyDescent="0.4">
      <c r="B730" s="37"/>
      <c r="C730" s="142" t="s">
        <v>130</v>
      </c>
      <c r="D730" s="13"/>
      <c r="E730" s="141"/>
      <c r="F730" s="2"/>
      <c r="H730" s="2"/>
      <c r="I730" s="47"/>
      <c r="J730" s="38"/>
      <c r="L730" s="2"/>
      <c r="M730" s="144" t="s">
        <v>130</v>
      </c>
      <c r="N730" s="2"/>
      <c r="O730" s="42"/>
    </row>
    <row r="731" spans="2:15" ht="13.5" customHeight="1" thickBot="1" x14ac:dyDescent="0.35">
      <c r="B731" s="37"/>
      <c r="C731" s="14"/>
      <c r="D731" s="13"/>
      <c r="E731" s="240"/>
      <c r="F731" s="2"/>
      <c r="H731" s="2"/>
      <c r="I731" s="47"/>
      <c r="J731" s="38"/>
      <c r="L731" s="2"/>
      <c r="M731" s="380" t="s">
        <v>525</v>
      </c>
      <c r="N731" s="2"/>
      <c r="O731" s="42"/>
    </row>
    <row r="732" spans="2:15" ht="13.5" customHeight="1" x14ac:dyDescent="0.3">
      <c r="B732" s="37"/>
      <c r="C732" s="13" t="s">
        <v>431</v>
      </c>
      <c r="D732" s="13"/>
      <c r="E732" s="235"/>
      <c r="F732" s="2"/>
      <c r="H732" s="2"/>
      <c r="I732" s="47" t="str">
        <f>IF(OR($E695="Postponed, see Future Events for info",E732&lt;&gt;""), "", "Information needed")</f>
        <v>Information needed</v>
      </c>
      <c r="J732" s="38"/>
      <c r="L732" s="2"/>
      <c r="M732" s="380"/>
      <c r="N732" s="2"/>
      <c r="O732" s="42"/>
    </row>
    <row r="733" spans="2:15" ht="13.5" thickBot="1" x14ac:dyDescent="0.35">
      <c r="B733" s="37"/>
      <c r="C733" s="13" t="s">
        <v>321</v>
      </c>
      <c r="D733" s="13"/>
      <c r="E733" s="236"/>
      <c r="F733" s="2"/>
      <c r="H733" s="2"/>
      <c r="I733" s="47" t="str">
        <f>IF(OR($E695="Cancelled",$E695="Postponed, see Future Events for info",E733&lt;&gt;""), "", "Information needed")</f>
        <v>Information needed</v>
      </c>
      <c r="J733" s="38"/>
      <c r="L733" s="2"/>
      <c r="M733" s="380"/>
      <c r="N733" s="2"/>
      <c r="O733" s="42"/>
    </row>
    <row r="734" spans="2:15" ht="13.5" thickBot="1" x14ac:dyDescent="0.35">
      <c r="B734" s="37"/>
      <c r="C734" s="13"/>
      <c r="D734" s="13"/>
      <c r="E734" s="234"/>
      <c r="F734" s="2"/>
      <c r="H734" s="2"/>
      <c r="I734" s="47"/>
      <c r="J734" s="38"/>
      <c r="L734" s="2"/>
      <c r="M734" s="380"/>
      <c r="N734" s="2"/>
      <c r="O734" s="42"/>
    </row>
    <row r="735" spans="2:15" x14ac:dyDescent="0.3">
      <c r="B735" s="37"/>
      <c r="C735" s="13" t="s">
        <v>113</v>
      </c>
      <c r="D735" s="13"/>
      <c r="E735" s="241"/>
      <c r="F735" s="2"/>
      <c r="H735" s="2"/>
      <c r="I735" s="47" t="str">
        <f>IF(OR($E695="Postponed, see Future Events for info",E735&lt;&gt;""), "", "Information needed")</f>
        <v>Information needed</v>
      </c>
      <c r="J735" s="38"/>
      <c r="L735" s="2"/>
      <c r="M735" s="380"/>
      <c r="N735" s="2"/>
      <c r="O735" s="42"/>
    </row>
    <row r="736" spans="2:15" ht="13.5" thickBot="1" x14ac:dyDescent="0.35">
      <c r="B736" s="37"/>
      <c r="C736" s="14" t="str">
        <f>IF(E735&lt;&gt;"Yes","","Was the contract reviewed by the RSC Legal team?")</f>
        <v/>
      </c>
      <c r="D736" s="14"/>
      <c r="E736" s="75"/>
      <c r="F736" s="2"/>
      <c r="H736" s="2"/>
      <c r="I736" s="47" t="str">
        <f>IF(AND(C736&lt;&gt;"",E736=""), "Information needed","")</f>
        <v/>
      </c>
      <c r="J736" s="38"/>
      <c r="L736" s="2"/>
      <c r="M736" s="380"/>
      <c r="N736" s="2"/>
      <c r="O736" s="42"/>
    </row>
    <row r="737" spans="1:15" ht="13.5" thickBot="1" x14ac:dyDescent="0.35">
      <c r="B737" s="37"/>
      <c r="C737" s="2"/>
      <c r="D737" s="2"/>
      <c r="E737" s="234"/>
      <c r="F737" s="2"/>
      <c r="H737" s="2"/>
      <c r="I737" s="47"/>
      <c r="J737" s="38"/>
      <c r="L737" s="2"/>
      <c r="M737" s="380"/>
      <c r="N737" s="2"/>
      <c r="O737" s="42"/>
    </row>
    <row r="738" spans="1:15" x14ac:dyDescent="0.3">
      <c r="B738" s="37"/>
      <c r="C738" s="13" t="s">
        <v>527</v>
      </c>
      <c r="D738" s="13"/>
      <c r="E738" s="235"/>
      <c r="F738" s="2"/>
      <c r="H738" s="2"/>
      <c r="I738" s="47" t="str">
        <f>IF(OR($E695="Cancelled",$E695="Postponed, see Future Events for info",E738&lt;&gt;""), "", "Information needed")</f>
        <v>Information needed</v>
      </c>
      <c r="J738" s="38"/>
      <c r="L738" s="2"/>
      <c r="M738" s="380"/>
      <c r="N738" s="2"/>
      <c r="O738" s="42"/>
    </row>
    <row r="739" spans="1:15" ht="26.25" customHeight="1" thickBot="1" x14ac:dyDescent="0.35">
      <c r="B739" s="37"/>
      <c r="C739" s="26" t="str">
        <f>IF(E738&lt;&gt;"Yes","","Please provide details. Additional information can be provided on the Community support page.")</f>
        <v/>
      </c>
      <c r="D739" s="14"/>
      <c r="E739" s="146"/>
      <c r="F739" s="2"/>
      <c r="H739" s="2"/>
      <c r="I739" s="47" t="str">
        <f>IF(AND(C739&lt;&gt;"",E739=""),"Information needed","")</f>
        <v/>
      </c>
      <c r="J739" s="38"/>
      <c r="L739" s="2"/>
      <c r="M739" s="85" t="s">
        <v>131</v>
      </c>
      <c r="N739" s="2"/>
      <c r="O739" s="42"/>
    </row>
    <row r="740" spans="1:15" ht="12" customHeight="1" thickBot="1" x14ac:dyDescent="0.35">
      <c r="B740" s="37"/>
      <c r="C740" s="2"/>
      <c r="D740" s="2"/>
      <c r="E740" s="234"/>
      <c r="F740" s="2"/>
      <c r="H740" s="2"/>
      <c r="I740" s="47"/>
      <c r="J740" s="38"/>
      <c r="L740" s="2"/>
      <c r="M740" s="382" t="s">
        <v>524</v>
      </c>
      <c r="N740" s="2"/>
      <c r="O740" s="42"/>
    </row>
    <row r="741" spans="1:15" x14ac:dyDescent="0.3">
      <c r="B741" s="37"/>
      <c r="C741" s="13" t="s">
        <v>117</v>
      </c>
      <c r="D741" s="13"/>
      <c r="E741" s="235"/>
      <c r="F741" s="2"/>
      <c r="H741" s="2"/>
      <c r="I741" s="47" t="str">
        <f>IF(OR($E695="Cancelled",$E695="Postponed, see Future Events for info",E741&lt;&gt;""), "", "Information needed")</f>
        <v>Information needed</v>
      </c>
      <c r="J741" s="38"/>
      <c r="L741" s="2"/>
      <c r="M741" s="382"/>
      <c r="N741" s="2"/>
      <c r="O741" s="42"/>
    </row>
    <row r="742" spans="1:15" ht="26.25" customHeight="1" thickBot="1" x14ac:dyDescent="0.35">
      <c r="B742" s="37"/>
      <c r="C742" s="14" t="str">
        <f>IF(E741&lt;&gt;"Yes","","Please provide details.")</f>
        <v/>
      </c>
      <c r="D742" s="14"/>
      <c r="E742" s="146"/>
      <c r="F742" s="2"/>
      <c r="H742" s="2"/>
      <c r="I742" s="47" t="str">
        <f>IF(AND(C742&lt;&gt;"",E742=""),"Information needed","")</f>
        <v/>
      </c>
      <c r="J742" s="38"/>
      <c r="L742" s="2"/>
      <c r="M742" s="85" t="s">
        <v>523</v>
      </c>
      <c r="N742" s="2"/>
      <c r="O742" s="42"/>
    </row>
    <row r="743" spans="1:15" ht="18" customHeight="1" x14ac:dyDescent="0.3">
      <c r="B743" s="37"/>
      <c r="C743" s="4"/>
      <c r="D743" s="4"/>
      <c r="E743" s="234"/>
      <c r="F743" s="2"/>
      <c r="H743" s="2"/>
      <c r="I743" s="47"/>
      <c r="J743" s="38"/>
      <c r="L743" s="2"/>
      <c r="M743" s="2"/>
      <c r="N743" s="2"/>
      <c r="O743" s="42"/>
    </row>
    <row r="744" spans="1:15" ht="18" x14ac:dyDescent="0.3">
      <c r="B744" s="37"/>
      <c r="C744" s="144" t="s">
        <v>447</v>
      </c>
      <c r="D744" s="144"/>
      <c r="E744" s="144"/>
      <c r="F744" s="4"/>
      <c r="G744" s="7"/>
      <c r="H744" s="4"/>
      <c r="I744" s="47"/>
      <c r="J744" s="39"/>
      <c r="L744" s="11"/>
      <c r="M744" s="144" t="s">
        <v>447</v>
      </c>
      <c r="N744" s="11"/>
      <c r="O744" s="42"/>
    </row>
    <row r="745" spans="1:15" ht="13.5" customHeight="1" thickBot="1" x14ac:dyDescent="0.35">
      <c r="B745" s="37"/>
      <c r="C745" s="2"/>
      <c r="D745" s="2"/>
      <c r="E745" s="242"/>
      <c r="F745" s="2"/>
      <c r="H745" s="2"/>
      <c r="I745" s="47"/>
      <c r="J745" s="38"/>
      <c r="L745" s="2"/>
      <c r="M745" s="381" t="s">
        <v>432</v>
      </c>
      <c r="N745" s="2"/>
      <c r="O745" s="42"/>
    </row>
    <row r="746" spans="1:15" x14ac:dyDescent="0.3">
      <c r="B746" s="37"/>
      <c r="C746" s="4" t="s">
        <v>63</v>
      </c>
      <c r="D746" s="4"/>
      <c r="E746" s="243"/>
      <c r="F746" s="2"/>
      <c r="H746" s="2"/>
      <c r="I746" s="47" t="str">
        <f>IF(OR($E695="Cancelled",$E695="Postponed, see Future Events for info",E746&lt;&gt;""), "", "Information needed")</f>
        <v>Information needed</v>
      </c>
      <c r="J746" s="38"/>
      <c r="L746" s="2"/>
      <c r="M746" s="381"/>
      <c r="N746" s="2"/>
      <c r="O746" s="42"/>
    </row>
    <row r="747" spans="1:15" ht="13.5" thickBot="1" x14ac:dyDescent="0.35">
      <c r="A747" s="201"/>
      <c r="B747" s="37"/>
      <c r="C747" s="248" t="str">
        <f>IF(E746&lt;&gt;"Red","","Did you submit a declaration form for your red risk assessment?")</f>
        <v/>
      </c>
      <c r="D747" s="14"/>
      <c r="E747" s="146"/>
      <c r="F747" s="2"/>
      <c r="H747" s="2"/>
      <c r="I747" s="47" t="str">
        <f>IF(AND(C747&lt;&gt;"",E747=""), "Information needed","")</f>
        <v/>
      </c>
      <c r="J747" s="38"/>
      <c r="K747" s="201"/>
      <c r="L747" s="2"/>
      <c r="M747" s="381"/>
      <c r="N747" s="2"/>
      <c r="O747" s="42"/>
    </row>
    <row r="748" spans="1:15" s="15" customFormat="1" ht="13.5" thickBot="1" x14ac:dyDescent="0.35">
      <c r="A748" s="68"/>
      <c r="B748" s="37"/>
      <c r="C748" s="4"/>
      <c r="D748" s="4"/>
      <c r="E748" s="234"/>
      <c r="F748" s="2"/>
      <c r="G748" s="8"/>
      <c r="H748" s="2"/>
      <c r="I748" s="47"/>
      <c r="J748" s="38"/>
      <c r="K748" s="68"/>
      <c r="L748" s="2"/>
      <c r="M748" s="381"/>
      <c r="N748" s="2"/>
      <c r="O748" s="43"/>
    </row>
    <row r="749" spans="1:15" x14ac:dyDescent="0.3">
      <c r="B749" s="37"/>
      <c r="C749" s="4" t="s">
        <v>237</v>
      </c>
      <c r="D749" s="4"/>
      <c r="E749" s="244"/>
      <c r="F749" s="2"/>
      <c r="H749" s="2"/>
      <c r="I749" s="47" t="str">
        <f>IF(OR($E695="Cancelled",$E695="Postponed, see Future Events for info",E749&lt;&gt;""), "", "Information needed")</f>
        <v>Information needed</v>
      </c>
      <c r="J749" s="38"/>
      <c r="L749" s="2"/>
      <c r="M749" s="381"/>
      <c r="N749" s="10"/>
      <c r="O749" s="42"/>
    </row>
    <row r="750" spans="1:15" ht="13.5" customHeight="1" thickBot="1" x14ac:dyDescent="0.35">
      <c r="B750" s="37"/>
      <c r="C750" s="248" t="str">
        <f>IF(E749&lt;&gt;"Yes","","Did your event comply with Rule 8.3 of the member network rules?")</f>
        <v/>
      </c>
      <c r="D750" s="14"/>
      <c r="E750" s="146"/>
      <c r="F750" s="2"/>
      <c r="H750" s="2"/>
      <c r="I750" s="47" t="str">
        <f>IF(AND(C750&lt;&gt;"",E750=""), "Information needed","")</f>
        <v/>
      </c>
      <c r="J750" s="38"/>
      <c r="L750" s="2"/>
      <c r="M750" s="381"/>
      <c r="N750" s="10"/>
      <c r="O750" s="42"/>
    </row>
    <row r="751" spans="1:15" ht="14.25" customHeight="1" thickBot="1" x14ac:dyDescent="0.35">
      <c r="B751" s="37"/>
      <c r="C751" s="14"/>
      <c r="D751" s="14"/>
      <c r="E751" s="245"/>
      <c r="F751" s="2"/>
      <c r="H751" s="2"/>
      <c r="I751" s="47"/>
      <c r="J751" s="38"/>
      <c r="L751" s="2"/>
      <c r="M751" s="381"/>
      <c r="N751" s="10"/>
      <c r="O751" s="42"/>
    </row>
    <row r="752" spans="1:15" ht="40.5" customHeight="1" thickBot="1" x14ac:dyDescent="0.35">
      <c r="B752" s="37"/>
      <c r="C752" s="27" t="s">
        <v>182</v>
      </c>
      <c r="D752" s="27"/>
      <c r="E752" s="145"/>
      <c r="F752" s="2"/>
      <c r="H752" s="2"/>
      <c r="I752" s="51" t="str">
        <f>IF(OR($E695="Cancelled",$E695="Postponed, see Future Events for info",E752&lt;&gt;""), "", "Optional")</f>
        <v>Optional</v>
      </c>
      <c r="J752" s="38"/>
      <c r="L752" s="2"/>
      <c r="M752" s="85" t="s">
        <v>236</v>
      </c>
      <c r="N752" s="10"/>
      <c r="O752" s="42"/>
    </row>
    <row r="753" spans="2:15" ht="13.5" customHeight="1" x14ac:dyDescent="0.3">
      <c r="B753" s="37"/>
      <c r="C753" s="2"/>
      <c r="D753" s="2"/>
      <c r="E753" s="245"/>
      <c r="F753" s="2"/>
      <c r="H753" s="2"/>
      <c r="I753" s="47"/>
      <c r="J753" s="38"/>
      <c r="L753" s="2"/>
      <c r="M753" s="45"/>
      <c r="N753" s="2"/>
      <c r="O753" s="42"/>
    </row>
    <row r="754" spans="2:15" ht="18" x14ac:dyDescent="0.4">
      <c r="B754" s="37"/>
      <c r="C754" s="142" t="s">
        <v>64</v>
      </c>
      <c r="D754" s="142"/>
      <c r="E754" s="142"/>
      <c r="F754" s="2"/>
      <c r="H754" s="2"/>
      <c r="I754" s="47"/>
      <c r="J754" s="38"/>
      <c r="L754" s="2"/>
      <c r="M754" s="144" t="s">
        <v>64</v>
      </c>
      <c r="N754" s="2"/>
      <c r="O754" s="42"/>
    </row>
    <row r="755" spans="2:15" x14ac:dyDescent="0.3">
      <c r="B755" s="37"/>
      <c r="C755" s="4"/>
      <c r="D755" s="4"/>
      <c r="E755" s="234"/>
      <c r="F755" s="2"/>
      <c r="H755" s="2"/>
      <c r="I755" s="47"/>
      <c r="J755" s="38"/>
      <c r="L755" s="2"/>
      <c r="M755" s="381" t="s">
        <v>445</v>
      </c>
      <c r="N755" s="2"/>
      <c r="O755" s="42"/>
    </row>
    <row r="756" spans="2:15" ht="14.25" customHeight="1" thickBot="1" x14ac:dyDescent="0.35">
      <c r="B756" s="37"/>
      <c r="C756" s="4" t="s">
        <v>360</v>
      </c>
      <c r="D756" s="4"/>
      <c r="E756" s="234"/>
      <c r="F756" s="2"/>
      <c r="H756" s="2"/>
      <c r="I756" s="47"/>
      <c r="J756" s="38"/>
      <c r="L756" s="2"/>
      <c r="M756" s="381"/>
      <c r="N756" s="2"/>
      <c r="O756" s="42"/>
    </row>
    <row r="757" spans="2:15" ht="14.25" customHeight="1" x14ac:dyDescent="0.3">
      <c r="B757" s="37"/>
      <c r="C757" s="86" t="s">
        <v>69</v>
      </c>
      <c r="D757" s="86"/>
      <c r="E757" s="235"/>
      <c r="F757" s="2"/>
      <c r="H757" s="2"/>
      <c r="I757" s="47" t="str">
        <f>IF(OR($E695="Cancelled",$E695="Postponed, see Future Events for info",E757&lt;&gt;""), "", "Information needed")</f>
        <v>Information needed</v>
      </c>
      <c r="J757" s="38"/>
      <c r="L757" s="2"/>
      <c r="M757" s="381"/>
      <c r="N757" s="2"/>
      <c r="O757" s="42"/>
    </row>
    <row r="758" spans="2:15" ht="14.25" customHeight="1" x14ac:dyDescent="0.3">
      <c r="B758" s="37"/>
      <c r="C758" s="86" t="s">
        <v>70</v>
      </c>
      <c r="D758" s="86"/>
      <c r="E758" s="246"/>
      <c r="F758" s="2"/>
      <c r="H758" s="2"/>
      <c r="I758" s="47" t="str">
        <f>IF(OR($E695="Cancelled",$E695="Postponed, see Future Events for info",E758&lt;&gt;""), "", "Information needed")</f>
        <v>Information needed</v>
      </c>
      <c r="J758" s="38"/>
      <c r="L758" s="2"/>
      <c r="M758" s="381"/>
      <c r="N758" s="2"/>
      <c r="O758" s="42"/>
    </row>
    <row r="759" spans="2:15" ht="14.25" customHeight="1" x14ac:dyDescent="0.3">
      <c r="B759" s="37"/>
      <c r="C759" s="86" t="s">
        <v>72</v>
      </c>
      <c r="D759" s="86"/>
      <c r="E759" s="237"/>
      <c r="F759" s="2"/>
      <c r="H759" s="2"/>
      <c r="I759" s="47" t="str">
        <f>IF(OR($E695="Cancelled",$E695="Postponed, see Future Events for info",E759&lt;&gt;""), "", "Information needed")</f>
        <v>Information needed</v>
      </c>
      <c r="J759" s="38"/>
      <c r="L759" s="2"/>
      <c r="M759" s="381"/>
      <c r="N759" s="2"/>
      <c r="O759" s="42"/>
    </row>
    <row r="760" spans="2:15" ht="14.25" customHeight="1" thickBot="1" x14ac:dyDescent="0.35">
      <c r="B760" s="37"/>
      <c r="C760" s="86" t="s">
        <v>71</v>
      </c>
      <c r="D760" s="86"/>
      <c r="E760" s="236"/>
      <c r="F760" s="2"/>
      <c r="H760" s="2"/>
      <c r="I760" s="47" t="str">
        <f>IF(OR($E695="Cancelled",$E695="Postponed, see Future Events for info",E760&lt;&gt;""), "", "Information needed")</f>
        <v>Information needed</v>
      </c>
      <c r="J760" s="38"/>
      <c r="L760" s="2"/>
      <c r="M760" s="381"/>
      <c r="N760" s="2"/>
      <c r="O760" s="42"/>
    </row>
    <row r="761" spans="2:15" ht="14.25" customHeight="1" thickBot="1" x14ac:dyDescent="0.35">
      <c r="B761" s="37"/>
      <c r="C761" s="2"/>
      <c r="D761" s="2"/>
      <c r="E761" s="234"/>
      <c r="F761" s="2"/>
      <c r="H761" s="2"/>
      <c r="I761" s="47"/>
      <c r="J761" s="38"/>
      <c r="L761" s="2"/>
      <c r="M761" s="381"/>
      <c r="N761" s="2"/>
      <c r="O761" s="42"/>
    </row>
    <row r="762" spans="2:15" ht="12.75" customHeight="1" x14ac:dyDescent="0.3">
      <c r="B762" s="37"/>
      <c r="C762" s="46" t="s">
        <v>65</v>
      </c>
      <c r="D762" s="46"/>
      <c r="E762" s="235"/>
      <c r="F762" s="2"/>
      <c r="H762" s="2"/>
      <c r="I762" s="47" t="str">
        <f>IF(OR($E695="Cancelled",$E695="Postponed, see Future Events for info",E762&lt;&gt;""), "", "Information needed")</f>
        <v>Information needed</v>
      </c>
      <c r="J762" s="38"/>
      <c r="L762" s="2"/>
      <c r="M762" s="381"/>
      <c r="N762" s="2"/>
      <c r="O762" s="42"/>
    </row>
    <row r="763" spans="2:15" ht="56.25" customHeight="1" thickBot="1" x14ac:dyDescent="0.3">
      <c r="B763" s="37"/>
      <c r="C763" s="14" t="str">
        <f>IF(E762&lt;&gt;"Yes","","Please provide details here")</f>
        <v/>
      </c>
      <c r="D763" s="14"/>
      <c r="E763" s="75"/>
      <c r="F763" s="14"/>
      <c r="G763" s="54"/>
      <c r="H763" s="14"/>
      <c r="I763" s="47" t="str">
        <f>IF(AND(C763&lt;&gt;"",E763=""), "Information needed","")</f>
        <v/>
      </c>
      <c r="J763" s="83"/>
      <c r="L763" s="2"/>
      <c r="M763" s="381"/>
      <c r="N763" s="2"/>
      <c r="O763" s="84"/>
    </row>
    <row r="764" spans="2:15" ht="13.5" thickBot="1" x14ac:dyDescent="0.35">
      <c r="B764" s="37"/>
      <c r="C764" s="4"/>
      <c r="D764" s="4"/>
      <c r="E764" s="26"/>
      <c r="F764" s="2"/>
      <c r="H764" s="2"/>
      <c r="I764" s="47"/>
      <c r="J764" s="38"/>
      <c r="L764" s="2"/>
      <c r="M764" s="381"/>
      <c r="N764" s="2"/>
      <c r="O764" s="42"/>
    </row>
    <row r="765" spans="2:15" ht="57" customHeight="1" thickBot="1" x14ac:dyDescent="0.35">
      <c r="B765" s="37"/>
      <c r="C765" s="27" t="s">
        <v>75</v>
      </c>
      <c r="D765" s="27"/>
      <c r="E765" s="145"/>
      <c r="F765" s="2"/>
      <c r="H765" s="2"/>
      <c r="I765" s="51" t="str">
        <f>IF(OR($E695="Cancelled",$E695="Postponed, see Future Events for info",E765&lt;&gt;""), "", "Optional")</f>
        <v>Optional</v>
      </c>
      <c r="J765" s="38"/>
      <c r="L765" s="2"/>
      <c r="M765" s="85" t="s">
        <v>448</v>
      </c>
      <c r="N765" s="2"/>
      <c r="O765" s="42"/>
    </row>
    <row r="766" spans="2:15" x14ac:dyDescent="0.3">
      <c r="B766" s="37"/>
      <c r="C766" s="4"/>
      <c r="D766" s="4"/>
      <c r="E766" s="234"/>
      <c r="F766" s="2"/>
      <c r="H766" s="2"/>
      <c r="I766" s="47"/>
      <c r="J766" s="38"/>
      <c r="L766" s="2"/>
      <c r="M766" s="4"/>
      <c r="N766" s="2"/>
      <c r="O766" s="42"/>
    </row>
    <row r="767" spans="2:15" ht="13.5" thickBot="1" x14ac:dyDescent="0.35">
      <c r="C767" s="8"/>
      <c r="D767" s="8"/>
      <c r="I767" s="50"/>
      <c r="J767" s="42"/>
      <c r="M767" s="8"/>
    </row>
    <row r="768" spans="2:15" s="98" customFormat="1" ht="21.75" customHeight="1" thickBot="1" x14ac:dyDescent="0.35">
      <c r="C768" s="247" t="s">
        <v>392</v>
      </c>
      <c r="D768" s="150"/>
      <c r="E768" s="247" t="s">
        <v>401</v>
      </c>
      <c r="I768" s="96"/>
      <c r="M768" s="94" t="s">
        <v>251</v>
      </c>
    </row>
    <row r="769" spans="1:15" ht="12.5" x14ac:dyDescent="0.25">
      <c r="C769" s="44"/>
      <c r="D769" s="44"/>
      <c r="M769" s="44"/>
    </row>
    <row r="771" spans="1:15" x14ac:dyDescent="0.3">
      <c r="B771" s="37"/>
      <c r="C771" s="4"/>
      <c r="D771" s="4"/>
      <c r="E771" s="234"/>
      <c r="F771" s="2"/>
      <c r="H771" s="2"/>
      <c r="I771" s="48"/>
      <c r="J771" s="2"/>
      <c r="L771" s="2"/>
      <c r="M771" s="4"/>
      <c r="N771" s="2"/>
    </row>
    <row r="772" spans="1:15" ht="29.5" x14ac:dyDescent="0.25">
      <c r="A772" s="200">
        <v>10</v>
      </c>
      <c r="B772" s="35"/>
      <c r="C772" s="151" t="s">
        <v>343</v>
      </c>
      <c r="D772" s="151"/>
      <c r="E772" s="151"/>
      <c r="F772" s="152"/>
      <c r="G772" s="16"/>
      <c r="H772" s="12"/>
      <c r="I772" s="140" t="str">
        <f>IF(COUNTIF(I776:I850,"Information needed")&lt;1,"Complete","Incomplete")</f>
        <v>Incomplete</v>
      </c>
      <c r="J772" s="41"/>
      <c r="K772" s="200">
        <v>10</v>
      </c>
      <c r="L772" s="12"/>
      <c r="M772" s="101" t="s">
        <v>263</v>
      </c>
      <c r="N772" s="12"/>
    </row>
    <row r="773" spans="1:15" x14ac:dyDescent="0.3">
      <c r="B773" s="37"/>
      <c r="C773" s="37"/>
      <c r="D773" s="37"/>
      <c r="E773" s="37"/>
      <c r="F773" s="37"/>
      <c r="G773" s="16"/>
      <c r="H773" s="37"/>
      <c r="I773" s="37"/>
      <c r="J773" s="37"/>
      <c r="L773" s="2"/>
      <c r="M773" s="4"/>
      <c r="N773" s="2"/>
    </row>
    <row r="774" spans="1:15" ht="18" customHeight="1" x14ac:dyDescent="0.4">
      <c r="B774" s="37"/>
      <c r="C774" s="142" t="s">
        <v>446</v>
      </c>
      <c r="D774" s="142"/>
      <c r="E774" s="141"/>
      <c r="F774" s="2"/>
      <c r="H774" s="2"/>
      <c r="I774" s="48"/>
      <c r="J774" s="2"/>
      <c r="L774" s="2"/>
      <c r="M774" s="143" t="s">
        <v>319</v>
      </c>
      <c r="N774" s="2"/>
    </row>
    <row r="775" spans="1:15" ht="13.5" customHeight="1" thickBot="1" x14ac:dyDescent="0.35">
      <c r="B775" s="37"/>
      <c r="C775" s="4"/>
      <c r="D775" s="4"/>
      <c r="E775" s="234"/>
      <c r="F775" s="2"/>
      <c r="H775" s="2"/>
      <c r="I775" s="48"/>
      <c r="J775" s="2"/>
      <c r="L775" s="2"/>
      <c r="M775" s="26"/>
      <c r="N775" s="2"/>
    </row>
    <row r="776" spans="1:15" ht="13.5" customHeight="1" x14ac:dyDescent="0.3">
      <c r="B776" s="37"/>
      <c r="C776" s="13" t="s">
        <v>13</v>
      </c>
      <c r="D776" s="13"/>
      <c r="E776" s="235"/>
      <c r="F776" s="2"/>
      <c r="H776" s="2"/>
      <c r="I776" s="47" t="str">
        <f>IF(OR($E780="Cancelled",$E780="Postponed, see Future Events for info",E776&lt;&gt;""), "", "Information needed")</f>
        <v>Information needed</v>
      </c>
      <c r="J776" s="38"/>
      <c r="L776" s="2"/>
      <c r="M776" s="355" t="s">
        <v>457</v>
      </c>
      <c r="N776" s="2"/>
      <c r="O776" s="42"/>
    </row>
    <row r="777" spans="1:15" ht="13.5" customHeight="1" x14ac:dyDescent="0.3">
      <c r="B777" s="37"/>
      <c r="C777" s="13" t="s">
        <v>50</v>
      </c>
      <c r="D777" s="13"/>
      <c r="E777" s="237"/>
      <c r="F777" s="2"/>
      <c r="H777" s="2"/>
      <c r="I777" s="47" t="str">
        <f>IF(OR($E780="Cancelled",$E780="Postponed, see Future Events for info",E777&lt;&gt;""), "", "Information needed")</f>
        <v>Information needed</v>
      </c>
      <c r="J777" s="38"/>
      <c r="L777" s="2"/>
      <c r="M777" s="355"/>
      <c r="N777" s="2"/>
      <c r="O777" s="42"/>
    </row>
    <row r="778" spans="1:15" ht="13.5" customHeight="1" x14ac:dyDescent="0.3">
      <c r="B778" s="37"/>
      <c r="C778" s="13" t="s">
        <v>110</v>
      </c>
      <c r="D778" s="13"/>
      <c r="E778" s="237"/>
      <c r="F778" s="2"/>
      <c r="H778" s="2"/>
      <c r="I778" s="47" t="str">
        <f>IF(OR($E780="Cancelled",$E780="Postponed, see Future Events for info",E778&lt;&gt;""), "", "Information needed")</f>
        <v>Information needed</v>
      </c>
      <c r="J778" s="38"/>
      <c r="L778" s="2"/>
      <c r="M778" s="355"/>
      <c r="N778" s="2"/>
      <c r="O778" s="42"/>
    </row>
    <row r="779" spans="1:15" ht="13.5" customHeight="1" x14ac:dyDescent="0.3">
      <c r="B779" s="37"/>
      <c r="C779" s="13" t="s">
        <v>487</v>
      </c>
      <c r="D779" s="13"/>
      <c r="E779" s="237"/>
      <c r="F779" s="2"/>
      <c r="H779" s="2"/>
      <c r="I779" s="47" t="str">
        <f>IF(OR($E780="Cancelled",$E780="Postponed, see Future Events for info",E779&lt;&gt;""), "", "Information needed")</f>
        <v>Information needed</v>
      </c>
      <c r="J779" s="38"/>
      <c r="L779" s="2"/>
      <c r="M779" s="355"/>
      <c r="N779" s="2"/>
      <c r="O779" s="42"/>
    </row>
    <row r="780" spans="1:15" ht="13.5" customHeight="1" thickBot="1" x14ac:dyDescent="0.35">
      <c r="B780" s="37"/>
      <c r="C780" s="156" t="s">
        <v>486</v>
      </c>
      <c r="D780" s="13"/>
      <c r="E780" s="236"/>
      <c r="F780" s="2"/>
      <c r="H780" s="2"/>
      <c r="I780" s="47" t="str">
        <f>IF(OR($E780="Cancelled",$E780="Postponed, see Future Events for info",E780&lt;&gt;""), "", "Information needed")</f>
        <v>Information needed</v>
      </c>
      <c r="J780" s="38"/>
      <c r="L780" s="2"/>
      <c r="M780" s="355"/>
      <c r="N780" s="2"/>
      <c r="O780" s="42"/>
    </row>
    <row r="781" spans="1:15" ht="13.5" customHeight="1" thickBot="1" x14ac:dyDescent="0.35">
      <c r="B781" s="37"/>
      <c r="C781" s="13"/>
      <c r="D781" s="13"/>
      <c r="E781" s="234"/>
      <c r="F781" s="2"/>
      <c r="H781" s="2"/>
      <c r="I781" s="47"/>
      <c r="J781" s="38"/>
      <c r="L781" s="2"/>
      <c r="M781" s="355"/>
      <c r="N781" s="2"/>
      <c r="O781" s="42"/>
    </row>
    <row r="782" spans="1:15" ht="13.5" customHeight="1" x14ac:dyDescent="0.3">
      <c r="B782" s="37"/>
      <c r="C782" s="13" t="s">
        <v>503</v>
      </c>
      <c r="D782" s="13"/>
      <c r="E782" s="235"/>
      <c r="F782" s="2"/>
      <c r="H782" s="2"/>
      <c r="I782" s="47" t="str">
        <f>IF(OR($E780="Cancelled",$E780="Postponed, see Future Events for info",E782&lt;&gt;""), "", "Information needed")</f>
        <v>Information needed</v>
      </c>
      <c r="J782" s="38"/>
      <c r="L782" s="2"/>
      <c r="M782" s="355"/>
      <c r="N782" s="2"/>
      <c r="O782" s="42"/>
    </row>
    <row r="783" spans="1:15" ht="13.5" customHeight="1" thickBot="1" x14ac:dyDescent="0.35">
      <c r="B783" s="37"/>
      <c r="C783" s="23" t="str">
        <f>IF(E782&lt;&gt;"Yes","Use this space if you would like to report repeated 2023 events as one entry","If yes, how many times did you run this event/ how many events were in the series?")</f>
        <v>Use this space if you would like to report repeated 2023 events as one entry</v>
      </c>
      <c r="D783" s="13"/>
      <c r="E783" s="236"/>
      <c r="F783" s="2"/>
      <c r="H783" s="2"/>
      <c r="I783" s="47" t="str">
        <f>IF(AND(C783="If yes, how many times did you run this event/ how many events were in the series?",E783=""), "Information needed","")</f>
        <v/>
      </c>
      <c r="J783" s="38"/>
      <c r="L783" s="2"/>
      <c r="M783" s="355"/>
      <c r="N783" s="2"/>
      <c r="O783" s="42"/>
    </row>
    <row r="784" spans="1:15" ht="13.5" customHeight="1" thickBot="1" x14ac:dyDescent="0.35">
      <c r="B784" s="37"/>
      <c r="C784" s="13"/>
      <c r="D784" s="13"/>
      <c r="E784" s="234"/>
      <c r="F784" s="2"/>
      <c r="H784" s="2"/>
      <c r="I784" s="47"/>
      <c r="J784" s="38"/>
      <c r="L784" s="2"/>
      <c r="M784" s="355" t="s">
        <v>456</v>
      </c>
      <c r="N784" s="2"/>
      <c r="O784" s="42"/>
    </row>
    <row r="785" spans="2:15" ht="13.5" customHeight="1" x14ac:dyDescent="0.3">
      <c r="B785" s="37"/>
      <c r="C785" s="13" t="str">
        <f>IF(E782&lt;&gt;"Yes","Start date","Date of first event")</f>
        <v>Start date</v>
      </c>
      <c r="D785" s="13"/>
      <c r="E785" s="238"/>
      <c r="F785" s="2"/>
      <c r="H785" s="2"/>
      <c r="I785" s="47" t="str">
        <f>IF(OR($E780="Cancelled",$E780="Postponed, see Future Events for info",E785&lt;&gt;""), "", "Information needed")</f>
        <v>Information needed</v>
      </c>
      <c r="J785" s="38"/>
      <c r="L785" s="2"/>
      <c r="M785" s="355"/>
      <c r="N785" s="2"/>
      <c r="O785" s="42"/>
    </row>
    <row r="786" spans="2:15" ht="13.5" customHeight="1" thickBot="1" x14ac:dyDescent="0.35">
      <c r="B786" s="37"/>
      <c r="C786" s="13" t="str">
        <f>IF(E782&lt;&gt;"Yes","End date","Date of last event")</f>
        <v>End date</v>
      </c>
      <c r="D786" s="13"/>
      <c r="E786" s="239"/>
      <c r="F786" s="2"/>
      <c r="H786" s="2"/>
      <c r="I786" s="47" t="str">
        <f>IF(OR($E780="Cancelled",$E780="Postponed, see Future Events for info",E786&lt;&gt;""), "", "Information needed")</f>
        <v>Information needed</v>
      </c>
      <c r="J786" s="38"/>
      <c r="L786" s="2"/>
      <c r="M786" s="355"/>
      <c r="N786" s="2"/>
      <c r="O786" s="42"/>
    </row>
    <row r="787" spans="2:15" ht="13.5" customHeight="1" thickBot="1" x14ac:dyDescent="0.35">
      <c r="B787" s="37"/>
      <c r="C787" s="13"/>
      <c r="D787" s="13"/>
      <c r="E787" s="234"/>
      <c r="F787" s="2"/>
      <c r="H787" s="2"/>
      <c r="I787" s="47"/>
      <c r="J787" s="38"/>
      <c r="L787" s="2"/>
      <c r="M787" s="147" t="s">
        <v>389</v>
      </c>
      <c r="N787" s="2"/>
      <c r="O787" s="42"/>
    </row>
    <row r="788" spans="2:15" ht="13.5" customHeight="1" x14ac:dyDescent="0.3">
      <c r="B788" s="37"/>
      <c r="C788" s="13" t="s">
        <v>54</v>
      </c>
      <c r="D788" s="13"/>
      <c r="E788" s="235"/>
      <c r="F788" s="2"/>
      <c r="H788" s="2"/>
      <c r="I788" s="47" t="str">
        <f>IF(OR($E780="Cancelled",$E780="Postponed, see Future Events for info",E788&lt;&gt;""), "", "Information needed")</f>
        <v>Information needed</v>
      </c>
      <c r="J788" s="38"/>
      <c r="L788" s="2"/>
      <c r="M788" s="26"/>
      <c r="N788" s="2"/>
      <c r="O788" s="42"/>
    </row>
    <row r="789" spans="2:15" ht="13.5" customHeight="1" thickBot="1" x14ac:dyDescent="0.35">
      <c r="B789" s="37"/>
      <c r="C789" s="13" t="s">
        <v>73</v>
      </c>
      <c r="D789" s="13"/>
      <c r="E789" s="236"/>
      <c r="F789" s="2"/>
      <c r="H789" s="2"/>
      <c r="I789" s="51" t="str">
        <f>IF(OR($E780="Cancelled",$E780="Postponed, see Future Events for info",E789&lt;&gt;""), "", "Optional")</f>
        <v>Optional</v>
      </c>
      <c r="J789" s="38"/>
      <c r="L789" s="2"/>
      <c r="M789" s="355" t="s">
        <v>453</v>
      </c>
      <c r="N789" s="2"/>
      <c r="O789" s="42"/>
    </row>
    <row r="790" spans="2:15" ht="13.5" customHeight="1" thickBot="1" x14ac:dyDescent="0.35">
      <c r="B790" s="37"/>
      <c r="C790" s="13"/>
      <c r="D790" s="13"/>
      <c r="E790" s="234"/>
      <c r="F790" s="2"/>
      <c r="H790" s="2"/>
      <c r="I790" s="47"/>
      <c r="J790" s="38"/>
      <c r="L790" s="2"/>
      <c r="M790" s="355"/>
      <c r="N790" s="2"/>
      <c r="O790" s="42"/>
    </row>
    <row r="791" spans="2:15" ht="13.5" customHeight="1" x14ac:dyDescent="0.3">
      <c r="B791" s="37"/>
      <c r="C791" s="13" t="s">
        <v>55</v>
      </c>
      <c r="D791" s="13"/>
      <c r="E791" s="235"/>
      <c r="F791" s="2"/>
      <c r="H791" s="2"/>
      <c r="I791" s="47" t="str">
        <f>IF(OR($E780="Cancelled",$E780="Postponed, see Future Events for info",E791&lt;&gt;""), "", "Information needed")</f>
        <v>Information needed</v>
      </c>
      <c r="J791" s="38"/>
      <c r="L791" s="2"/>
      <c r="M791" s="355"/>
      <c r="N791" s="2"/>
      <c r="O791" s="42"/>
    </row>
    <row r="792" spans="2:15" ht="13.5" customHeight="1" thickBot="1" x14ac:dyDescent="0.35">
      <c r="B792" s="37"/>
      <c r="C792" s="13" t="s">
        <v>74</v>
      </c>
      <c r="D792" s="13"/>
      <c r="E792" s="236"/>
      <c r="F792" s="2"/>
      <c r="H792" s="2"/>
      <c r="I792" s="51" t="str">
        <f>IF(OR($E780="Cancelled",$E780="Postponed, see Future Events for info",E792&lt;&gt;""), "", "Optional")</f>
        <v>Optional</v>
      </c>
      <c r="J792" s="38"/>
      <c r="L792" s="2"/>
      <c r="M792" s="355"/>
      <c r="N792" s="2"/>
      <c r="O792" s="42"/>
    </row>
    <row r="793" spans="2:15" ht="13.5" customHeight="1" thickBot="1" x14ac:dyDescent="0.35">
      <c r="B793" s="37"/>
      <c r="C793" s="13"/>
      <c r="D793" s="13"/>
      <c r="E793" s="234"/>
      <c r="F793" s="2"/>
      <c r="H793" s="2"/>
      <c r="I793" s="47"/>
      <c r="J793" s="38"/>
      <c r="L793" s="2"/>
      <c r="M793" s="355"/>
      <c r="N793" s="2"/>
      <c r="O793" s="42"/>
    </row>
    <row r="794" spans="2:15" ht="13.5" customHeight="1" x14ac:dyDescent="0.3">
      <c r="B794" s="37"/>
      <c r="C794" s="13" t="str">
        <f>IF(E782&lt;&gt;"Yes","Number of attendees (approx.)","Number of attendees (average number per event)")</f>
        <v>Number of attendees (approx.)</v>
      </c>
      <c r="D794" s="13"/>
      <c r="E794" s="235"/>
      <c r="F794" s="2"/>
      <c r="H794" s="2"/>
      <c r="I794" s="47" t="str">
        <f>IF(OR($E780="Cancelled",$E780="Postponed, see Future Events for info",E794&lt;&gt;""), "", "Information needed")</f>
        <v>Information needed</v>
      </c>
      <c r="J794" s="38"/>
      <c r="L794" s="2"/>
      <c r="M794" s="355"/>
      <c r="N794" s="2"/>
      <c r="O794" s="42"/>
    </row>
    <row r="795" spans="2:15" ht="13.5" customHeight="1" thickBot="1" x14ac:dyDescent="0.35">
      <c r="B795" s="37"/>
      <c r="C795" s="13" t="s">
        <v>483</v>
      </c>
      <c r="D795" s="13"/>
      <c r="E795" s="236"/>
      <c r="F795" s="2"/>
      <c r="H795" s="2"/>
      <c r="I795" s="47" t="str">
        <f>IF(OR($E780="Cancelled",$E780="Postponed, see Future Events for info",E795&lt;&gt;""), "", "Information needed")</f>
        <v>Information needed</v>
      </c>
      <c r="J795" s="38"/>
      <c r="L795" s="2"/>
      <c r="M795" s="355"/>
      <c r="N795" s="2"/>
      <c r="O795" s="42"/>
    </row>
    <row r="796" spans="2:15" ht="13.5" customHeight="1" x14ac:dyDescent="0.3">
      <c r="B796" s="37"/>
      <c r="C796" s="13"/>
      <c r="D796" s="13"/>
      <c r="E796" s="234"/>
      <c r="F796" s="2"/>
      <c r="H796" s="2"/>
      <c r="I796" s="47"/>
      <c r="J796" s="38"/>
      <c r="L796" s="2"/>
      <c r="M796" s="331"/>
      <c r="N796" s="2"/>
      <c r="O796" s="42"/>
    </row>
    <row r="797" spans="2:15" ht="15" customHeight="1" thickBot="1" x14ac:dyDescent="0.35">
      <c r="B797" s="328"/>
      <c r="C797" s="332" t="s">
        <v>517</v>
      </c>
      <c r="D797" s="329"/>
      <c r="E797" s="330"/>
      <c r="F797" s="2"/>
      <c r="H797" s="2"/>
      <c r="I797" s="47"/>
      <c r="J797" s="38"/>
      <c r="L797" s="2"/>
      <c r="M797" s="382" t="s">
        <v>504</v>
      </c>
      <c r="N797" s="2"/>
      <c r="O797" s="42"/>
    </row>
    <row r="798" spans="2:15" ht="13.5" customHeight="1" x14ac:dyDescent="0.3">
      <c r="B798" s="328"/>
      <c r="C798" s="333" t="s">
        <v>493</v>
      </c>
      <c r="D798" s="329"/>
      <c r="E798" s="269"/>
      <c r="F798" s="2"/>
      <c r="H798" s="2"/>
      <c r="I798" s="379" t="str">
        <f>IF(OR(E798&lt;&gt;"",E799&lt;&gt;"",E800&lt;&gt;"",E801&lt;&gt;"",E802&lt;&gt;"",E803&lt;&gt;"",E804&lt;&gt;"",E805&lt;&gt;"",E806&lt;&gt;"",E807&lt;&gt;"",E808&lt;&gt;"",E809&lt;&gt;""), "", "Information needed")</f>
        <v>Information needed</v>
      </c>
      <c r="J798" s="38"/>
      <c r="L798" s="2"/>
      <c r="M798" s="382"/>
      <c r="N798" s="2"/>
      <c r="O798" s="42"/>
    </row>
    <row r="799" spans="2:15" ht="13.5" customHeight="1" x14ac:dyDescent="0.3">
      <c r="B799" s="328"/>
      <c r="C799" s="333" t="s">
        <v>494</v>
      </c>
      <c r="D799" s="329"/>
      <c r="E799" s="271"/>
      <c r="F799" s="2"/>
      <c r="H799" s="2"/>
      <c r="I799" s="379"/>
      <c r="J799" s="38"/>
      <c r="L799" s="2"/>
      <c r="M799" s="382"/>
      <c r="N799" s="2"/>
      <c r="O799" s="42"/>
    </row>
    <row r="800" spans="2:15" ht="13.5" customHeight="1" x14ac:dyDescent="0.3">
      <c r="B800" s="328"/>
      <c r="C800" s="333" t="s">
        <v>526</v>
      </c>
      <c r="D800" s="329"/>
      <c r="E800" s="271"/>
      <c r="F800" s="2"/>
      <c r="H800" s="2"/>
      <c r="I800" s="379"/>
      <c r="J800" s="38"/>
      <c r="L800" s="2"/>
      <c r="M800" s="382"/>
      <c r="N800" s="2"/>
      <c r="O800" s="42"/>
    </row>
    <row r="801" spans="2:15" ht="13.5" customHeight="1" x14ac:dyDescent="0.3">
      <c r="B801" s="328"/>
      <c r="C801" s="333" t="s">
        <v>496</v>
      </c>
      <c r="D801" s="329"/>
      <c r="E801" s="271"/>
      <c r="F801" s="2"/>
      <c r="H801" s="2"/>
      <c r="I801" s="379"/>
      <c r="J801" s="38"/>
      <c r="L801" s="2"/>
      <c r="M801" s="382"/>
      <c r="N801" s="2"/>
      <c r="O801" s="42"/>
    </row>
    <row r="802" spans="2:15" ht="13.5" customHeight="1" x14ac:dyDescent="0.3">
      <c r="B802" s="328"/>
      <c r="C802" s="333" t="s">
        <v>497</v>
      </c>
      <c r="D802" s="329"/>
      <c r="E802" s="271"/>
      <c r="F802" s="2"/>
      <c r="H802" s="2"/>
      <c r="I802" s="379"/>
      <c r="J802" s="38"/>
      <c r="L802" s="2"/>
      <c r="M802" s="382"/>
      <c r="N802" s="2"/>
      <c r="O802" s="42"/>
    </row>
    <row r="803" spans="2:15" ht="13.5" customHeight="1" x14ac:dyDescent="0.3">
      <c r="B803" s="328"/>
      <c r="C803" s="333" t="s">
        <v>498</v>
      </c>
      <c r="D803" s="329"/>
      <c r="E803" s="271"/>
      <c r="F803" s="2"/>
      <c r="H803" s="2"/>
      <c r="I803" s="379"/>
      <c r="J803" s="38"/>
      <c r="L803" s="2"/>
      <c r="M803" s="382"/>
      <c r="N803" s="2"/>
      <c r="O803" s="42"/>
    </row>
    <row r="804" spans="2:15" ht="13.5" customHeight="1" x14ac:dyDescent="0.3">
      <c r="B804" s="328"/>
      <c r="C804" s="333" t="s">
        <v>499</v>
      </c>
      <c r="D804" s="329"/>
      <c r="E804" s="271"/>
      <c r="F804" s="2"/>
      <c r="H804" s="2"/>
      <c r="I804" s="379"/>
      <c r="J804" s="38"/>
      <c r="L804" s="2"/>
      <c r="M804" s="382"/>
      <c r="N804" s="2"/>
      <c r="O804" s="42"/>
    </row>
    <row r="805" spans="2:15" ht="13.5" customHeight="1" x14ac:dyDescent="0.3">
      <c r="B805" s="328"/>
      <c r="C805" s="333" t="s">
        <v>500</v>
      </c>
      <c r="D805" s="329"/>
      <c r="E805" s="271"/>
      <c r="F805" s="2"/>
      <c r="H805" s="2"/>
      <c r="I805" s="379"/>
      <c r="J805" s="38"/>
      <c r="L805" s="2"/>
      <c r="M805" s="382"/>
      <c r="N805" s="2"/>
      <c r="O805" s="42"/>
    </row>
    <row r="806" spans="2:15" ht="13.5" customHeight="1" x14ac:dyDescent="0.3">
      <c r="B806" s="328"/>
      <c r="C806" s="333" t="s">
        <v>512</v>
      </c>
      <c r="D806" s="329"/>
      <c r="E806" s="271"/>
      <c r="F806" s="2"/>
      <c r="H806" s="2"/>
      <c r="I806" s="379"/>
      <c r="J806" s="38"/>
      <c r="L806" s="2"/>
      <c r="M806" s="382"/>
      <c r="N806" s="2"/>
      <c r="O806" s="42"/>
    </row>
    <row r="807" spans="2:15" ht="13.5" customHeight="1" x14ac:dyDescent="0.3">
      <c r="B807" s="328"/>
      <c r="C807" s="334" t="s">
        <v>514</v>
      </c>
      <c r="D807" s="329"/>
      <c r="E807" s="271"/>
      <c r="F807" s="2"/>
      <c r="H807" s="2"/>
      <c r="I807" s="379"/>
      <c r="J807" s="38"/>
      <c r="L807" s="2"/>
      <c r="M807" s="382"/>
      <c r="N807" s="2"/>
      <c r="O807" s="42"/>
    </row>
    <row r="808" spans="2:15" ht="13.5" customHeight="1" x14ac:dyDescent="0.3">
      <c r="B808" s="328"/>
      <c r="C808" s="334" t="s">
        <v>513</v>
      </c>
      <c r="D808" s="329"/>
      <c r="E808" s="271"/>
      <c r="F808" s="2"/>
      <c r="H808" s="2"/>
      <c r="I808" s="379"/>
      <c r="J808" s="38"/>
      <c r="L808" s="2"/>
      <c r="M808" s="383" t="s">
        <v>454</v>
      </c>
      <c r="N808" s="2"/>
      <c r="O808" s="42"/>
    </row>
    <row r="809" spans="2:15" ht="13.5" customHeight="1" thickBot="1" x14ac:dyDescent="0.35">
      <c r="B809" s="328"/>
      <c r="C809" s="334" t="s">
        <v>511</v>
      </c>
      <c r="D809" s="329"/>
      <c r="E809" s="272"/>
      <c r="F809" s="2"/>
      <c r="H809" s="2"/>
      <c r="I809" s="379"/>
      <c r="J809" s="38"/>
      <c r="L809" s="2"/>
      <c r="M809" s="383"/>
      <c r="N809" s="2"/>
      <c r="O809" s="42"/>
    </row>
    <row r="810" spans="2:15" ht="13.5" customHeight="1" x14ac:dyDescent="0.4">
      <c r="B810" s="37"/>
      <c r="C810" s="13"/>
      <c r="D810" s="13"/>
      <c r="E810" s="270"/>
      <c r="F810" s="2"/>
      <c r="H810" s="2"/>
      <c r="I810" s="47"/>
      <c r="J810" s="38"/>
      <c r="L810" s="2"/>
      <c r="M810" s="26"/>
      <c r="N810" s="2"/>
      <c r="O810" s="42"/>
    </row>
    <row r="811" spans="2:15" ht="18" customHeight="1" x14ac:dyDescent="0.4">
      <c r="B811" s="37"/>
      <c r="C811" s="142" t="s">
        <v>346</v>
      </c>
      <c r="D811" s="13"/>
      <c r="E811" s="14"/>
      <c r="F811" s="2"/>
      <c r="H811" s="2"/>
      <c r="I811" s="47"/>
      <c r="J811" s="38"/>
      <c r="L811" s="2"/>
      <c r="M811" s="142" t="s">
        <v>346</v>
      </c>
      <c r="N811" s="2"/>
      <c r="O811" s="42"/>
    </row>
    <row r="812" spans="2:15" ht="13.5" customHeight="1" thickBot="1" x14ac:dyDescent="0.35">
      <c r="B812" s="37"/>
      <c r="C812" s="13"/>
      <c r="D812" s="13"/>
      <c r="E812" s="234"/>
      <c r="F812" s="2"/>
      <c r="H812" s="2"/>
      <c r="I812" s="47"/>
      <c r="J812" s="38"/>
      <c r="L812" s="2"/>
      <c r="M812" s="26"/>
      <c r="N812" s="2"/>
      <c r="O812" s="42"/>
    </row>
    <row r="813" spans="2:15" ht="63" thickBot="1" x14ac:dyDescent="0.35">
      <c r="B813" s="37"/>
      <c r="C813" s="229" t="s">
        <v>455</v>
      </c>
      <c r="D813" s="13"/>
      <c r="E813" s="145"/>
      <c r="F813" s="2"/>
      <c r="H813" s="2"/>
      <c r="I813" s="51" t="str">
        <f>IF(OR($E780="Cancelled",$E780="Postponed, see Future Events for info",E813&lt;&gt;""), "", "Optional")</f>
        <v>Optional</v>
      </c>
      <c r="J813" s="38"/>
      <c r="L813" s="2"/>
      <c r="M813" s="229" t="s">
        <v>458</v>
      </c>
      <c r="N813" s="2"/>
      <c r="O813" s="42"/>
    </row>
    <row r="814" spans="2:15" x14ac:dyDescent="0.3">
      <c r="B814" s="37"/>
      <c r="C814" s="13"/>
      <c r="D814" s="13"/>
      <c r="E814" s="234"/>
      <c r="F814" s="2"/>
      <c r="H814" s="2"/>
      <c r="I814" s="47"/>
      <c r="J814" s="38"/>
      <c r="L814" s="2"/>
      <c r="M814" s="26"/>
      <c r="N814" s="2"/>
      <c r="O814" s="42"/>
    </row>
    <row r="815" spans="2:15" ht="18" customHeight="1" x14ac:dyDescent="0.4">
      <c r="B815" s="37"/>
      <c r="C815" s="142" t="s">
        <v>130</v>
      </c>
      <c r="D815" s="13"/>
      <c r="E815" s="141"/>
      <c r="F815" s="2"/>
      <c r="H815" s="2"/>
      <c r="I815" s="47"/>
      <c r="J815" s="38"/>
      <c r="L815" s="2"/>
      <c r="M815" s="144" t="s">
        <v>130</v>
      </c>
      <c r="N815" s="2"/>
      <c r="O815" s="42"/>
    </row>
    <row r="816" spans="2:15" ht="13.5" customHeight="1" thickBot="1" x14ac:dyDescent="0.35">
      <c r="B816" s="37"/>
      <c r="C816" s="14"/>
      <c r="D816" s="13"/>
      <c r="E816" s="240"/>
      <c r="F816" s="2"/>
      <c r="H816" s="2"/>
      <c r="I816" s="47"/>
      <c r="J816" s="38"/>
      <c r="L816" s="2"/>
      <c r="M816" s="380" t="s">
        <v>525</v>
      </c>
      <c r="N816" s="2"/>
      <c r="O816" s="42"/>
    </row>
    <row r="817" spans="1:15" ht="13.5" customHeight="1" x14ac:dyDescent="0.3">
      <c r="B817" s="37"/>
      <c r="C817" s="13" t="s">
        <v>431</v>
      </c>
      <c r="D817" s="13"/>
      <c r="E817" s="235"/>
      <c r="F817" s="2"/>
      <c r="H817" s="2"/>
      <c r="I817" s="47" t="str">
        <f>IF(OR($E780="Postponed, see Future Events for info",E817&lt;&gt;""), "", "Information needed")</f>
        <v>Information needed</v>
      </c>
      <c r="J817" s="38"/>
      <c r="L817" s="2"/>
      <c r="M817" s="380"/>
      <c r="N817" s="2"/>
      <c r="O817" s="42"/>
    </row>
    <row r="818" spans="1:15" ht="13.5" thickBot="1" x14ac:dyDescent="0.35">
      <c r="B818" s="37"/>
      <c r="C818" s="13" t="s">
        <v>321</v>
      </c>
      <c r="D818" s="13"/>
      <c r="E818" s="236"/>
      <c r="F818" s="2"/>
      <c r="H818" s="2"/>
      <c r="I818" s="47" t="str">
        <f>IF(OR($E780="Cancelled",$E780="Postponed, see Future Events for info",E818&lt;&gt;""), "", "Information needed")</f>
        <v>Information needed</v>
      </c>
      <c r="J818" s="38"/>
      <c r="L818" s="2"/>
      <c r="M818" s="380"/>
      <c r="N818" s="2"/>
      <c r="O818" s="42"/>
    </row>
    <row r="819" spans="1:15" ht="13.5" thickBot="1" x14ac:dyDescent="0.35">
      <c r="B819" s="37"/>
      <c r="C819" s="13"/>
      <c r="D819" s="13"/>
      <c r="E819" s="234"/>
      <c r="F819" s="2"/>
      <c r="H819" s="2"/>
      <c r="I819" s="47"/>
      <c r="J819" s="38"/>
      <c r="L819" s="2"/>
      <c r="M819" s="380"/>
      <c r="N819" s="2"/>
      <c r="O819" s="42"/>
    </row>
    <row r="820" spans="1:15" x14ac:dyDescent="0.3">
      <c r="B820" s="37"/>
      <c r="C820" s="13" t="s">
        <v>113</v>
      </c>
      <c r="D820" s="13"/>
      <c r="E820" s="241"/>
      <c r="F820" s="2"/>
      <c r="H820" s="2"/>
      <c r="I820" s="47" t="str">
        <f>IF(OR($E780="Postponed, see Future Events for info",E820&lt;&gt;""), "", "Information needed")</f>
        <v>Information needed</v>
      </c>
      <c r="J820" s="38"/>
      <c r="L820" s="2"/>
      <c r="M820" s="380"/>
      <c r="N820" s="2"/>
      <c r="O820" s="42"/>
    </row>
    <row r="821" spans="1:15" ht="13.5" thickBot="1" x14ac:dyDescent="0.35">
      <c r="B821" s="37"/>
      <c r="C821" s="14" t="str">
        <f>IF(E820&lt;&gt;"Yes","","Was the contract reviewed by the RSC Legal team?")</f>
        <v/>
      </c>
      <c r="D821" s="14"/>
      <c r="E821" s="75"/>
      <c r="F821" s="2"/>
      <c r="H821" s="2"/>
      <c r="I821" s="47" t="str">
        <f>IF(AND(C821&lt;&gt;"",E821=""), "Information needed","")</f>
        <v/>
      </c>
      <c r="J821" s="38"/>
      <c r="L821" s="2"/>
      <c r="M821" s="380"/>
      <c r="N821" s="2"/>
      <c r="O821" s="42"/>
    </row>
    <row r="822" spans="1:15" ht="13.5" thickBot="1" x14ac:dyDescent="0.35">
      <c r="B822" s="37"/>
      <c r="C822" s="2"/>
      <c r="D822" s="2"/>
      <c r="E822" s="234"/>
      <c r="F822" s="2"/>
      <c r="H822" s="2"/>
      <c r="I822" s="47"/>
      <c r="J822" s="38"/>
      <c r="L822" s="2"/>
      <c r="M822" s="380"/>
      <c r="N822" s="2"/>
      <c r="O822" s="42"/>
    </row>
    <row r="823" spans="1:15" x14ac:dyDescent="0.3">
      <c r="B823" s="37"/>
      <c r="C823" s="13" t="s">
        <v>527</v>
      </c>
      <c r="D823" s="13"/>
      <c r="E823" s="235"/>
      <c r="F823" s="2"/>
      <c r="H823" s="2"/>
      <c r="I823" s="47" t="str">
        <f>IF(OR($E780="Cancelled",$E780="Postponed, see Future Events for info",E823&lt;&gt;""), "", "Information needed")</f>
        <v>Information needed</v>
      </c>
      <c r="J823" s="38"/>
      <c r="L823" s="2"/>
      <c r="M823" s="380"/>
      <c r="N823" s="2"/>
      <c r="O823" s="42"/>
    </row>
    <row r="824" spans="1:15" ht="26.25" customHeight="1" thickBot="1" x14ac:dyDescent="0.35">
      <c r="B824" s="37"/>
      <c r="C824" s="26" t="str">
        <f>IF(E823&lt;&gt;"Yes","","Please provide details. Additional information can be provided on the Community support page.")</f>
        <v/>
      </c>
      <c r="D824" s="14"/>
      <c r="E824" s="146"/>
      <c r="F824" s="2"/>
      <c r="H824" s="2"/>
      <c r="I824" s="47" t="str">
        <f>IF(AND(C824&lt;&gt;"",E824=""),"Information needed","")</f>
        <v/>
      </c>
      <c r="J824" s="38"/>
      <c r="L824" s="2"/>
      <c r="M824" s="85" t="s">
        <v>131</v>
      </c>
      <c r="N824" s="2"/>
      <c r="O824" s="42"/>
    </row>
    <row r="825" spans="1:15" ht="12" customHeight="1" thickBot="1" x14ac:dyDescent="0.35">
      <c r="B825" s="37"/>
      <c r="C825" s="2"/>
      <c r="D825" s="2"/>
      <c r="E825" s="234"/>
      <c r="F825" s="2"/>
      <c r="H825" s="2"/>
      <c r="I825" s="47"/>
      <c r="J825" s="38"/>
      <c r="L825" s="2"/>
      <c r="M825" s="382" t="s">
        <v>524</v>
      </c>
      <c r="N825" s="2"/>
      <c r="O825" s="42"/>
    </row>
    <row r="826" spans="1:15" x14ac:dyDescent="0.3">
      <c r="B826" s="37"/>
      <c r="C826" s="13" t="s">
        <v>117</v>
      </c>
      <c r="D826" s="13"/>
      <c r="E826" s="235"/>
      <c r="F826" s="2"/>
      <c r="H826" s="2"/>
      <c r="I826" s="47" t="str">
        <f>IF(OR($E780="Cancelled",$E780="Postponed, see Future Events for info",E826&lt;&gt;""), "", "Information needed")</f>
        <v>Information needed</v>
      </c>
      <c r="J826" s="38"/>
      <c r="L826" s="2"/>
      <c r="M826" s="382"/>
      <c r="N826" s="2"/>
      <c r="O826" s="42"/>
    </row>
    <row r="827" spans="1:15" ht="26.25" customHeight="1" thickBot="1" x14ac:dyDescent="0.35">
      <c r="B827" s="37"/>
      <c r="C827" s="14" t="str">
        <f>IF(E826&lt;&gt;"Yes","","Please provide details.")</f>
        <v/>
      </c>
      <c r="D827" s="14"/>
      <c r="E827" s="146"/>
      <c r="F827" s="2"/>
      <c r="H827" s="2"/>
      <c r="I827" s="47" t="str">
        <f>IF(AND(C827&lt;&gt;"",E827=""),"Information needed","")</f>
        <v/>
      </c>
      <c r="J827" s="38"/>
      <c r="L827" s="2"/>
      <c r="M827" s="85" t="s">
        <v>523</v>
      </c>
      <c r="N827" s="2"/>
      <c r="O827" s="42"/>
    </row>
    <row r="828" spans="1:15" ht="18" customHeight="1" x14ac:dyDescent="0.3">
      <c r="B828" s="37"/>
      <c r="C828" s="4"/>
      <c r="D828" s="4"/>
      <c r="E828" s="234"/>
      <c r="F828" s="2"/>
      <c r="H828" s="2"/>
      <c r="I828" s="47"/>
      <c r="J828" s="38"/>
      <c r="L828" s="2"/>
      <c r="M828" s="2"/>
      <c r="N828" s="2"/>
      <c r="O828" s="42"/>
    </row>
    <row r="829" spans="1:15" ht="18" x14ac:dyDescent="0.3">
      <c r="B829" s="37"/>
      <c r="C829" s="144" t="s">
        <v>447</v>
      </c>
      <c r="D829" s="144"/>
      <c r="E829" s="144"/>
      <c r="F829" s="4"/>
      <c r="G829" s="7"/>
      <c r="H829" s="4"/>
      <c r="I829" s="47"/>
      <c r="J829" s="39"/>
      <c r="L829" s="11"/>
      <c r="M829" s="144" t="s">
        <v>447</v>
      </c>
      <c r="N829" s="11"/>
      <c r="O829" s="42"/>
    </row>
    <row r="830" spans="1:15" ht="13.5" customHeight="1" thickBot="1" x14ac:dyDescent="0.35">
      <c r="B830" s="37"/>
      <c r="C830" s="2"/>
      <c r="D830" s="2"/>
      <c r="E830" s="242"/>
      <c r="F830" s="2"/>
      <c r="H830" s="2"/>
      <c r="I830" s="47"/>
      <c r="J830" s="38"/>
      <c r="L830" s="2"/>
      <c r="M830" s="381" t="s">
        <v>432</v>
      </c>
      <c r="N830" s="2"/>
      <c r="O830" s="42"/>
    </row>
    <row r="831" spans="1:15" x14ac:dyDescent="0.3">
      <c r="B831" s="37"/>
      <c r="C831" s="4" t="s">
        <v>63</v>
      </c>
      <c r="D831" s="4"/>
      <c r="E831" s="243"/>
      <c r="F831" s="2"/>
      <c r="H831" s="2"/>
      <c r="I831" s="47" t="str">
        <f>IF(OR($E780="Cancelled",$E780="Postponed, see Future Events for info",E831&lt;&gt;""), "", "Information needed")</f>
        <v>Information needed</v>
      </c>
      <c r="J831" s="38"/>
      <c r="L831" s="2"/>
      <c r="M831" s="381"/>
      <c r="N831" s="2"/>
      <c r="O831" s="42"/>
    </row>
    <row r="832" spans="1:15" ht="13.5" thickBot="1" x14ac:dyDescent="0.35">
      <c r="A832" s="201"/>
      <c r="B832" s="37"/>
      <c r="C832" s="248" t="str">
        <f>IF(E831&lt;&gt;"Red","","Did you submit a declaration form for your red risk assessment?")</f>
        <v/>
      </c>
      <c r="D832" s="14"/>
      <c r="E832" s="146"/>
      <c r="F832" s="2"/>
      <c r="H832" s="2"/>
      <c r="I832" s="47" t="str">
        <f>IF(AND(C832&lt;&gt;"",E832=""), "Information needed","")</f>
        <v/>
      </c>
      <c r="J832" s="38"/>
      <c r="K832" s="201"/>
      <c r="L832" s="2"/>
      <c r="M832" s="381"/>
      <c r="N832" s="2"/>
      <c r="O832" s="42"/>
    </row>
    <row r="833" spans="1:15" s="15" customFormat="1" ht="13.5" thickBot="1" x14ac:dyDescent="0.35">
      <c r="A833" s="68"/>
      <c r="B833" s="37"/>
      <c r="C833" s="4"/>
      <c r="D833" s="4"/>
      <c r="E833" s="234"/>
      <c r="F833" s="2"/>
      <c r="G833" s="8"/>
      <c r="H833" s="2"/>
      <c r="I833" s="47"/>
      <c r="J833" s="38"/>
      <c r="K833" s="68"/>
      <c r="L833" s="2"/>
      <c r="M833" s="381"/>
      <c r="N833" s="2"/>
      <c r="O833" s="43"/>
    </row>
    <row r="834" spans="1:15" x14ac:dyDescent="0.3">
      <c r="B834" s="37"/>
      <c r="C834" s="4" t="s">
        <v>237</v>
      </c>
      <c r="D834" s="4"/>
      <c r="E834" s="244"/>
      <c r="F834" s="2"/>
      <c r="H834" s="2"/>
      <c r="I834" s="47" t="str">
        <f>IF(OR($E780="Cancelled",$E780="Postponed, see Future Events for info",E834&lt;&gt;""), "", "Information needed")</f>
        <v>Information needed</v>
      </c>
      <c r="J834" s="38"/>
      <c r="L834" s="2"/>
      <c r="M834" s="381"/>
      <c r="N834" s="10"/>
      <c r="O834" s="42"/>
    </row>
    <row r="835" spans="1:15" ht="13.5" customHeight="1" thickBot="1" x14ac:dyDescent="0.35">
      <c r="B835" s="37"/>
      <c r="C835" s="248" t="str">
        <f>IF(E834&lt;&gt;"Yes","","Did your event comply with Rule 8.3 of the member network rules?")</f>
        <v/>
      </c>
      <c r="D835" s="14"/>
      <c r="E835" s="146"/>
      <c r="F835" s="2"/>
      <c r="H835" s="2"/>
      <c r="I835" s="47" t="str">
        <f>IF(AND(C835&lt;&gt;"",E835=""), "Information needed","")</f>
        <v/>
      </c>
      <c r="J835" s="38"/>
      <c r="L835" s="2"/>
      <c r="M835" s="381"/>
      <c r="N835" s="10"/>
      <c r="O835" s="42"/>
    </row>
    <row r="836" spans="1:15" ht="14.25" customHeight="1" thickBot="1" x14ac:dyDescent="0.35">
      <c r="B836" s="37"/>
      <c r="C836" s="14"/>
      <c r="D836" s="14"/>
      <c r="E836" s="245"/>
      <c r="F836" s="2"/>
      <c r="H836" s="2"/>
      <c r="I836" s="47"/>
      <c r="J836" s="38"/>
      <c r="L836" s="2"/>
      <c r="M836" s="381"/>
      <c r="N836" s="10"/>
      <c r="O836" s="42"/>
    </row>
    <row r="837" spans="1:15" ht="40.5" customHeight="1" thickBot="1" x14ac:dyDescent="0.35">
      <c r="B837" s="37"/>
      <c r="C837" s="27" t="s">
        <v>182</v>
      </c>
      <c r="D837" s="27"/>
      <c r="E837" s="145"/>
      <c r="F837" s="2"/>
      <c r="H837" s="2"/>
      <c r="I837" s="51" t="str">
        <f>IF(OR($E780="Cancelled",$E780="Postponed, see Future Events for info",E837&lt;&gt;""), "", "Optional")</f>
        <v>Optional</v>
      </c>
      <c r="J837" s="38"/>
      <c r="L837" s="2"/>
      <c r="M837" s="85" t="s">
        <v>236</v>
      </c>
      <c r="N837" s="10"/>
      <c r="O837" s="42"/>
    </row>
    <row r="838" spans="1:15" ht="13.5" customHeight="1" x14ac:dyDescent="0.3">
      <c r="B838" s="37"/>
      <c r="C838" s="2"/>
      <c r="D838" s="2"/>
      <c r="E838" s="245"/>
      <c r="F838" s="2"/>
      <c r="H838" s="2"/>
      <c r="I838" s="47"/>
      <c r="J838" s="38"/>
      <c r="L838" s="2"/>
      <c r="M838" s="45"/>
      <c r="N838" s="2"/>
      <c r="O838" s="42"/>
    </row>
    <row r="839" spans="1:15" ht="18" x14ac:dyDescent="0.4">
      <c r="B839" s="37"/>
      <c r="C839" s="142" t="s">
        <v>64</v>
      </c>
      <c r="D839" s="142"/>
      <c r="E839" s="142"/>
      <c r="F839" s="2"/>
      <c r="H839" s="2"/>
      <c r="I839" s="47"/>
      <c r="J839" s="38"/>
      <c r="L839" s="2"/>
      <c r="M839" s="144" t="s">
        <v>64</v>
      </c>
      <c r="N839" s="2"/>
      <c r="O839" s="42"/>
    </row>
    <row r="840" spans="1:15" x14ac:dyDescent="0.3">
      <c r="B840" s="37"/>
      <c r="C840" s="4"/>
      <c r="D840" s="4"/>
      <c r="E840" s="234"/>
      <c r="F840" s="2"/>
      <c r="H840" s="2"/>
      <c r="I840" s="47"/>
      <c r="J840" s="38"/>
      <c r="L840" s="2"/>
      <c r="M840" s="381" t="s">
        <v>445</v>
      </c>
      <c r="N840" s="2"/>
      <c r="O840" s="42"/>
    </row>
    <row r="841" spans="1:15" ht="14.25" customHeight="1" thickBot="1" x14ac:dyDescent="0.35">
      <c r="B841" s="37"/>
      <c r="C841" s="4" t="s">
        <v>360</v>
      </c>
      <c r="D841" s="4"/>
      <c r="E841" s="234"/>
      <c r="F841" s="2"/>
      <c r="H841" s="2"/>
      <c r="I841" s="47"/>
      <c r="J841" s="38"/>
      <c r="L841" s="2"/>
      <c r="M841" s="381"/>
      <c r="N841" s="2"/>
      <c r="O841" s="42"/>
    </row>
    <row r="842" spans="1:15" ht="14.25" customHeight="1" x14ac:dyDescent="0.3">
      <c r="B842" s="37"/>
      <c r="C842" s="86" t="s">
        <v>69</v>
      </c>
      <c r="D842" s="86"/>
      <c r="E842" s="235"/>
      <c r="F842" s="2"/>
      <c r="H842" s="2"/>
      <c r="I842" s="47" t="str">
        <f>IF(OR($E780="Cancelled",$E780="Postponed, see Future Events for info",E842&lt;&gt;""), "", "Information needed")</f>
        <v>Information needed</v>
      </c>
      <c r="J842" s="38"/>
      <c r="L842" s="2"/>
      <c r="M842" s="381"/>
      <c r="N842" s="2"/>
      <c r="O842" s="42"/>
    </row>
    <row r="843" spans="1:15" ht="14.25" customHeight="1" x14ac:dyDescent="0.3">
      <c r="B843" s="37"/>
      <c r="C843" s="86" t="s">
        <v>70</v>
      </c>
      <c r="D843" s="86"/>
      <c r="E843" s="246"/>
      <c r="F843" s="2"/>
      <c r="H843" s="2"/>
      <c r="I843" s="47" t="str">
        <f>IF(OR($E780="Cancelled",$E780="Postponed, see Future Events for info",E843&lt;&gt;""), "", "Information needed")</f>
        <v>Information needed</v>
      </c>
      <c r="J843" s="38"/>
      <c r="L843" s="2"/>
      <c r="M843" s="381"/>
      <c r="N843" s="2"/>
      <c r="O843" s="42"/>
    </row>
    <row r="844" spans="1:15" ht="14.25" customHeight="1" x14ac:dyDescent="0.3">
      <c r="B844" s="37"/>
      <c r="C844" s="86" t="s">
        <v>72</v>
      </c>
      <c r="D844" s="86"/>
      <c r="E844" s="237"/>
      <c r="F844" s="2"/>
      <c r="H844" s="2"/>
      <c r="I844" s="47" t="str">
        <f>IF(OR($E780="Cancelled",$E780="Postponed, see Future Events for info",E844&lt;&gt;""), "", "Information needed")</f>
        <v>Information needed</v>
      </c>
      <c r="J844" s="38"/>
      <c r="L844" s="2"/>
      <c r="M844" s="381"/>
      <c r="N844" s="2"/>
      <c r="O844" s="42"/>
    </row>
    <row r="845" spans="1:15" ht="14.25" customHeight="1" thickBot="1" x14ac:dyDescent="0.35">
      <c r="B845" s="37"/>
      <c r="C845" s="86" t="s">
        <v>71</v>
      </c>
      <c r="D845" s="86"/>
      <c r="E845" s="236"/>
      <c r="F845" s="2"/>
      <c r="H845" s="2"/>
      <c r="I845" s="47" t="str">
        <f>IF(OR($E780="Cancelled",$E780="Postponed, see Future Events for info",E845&lt;&gt;""), "", "Information needed")</f>
        <v>Information needed</v>
      </c>
      <c r="J845" s="38"/>
      <c r="L845" s="2"/>
      <c r="M845" s="381"/>
      <c r="N845" s="2"/>
      <c r="O845" s="42"/>
    </row>
    <row r="846" spans="1:15" ht="14.25" customHeight="1" thickBot="1" x14ac:dyDescent="0.35">
      <c r="B846" s="37"/>
      <c r="C846" s="2"/>
      <c r="D846" s="2"/>
      <c r="E846" s="234"/>
      <c r="F846" s="2"/>
      <c r="H846" s="2"/>
      <c r="I846" s="47"/>
      <c r="J846" s="38"/>
      <c r="L846" s="2"/>
      <c r="M846" s="381"/>
      <c r="N846" s="2"/>
      <c r="O846" s="42"/>
    </row>
    <row r="847" spans="1:15" ht="12.75" customHeight="1" x14ac:dyDescent="0.3">
      <c r="B847" s="37"/>
      <c r="C847" s="46" t="s">
        <v>65</v>
      </c>
      <c r="D847" s="46"/>
      <c r="E847" s="235"/>
      <c r="F847" s="2"/>
      <c r="H847" s="2"/>
      <c r="I847" s="47" t="str">
        <f>IF(OR($E780="Cancelled",$E780="Postponed, see Future Events for info",E847&lt;&gt;""), "", "Information needed")</f>
        <v>Information needed</v>
      </c>
      <c r="J847" s="38"/>
      <c r="L847" s="2"/>
      <c r="M847" s="381"/>
      <c r="N847" s="2"/>
      <c r="O847" s="42"/>
    </row>
    <row r="848" spans="1:15" ht="56.25" customHeight="1" thickBot="1" x14ac:dyDescent="0.3">
      <c r="B848" s="37"/>
      <c r="C848" s="14" t="str">
        <f>IF(E847&lt;&gt;"Yes","","Please provide details here")</f>
        <v/>
      </c>
      <c r="D848" s="14"/>
      <c r="E848" s="75"/>
      <c r="F848" s="14"/>
      <c r="G848" s="54"/>
      <c r="H848" s="14"/>
      <c r="I848" s="47" t="str">
        <f>IF(AND(C848&lt;&gt;"",E848=""), "Information needed","")</f>
        <v/>
      </c>
      <c r="J848" s="83"/>
      <c r="L848" s="2"/>
      <c r="M848" s="381"/>
      <c r="N848" s="2"/>
      <c r="O848" s="84"/>
    </row>
    <row r="849" spans="1:15" ht="13.5" thickBot="1" x14ac:dyDescent="0.35">
      <c r="B849" s="37"/>
      <c r="C849" s="4"/>
      <c r="D849" s="4"/>
      <c r="E849" s="26"/>
      <c r="F849" s="2"/>
      <c r="H849" s="2"/>
      <c r="I849" s="47"/>
      <c r="J849" s="38"/>
      <c r="L849" s="2"/>
      <c r="M849" s="381"/>
      <c r="N849" s="2"/>
      <c r="O849" s="42"/>
    </row>
    <row r="850" spans="1:15" ht="57" customHeight="1" thickBot="1" x14ac:dyDescent="0.35">
      <c r="B850" s="37"/>
      <c r="C850" s="27" t="s">
        <v>75</v>
      </c>
      <c r="D850" s="27"/>
      <c r="E850" s="145"/>
      <c r="F850" s="2"/>
      <c r="H850" s="2"/>
      <c r="I850" s="51" t="str">
        <f>IF(OR($E780="Cancelled",$E780="Postponed, see Future Events for info",E850&lt;&gt;""), "", "Optional")</f>
        <v>Optional</v>
      </c>
      <c r="J850" s="38"/>
      <c r="L850" s="2"/>
      <c r="M850" s="85" t="s">
        <v>448</v>
      </c>
      <c r="N850" s="2"/>
      <c r="O850" s="42"/>
    </row>
    <row r="851" spans="1:15" x14ac:dyDescent="0.3">
      <c r="B851" s="37"/>
      <c r="C851" s="4"/>
      <c r="D851" s="4"/>
      <c r="E851" s="234"/>
      <c r="F851" s="2"/>
      <c r="H851" s="2"/>
      <c r="I851" s="47"/>
      <c r="J851" s="38"/>
      <c r="L851" s="2"/>
      <c r="M851" s="4"/>
      <c r="N851" s="2"/>
      <c r="O851" s="42"/>
    </row>
    <row r="852" spans="1:15" ht="13.5" thickBot="1" x14ac:dyDescent="0.35">
      <c r="C852" s="8"/>
      <c r="D852" s="8"/>
      <c r="I852" s="50"/>
      <c r="J852" s="42"/>
      <c r="M852" s="8"/>
    </row>
    <row r="853" spans="1:15" s="98" customFormat="1" ht="21.75" customHeight="1" thickBot="1" x14ac:dyDescent="0.35">
      <c r="C853" s="247" t="s">
        <v>392</v>
      </c>
      <c r="D853" s="150"/>
      <c r="E853" s="247" t="s">
        <v>402</v>
      </c>
      <c r="I853" s="96"/>
      <c r="M853" s="94" t="s">
        <v>251</v>
      </c>
    </row>
    <row r="854" spans="1:15" ht="12.5" x14ac:dyDescent="0.25">
      <c r="C854" s="44"/>
      <c r="D854" s="44"/>
      <c r="M854" s="44"/>
    </row>
    <row r="856" spans="1:15" x14ac:dyDescent="0.3">
      <c r="B856" s="37"/>
      <c r="C856" s="4"/>
      <c r="D856" s="4"/>
      <c r="E856" s="234"/>
      <c r="F856" s="2"/>
      <c r="H856" s="2"/>
      <c r="I856" s="48"/>
      <c r="J856" s="2"/>
      <c r="L856" s="2"/>
      <c r="M856" s="4"/>
      <c r="N856" s="2"/>
    </row>
    <row r="857" spans="1:15" ht="29.5" x14ac:dyDescent="0.25">
      <c r="A857" s="200">
        <v>11</v>
      </c>
      <c r="B857" s="35"/>
      <c r="C857" s="151" t="s">
        <v>342</v>
      </c>
      <c r="D857" s="151"/>
      <c r="E857" s="151"/>
      <c r="F857" s="152"/>
      <c r="G857" s="16"/>
      <c r="H857" s="12"/>
      <c r="I857" s="140" t="str">
        <f>IF(COUNTIF(I861:I935,"Information needed")&lt;1,"Complete","Incomplete")</f>
        <v>Incomplete</v>
      </c>
      <c r="J857" s="41"/>
      <c r="K857" s="200">
        <v>11</v>
      </c>
      <c r="L857" s="12"/>
      <c r="M857" s="101" t="s">
        <v>263</v>
      </c>
      <c r="N857" s="12"/>
    </row>
    <row r="858" spans="1:15" x14ac:dyDescent="0.3">
      <c r="B858" s="37"/>
      <c r="C858" s="37"/>
      <c r="D858" s="37"/>
      <c r="E858" s="37"/>
      <c r="F858" s="37"/>
      <c r="G858" s="16"/>
      <c r="H858" s="37"/>
      <c r="I858" s="37"/>
      <c r="J858" s="37"/>
      <c r="L858" s="2"/>
      <c r="M858" s="4"/>
      <c r="N858" s="2"/>
    </row>
    <row r="859" spans="1:15" ht="18" customHeight="1" x14ac:dyDescent="0.4">
      <c r="B859" s="37"/>
      <c r="C859" s="142" t="s">
        <v>446</v>
      </c>
      <c r="D859" s="142"/>
      <c r="E859" s="141"/>
      <c r="F859" s="2"/>
      <c r="H859" s="2"/>
      <c r="I859" s="48"/>
      <c r="J859" s="2"/>
      <c r="L859" s="2"/>
      <c r="M859" s="143" t="s">
        <v>319</v>
      </c>
      <c r="N859" s="2"/>
    </row>
    <row r="860" spans="1:15" ht="13.5" customHeight="1" thickBot="1" x14ac:dyDescent="0.35">
      <c r="B860" s="37"/>
      <c r="C860" s="4"/>
      <c r="D860" s="4"/>
      <c r="E860" s="234"/>
      <c r="F860" s="2"/>
      <c r="H860" s="2"/>
      <c r="I860" s="48"/>
      <c r="J860" s="2"/>
      <c r="L860" s="2"/>
      <c r="M860" s="26"/>
      <c r="N860" s="2"/>
    </row>
    <row r="861" spans="1:15" ht="13.5" customHeight="1" x14ac:dyDescent="0.3">
      <c r="B861" s="37"/>
      <c r="C861" s="13" t="s">
        <v>13</v>
      </c>
      <c r="D861" s="13"/>
      <c r="E861" s="235"/>
      <c r="F861" s="2"/>
      <c r="H861" s="2"/>
      <c r="I861" s="47" t="str">
        <f>IF(OR($E865="Cancelled",$E865="Postponed, see Future Events for info",E861&lt;&gt;""), "", "Information needed")</f>
        <v>Information needed</v>
      </c>
      <c r="J861" s="38"/>
      <c r="L861" s="2"/>
      <c r="M861" s="355" t="s">
        <v>457</v>
      </c>
      <c r="N861" s="2"/>
      <c r="O861" s="42"/>
    </row>
    <row r="862" spans="1:15" ht="13.5" customHeight="1" x14ac:dyDescent="0.3">
      <c r="B862" s="37"/>
      <c r="C862" s="13" t="s">
        <v>50</v>
      </c>
      <c r="D862" s="13"/>
      <c r="E862" s="237"/>
      <c r="F862" s="2"/>
      <c r="H862" s="2"/>
      <c r="I862" s="47" t="str">
        <f>IF(OR($E865="Cancelled",$E865="Postponed, see Future Events for info",E862&lt;&gt;""), "", "Information needed")</f>
        <v>Information needed</v>
      </c>
      <c r="J862" s="38"/>
      <c r="L862" s="2"/>
      <c r="M862" s="355"/>
      <c r="N862" s="2"/>
      <c r="O862" s="42"/>
    </row>
    <row r="863" spans="1:15" ht="13.5" customHeight="1" x14ac:dyDescent="0.3">
      <c r="B863" s="37"/>
      <c r="C863" s="13" t="s">
        <v>110</v>
      </c>
      <c r="D863" s="13"/>
      <c r="E863" s="237"/>
      <c r="F863" s="2"/>
      <c r="H863" s="2"/>
      <c r="I863" s="47" t="str">
        <f>IF(OR($E865="Cancelled",$E865="Postponed, see Future Events for info",E863&lt;&gt;""), "", "Information needed")</f>
        <v>Information needed</v>
      </c>
      <c r="J863" s="38"/>
      <c r="L863" s="2"/>
      <c r="M863" s="355"/>
      <c r="N863" s="2"/>
      <c r="O863" s="42"/>
    </row>
    <row r="864" spans="1:15" ht="13.5" customHeight="1" x14ac:dyDescent="0.3">
      <c r="B864" s="37"/>
      <c r="C864" s="13" t="s">
        <v>487</v>
      </c>
      <c r="D864" s="13"/>
      <c r="E864" s="237"/>
      <c r="F864" s="2"/>
      <c r="H864" s="2"/>
      <c r="I864" s="47" t="str">
        <f>IF(OR($E865="Cancelled",$E865="Postponed, see Future Events for info",E864&lt;&gt;""), "", "Information needed")</f>
        <v>Information needed</v>
      </c>
      <c r="J864" s="38"/>
      <c r="L864" s="2"/>
      <c r="M864" s="355"/>
      <c r="N864" s="2"/>
      <c r="O864" s="42"/>
    </row>
    <row r="865" spans="2:15" ht="13.5" customHeight="1" thickBot="1" x14ac:dyDescent="0.35">
      <c r="B865" s="37"/>
      <c r="C865" s="156" t="s">
        <v>486</v>
      </c>
      <c r="D865" s="13"/>
      <c r="E865" s="236"/>
      <c r="F865" s="2"/>
      <c r="H865" s="2"/>
      <c r="I865" s="47" t="str">
        <f>IF(OR($E865="Cancelled",$E865="Postponed, see Future Events for info",E865&lt;&gt;""), "", "Information needed")</f>
        <v>Information needed</v>
      </c>
      <c r="J865" s="38"/>
      <c r="L865" s="2"/>
      <c r="M865" s="355"/>
      <c r="N865" s="2"/>
      <c r="O865" s="42"/>
    </row>
    <row r="866" spans="2:15" ht="13.5" customHeight="1" thickBot="1" x14ac:dyDescent="0.35">
      <c r="B866" s="37"/>
      <c r="C866" s="13"/>
      <c r="D866" s="13"/>
      <c r="E866" s="234"/>
      <c r="F866" s="2"/>
      <c r="H866" s="2"/>
      <c r="I866" s="47"/>
      <c r="J866" s="38"/>
      <c r="L866" s="2"/>
      <c r="M866" s="355"/>
      <c r="N866" s="2"/>
      <c r="O866" s="42"/>
    </row>
    <row r="867" spans="2:15" ht="13.5" customHeight="1" x14ac:dyDescent="0.3">
      <c r="B867" s="37"/>
      <c r="C867" s="13" t="s">
        <v>503</v>
      </c>
      <c r="D867" s="13"/>
      <c r="E867" s="235"/>
      <c r="F867" s="2"/>
      <c r="H867" s="2"/>
      <c r="I867" s="47" t="str">
        <f>IF(OR($E865="Cancelled",$E865="Postponed, see Future Events for info",E867&lt;&gt;""), "", "Information needed")</f>
        <v>Information needed</v>
      </c>
      <c r="J867" s="38"/>
      <c r="L867" s="2"/>
      <c r="M867" s="355"/>
      <c r="N867" s="2"/>
      <c r="O867" s="42"/>
    </row>
    <row r="868" spans="2:15" ht="13.5" customHeight="1" thickBot="1" x14ac:dyDescent="0.35">
      <c r="B868" s="37"/>
      <c r="C868" s="23" t="str">
        <f>IF(E867&lt;&gt;"Yes","Use this space if you would like to report repeated 2023 events as one entry","If yes, how many times did you run this event/ how many events were in the series?")</f>
        <v>Use this space if you would like to report repeated 2023 events as one entry</v>
      </c>
      <c r="D868" s="13"/>
      <c r="E868" s="236"/>
      <c r="F868" s="2"/>
      <c r="H868" s="2"/>
      <c r="I868" s="47" t="str">
        <f>IF(AND(C868="If yes, how many times did you run this event/ how many events were in the series?",E868=""), "Information needed","")</f>
        <v/>
      </c>
      <c r="J868" s="38"/>
      <c r="L868" s="2"/>
      <c r="M868" s="355"/>
      <c r="N868" s="2"/>
      <c r="O868" s="42"/>
    </row>
    <row r="869" spans="2:15" ht="13.5" customHeight="1" thickBot="1" x14ac:dyDescent="0.35">
      <c r="B869" s="37"/>
      <c r="C869" s="13"/>
      <c r="D869" s="13"/>
      <c r="E869" s="234"/>
      <c r="F869" s="2"/>
      <c r="H869" s="2"/>
      <c r="I869" s="47"/>
      <c r="J869" s="38"/>
      <c r="L869" s="2"/>
      <c r="M869" s="355" t="s">
        <v>456</v>
      </c>
      <c r="N869" s="2"/>
      <c r="O869" s="42"/>
    </row>
    <row r="870" spans="2:15" ht="13.5" customHeight="1" x14ac:dyDescent="0.3">
      <c r="B870" s="37"/>
      <c r="C870" s="13" t="str">
        <f>IF(E867&lt;&gt;"Yes","Start date","Date of first event")</f>
        <v>Start date</v>
      </c>
      <c r="D870" s="13"/>
      <c r="E870" s="238"/>
      <c r="F870" s="2"/>
      <c r="H870" s="2"/>
      <c r="I870" s="47" t="str">
        <f>IF(OR($E865="Cancelled",$E865="Postponed, see Future Events for info",E870&lt;&gt;""), "", "Information needed")</f>
        <v>Information needed</v>
      </c>
      <c r="J870" s="38"/>
      <c r="L870" s="2"/>
      <c r="M870" s="355"/>
      <c r="N870" s="2"/>
      <c r="O870" s="42"/>
    </row>
    <row r="871" spans="2:15" ht="13.5" customHeight="1" thickBot="1" x14ac:dyDescent="0.35">
      <c r="B871" s="37"/>
      <c r="C871" s="13" t="str">
        <f>IF(E867&lt;&gt;"Yes","End date","Date of last event")</f>
        <v>End date</v>
      </c>
      <c r="D871" s="13"/>
      <c r="E871" s="239"/>
      <c r="F871" s="2"/>
      <c r="H871" s="2"/>
      <c r="I871" s="47" t="str">
        <f>IF(OR($E865="Cancelled",$E865="Postponed, see Future Events for info",E871&lt;&gt;""), "", "Information needed")</f>
        <v>Information needed</v>
      </c>
      <c r="J871" s="38"/>
      <c r="L871" s="2"/>
      <c r="M871" s="355"/>
      <c r="N871" s="2"/>
      <c r="O871" s="42"/>
    </row>
    <row r="872" spans="2:15" ht="13.5" customHeight="1" thickBot="1" x14ac:dyDescent="0.35">
      <c r="B872" s="37"/>
      <c r="C872" s="13"/>
      <c r="D872" s="13"/>
      <c r="E872" s="234"/>
      <c r="F872" s="2"/>
      <c r="H872" s="2"/>
      <c r="I872" s="47"/>
      <c r="J872" s="38"/>
      <c r="L872" s="2"/>
      <c r="M872" s="147" t="s">
        <v>389</v>
      </c>
      <c r="N872" s="2"/>
      <c r="O872" s="42"/>
    </row>
    <row r="873" spans="2:15" ht="13.5" customHeight="1" x14ac:dyDescent="0.3">
      <c r="B873" s="37"/>
      <c r="C873" s="13" t="s">
        <v>54</v>
      </c>
      <c r="D873" s="13"/>
      <c r="E873" s="235"/>
      <c r="F873" s="2"/>
      <c r="H873" s="2"/>
      <c r="I873" s="47" t="str">
        <f>IF(OR($E865="Cancelled",$E865="Postponed, see Future Events for info",E873&lt;&gt;""), "", "Information needed")</f>
        <v>Information needed</v>
      </c>
      <c r="J873" s="38"/>
      <c r="L873" s="2"/>
      <c r="M873" s="26"/>
      <c r="N873" s="2"/>
      <c r="O873" s="42"/>
    </row>
    <row r="874" spans="2:15" ht="13.5" customHeight="1" thickBot="1" x14ac:dyDescent="0.35">
      <c r="B874" s="37"/>
      <c r="C874" s="13" t="s">
        <v>73</v>
      </c>
      <c r="D874" s="13"/>
      <c r="E874" s="236"/>
      <c r="F874" s="2"/>
      <c r="H874" s="2"/>
      <c r="I874" s="51" t="str">
        <f>IF(OR($E865="Cancelled",$E865="Postponed, see Future Events for info",E874&lt;&gt;""), "", "Optional")</f>
        <v>Optional</v>
      </c>
      <c r="J874" s="38"/>
      <c r="L874" s="2"/>
      <c r="M874" s="355" t="s">
        <v>453</v>
      </c>
      <c r="N874" s="2"/>
      <c r="O874" s="42"/>
    </row>
    <row r="875" spans="2:15" ht="13.5" customHeight="1" thickBot="1" x14ac:dyDescent="0.35">
      <c r="B875" s="37"/>
      <c r="C875" s="13"/>
      <c r="D875" s="13"/>
      <c r="E875" s="234"/>
      <c r="F875" s="2"/>
      <c r="H875" s="2"/>
      <c r="I875" s="47"/>
      <c r="J875" s="38"/>
      <c r="L875" s="2"/>
      <c r="M875" s="355"/>
      <c r="N875" s="2"/>
      <c r="O875" s="42"/>
    </row>
    <row r="876" spans="2:15" ht="13.5" customHeight="1" x14ac:dyDescent="0.3">
      <c r="B876" s="37"/>
      <c r="C876" s="13" t="s">
        <v>55</v>
      </c>
      <c r="D876" s="13"/>
      <c r="E876" s="235"/>
      <c r="F876" s="2"/>
      <c r="H876" s="2"/>
      <c r="I876" s="47" t="str">
        <f>IF(OR($E865="Cancelled",$E865="Postponed, see Future Events for info",E876&lt;&gt;""), "", "Information needed")</f>
        <v>Information needed</v>
      </c>
      <c r="J876" s="38"/>
      <c r="L876" s="2"/>
      <c r="M876" s="355"/>
      <c r="N876" s="2"/>
      <c r="O876" s="42"/>
    </row>
    <row r="877" spans="2:15" ht="13.5" customHeight="1" thickBot="1" x14ac:dyDescent="0.35">
      <c r="B877" s="37"/>
      <c r="C877" s="13" t="s">
        <v>74</v>
      </c>
      <c r="D877" s="13"/>
      <c r="E877" s="236"/>
      <c r="F877" s="2"/>
      <c r="H877" s="2"/>
      <c r="I877" s="51" t="str">
        <f>IF(OR($E865="Cancelled",$E865="Postponed, see Future Events for info",E877&lt;&gt;""), "", "Optional")</f>
        <v>Optional</v>
      </c>
      <c r="J877" s="38"/>
      <c r="L877" s="2"/>
      <c r="M877" s="355"/>
      <c r="N877" s="2"/>
      <c r="O877" s="42"/>
    </row>
    <row r="878" spans="2:15" ht="13.5" customHeight="1" thickBot="1" x14ac:dyDescent="0.35">
      <c r="B878" s="37"/>
      <c r="C878" s="13"/>
      <c r="D878" s="13"/>
      <c r="E878" s="234"/>
      <c r="F878" s="2"/>
      <c r="H878" s="2"/>
      <c r="I878" s="47"/>
      <c r="J878" s="38"/>
      <c r="L878" s="2"/>
      <c r="M878" s="355"/>
      <c r="N878" s="2"/>
      <c r="O878" s="42"/>
    </row>
    <row r="879" spans="2:15" ht="13.5" customHeight="1" x14ac:dyDescent="0.3">
      <c r="B879" s="37"/>
      <c r="C879" s="13" t="str">
        <f>IF(E867&lt;&gt;"Yes","Number of attendees (approx.)","Number of attendees (average number per event)")</f>
        <v>Number of attendees (approx.)</v>
      </c>
      <c r="D879" s="13"/>
      <c r="E879" s="235"/>
      <c r="F879" s="2"/>
      <c r="H879" s="2"/>
      <c r="I879" s="47" t="str">
        <f>IF(OR($E865="Cancelled",$E865="Postponed, see Future Events for info",E879&lt;&gt;""), "", "Information needed")</f>
        <v>Information needed</v>
      </c>
      <c r="J879" s="38"/>
      <c r="L879" s="2"/>
      <c r="M879" s="355"/>
      <c r="N879" s="2"/>
      <c r="O879" s="42"/>
    </row>
    <row r="880" spans="2:15" ht="13.5" customHeight="1" thickBot="1" x14ac:dyDescent="0.35">
      <c r="B880" s="37"/>
      <c r="C880" s="13" t="s">
        <v>483</v>
      </c>
      <c r="D880" s="13"/>
      <c r="E880" s="236"/>
      <c r="F880" s="2"/>
      <c r="H880" s="2"/>
      <c r="I880" s="47" t="str">
        <f>IF(OR($E865="Cancelled",$E865="Postponed, see Future Events for info",E880&lt;&gt;""), "", "Information needed")</f>
        <v>Information needed</v>
      </c>
      <c r="J880" s="38"/>
      <c r="L880" s="2"/>
      <c r="M880" s="355"/>
      <c r="N880" s="2"/>
      <c r="O880" s="42"/>
    </row>
    <row r="881" spans="2:15" ht="13.5" customHeight="1" x14ac:dyDescent="0.3">
      <c r="B881" s="37"/>
      <c r="C881" s="13"/>
      <c r="D881" s="13"/>
      <c r="E881" s="234"/>
      <c r="F881" s="2"/>
      <c r="H881" s="2"/>
      <c r="I881" s="47"/>
      <c r="J881" s="38"/>
      <c r="L881" s="2"/>
      <c r="M881" s="331"/>
      <c r="N881" s="2"/>
      <c r="O881" s="42"/>
    </row>
    <row r="882" spans="2:15" ht="15" customHeight="1" thickBot="1" x14ac:dyDescent="0.35">
      <c r="B882" s="328"/>
      <c r="C882" s="332" t="s">
        <v>517</v>
      </c>
      <c r="D882" s="329"/>
      <c r="E882" s="330"/>
      <c r="F882" s="2"/>
      <c r="H882" s="2"/>
      <c r="I882" s="47"/>
      <c r="J882" s="38"/>
      <c r="L882" s="2"/>
      <c r="M882" s="382" t="s">
        <v>504</v>
      </c>
      <c r="N882" s="2"/>
      <c r="O882" s="42"/>
    </row>
    <row r="883" spans="2:15" ht="13.5" customHeight="1" x14ac:dyDescent="0.3">
      <c r="B883" s="328"/>
      <c r="C883" s="333" t="s">
        <v>493</v>
      </c>
      <c r="D883" s="329"/>
      <c r="E883" s="269"/>
      <c r="F883" s="2"/>
      <c r="H883" s="2"/>
      <c r="I883" s="379" t="str">
        <f>IF(OR(E883&lt;&gt;"",E884&lt;&gt;"",E885&lt;&gt;"",E886&lt;&gt;"",E887&lt;&gt;"",E888&lt;&gt;"",E889&lt;&gt;"",E890&lt;&gt;"",E891&lt;&gt;"",E892&lt;&gt;"",E893&lt;&gt;"",E894&lt;&gt;""), "", "Information needed")</f>
        <v>Information needed</v>
      </c>
      <c r="J883" s="38"/>
      <c r="L883" s="2"/>
      <c r="M883" s="382"/>
      <c r="N883" s="2"/>
      <c r="O883" s="42"/>
    </row>
    <row r="884" spans="2:15" ht="13.5" customHeight="1" x14ac:dyDescent="0.3">
      <c r="B884" s="328"/>
      <c r="C884" s="333" t="s">
        <v>494</v>
      </c>
      <c r="D884" s="329"/>
      <c r="E884" s="271"/>
      <c r="F884" s="2"/>
      <c r="H884" s="2"/>
      <c r="I884" s="379"/>
      <c r="J884" s="38"/>
      <c r="L884" s="2"/>
      <c r="M884" s="382"/>
      <c r="N884" s="2"/>
      <c r="O884" s="42"/>
    </row>
    <row r="885" spans="2:15" ht="13.5" customHeight="1" x14ac:dyDescent="0.3">
      <c r="B885" s="328"/>
      <c r="C885" s="333" t="s">
        <v>526</v>
      </c>
      <c r="D885" s="329"/>
      <c r="E885" s="271"/>
      <c r="F885" s="2"/>
      <c r="H885" s="2"/>
      <c r="I885" s="379"/>
      <c r="J885" s="38"/>
      <c r="L885" s="2"/>
      <c r="M885" s="382"/>
      <c r="N885" s="2"/>
      <c r="O885" s="42"/>
    </row>
    <row r="886" spans="2:15" ht="13.5" customHeight="1" x14ac:dyDescent="0.3">
      <c r="B886" s="328"/>
      <c r="C886" s="333" t="s">
        <v>496</v>
      </c>
      <c r="D886" s="329"/>
      <c r="E886" s="271"/>
      <c r="F886" s="2"/>
      <c r="H886" s="2"/>
      <c r="I886" s="379"/>
      <c r="J886" s="38"/>
      <c r="L886" s="2"/>
      <c r="M886" s="382"/>
      <c r="N886" s="2"/>
      <c r="O886" s="42"/>
    </row>
    <row r="887" spans="2:15" ht="13.5" customHeight="1" x14ac:dyDescent="0.3">
      <c r="B887" s="328"/>
      <c r="C887" s="333" t="s">
        <v>497</v>
      </c>
      <c r="D887" s="329"/>
      <c r="E887" s="271"/>
      <c r="F887" s="2"/>
      <c r="H887" s="2"/>
      <c r="I887" s="379"/>
      <c r="J887" s="38"/>
      <c r="L887" s="2"/>
      <c r="M887" s="382"/>
      <c r="N887" s="2"/>
      <c r="O887" s="42"/>
    </row>
    <row r="888" spans="2:15" ht="13.5" customHeight="1" x14ac:dyDescent="0.3">
      <c r="B888" s="328"/>
      <c r="C888" s="333" t="s">
        <v>498</v>
      </c>
      <c r="D888" s="329"/>
      <c r="E888" s="271"/>
      <c r="F888" s="2"/>
      <c r="H888" s="2"/>
      <c r="I888" s="379"/>
      <c r="J888" s="38"/>
      <c r="L888" s="2"/>
      <c r="M888" s="382"/>
      <c r="N888" s="2"/>
      <c r="O888" s="42"/>
    </row>
    <row r="889" spans="2:15" ht="13.5" customHeight="1" x14ac:dyDescent="0.3">
      <c r="B889" s="328"/>
      <c r="C889" s="333" t="s">
        <v>499</v>
      </c>
      <c r="D889" s="329"/>
      <c r="E889" s="271"/>
      <c r="F889" s="2"/>
      <c r="H889" s="2"/>
      <c r="I889" s="379"/>
      <c r="J889" s="38"/>
      <c r="L889" s="2"/>
      <c r="M889" s="382"/>
      <c r="N889" s="2"/>
      <c r="O889" s="42"/>
    </row>
    <row r="890" spans="2:15" ht="13.5" customHeight="1" x14ac:dyDescent="0.3">
      <c r="B890" s="328"/>
      <c r="C890" s="333" t="s">
        <v>500</v>
      </c>
      <c r="D890" s="329"/>
      <c r="E890" s="271"/>
      <c r="F890" s="2"/>
      <c r="H890" s="2"/>
      <c r="I890" s="379"/>
      <c r="J890" s="38"/>
      <c r="L890" s="2"/>
      <c r="M890" s="382"/>
      <c r="N890" s="2"/>
      <c r="O890" s="42"/>
    </row>
    <row r="891" spans="2:15" ht="13.5" customHeight="1" x14ac:dyDescent="0.3">
      <c r="B891" s="328"/>
      <c r="C891" s="333" t="s">
        <v>512</v>
      </c>
      <c r="D891" s="329"/>
      <c r="E891" s="271"/>
      <c r="F891" s="2"/>
      <c r="H891" s="2"/>
      <c r="I891" s="379"/>
      <c r="J891" s="38"/>
      <c r="L891" s="2"/>
      <c r="M891" s="382"/>
      <c r="N891" s="2"/>
      <c r="O891" s="42"/>
    </row>
    <row r="892" spans="2:15" ht="13.5" customHeight="1" x14ac:dyDescent="0.3">
      <c r="B892" s="328"/>
      <c r="C892" s="334" t="s">
        <v>514</v>
      </c>
      <c r="D892" s="329"/>
      <c r="E892" s="271"/>
      <c r="F892" s="2"/>
      <c r="H892" s="2"/>
      <c r="I892" s="379"/>
      <c r="J892" s="38"/>
      <c r="L892" s="2"/>
      <c r="M892" s="382"/>
      <c r="N892" s="2"/>
      <c r="O892" s="42"/>
    </row>
    <row r="893" spans="2:15" ht="13.5" customHeight="1" x14ac:dyDescent="0.3">
      <c r="B893" s="328"/>
      <c r="C893" s="334" t="s">
        <v>513</v>
      </c>
      <c r="D893" s="329"/>
      <c r="E893" s="271"/>
      <c r="F893" s="2"/>
      <c r="H893" s="2"/>
      <c r="I893" s="379"/>
      <c r="J893" s="38"/>
      <c r="L893" s="2"/>
      <c r="M893" s="383" t="s">
        <v>454</v>
      </c>
      <c r="N893" s="2"/>
      <c r="O893" s="42"/>
    </row>
    <row r="894" spans="2:15" ht="13.5" customHeight="1" thickBot="1" x14ac:dyDescent="0.35">
      <c r="B894" s="328"/>
      <c r="C894" s="334" t="s">
        <v>511</v>
      </c>
      <c r="D894" s="329"/>
      <c r="E894" s="272"/>
      <c r="F894" s="2"/>
      <c r="H894" s="2"/>
      <c r="I894" s="379"/>
      <c r="J894" s="38"/>
      <c r="L894" s="2"/>
      <c r="M894" s="383"/>
      <c r="N894" s="2"/>
      <c r="O894" s="42"/>
    </row>
    <row r="895" spans="2:15" ht="13.5" customHeight="1" x14ac:dyDescent="0.4">
      <c r="B895" s="37"/>
      <c r="C895" s="13"/>
      <c r="D895" s="13"/>
      <c r="E895" s="270"/>
      <c r="F895" s="2"/>
      <c r="H895" s="2"/>
      <c r="I895" s="47"/>
      <c r="J895" s="38"/>
      <c r="L895" s="2"/>
      <c r="M895" s="26"/>
      <c r="N895" s="2"/>
      <c r="O895" s="42"/>
    </row>
    <row r="896" spans="2:15" ht="18" customHeight="1" x14ac:dyDescent="0.4">
      <c r="B896" s="37"/>
      <c r="C896" s="142" t="s">
        <v>346</v>
      </c>
      <c r="D896" s="13"/>
      <c r="E896" s="14"/>
      <c r="F896" s="2"/>
      <c r="H896" s="2"/>
      <c r="I896" s="47"/>
      <c r="J896" s="38"/>
      <c r="L896" s="2"/>
      <c r="M896" s="142" t="s">
        <v>346</v>
      </c>
      <c r="N896" s="2"/>
      <c r="O896" s="42"/>
    </row>
    <row r="897" spans="2:15" ht="13.5" customHeight="1" thickBot="1" x14ac:dyDescent="0.35">
      <c r="B897" s="37"/>
      <c r="C897" s="13"/>
      <c r="D897" s="13"/>
      <c r="E897" s="234"/>
      <c r="F897" s="2"/>
      <c r="H897" s="2"/>
      <c r="I897" s="47"/>
      <c r="J897" s="38"/>
      <c r="L897" s="2"/>
      <c r="M897" s="26"/>
      <c r="N897" s="2"/>
      <c r="O897" s="42"/>
    </row>
    <row r="898" spans="2:15" ht="63" thickBot="1" x14ac:dyDescent="0.35">
      <c r="B898" s="37"/>
      <c r="C898" s="229" t="s">
        <v>455</v>
      </c>
      <c r="D898" s="13"/>
      <c r="E898" s="145"/>
      <c r="F898" s="2"/>
      <c r="H898" s="2"/>
      <c r="I898" s="51" t="str">
        <f>IF(OR($E865="Cancelled",$E865="Postponed, see Future Events for info",E898&lt;&gt;""), "", "Optional")</f>
        <v>Optional</v>
      </c>
      <c r="J898" s="38"/>
      <c r="L898" s="2"/>
      <c r="M898" s="229" t="s">
        <v>458</v>
      </c>
      <c r="N898" s="2"/>
      <c r="O898" s="42"/>
    </row>
    <row r="899" spans="2:15" x14ac:dyDescent="0.3">
      <c r="B899" s="37"/>
      <c r="C899" s="13"/>
      <c r="D899" s="13"/>
      <c r="E899" s="234"/>
      <c r="F899" s="2"/>
      <c r="H899" s="2"/>
      <c r="I899" s="47"/>
      <c r="J899" s="38"/>
      <c r="L899" s="2"/>
      <c r="M899" s="26"/>
      <c r="N899" s="2"/>
      <c r="O899" s="42"/>
    </row>
    <row r="900" spans="2:15" ht="18" customHeight="1" x14ac:dyDescent="0.4">
      <c r="B900" s="37"/>
      <c r="C900" s="142" t="s">
        <v>130</v>
      </c>
      <c r="D900" s="13"/>
      <c r="E900" s="141"/>
      <c r="F900" s="2"/>
      <c r="H900" s="2"/>
      <c r="I900" s="47"/>
      <c r="J900" s="38"/>
      <c r="L900" s="2"/>
      <c r="M900" s="144" t="s">
        <v>130</v>
      </c>
      <c r="N900" s="2"/>
      <c r="O900" s="42"/>
    </row>
    <row r="901" spans="2:15" ht="13.5" customHeight="1" thickBot="1" x14ac:dyDescent="0.35">
      <c r="B901" s="37"/>
      <c r="C901" s="14"/>
      <c r="D901" s="13"/>
      <c r="E901" s="240"/>
      <c r="F901" s="2"/>
      <c r="H901" s="2"/>
      <c r="I901" s="47"/>
      <c r="J901" s="38"/>
      <c r="L901" s="2"/>
      <c r="M901" s="380" t="s">
        <v>525</v>
      </c>
      <c r="N901" s="2"/>
      <c r="O901" s="42"/>
    </row>
    <row r="902" spans="2:15" ht="13.5" customHeight="1" x14ac:dyDescent="0.3">
      <c r="B902" s="37"/>
      <c r="C902" s="13" t="s">
        <v>431</v>
      </c>
      <c r="D902" s="13"/>
      <c r="E902" s="235"/>
      <c r="F902" s="2"/>
      <c r="H902" s="2"/>
      <c r="I902" s="47" t="str">
        <f>IF(OR($E865="Postponed, see Future Events for info",E902&lt;&gt;""), "", "Information needed")</f>
        <v>Information needed</v>
      </c>
      <c r="J902" s="38"/>
      <c r="L902" s="2"/>
      <c r="M902" s="380"/>
      <c r="N902" s="2"/>
      <c r="O902" s="42"/>
    </row>
    <row r="903" spans="2:15" ht="13.5" thickBot="1" x14ac:dyDescent="0.35">
      <c r="B903" s="37"/>
      <c r="C903" s="13" t="s">
        <v>321</v>
      </c>
      <c r="D903" s="13"/>
      <c r="E903" s="236"/>
      <c r="F903" s="2"/>
      <c r="H903" s="2"/>
      <c r="I903" s="47" t="str">
        <f>IF(OR($E865="Cancelled",$E865="Postponed, see Future Events for info",E903&lt;&gt;""), "", "Information needed")</f>
        <v>Information needed</v>
      </c>
      <c r="J903" s="38"/>
      <c r="L903" s="2"/>
      <c r="M903" s="380"/>
      <c r="N903" s="2"/>
      <c r="O903" s="42"/>
    </row>
    <row r="904" spans="2:15" ht="13.5" thickBot="1" x14ac:dyDescent="0.35">
      <c r="B904" s="37"/>
      <c r="C904" s="13"/>
      <c r="D904" s="13"/>
      <c r="E904" s="234"/>
      <c r="F904" s="2"/>
      <c r="H904" s="2"/>
      <c r="I904" s="47"/>
      <c r="J904" s="38"/>
      <c r="L904" s="2"/>
      <c r="M904" s="380"/>
      <c r="N904" s="2"/>
      <c r="O904" s="42"/>
    </row>
    <row r="905" spans="2:15" x14ac:dyDescent="0.3">
      <c r="B905" s="37"/>
      <c r="C905" s="13" t="s">
        <v>113</v>
      </c>
      <c r="D905" s="13"/>
      <c r="E905" s="241"/>
      <c r="F905" s="2"/>
      <c r="H905" s="2"/>
      <c r="I905" s="47" t="str">
        <f>IF(OR($E865="Postponed, see Future Events for info",E905&lt;&gt;""), "", "Information needed")</f>
        <v>Information needed</v>
      </c>
      <c r="J905" s="38"/>
      <c r="L905" s="2"/>
      <c r="M905" s="380"/>
      <c r="N905" s="2"/>
      <c r="O905" s="42"/>
    </row>
    <row r="906" spans="2:15" ht="13.5" thickBot="1" x14ac:dyDescent="0.35">
      <c r="B906" s="37"/>
      <c r="C906" s="14" t="str">
        <f>IF(E905&lt;&gt;"Yes","","Was the contract reviewed by the RSC Legal team?")</f>
        <v/>
      </c>
      <c r="D906" s="14"/>
      <c r="E906" s="75"/>
      <c r="F906" s="2"/>
      <c r="H906" s="2"/>
      <c r="I906" s="47" t="str">
        <f>IF(AND(C906&lt;&gt;"",E906=""), "Information needed","")</f>
        <v/>
      </c>
      <c r="J906" s="38"/>
      <c r="L906" s="2"/>
      <c r="M906" s="380"/>
      <c r="N906" s="2"/>
      <c r="O906" s="42"/>
    </row>
    <row r="907" spans="2:15" ht="13.5" thickBot="1" x14ac:dyDescent="0.35">
      <c r="B907" s="37"/>
      <c r="C907" s="2"/>
      <c r="D907" s="2"/>
      <c r="E907" s="234"/>
      <c r="F907" s="2"/>
      <c r="H907" s="2"/>
      <c r="I907" s="47"/>
      <c r="J907" s="38"/>
      <c r="L907" s="2"/>
      <c r="M907" s="380"/>
      <c r="N907" s="2"/>
      <c r="O907" s="42"/>
    </row>
    <row r="908" spans="2:15" x14ac:dyDescent="0.3">
      <c r="B908" s="37"/>
      <c r="C908" s="13" t="s">
        <v>527</v>
      </c>
      <c r="D908" s="13"/>
      <c r="E908" s="235"/>
      <c r="F908" s="2"/>
      <c r="H908" s="2"/>
      <c r="I908" s="47" t="str">
        <f>IF(OR($E865="Cancelled",$E865="Postponed, see Future Events for info",E908&lt;&gt;""), "", "Information needed")</f>
        <v>Information needed</v>
      </c>
      <c r="J908" s="38"/>
      <c r="L908" s="2"/>
      <c r="M908" s="380"/>
      <c r="N908" s="2"/>
      <c r="O908" s="42"/>
    </row>
    <row r="909" spans="2:15" ht="26.25" customHeight="1" thickBot="1" x14ac:dyDescent="0.35">
      <c r="B909" s="37"/>
      <c r="C909" s="26" t="str">
        <f>IF(E908&lt;&gt;"Yes","","Please provide details. Additional information can be provided on the Community support page.")</f>
        <v/>
      </c>
      <c r="D909" s="14"/>
      <c r="E909" s="146"/>
      <c r="F909" s="2"/>
      <c r="H909" s="2"/>
      <c r="I909" s="47" t="str">
        <f>IF(AND(C909&lt;&gt;"",E909=""),"Information needed","")</f>
        <v/>
      </c>
      <c r="J909" s="38"/>
      <c r="L909" s="2"/>
      <c r="M909" s="85" t="s">
        <v>131</v>
      </c>
      <c r="N909" s="2"/>
      <c r="O909" s="42"/>
    </row>
    <row r="910" spans="2:15" ht="12" customHeight="1" thickBot="1" x14ac:dyDescent="0.35">
      <c r="B910" s="37"/>
      <c r="C910" s="2"/>
      <c r="D910" s="2"/>
      <c r="E910" s="234"/>
      <c r="F910" s="2"/>
      <c r="H910" s="2"/>
      <c r="I910" s="47"/>
      <c r="J910" s="38"/>
      <c r="L910" s="2"/>
      <c r="M910" s="382" t="s">
        <v>524</v>
      </c>
      <c r="N910" s="2"/>
      <c r="O910" s="42"/>
    </row>
    <row r="911" spans="2:15" x14ac:dyDescent="0.3">
      <c r="B911" s="37"/>
      <c r="C911" s="13" t="s">
        <v>117</v>
      </c>
      <c r="D911" s="13"/>
      <c r="E911" s="235"/>
      <c r="F911" s="2"/>
      <c r="H911" s="2"/>
      <c r="I911" s="47" t="str">
        <f>IF(OR($E865="Cancelled",$E865="Postponed, see Future Events for info",E911&lt;&gt;""), "", "Information needed")</f>
        <v>Information needed</v>
      </c>
      <c r="J911" s="38"/>
      <c r="L911" s="2"/>
      <c r="M911" s="382"/>
      <c r="N911" s="2"/>
      <c r="O911" s="42"/>
    </row>
    <row r="912" spans="2:15" ht="26.25" customHeight="1" thickBot="1" x14ac:dyDescent="0.35">
      <c r="B912" s="37"/>
      <c r="C912" s="14" t="str">
        <f>IF(E911&lt;&gt;"Yes","","Please provide details.")</f>
        <v/>
      </c>
      <c r="D912" s="14"/>
      <c r="E912" s="146"/>
      <c r="F912" s="2"/>
      <c r="H912" s="2"/>
      <c r="I912" s="47" t="str">
        <f>IF(AND(C912&lt;&gt;"",E912=""),"Information needed","")</f>
        <v/>
      </c>
      <c r="J912" s="38"/>
      <c r="L912" s="2"/>
      <c r="M912" s="85" t="s">
        <v>523</v>
      </c>
      <c r="N912" s="2"/>
      <c r="O912" s="42"/>
    </row>
    <row r="913" spans="1:15" ht="18" customHeight="1" x14ac:dyDescent="0.3">
      <c r="B913" s="37"/>
      <c r="C913" s="4"/>
      <c r="D913" s="4"/>
      <c r="E913" s="234"/>
      <c r="F913" s="2"/>
      <c r="H913" s="2"/>
      <c r="I913" s="47"/>
      <c r="J913" s="38"/>
      <c r="L913" s="2"/>
      <c r="M913" s="2"/>
      <c r="N913" s="2"/>
      <c r="O913" s="42"/>
    </row>
    <row r="914" spans="1:15" ht="18" x14ac:dyDescent="0.3">
      <c r="B914" s="37"/>
      <c r="C914" s="144" t="s">
        <v>447</v>
      </c>
      <c r="D914" s="144"/>
      <c r="E914" s="144"/>
      <c r="F914" s="4"/>
      <c r="G914" s="7"/>
      <c r="H914" s="4"/>
      <c r="I914" s="47"/>
      <c r="J914" s="39"/>
      <c r="L914" s="11"/>
      <c r="M914" s="144" t="s">
        <v>447</v>
      </c>
      <c r="N914" s="11"/>
      <c r="O914" s="42"/>
    </row>
    <row r="915" spans="1:15" ht="13.5" customHeight="1" thickBot="1" x14ac:dyDescent="0.35">
      <c r="B915" s="37"/>
      <c r="C915" s="2"/>
      <c r="D915" s="2"/>
      <c r="E915" s="242"/>
      <c r="F915" s="2"/>
      <c r="H915" s="2"/>
      <c r="I915" s="47"/>
      <c r="J915" s="38"/>
      <c r="L915" s="2"/>
      <c r="M915" s="381" t="s">
        <v>432</v>
      </c>
      <c r="N915" s="2"/>
      <c r="O915" s="42"/>
    </row>
    <row r="916" spans="1:15" x14ac:dyDescent="0.3">
      <c r="B916" s="37"/>
      <c r="C916" s="4" t="s">
        <v>63</v>
      </c>
      <c r="D916" s="4"/>
      <c r="E916" s="243"/>
      <c r="F916" s="2"/>
      <c r="H916" s="2"/>
      <c r="I916" s="47" t="str">
        <f>IF(OR($E865="Cancelled",$E865="Postponed, see Future Events for info",E916&lt;&gt;""), "", "Information needed")</f>
        <v>Information needed</v>
      </c>
      <c r="J916" s="38"/>
      <c r="L916" s="2"/>
      <c r="M916" s="381"/>
      <c r="N916" s="2"/>
      <c r="O916" s="42"/>
    </row>
    <row r="917" spans="1:15" ht="13.5" thickBot="1" x14ac:dyDescent="0.35">
      <c r="A917" s="201"/>
      <c r="B917" s="37"/>
      <c r="C917" s="248" t="str">
        <f>IF(E916&lt;&gt;"Red","","Did you submit a declaration form for your red risk assessment?")</f>
        <v/>
      </c>
      <c r="D917" s="14"/>
      <c r="E917" s="146"/>
      <c r="F917" s="2"/>
      <c r="H917" s="2"/>
      <c r="I917" s="47" t="str">
        <f>IF(AND(C917&lt;&gt;"",E917=""), "Information needed","")</f>
        <v/>
      </c>
      <c r="J917" s="38"/>
      <c r="K917" s="201"/>
      <c r="L917" s="2"/>
      <c r="M917" s="381"/>
      <c r="N917" s="2"/>
      <c r="O917" s="42"/>
    </row>
    <row r="918" spans="1:15" s="15" customFormat="1" ht="13.5" thickBot="1" x14ac:dyDescent="0.35">
      <c r="A918" s="68"/>
      <c r="B918" s="37"/>
      <c r="C918" s="4"/>
      <c r="D918" s="4"/>
      <c r="E918" s="234"/>
      <c r="F918" s="2"/>
      <c r="G918" s="8"/>
      <c r="H918" s="2"/>
      <c r="I918" s="47"/>
      <c r="J918" s="38"/>
      <c r="K918" s="68"/>
      <c r="L918" s="2"/>
      <c r="M918" s="381"/>
      <c r="N918" s="2"/>
      <c r="O918" s="43"/>
    </row>
    <row r="919" spans="1:15" x14ac:dyDescent="0.3">
      <c r="B919" s="37"/>
      <c r="C919" s="4" t="s">
        <v>237</v>
      </c>
      <c r="D919" s="4"/>
      <c r="E919" s="244"/>
      <c r="F919" s="2"/>
      <c r="H919" s="2"/>
      <c r="I919" s="47" t="str">
        <f>IF(OR($E865="Cancelled",$E865="Postponed, see Future Events for info",E919&lt;&gt;""), "", "Information needed")</f>
        <v>Information needed</v>
      </c>
      <c r="J919" s="38"/>
      <c r="L919" s="2"/>
      <c r="M919" s="381"/>
      <c r="N919" s="10"/>
      <c r="O919" s="42"/>
    </row>
    <row r="920" spans="1:15" ht="13.5" customHeight="1" thickBot="1" x14ac:dyDescent="0.35">
      <c r="B920" s="37"/>
      <c r="C920" s="248" t="str">
        <f>IF(E919&lt;&gt;"Yes","","Did your event comply with Rule 8.3 of the member network rules?")</f>
        <v/>
      </c>
      <c r="D920" s="14"/>
      <c r="E920" s="146"/>
      <c r="F920" s="2"/>
      <c r="H920" s="2"/>
      <c r="I920" s="47" t="str">
        <f>IF(AND(C920&lt;&gt;"",E920=""), "Information needed","")</f>
        <v/>
      </c>
      <c r="J920" s="38"/>
      <c r="L920" s="2"/>
      <c r="M920" s="381"/>
      <c r="N920" s="10"/>
      <c r="O920" s="42"/>
    </row>
    <row r="921" spans="1:15" ht="14.25" customHeight="1" thickBot="1" x14ac:dyDescent="0.35">
      <c r="B921" s="37"/>
      <c r="C921" s="14"/>
      <c r="D921" s="14"/>
      <c r="E921" s="245"/>
      <c r="F921" s="2"/>
      <c r="H921" s="2"/>
      <c r="I921" s="47"/>
      <c r="J921" s="38"/>
      <c r="L921" s="2"/>
      <c r="M921" s="381"/>
      <c r="N921" s="10"/>
      <c r="O921" s="42"/>
    </row>
    <row r="922" spans="1:15" ht="40.5" customHeight="1" thickBot="1" x14ac:dyDescent="0.35">
      <c r="B922" s="37"/>
      <c r="C922" s="27" t="s">
        <v>182</v>
      </c>
      <c r="D922" s="27"/>
      <c r="E922" s="145"/>
      <c r="F922" s="2"/>
      <c r="H922" s="2"/>
      <c r="I922" s="51" t="str">
        <f>IF(OR($E865="Cancelled",$E865="Postponed, see Future Events for info",E922&lt;&gt;""), "", "Optional")</f>
        <v>Optional</v>
      </c>
      <c r="J922" s="38"/>
      <c r="L922" s="2"/>
      <c r="M922" s="85" t="s">
        <v>236</v>
      </c>
      <c r="N922" s="10"/>
      <c r="O922" s="42"/>
    </row>
    <row r="923" spans="1:15" ht="13.5" customHeight="1" x14ac:dyDescent="0.3">
      <c r="B923" s="37"/>
      <c r="C923" s="2"/>
      <c r="D923" s="2"/>
      <c r="E923" s="245"/>
      <c r="F923" s="2"/>
      <c r="H923" s="2"/>
      <c r="I923" s="47"/>
      <c r="J923" s="38"/>
      <c r="L923" s="2"/>
      <c r="M923" s="45"/>
      <c r="N923" s="2"/>
      <c r="O923" s="42"/>
    </row>
    <row r="924" spans="1:15" ht="18" x14ac:dyDescent="0.4">
      <c r="B924" s="37"/>
      <c r="C924" s="142" t="s">
        <v>64</v>
      </c>
      <c r="D924" s="142"/>
      <c r="E924" s="142"/>
      <c r="F924" s="2"/>
      <c r="H924" s="2"/>
      <c r="I924" s="47"/>
      <c r="J924" s="38"/>
      <c r="L924" s="2"/>
      <c r="M924" s="144" t="s">
        <v>64</v>
      </c>
      <c r="N924" s="2"/>
      <c r="O924" s="42"/>
    </row>
    <row r="925" spans="1:15" x14ac:dyDescent="0.3">
      <c r="B925" s="37"/>
      <c r="C925" s="4"/>
      <c r="D925" s="4"/>
      <c r="E925" s="234"/>
      <c r="F925" s="2"/>
      <c r="H925" s="2"/>
      <c r="I925" s="47"/>
      <c r="J925" s="38"/>
      <c r="L925" s="2"/>
      <c r="M925" s="381" t="s">
        <v>445</v>
      </c>
      <c r="N925" s="2"/>
      <c r="O925" s="42"/>
    </row>
    <row r="926" spans="1:15" ht="14.25" customHeight="1" thickBot="1" x14ac:dyDescent="0.35">
      <c r="B926" s="37"/>
      <c r="C926" s="4" t="s">
        <v>360</v>
      </c>
      <c r="D926" s="4"/>
      <c r="E926" s="234"/>
      <c r="F926" s="2"/>
      <c r="H926" s="2"/>
      <c r="I926" s="47"/>
      <c r="J926" s="38"/>
      <c r="L926" s="2"/>
      <c r="M926" s="381"/>
      <c r="N926" s="2"/>
      <c r="O926" s="42"/>
    </row>
    <row r="927" spans="1:15" ht="14.25" customHeight="1" x14ac:dyDescent="0.3">
      <c r="B927" s="37"/>
      <c r="C927" s="86" t="s">
        <v>69</v>
      </c>
      <c r="D927" s="86"/>
      <c r="E927" s="235"/>
      <c r="F927" s="2"/>
      <c r="H927" s="2"/>
      <c r="I927" s="47" t="str">
        <f>IF(OR($E865="Cancelled",$E865="Postponed, see Future Events for info",E927&lt;&gt;""), "", "Information needed")</f>
        <v>Information needed</v>
      </c>
      <c r="J927" s="38"/>
      <c r="L927" s="2"/>
      <c r="M927" s="381"/>
      <c r="N927" s="2"/>
      <c r="O927" s="42"/>
    </row>
    <row r="928" spans="1:15" ht="14.25" customHeight="1" x14ac:dyDescent="0.3">
      <c r="B928" s="37"/>
      <c r="C928" s="86" t="s">
        <v>70</v>
      </c>
      <c r="D928" s="86"/>
      <c r="E928" s="246"/>
      <c r="F928" s="2"/>
      <c r="H928" s="2"/>
      <c r="I928" s="47" t="str">
        <f>IF(OR($E865="Cancelled",$E865="Postponed, see Future Events for info",E928&lt;&gt;""), "", "Information needed")</f>
        <v>Information needed</v>
      </c>
      <c r="J928" s="38"/>
      <c r="L928" s="2"/>
      <c r="M928" s="381"/>
      <c r="N928" s="2"/>
      <c r="O928" s="42"/>
    </row>
    <row r="929" spans="1:15" ht="14.25" customHeight="1" x14ac:dyDescent="0.3">
      <c r="B929" s="37"/>
      <c r="C929" s="86" t="s">
        <v>72</v>
      </c>
      <c r="D929" s="86"/>
      <c r="E929" s="237"/>
      <c r="F929" s="2"/>
      <c r="H929" s="2"/>
      <c r="I929" s="47" t="str">
        <f>IF(OR($E865="Cancelled",$E865="Postponed, see Future Events for info",E929&lt;&gt;""), "", "Information needed")</f>
        <v>Information needed</v>
      </c>
      <c r="J929" s="38"/>
      <c r="L929" s="2"/>
      <c r="M929" s="381"/>
      <c r="N929" s="2"/>
      <c r="O929" s="42"/>
    </row>
    <row r="930" spans="1:15" ht="14.25" customHeight="1" thickBot="1" x14ac:dyDescent="0.35">
      <c r="B930" s="37"/>
      <c r="C930" s="86" t="s">
        <v>71</v>
      </c>
      <c r="D930" s="86"/>
      <c r="E930" s="236"/>
      <c r="F930" s="2"/>
      <c r="H930" s="2"/>
      <c r="I930" s="47" t="str">
        <f>IF(OR($E865="Cancelled",$E865="Postponed, see Future Events for info",E930&lt;&gt;""), "", "Information needed")</f>
        <v>Information needed</v>
      </c>
      <c r="J930" s="38"/>
      <c r="L930" s="2"/>
      <c r="M930" s="381"/>
      <c r="N930" s="2"/>
      <c r="O930" s="42"/>
    </row>
    <row r="931" spans="1:15" ht="14.25" customHeight="1" thickBot="1" x14ac:dyDescent="0.35">
      <c r="B931" s="37"/>
      <c r="C931" s="2"/>
      <c r="D931" s="2"/>
      <c r="E931" s="234"/>
      <c r="F931" s="2"/>
      <c r="H931" s="2"/>
      <c r="I931" s="47"/>
      <c r="J931" s="38"/>
      <c r="L931" s="2"/>
      <c r="M931" s="381"/>
      <c r="N931" s="2"/>
      <c r="O931" s="42"/>
    </row>
    <row r="932" spans="1:15" ht="12.75" customHeight="1" x14ac:dyDescent="0.3">
      <c r="B932" s="37"/>
      <c r="C932" s="46" t="s">
        <v>65</v>
      </c>
      <c r="D932" s="46"/>
      <c r="E932" s="235"/>
      <c r="F932" s="2"/>
      <c r="H932" s="2"/>
      <c r="I932" s="47" t="str">
        <f>IF(OR($E865="Cancelled",$E865="Postponed, see Future Events for info",E932&lt;&gt;""), "", "Information needed")</f>
        <v>Information needed</v>
      </c>
      <c r="J932" s="38"/>
      <c r="L932" s="2"/>
      <c r="M932" s="381"/>
      <c r="N932" s="2"/>
      <c r="O932" s="42"/>
    </row>
    <row r="933" spans="1:15" ht="56.25" customHeight="1" thickBot="1" x14ac:dyDescent="0.3">
      <c r="B933" s="37"/>
      <c r="C933" s="14" t="str">
        <f>IF(E932&lt;&gt;"Yes","","Please provide details here")</f>
        <v/>
      </c>
      <c r="D933" s="14"/>
      <c r="E933" s="75"/>
      <c r="F933" s="14"/>
      <c r="G933" s="54"/>
      <c r="H933" s="14"/>
      <c r="I933" s="47" t="str">
        <f>IF(AND(C933&lt;&gt;"",E933=""), "Information needed","")</f>
        <v/>
      </c>
      <c r="J933" s="83"/>
      <c r="L933" s="2"/>
      <c r="M933" s="381"/>
      <c r="N933" s="2"/>
      <c r="O933" s="84"/>
    </row>
    <row r="934" spans="1:15" ht="13.5" thickBot="1" x14ac:dyDescent="0.35">
      <c r="B934" s="37"/>
      <c r="C934" s="4"/>
      <c r="D934" s="4"/>
      <c r="E934" s="26"/>
      <c r="F934" s="2"/>
      <c r="H934" s="2"/>
      <c r="I934" s="47"/>
      <c r="J934" s="38"/>
      <c r="L934" s="2"/>
      <c r="M934" s="381"/>
      <c r="N934" s="2"/>
      <c r="O934" s="42"/>
    </row>
    <row r="935" spans="1:15" ht="57" customHeight="1" thickBot="1" x14ac:dyDescent="0.35">
      <c r="B935" s="37"/>
      <c r="C935" s="27" t="s">
        <v>75</v>
      </c>
      <c r="D935" s="27"/>
      <c r="E935" s="145"/>
      <c r="F935" s="2"/>
      <c r="H935" s="2"/>
      <c r="I935" s="51" t="str">
        <f>IF(OR($E865="Cancelled",$E865="Postponed, see Future Events for info",E935&lt;&gt;""), "", "Optional")</f>
        <v>Optional</v>
      </c>
      <c r="J935" s="38"/>
      <c r="L935" s="2"/>
      <c r="M935" s="85" t="s">
        <v>448</v>
      </c>
      <c r="N935" s="2"/>
      <c r="O935" s="42"/>
    </row>
    <row r="936" spans="1:15" x14ac:dyDescent="0.3">
      <c r="B936" s="37"/>
      <c r="C936" s="4"/>
      <c r="D936" s="4"/>
      <c r="E936" s="234"/>
      <c r="F936" s="2"/>
      <c r="H936" s="2"/>
      <c r="I936" s="47"/>
      <c r="J936" s="38"/>
      <c r="L936" s="2"/>
      <c r="M936" s="4"/>
      <c r="N936" s="2"/>
      <c r="O936" s="42"/>
    </row>
    <row r="937" spans="1:15" ht="13.5" thickBot="1" x14ac:dyDescent="0.35">
      <c r="C937" s="8"/>
      <c r="D937" s="8"/>
      <c r="I937" s="50"/>
      <c r="J937" s="42"/>
      <c r="M937" s="8"/>
    </row>
    <row r="938" spans="1:15" s="98" customFormat="1" ht="21.75" customHeight="1" thickBot="1" x14ac:dyDescent="0.35">
      <c r="C938" s="247" t="s">
        <v>392</v>
      </c>
      <c r="D938" s="150"/>
      <c r="E938" s="247" t="s">
        <v>403</v>
      </c>
      <c r="I938" s="96"/>
      <c r="M938" s="94" t="s">
        <v>251</v>
      </c>
    </row>
    <row r="939" spans="1:15" ht="12.5" x14ac:dyDescent="0.25">
      <c r="C939" s="44"/>
      <c r="D939" s="44"/>
      <c r="M939" s="44"/>
    </row>
    <row r="941" spans="1:15" x14ac:dyDescent="0.3">
      <c r="B941" s="37"/>
      <c r="C941" s="4"/>
      <c r="D941" s="4"/>
      <c r="E941" s="234"/>
      <c r="F941" s="2"/>
      <c r="H941" s="2"/>
      <c r="I941" s="48"/>
      <c r="J941" s="2"/>
      <c r="L941" s="2"/>
      <c r="M941" s="4"/>
      <c r="N941" s="2"/>
    </row>
    <row r="942" spans="1:15" ht="29.5" x14ac:dyDescent="0.25">
      <c r="A942" s="200">
        <v>12</v>
      </c>
      <c r="B942" s="35"/>
      <c r="C942" s="151" t="s">
        <v>341</v>
      </c>
      <c r="D942" s="151"/>
      <c r="E942" s="151"/>
      <c r="F942" s="152"/>
      <c r="G942" s="16"/>
      <c r="H942" s="12"/>
      <c r="I942" s="140" t="str">
        <f>IF(COUNTIF(I946:I1020,"Information needed")&lt;1,"Complete","Incomplete")</f>
        <v>Incomplete</v>
      </c>
      <c r="J942" s="41"/>
      <c r="K942" s="200">
        <v>12</v>
      </c>
      <c r="L942" s="12"/>
      <c r="M942" s="101" t="s">
        <v>263</v>
      </c>
      <c r="N942" s="12"/>
    </row>
    <row r="943" spans="1:15" x14ac:dyDescent="0.3">
      <c r="B943" s="37"/>
      <c r="C943" s="37"/>
      <c r="D943" s="37"/>
      <c r="E943" s="37"/>
      <c r="F943" s="37"/>
      <c r="G943" s="16"/>
      <c r="H943" s="37"/>
      <c r="I943" s="37"/>
      <c r="J943" s="37"/>
      <c r="L943" s="2"/>
      <c r="M943" s="4"/>
      <c r="N943" s="2"/>
    </row>
    <row r="944" spans="1:15" ht="18" customHeight="1" x14ac:dyDescent="0.4">
      <c r="B944" s="37"/>
      <c r="C944" s="142" t="s">
        <v>446</v>
      </c>
      <c r="D944" s="142"/>
      <c r="E944" s="141"/>
      <c r="F944" s="2"/>
      <c r="H944" s="2"/>
      <c r="I944" s="48"/>
      <c r="J944" s="2"/>
      <c r="L944" s="2"/>
      <c r="M944" s="143" t="s">
        <v>319</v>
      </c>
      <c r="N944" s="2"/>
    </row>
    <row r="945" spans="2:15" ht="13.5" customHeight="1" thickBot="1" x14ac:dyDescent="0.35">
      <c r="B945" s="37"/>
      <c r="C945" s="4"/>
      <c r="D945" s="4"/>
      <c r="E945" s="234"/>
      <c r="F945" s="2"/>
      <c r="H945" s="2"/>
      <c r="I945" s="48"/>
      <c r="J945" s="2"/>
      <c r="L945" s="2"/>
      <c r="M945" s="26"/>
      <c r="N945" s="2"/>
    </row>
    <row r="946" spans="2:15" ht="13.5" customHeight="1" x14ac:dyDescent="0.3">
      <c r="B946" s="37"/>
      <c r="C946" s="13" t="s">
        <v>13</v>
      </c>
      <c r="D946" s="13"/>
      <c r="E946" s="235"/>
      <c r="F946" s="2"/>
      <c r="H946" s="2"/>
      <c r="I946" s="47" t="str">
        <f>IF(OR($E950="Cancelled",$E950="Postponed, see Future Events for info",E946&lt;&gt;""), "", "Information needed")</f>
        <v>Information needed</v>
      </c>
      <c r="J946" s="38"/>
      <c r="L946" s="2"/>
      <c r="M946" s="355" t="s">
        <v>457</v>
      </c>
      <c r="N946" s="2"/>
      <c r="O946" s="42"/>
    </row>
    <row r="947" spans="2:15" ht="13.5" customHeight="1" x14ac:dyDescent="0.3">
      <c r="B947" s="37"/>
      <c r="C947" s="13" t="s">
        <v>50</v>
      </c>
      <c r="D947" s="13"/>
      <c r="E947" s="237"/>
      <c r="F947" s="2"/>
      <c r="H947" s="2"/>
      <c r="I947" s="47" t="str">
        <f>IF(OR($E950="Cancelled",$E950="Postponed, see Future Events for info",E947&lt;&gt;""), "", "Information needed")</f>
        <v>Information needed</v>
      </c>
      <c r="J947" s="38"/>
      <c r="L947" s="2"/>
      <c r="M947" s="355"/>
      <c r="N947" s="2"/>
      <c r="O947" s="42"/>
    </row>
    <row r="948" spans="2:15" ht="13.5" customHeight="1" x14ac:dyDescent="0.3">
      <c r="B948" s="37"/>
      <c r="C948" s="13" t="s">
        <v>110</v>
      </c>
      <c r="D948" s="13"/>
      <c r="E948" s="237"/>
      <c r="F948" s="2"/>
      <c r="H948" s="2"/>
      <c r="I948" s="47" t="str">
        <f>IF(OR($E950="Cancelled",$E950="Postponed, see Future Events for info",E948&lt;&gt;""), "", "Information needed")</f>
        <v>Information needed</v>
      </c>
      <c r="J948" s="38"/>
      <c r="L948" s="2"/>
      <c r="M948" s="355"/>
      <c r="N948" s="2"/>
      <c r="O948" s="42"/>
    </row>
    <row r="949" spans="2:15" ht="13.5" customHeight="1" x14ac:dyDescent="0.3">
      <c r="B949" s="37"/>
      <c r="C949" s="13" t="s">
        <v>487</v>
      </c>
      <c r="D949" s="13"/>
      <c r="E949" s="237"/>
      <c r="F949" s="2"/>
      <c r="H949" s="2"/>
      <c r="I949" s="47" t="str">
        <f>IF(OR($E950="Cancelled",$E950="Postponed, see Future Events for info",E949&lt;&gt;""), "", "Information needed")</f>
        <v>Information needed</v>
      </c>
      <c r="J949" s="38"/>
      <c r="L949" s="2"/>
      <c r="M949" s="355"/>
      <c r="N949" s="2"/>
      <c r="O949" s="42"/>
    </row>
    <row r="950" spans="2:15" ht="13.5" customHeight="1" thickBot="1" x14ac:dyDescent="0.35">
      <c r="B950" s="37"/>
      <c r="C950" s="156" t="s">
        <v>486</v>
      </c>
      <c r="D950" s="13"/>
      <c r="E950" s="236"/>
      <c r="F950" s="2"/>
      <c r="H950" s="2"/>
      <c r="I950" s="47" t="str">
        <f>IF(OR($E950="Cancelled",$E950="Postponed, see Future Events for info",E950&lt;&gt;""), "", "Information needed")</f>
        <v>Information needed</v>
      </c>
      <c r="J950" s="38"/>
      <c r="L950" s="2"/>
      <c r="M950" s="355"/>
      <c r="N950" s="2"/>
      <c r="O950" s="42"/>
    </row>
    <row r="951" spans="2:15" ht="13.5" customHeight="1" thickBot="1" x14ac:dyDescent="0.35">
      <c r="B951" s="37"/>
      <c r="C951" s="13"/>
      <c r="D951" s="13"/>
      <c r="E951" s="234"/>
      <c r="F951" s="2"/>
      <c r="H951" s="2"/>
      <c r="I951" s="47"/>
      <c r="J951" s="38"/>
      <c r="L951" s="2"/>
      <c r="M951" s="355"/>
      <c r="N951" s="2"/>
      <c r="O951" s="42"/>
    </row>
    <row r="952" spans="2:15" ht="13.5" customHeight="1" x14ac:dyDescent="0.3">
      <c r="B952" s="37"/>
      <c r="C952" s="13" t="s">
        <v>503</v>
      </c>
      <c r="D952" s="13"/>
      <c r="E952" s="235"/>
      <c r="F952" s="2"/>
      <c r="H952" s="2"/>
      <c r="I952" s="47" t="str">
        <f>IF(OR($E950="Cancelled",$E950="Postponed, see Future Events for info",E952&lt;&gt;""), "", "Information needed")</f>
        <v>Information needed</v>
      </c>
      <c r="J952" s="38"/>
      <c r="L952" s="2"/>
      <c r="M952" s="355"/>
      <c r="N952" s="2"/>
      <c r="O952" s="42"/>
    </row>
    <row r="953" spans="2:15" ht="13.5" customHeight="1" thickBot="1" x14ac:dyDescent="0.35">
      <c r="B953" s="37"/>
      <c r="C953" s="23" t="str">
        <f>IF(E952&lt;&gt;"Yes","Use this space if you would like to report repeated 2023 events as one entry","If yes, how many times did you run this event/ how many events were in the series?")</f>
        <v>Use this space if you would like to report repeated 2023 events as one entry</v>
      </c>
      <c r="D953" s="13"/>
      <c r="E953" s="236"/>
      <c r="F953" s="2"/>
      <c r="H953" s="2"/>
      <c r="I953" s="47" t="str">
        <f>IF(AND(C953="If yes, how many times did you run this event/ how many events were in the series?",E953=""), "Information needed","")</f>
        <v/>
      </c>
      <c r="J953" s="38"/>
      <c r="L953" s="2"/>
      <c r="M953" s="355"/>
      <c r="N953" s="2"/>
      <c r="O953" s="42"/>
    </row>
    <row r="954" spans="2:15" ht="13.5" customHeight="1" thickBot="1" x14ac:dyDescent="0.35">
      <c r="B954" s="37"/>
      <c r="C954" s="13"/>
      <c r="D954" s="13"/>
      <c r="E954" s="234"/>
      <c r="F954" s="2"/>
      <c r="H954" s="2"/>
      <c r="I954" s="47"/>
      <c r="J954" s="38"/>
      <c r="L954" s="2"/>
      <c r="M954" s="355" t="s">
        <v>456</v>
      </c>
      <c r="N954" s="2"/>
      <c r="O954" s="42"/>
    </row>
    <row r="955" spans="2:15" ht="13.5" customHeight="1" x14ac:dyDescent="0.3">
      <c r="B955" s="37"/>
      <c r="C955" s="13" t="str">
        <f>IF(E952&lt;&gt;"Yes","Start date","Date of first event")</f>
        <v>Start date</v>
      </c>
      <c r="D955" s="13"/>
      <c r="E955" s="238"/>
      <c r="F955" s="2"/>
      <c r="H955" s="2"/>
      <c r="I955" s="47" t="str">
        <f>IF(OR($E950="Cancelled",$E950="Postponed, see Future Events for info",E955&lt;&gt;""), "", "Information needed")</f>
        <v>Information needed</v>
      </c>
      <c r="J955" s="38"/>
      <c r="L955" s="2"/>
      <c r="M955" s="355"/>
      <c r="N955" s="2"/>
      <c r="O955" s="42"/>
    </row>
    <row r="956" spans="2:15" ht="13.5" customHeight="1" thickBot="1" x14ac:dyDescent="0.35">
      <c r="B956" s="37"/>
      <c r="C956" s="13" t="str">
        <f>IF(E952&lt;&gt;"Yes","End date","Date of last event")</f>
        <v>End date</v>
      </c>
      <c r="D956" s="13"/>
      <c r="E956" s="239"/>
      <c r="F956" s="2"/>
      <c r="H956" s="2"/>
      <c r="I956" s="47" t="str">
        <f>IF(OR($E950="Cancelled",$E950="Postponed, see Future Events for info",E956&lt;&gt;""), "", "Information needed")</f>
        <v>Information needed</v>
      </c>
      <c r="J956" s="38"/>
      <c r="L956" s="2"/>
      <c r="M956" s="355"/>
      <c r="N956" s="2"/>
      <c r="O956" s="42"/>
    </row>
    <row r="957" spans="2:15" ht="13.5" customHeight="1" thickBot="1" x14ac:dyDescent="0.35">
      <c r="B957" s="37"/>
      <c r="C957" s="13"/>
      <c r="D957" s="13"/>
      <c r="E957" s="234"/>
      <c r="F957" s="2"/>
      <c r="H957" s="2"/>
      <c r="I957" s="47"/>
      <c r="J957" s="38"/>
      <c r="L957" s="2"/>
      <c r="M957" s="147" t="s">
        <v>389</v>
      </c>
      <c r="N957" s="2"/>
      <c r="O957" s="42"/>
    </row>
    <row r="958" spans="2:15" ht="13.5" customHeight="1" x14ac:dyDescent="0.3">
      <c r="B958" s="37"/>
      <c r="C958" s="13" t="s">
        <v>54</v>
      </c>
      <c r="D958" s="13"/>
      <c r="E958" s="235"/>
      <c r="F958" s="2"/>
      <c r="H958" s="2"/>
      <c r="I958" s="47" t="str">
        <f>IF(OR($E950="Cancelled",$E950="Postponed, see Future Events for info",E958&lt;&gt;""), "", "Information needed")</f>
        <v>Information needed</v>
      </c>
      <c r="J958" s="38"/>
      <c r="L958" s="2"/>
      <c r="M958" s="26"/>
      <c r="N958" s="2"/>
      <c r="O958" s="42"/>
    </row>
    <row r="959" spans="2:15" ht="13.5" customHeight="1" thickBot="1" x14ac:dyDescent="0.35">
      <c r="B959" s="37"/>
      <c r="C959" s="13" t="s">
        <v>73</v>
      </c>
      <c r="D959" s="13"/>
      <c r="E959" s="236"/>
      <c r="F959" s="2"/>
      <c r="H959" s="2"/>
      <c r="I959" s="51" t="str">
        <f>IF(OR($E950="Cancelled",$E950="Postponed, see Future Events for info",E959&lt;&gt;""), "", "Optional")</f>
        <v>Optional</v>
      </c>
      <c r="J959" s="38"/>
      <c r="L959" s="2"/>
      <c r="M959" s="355" t="s">
        <v>453</v>
      </c>
      <c r="N959" s="2"/>
      <c r="O959" s="42"/>
    </row>
    <row r="960" spans="2:15" ht="13.5" customHeight="1" thickBot="1" x14ac:dyDescent="0.35">
      <c r="B960" s="37"/>
      <c r="C960" s="13"/>
      <c r="D960" s="13"/>
      <c r="E960" s="234"/>
      <c r="F960" s="2"/>
      <c r="H960" s="2"/>
      <c r="I960" s="47"/>
      <c r="J960" s="38"/>
      <c r="L960" s="2"/>
      <c r="M960" s="355"/>
      <c r="N960" s="2"/>
      <c r="O960" s="42"/>
    </row>
    <row r="961" spans="2:15" ht="13.5" customHeight="1" x14ac:dyDescent="0.3">
      <c r="B961" s="37"/>
      <c r="C961" s="13" t="s">
        <v>55</v>
      </c>
      <c r="D961" s="13"/>
      <c r="E961" s="235"/>
      <c r="F961" s="2"/>
      <c r="H961" s="2"/>
      <c r="I961" s="47" t="str">
        <f>IF(OR($E950="Cancelled",$E950="Postponed, see Future Events for info",E961&lt;&gt;""), "", "Information needed")</f>
        <v>Information needed</v>
      </c>
      <c r="J961" s="38"/>
      <c r="L961" s="2"/>
      <c r="M961" s="355"/>
      <c r="N961" s="2"/>
      <c r="O961" s="42"/>
    </row>
    <row r="962" spans="2:15" ht="13.5" customHeight="1" thickBot="1" x14ac:dyDescent="0.35">
      <c r="B962" s="37"/>
      <c r="C962" s="13" t="s">
        <v>74</v>
      </c>
      <c r="D962" s="13"/>
      <c r="E962" s="236"/>
      <c r="F962" s="2"/>
      <c r="H962" s="2"/>
      <c r="I962" s="51" t="str">
        <f>IF(OR($E950="Cancelled",$E950="Postponed, see Future Events for info",E962&lt;&gt;""), "", "Optional")</f>
        <v>Optional</v>
      </c>
      <c r="J962" s="38"/>
      <c r="L962" s="2"/>
      <c r="M962" s="355"/>
      <c r="N962" s="2"/>
      <c r="O962" s="42"/>
    </row>
    <row r="963" spans="2:15" ht="13.5" customHeight="1" thickBot="1" x14ac:dyDescent="0.35">
      <c r="B963" s="37"/>
      <c r="C963" s="13"/>
      <c r="D963" s="13"/>
      <c r="E963" s="234"/>
      <c r="F963" s="2"/>
      <c r="H963" s="2"/>
      <c r="I963" s="47"/>
      <c r="J963" s="38"/>
      <c r="L963" s="2"/>
      <c r="M963" s="355"/>
      <c r="N963" s="2"/>
      <c r="O963" s="42"/>
    </row>
    <row r="964" spans="2:15" ht="13.5" customHeight="1" x14ac:dyDescent="0.3">
      <c r="B964" s="37"/>
      <c r="C964" s="13" t="str">
        <f>IF(E952&lt;&gt;"Yes","Number of attendees (approx.)","Number of attendees (average number per event)")</f>
        <v>Number of attendees (approx.)</v>
      </c>
      <c r="D964" s="13"/>
      <c r="E964" s="235"/>
      <c r="F964" s="2"/>
      <c r="H964" s="2"/>
      <c r="I964" s="47" t="str">
        <f>IF(OR($E950="Cancelled",$E950="Postponed, see Future Events for info",E964&lt;&gt;""), "", "Information needed")</f>
        <v>Information needed</v>
      </c>
      <c r="J964" s="38"/>
      <c r="L964" s="2"/>
      <c r="M964" s="355"/>
      <c r="N964" s="2"/>
      <c r="O964" s="42"/>
    </row>
    <row r="965" spans="2:15" ht="13.5" customHeight="1" thickBot="1" x14ac:dyDescent="0.35">
      <c r="B965" s="37"/>
      <c r="C965" s="13" t="s">
        <v>483</v>
      </c>
      <c r="D965" s="13"/>
      <c r="E965" s="236"/>
      <c r="F965" s="2"/>
      <c r="H965" s="2"/>
      <c r="I965" s="47" t="str">
        <f>IF(OR($E950="Cancelled",$E950="Postponed, see Future Events for info",E965&lt;&gt;""), "", "Information needed")</f>
        <v>Information needed</v>
      </c>
      <c r="J965" s="38"/>
      <c r="L965" s="2"/>
      <c r="M965" s="355"/>
      <c r="N965" s="2"/>
      <c r="O965" s="42"/>
    </row>
    <row r="966" spans="2:15" ht="13.5" customHeight="1" x14ac:dyDescent="0.3">
      <c r="B966" s="37"/>
      <c r="C966" s="13"/>
      <c r="D966" s="13"/>
      <c r="E966" s="234"/>
      <c r="F966" s="2"/>
      <c r="H966" s="2"/>
      <c r="I966" s="47"/>
      <c r="J966" s="38"/>
      <c r="L966" s="2"/>
      <c r="M966" s="331"/>
      <c r="N966" s="2"/>
      <c r="O966" s="42"/>
    </row>
    <row r="967" spans="2:15" ht="15" customHeight="1" thickBot="1" x14ac:dyDescent="0.35">
      <c r="B967" s="328"/>
      <c r="C967" s="332" t="s">
        <v>517</v>
      </c>
      <c r="D967" s="329"/>
      <c r="E967" s="330"/>
      <c r="F967" s="2"/>
      <c r="H967" s="2"/>
      <c r="I967" s="47"/>
      <c r="J967" s="38"/>
      <c r="L967" s="2"/>
      <c r="M967" s="382" t="s">
        <v>504</v>
      </c>
      <c r="N967" s="2"/>
      <c r="O967" s="42"/>
    </row>
    <row r="968" spans="2:15" ht="13.5" customHeight="1" x14ac:dyDescent="0.3">
      <c r="B968" s="328"/>
      <c r="C968" s="333" t="s">
        <v>493</v>
      </c>
      <c r="D968" s="329"/>
      <c r="E968" s="269"/>
      <c r="F968" s="2"/>
      <c r="H968" s="2"/>
      <c r="I968" s="379" t="str">
        <f>IF(OR(E968&lt;&gt;"",E969&lt;&gt;"",E970&lt;&gt;"",E971&lt;&gt;"",E972&lt;&gt;"",E973&lt;&gt;"",E974&lt;&gt;"",E975&lt;&gt;"",E976&lt;&gt;"",E977&lt;&gt;"",E978&lt;&gt;"",E979&lt;&gt;""), "", "Information needed")</f>
        <v>Information needed</v>
      </c>
      <c r="J968" s="38"/>
      <c r="L968" s="2"/>
      <c r="M968" s="382"/>
      <c r="N968" s="2"/>
      <c r="O968" s="42"/>
    </row>
    <row r="969" spans="2:15" ht="13.5" customHeight="1" x14ac:dyDescent="0.3">
      <c r="B969" s="328"/>
      <c r="C969" s="333" t="s">
        <v>494</v>
      </c>
      <c r="D969" s="329"/>
      <c r="E969" s="271"/>
      <c r="F969" s="2"/>
      <c r="H969" s="2"/>
      <c r="I969" s="379"/>
      <c r="J969" s="38"/>
      <c r="L969" s="2"/>
      <c r="M969" s="382"/>
      <c r="N969" s="2"/>
      <c r="O969" s="42"/>
    </row>
    <row r="970" spans="2:15" ht="13.5" customHeight="1" x14ac:dyDescent="0.3">
      <c r="B970" s="328"/>
      <c r="C970" s="333" t="s">
        <v>526</v>
      </c>
      <c r="D970" s="329"/>
      <c r="E970" s="271"/>
      <c r="F970" s="2"/>
      <c r="H970" s="2"/>
      <c r="I970" s="379"/>
      <c r="J970" s="38"/>
      <c r="L970" s="2"/>
      <c r="M970" s="382"/>
      <c r="N970" s="2"/>
      <c r="O970" s="42"/>
    </row>
    <row r="971" spans="2:15" ht="13.5" customHeight="1" x14ac:dyDescent="0.3">
      <c r="B971" s="328"/>
      <c r="C971" s="333" t="s">
        <v>496</v>
      </c>
      <c r="D971" s="329"/>
      <c r="E971" s="271"/>
      <c r="F971" s="2"/>
      <c r="H971" s="2"/>
      <c r="I971" s="379"/>
      <c r="J971" s="38"/>
      <c r="L971" s="2"/>
      <c r="M971" s="382"/>
      <c r="N971" s="2"/>
      <c r="O971" s="42"/>
    </row>
    <row r="972" spans="2:15" ht="13.5" customHeight="1" x14ac:dyDescent="0.3">
      <c r="B972" s="328"/>
      <c r="C972" s="333" t="s">
        <v>497</v>
      </c>
      <c r="D972" s="329"/>
      <c r="E972" s="271"/>
      <c r="F972" s="2"/>
      <c r="H972" s="2"/>
      <c r="I972" s="379"/>
      <c r="J972" s="38"/>
      <c r="L972" s="2"/>
      <c r="M972" s="382"/>
      <c r="N972" s="2"/>
      <c r="O972" s="42"/>
    </row>
    <row r="973" spans="2:15" ht="13.5" customHeight="1" x14ac:dyDescent="0.3">
      <c r="B973" s="328"/>
      <c r="C973" s="333" t="s">
        <v>498</v>
      </c>
      <c r="D973" s="329"/>
      <c r="E973" s="271"/>
      <c r="F973" s="2"/>
      <c r="H973" s="2"/>
      <c r="I973" s="379"/>
      <c r="J973" s="38"/>
      <c r="L973" s="2"/>
      <c r="M973" s="382"/>
      <c r="N973" s="2"/>
      <c r="O973" s="42"/>
    </row>
    <row r="974" spans="2:15" ht="13.5" customHeight="1" x14ac:dyDescent="0.3">
      <c r="B974" s="328"/>
      <c r="C974" s="333" t="s">
        <v>499</v>
      </c>
      <c r="D974" s="329"/>
      <c r="E974" s="271"/>
      <c r="F974" s="2"/>
      <c r="H974" s="2"/>
      <c r="I974" s="379"/>
      <c r="J974" s="38"/>
      <c r="L974" s="2"/>
      <c r="M974" s="382"/>
      <c r="N974" s="2"/>
      <c r="O974" s="42"/>
    </row>
    <row r="975" spans="2:15" ht="13.5" customHeight="1" x14ac:dyDescent="0.3">
      <c r="B975" s="328"/>
      <c r="C975" s="333" t="s">
        <v>500</v>
      </c>
      <c r="D975" s="329"/>
      <c r="E975" s="271"/>
      <c r="F975" s="2"/>
      <c r="H975" s="2"/>
      <c r="I975" s="379"/>
      <c r="J975" s="38"/>
      <c r="L975" s="2"/>
      <c r="M975" s="382"/>
      <c r="N975" s="2"/>
      <c r="O975" s="42"/>
    </row>
    <row r="976" spans="2:15" ht="13.5" customHeight="1" x14ac:dyDescent="0.3">
      <c r="B976" s="328"/>
      <c r="C976" s="333" t="s">
        <v>512</v>
      </c>
      <c r="D976" s="329"/>
      <c r="E976" s="271"/>
      <c r="F976" s="2"/>
      <c r="H976" s="2"/>
      <c r="I976" s="379"/>
      <c r="J976" s="38"/>
      <c r="L976" s="2"/>
      <c r="M976" s="382"/>
      <c r="N976" s="2"/>
      <c r="O976" s="42"/>
    </row>
    <row r="977" spans="2:15" ht="13.5" customHeight="1" x14ac:dyDescent="0.3">
      <c r="B977" s="328"/>
      <c r="C977" s="334" t="s">
        <v>514</v>
      </c>
      <c r="D977" s="329"/>
      <c r="E977" s="271"/>
      <c r="F977" s="2"/>
      <c r="H977" s="2"/>
      <c r="I977" s="379"/>
      <c r="J977" s="38"/>
      <c r="L977" s="2"/>
      <c r="M977" s="382"/>
      <c r="N977" s="2"/>
      <c r="O977" s="42"/>
    </row>
    <row r="978" spans="2:15" ht="13.5" customHeight="1" x14ac:dyDescent="0.3">
      <c r="B978" s="328"/>
      <c r="C978" s="334" t="s">
        <v>513</v>
      </c>
      <c r="D978" s="329"/>
      <c r="E978" s="271"/>
      <c r="F978" s="2"/>
      <c r="H978" s="2"/>
      <c r="I978" s="379"/>
      <c r="J978" s="38"/>
      <c r="L978" s="2"/>
      <c r="M978" s="383" t="s">
        <v>454</v>
      </c>
      <c r="N978" s="2"/>
      <c r="O978" s="42"/>
    </row>
    <row r="979" spans="2:15" ht="13.5" customHeight="1" thickBot="1" x14ac:dyDescent="0.35">
      <c r="B979" s="328"/>
      <c r="C979" s="334" t="s">
        <v>511</v>
      </c>
      <c r="D979" s="329"/>
      <c r="E979" s="272"/>
      <c r="F979" s="2"/>
      <c r="H979" s="2"/>
      <c r="I979" s="379"/>
      <c r="J979" s="38"/>
      <c r="L979" s="2"/>
      <c r="M979" s="383"/>
      <c r="N979" s="2"/>
      <c r="O979" s="42"/>
    </row>
    <row r="980" spans="2:15" ht="13.5" customHeight="1" x14ac:dyDescent="0.4">
      <c r="B980" s="37"/>
      <c r="C980" s="13"/>
      <c r="D980" s="13"/>
      <c r="E980" s="270"/>
      <c r="F980" s="2"/>
      <c r="H980" s="2"/>
      <c r="I980" s="47"/>
      <c r="J980" s="38"/>
      <c r="L980" s="2"/>
      <c r="M980" s="26"/>
      <c r="N980" s="2"/>
      <c r="O980" s="42"/>
    </row>
    <row r="981" spans="2:15" ht="18" customHeight="1" x14ac:dyDescent="0.4">
      <c r="B981" s="37"/>
      <c r="C981" s="142" t="s">
        <v>346</v>
      </c>
      <c r="D981" s="13"/>
      <c r="E981" s="14"/>
      <c r="F981" s="2"/>
      <c r="H981" s="2"/>
      <c r="I981" s="47"/>
      <c r="J981" s="38"/>
      <c r="L981" s="2"/>
      <c r="M981" s="142" t="s">
        <v>346</v>
      </c>
      <c r="N981" s="2"/>
      <c r="O981" s="42"/>
    </row>
    <row r="982" spans="2:15" ht="13.5" customHeight="1" thickBot="1" x14ac:dyDescent="0.35">
      <c r="B982" s="37"/>
      <c r="C982" s="13"/>
      <c r="D982" s="13"/>
      <c r="E982" s="234"/>
      <c r="F982" s="2"/>
      <c r="H982" s="2"/>
      <c r="I982" s="47"/>
      <c r="J982" s="38"/>
      <c r="L982" s="2"/>
      <c r="M982" s="26"/>
      <c r="N982" s="2"/>
      <c r="O982" s="42"/>
    </row>
    <row r="983" spans="2:15" ht="63" thickBot="1" x14ac:dyDescent="0.35">
      <c r="B983" s="37"/>
      <c r="C983" s="229" t="s">
        <v>455</v>
      </c>
      <c r="D983" s="13"/>
      <c r="E983" s="145"/>
      <c r="F983" s="2"/>
      <c r="H983" s="2"/>
      <c r="I983" s="51" t="str">
        <f>IF(OR($E950="Cancelled",$E950="Postponed, see Future Events for info",E983&lt;&gt;""), "", "Optional")</f>
        <v>Optional</v>
      </c>
      <c r="J983" s="38"/>
      <c r="L983" s="2"/>
      <c r="M983" s="229" t="s">
        <v>458</v>
      </c>
      <c r="N983" s="2"/>
      <c r="O983" s="42"/>
    </row>
    <row r="984" spans="2:15" x14ac:dyDescent="0.3">
      <c r="B984" s="37"/>
      <c r="C984" s="13"/>
      <c r="D984" s="13"/>
      <c r="E984" s="234"/>
      <c r="F984" s="2"/>
      <c r="H984" s="2"/>
      <c r="I984" s="47"/>
      <c r="J984" s="38"/>
      <c r="L984" s="2"/>
      <c r="M984" s="26"/>
      <c r="N984" s="2"/>
      <c r="O984" s="42"/>
    </row>
    <row r="985" spans="2:15" ht="18" customHeight="1" x14ac:dyDescent="0.4">
      <c r="B985" s="37"/>
      <c r="C985" s="142" t="s">
        <v>130</v>
      </c>
      <c r="D985" s="13"/>
      <c r="E985" s="141"/>
      <c r="F985" s="2"/>
      <c r="H985" s="2"/>
      <c r="I985" s="47"/>
      <c r="J985" s="38"/>
      <c r="L985" s="2"/>
      <c r="M985" s="144" t="s">
        <v>130</v>
      </c>
      <c r="N985" s="2"/>
      <c r="O985" s="42"/>
    </row>
    <row r="986" spans="2:15" ht="13.5" customHeight="1" thickBot="1" x14ac:dyDescent="0.35">
      <c r="B986" s="37"/>
      <c r="C986" s="14"/>
      <c r="D986" s="13"/>
      <c r="E986" s="240"/>
      <c r="F986" s="2"/>
      <c r="H986" s="2"/>
      <c r="I986" s="47"/>
      <c r="J986" s="38"/>
      <c r="L986" s="2"/>
      <c r="M986" s="380" t="s">
        <v>525</v>
      </c>
      <c r="N986" s="2"/>
      <c r="O986" s="42"/>
    </row>
    <row r="987" spans="2:15" ht="13.5" customHeight="1" x14ac:dyDescent="0.3">
      <c r="B987" s="37"/>
      <c r="C987" s="13" t="s">
        <v>431</v>
      </c>
      <c r="D987" s="13"/>
      <c r="E987" s="235"/>
      <c r="F987" s="2"/>
      <c r="H987" s="2"/>
      <c r="I987" s="47" t="str">
        <f>IF(OR($E950="Postponed, see Future Events for info",E987&lt;&gt;""), "", "Information needed")</f>
        <v>Information needed</v>
      </c>
      <c r="J987" s="38"/>
      <c r="L987" s="2"/>
      <c r="M987" s="380"/>
      <c r="N987" s="2"/>
      <c r="O987" s="42"/>
    </row>
    <row r="988" spans="2:15" ht="13.5" thickBot="1" x14ac:dyDescent="0.35">
      <c r="B988" s="37"/>
      <c r="C988" s="13" t="s">
        <v>321</v>
      </c>
      <c r="D988" s="13"/>
      <c r="E988" s="236"/>
      <c r="F988" s="2"/>
      <c r="H988" s="2"/>
      <c r="I988" s="47" t="str">
        <f>IF(OR($E950="Cancelled",$E950="Postponed, see Future Events for info",E988&lt;&gt;""), "", "Information needed")</f>
        <v>Information needed</v>
      </c>
      <c r="J988" s="38"/>
      <c r="L988" s="2"/>
      <c r="M988" s="380"/>
      <c r="N988" s="2"/>
      <c r="O988" s="42"/>
    </row>
    <row r="989" spans="2:15" ht="13.5" thickBot="1" x14ac:dyDescent="0.35">
      <c r="B989" s="37"/>
      <c r="C989" s="13"/>
      <c r="D989" s="13"/>
      <c r="E989" s="234"/>
      <c r="F989" s="2"/>
      <c r="H989" s="2"/>
      <c r="I989" s="47"/>
      <c r="J989" s="38"/>
      <c r="L989" s="2"/>
      <c r="M989" s="380"/>
      <c r="N989" s="2"/>
      <c r="O989" s="42"/>
    </row>
    <row r="990" spans="2:15" x14ac:dyDescent="0.3">
      <c r="B990" s="37"/>
      <c r="C990" s="13" t="s">
        <v>113</v>
      </c>
      <c r="D990" s="13"/>
      <c r="E990" s="241"/>
      <c r="F990" s="2"/>
      <c r="H990" s="2"/>
      <c r="I990" s="47" t="str">
        <f>IF(OR($E950="Postponed, see Future Events for info",E990&lt;&gt;""), "", "Information needed")</f>
        <v>Information needed</v>
      </c>
      <c r="J990" s="38"/>
      <c r="L990" s="2"/>
      <c r="M990" s="380"/>
      <c r="N990" s="2"/>
      <c r="O990" s="42"/>
    </row>
    <row r="991" spans="2:15" ht="13.5" thickBot="1" x14ac:dyDescent="0.35">
      <c r="B991" s="37"/>
      <c r="C991" s="14" t="str">
        <f>IF(E990&lt;&gt;"Yes","","Was the contract reviewed by the RSC Legal team?")</f>
        <v/>
      </c>
      <c r="D991" s="14"/>
      <c r="E991" s="75"/>
      <c r="F991" s="2"/>
      <c r="H991" s="2"/>
      <c r="I991" s="47" t="str">
        <f>IF(AND(C991&lt;&gt;"",E991=""), "Information needed","")</f>
        <v/>
      </c>
      <c r="J991" s="38"/>
      <c r="L991" s="2"/>
      <c r="M991" s="380"/>
      <c r="N991" s="2"/>
      <c r="O991" s="42"/>
    </row>
    <row r="992" spans="2:15" ht="13.5" thickBot="1" x14ac:dyDescent="0.35">
      <c r="B992" s="37"/>
      <c r="C992" s="2"/>
      <c r="D992" s="2"/>
      <c r="E992" s="234"/>
      <c r="F992" s="2"/>
      <c r="H992" s="2"/>
      <c r="I992" s="47"/>
      <c r="J992" s="38"/>
      <c r="L992" s="2"/>
      <c r="M992" s="380"/>
      <c r="N992" s="2"/>
      <c r="O992" s="42"/>
    </row>
    <row r="993" spans="1:15" x14ac:dyDescent="0.3">
      <c r="B993" s="37"/>
      <c r="C993" s="13" t="s">
        <v>527</v>
      </c>
      <c r="D993" s="13"/>
      <c r="E993" s="235"/>
      <c r="F993" s="2"/>
      <c r="H993" s="2"/>
      <c r="I993" s="47" t="str">
        <f>IF(OR($E950="Cancelled",$E950="Postponed, see Future Events for info",E993&lt;&gt;""), "", "Information needed")</f>
        <v>Information needed</v>
      </c>
      <c r="J993" s="38"/>
      <c r="L993" s="2"/>
      <c r="M993" s="380"/>
      <c r="N993" s="2"/>
      <c r="O993" s="42"/>
    </row>
    <row r="994" spans="1:15" ht="26.25" customHeight="1" thickBot="1" x14ac:dyDescent="0.35">
      <c r="B994" s="37"/>
      <c r="C994" s="26" t="str">
        <f>IF(E993&lt;&gt;"Yes","","Please provide details. Additional information can be provided on the Community support page.")</f>
        <v/>
      </c>
      <c r="D994" s="14"/>
      <c r="E994" s="146"/>
      <c r="F994" s="2"/>
      <c r="H994" s="2"/>
      <c r="I994" s="47" t="str">
        <f>IF(AND(C994&lt;&gt;"",E994=""),"Information needed","")</f>
        <v/>
      </c>
      <c r="J994" s="38"/>
      <c r="L994" s="2"/>
      <c r="M994" s="85" t="s">
        <v>131</v>
      </c>
      <c r="N994" s="2"/>
      <c r="O994" s="42"/>
    </row>
    <row r="995" spans="1:15" ht="12" customHeight="1" thickBot="1" x14ac:dyDescent="0.35">
      <c r="B995" s="37"/>
      <c r="C995" s="2"/>
      <c r="D995" s="2"/>
      <c r="E995" s="234"/>
      <c r="F995" s="2"/>
      <c r="H995" s="2"/>
      <c r="I995" s="47"/>
      <c r="J995" s="38"/>
      <c r="L995" s="2"/>
      <c r="M995" s="382" t="s">
        <v>524</v>
      </c>
      <c r="N995" s="2"/>
      <c r="O995" s="42"/>
    </row>
    <row r="996" spans="1:15" x14ac:dyDescent="0.3">
      <c r="B996" s="37"/>
      <c r="C996" s="13" t="s">
        <v>117</v>
      </c>
      <c r="D996" s="13"/>
      <c r="E996" s="235"/>
      <c r="F996" s="2"/>
      <c r="H996" s="2"/>
      <c r="I996" s="47" t="str">
        <f>IF(OR($E950="Cancelled",$E950="Postponed, see Future Events for info",E996&lt;&gt;""), "", "Information needed")</f>
        <v>Information needed</v>
      </c>
      <c r="J996" s="38"/>
      <c r="L996" s="2"/>
      <c r="M996" s="382"/>
      <c r="N996" s="2"/>
      <c r="O996" s="42"/>
    </row>
    <row r="997" spans="1:15" ht="26.25" customHeight="1" thickBot="1" x14ac:dyDescent="0.35">
      <c r="B997" s="37"/>
      <c r="C997" s="14" t="str">
        <f>IF(E996&lt;&gt;"Yes","","Please provide details.")</f>
        <v/>
      </c>
      <c r="D997" s="14"/>
      <c r="E997" s="146"/>
      <c r="F997" s="2"/>
      <c r="H997" s="2"/>
      <c r="I997" s="47" t="str">
        <f>IF(AND(C997&lt;&gt;"",E997=""),"Information needed","")</f>
        <v/>
      </c>
      <c r="J997" s="38"/>
      <c r="L997" s="2"/>
      <c r="M997" s="85" t="s">
        <v>523</v>
      </c>
      <c r="N997" s="2"/>
      <c r="O997" s="42"/>
    </row>
    <row r="998" spans="1:15" ht="18" customHeight="1" x14ac:dyDescent="0.3">
      <c r="B998" s="37"/>
      <c r="C998" s="4"/>
      <c r="D998" s="4"/>
      <c r="E998" s="234"/>
      <c r="F998" s="2"/>
      <c r="H998" s="2"/>
      <c r="I998" s="47"/>
      <c r="J998" s="38"/>
      <c r="L998" s="2"/>
      <c r="M998" s="2"/>
      <c r="N998" s="2"/>
      <c r="O998" s="42"/>
    </row>
    <row r="999" spans="1:15" ht="18" x14ac:dyDescent="0.3">
      <c r="B999" s="37"/>
      <c r="C999" s="144" t="s">
        <v>447</v>
      </c>
      <c r="D999" s="144"/>
      <c r="E999" s="144"/>
      <c r="F999" s="4"/>
      <c r="G999" s="7"/>
      <c r="H999" s="4"/>
      <c r="I999" s="47"/>
      <c r="J999" s="39"/>
      <c r="L999" s="11"/>
      <c r="M999" s="144" t="s">
        <v>447</v>
      </c>
      <c r="N999" s="11"/>
      <c r="O999" s="42"/>
    </row>
    <row r="1000" spans="1:15" ht="13.5" customHeight="1" thickBot="1" x14ac:dyDescent="0.35">
      <c r="B1000" s="37"/>
      <c r="C1000" s="2"/>
      <c r="D1000" s="2"/>
      <c r="E1000" s="242"/>
      <c r="F1000" s="2"/>
      <c r="H1000" s="2"/>
      <c r="I1000" s="47"/>
      <c r="J1000" s="38"/>
      <c r="L1000" s="2"/>
      <c r="M1000" s="381" t="s">
        <v>432</v>
      </c>
      <c r="N1000" s="2"/>
      <c r="O1000" s="42"/>
    </row>
    <row r="1001" spans="1:15" x14ac:dyDescent="0.3">
      <c r="B1001" s="37"/>
      <c r="C1001" s="4" t="s">
        <v>63</v>
      </c>
      <c r="D1001" s="4"/>
      <c r="E1001" s="243"/>
      <c r="F1001" s="2"/>
      <c r="H1001" s="2"/>
      <c r="I1001" s="47" t="str">
        <f>IF(OR($E950="Cancelled",$E950="Postponed, see Future Events for info",E1001&lt;&gt;""), "", "Information needed")</f>
        <v>Information needed</v>
      </c>
      <c r="J1001" s="38"/>
      <c r="L1001" s="2"/>
      <c r="M1001" s="381"/>
      <c r="N1001" s="2"/>
      <c r="O1001" s="42"/>
    </row>
    <row r="1002" spans="1:15" ht="13.5" thickBot="1" x14ac:dyDescent="0.35">
      <c r="A1002" s="201"/>
      <c r="B1002" s="37"/>
      <c r="C1002" s="248" t="str">
        <f>IF(E1001&lt;&gt;"Red","","Did you submit a declaration form for your red risk assessment?")</f>
        <v/>
      </c>
      <c r="D1002" s="14"/>
      <c r="E1002" s="146"/>
      <c r="F1002" s="2"/>
      <c r="H1002" s="2"/>
      <c r="I1002" s="47" t="str">
        <f>IF(AND(C1002&lt;&gt;"",E1002=""), "Information needed","")</f>
        <v/>
      </c>
      <c r="J1002" s="38"/>
      <c r="K1002" s="201"/>
      <c r="L1002" s="2"/>
      <c r="M1002" s="381"/>
      <c r="N1002" s="2"/>
      <c r="O1002" s="42"/>
    </row>
    <row r="1003" spans="1:15" s="15" customFormat="1" ht="13.5" thickBot="1" x14ac:dyDescent="0.35">
      <c r="A1003" s="68"/>
      <c r="B1003" s="37"/>
      <c r="C1003" s="4"/>
      <c r="D1003" s="4"/>
      <c r="E1003" s="234"/>
      <c r="F1003" s="2"/>
      <c r="G1003" s="8"/>
      <c r="H1003" s="2"/>
      <c r="I1003" s="47"/>
      <c r="J1003" s="38"/>
      <c r="K1003" s="68"/>
      <c r="L1003" s="2"/>
      <c r="M1003" s="381"/>
      <c r="N1003" s="2"/>
      <c r="O1003" s="43"/>
    </row>
    <row r="1004" spans="1:15" x14ac:dyDescent="0.3">
      <c r="B1004" s="37"/>
      <c r="C1004" s="4" t="s">
        <v>237</v>
      </c>
      <c r="D1004" s="4"/>
      <c r="E1004" s="244"/>
      <c r="F1004" s="2"/>
      <c r="H1004" s="2"/>
      <c r="I1004" s="47" t="str">
        <f>IF(OR($E950="Cancelled",$E950="Postponed, see Future Events for info",E1004&lt;&gt;""), "", "Information needed")</f>
        <v>Information needed</v>
      </c>
      <c r="J1004" s="38"/>
      <c r="L1004" s="2"/>
      <c r="M1004" s="381"/>
      <c r="N1004" s="10"/>
      <c r="O1004" s="42"/>
    </row>
    <row r="1005" spans="1:15" ht="13.5" customHeight="1" thickBot="1" x14ac:dyDescent="0.35">
      <c r="B1005" s="37"/>
      <c r="C1005" s="248" t="str">
        <f>IF(E1004&lt;&gt;"Yes","","Did your event comply with Rule 8.3 of the member network rules?")</f>
        <v/>
      </c>
      <c r="D1005" s="14"/>
      <c r="E1005" s="146"/>
      <c r="F1005" s="2"/>
      <c r="H1005" s="2"/>
      <c r="I1005" s="47" t="str">
        <f>IF(AND(C1005&lt;&gt;"",E1005=""), "Information needed","")</f>
        <v/>
      </c>
      <c r="J1005" s="38"/>
      <c r="L1005" s="2"/>
      <c r="M1005" s="381"/>
      <c r="N1005" s="10"/>
      <c r="O1005" s="42"/>
    </row>
    <row r="1006" spans="1:15" ht="14.25" customHeight="1" thickBot="1" x14ac:dyDescent="0.35">
      <c r="B1006" s="37"/>
      <c r="C1006" s="14"/>
      <c r="D1006" s="14"/>
      <c r="E1006" s="245"/>
      <c r="F1006" s="2"/>
      <c r="H1006" s="2"/>
      <c r="I1006" s="47"/>
      <c r="J1006" s="38"/>
      <c r="L1006" s="2"/>
      <c r="M1006" s="381"/>
      <c r="N1006" s="10"/>
      <c r="O1006" s="42"/>
    </row>
    <row r="1007" spans="1:15" ht="40.5" customHeight="1" thickBot="1" x14ac:dyDescent="0.35">
      <c r="B1007" s="37"/>
      <c r="C1007" s="27" t="s">
        <v>182</v>
      </c>
      <c r="D1007" s="27"/>
      <c r="E1007" s="145"/>
      <c r="F1007" s="2"/>
      <c r="H1007" s="2"/>
      <c r="I1007" s="51" t="str">
        <f>IF(OR($E950="Cancelled",$E950="Postponed, see Future Events for info",E1007&lt;&gt;""), "", "Optional")</f>
        <v>Optional</v>
      </c>
      <c r="J1007" s="38"/>
      <c r="L1007" s="2"/>
      <c r="M1007" s="85" t="s">
        <v>236</v>
      </c>
      <c r="N1007" s="10"/>
      <c r="O1007" s="42"/>
    </row>
    <row r="1008" spans="1:15" ht="13.5" customHeight="1" x14ac:dyDescent="0.3">
      <c r="B1008" s="37"/>
      <c r="C1008" s="2"/>
      <c r="D1008" s="2"/>
      <c r="E1008" s="245"/>
      <c r="F1008" s="2"/>
      <c r="H1008" s="2"/>
      <c r="I1008" s="47"/>
      <c r="J1008" s="38"/>
      <c r="L1008" s="2"/>
      <c r="M1008" s="45"/>
      <c r="N1008" s="2"/>
      <c r="O1008" s="42"/>
    </row>
    <row r="1009" spans="2:15" ht="18" x14ac:dyDescent="0.4">
      <c r="B1009" s="37"/>
      <c r="C1009" s="142" t="s">
        <v>64</v>
      </c>
      <c r="D1009" s="142"/>
      <c r="E1009" s="142"/>
      <c r="F1009" s="2"/>
      <c r="H1009" s="2"/>
      <c r="I1009" s="47"/>
      <c r="J1009" s="38"/>
      <c r="L1009" s="2"/>
      <c r="M1009" s="144" t="s">
        <v>64</v>
      </c>
      <c r="N1009" s="2"/>
      <c r="O1009" s="42"/>
    </row>
    <row r="1010" spans="2:15" x14ac:dyDescent="0.3">
      <c r="B1010" s="37"/>
      <c r="C1010" s="4"/>
      <c r="D1010" s="4"/>
      <c r="E1010" s="234"/>
      <c r="F1010" s="2"/>
      <c r="H1010" s="2"/>
      <c r="I1010" s="47"/>
      <c r="J1010" s="38"/>
      <c r="L1010" s="2"/>
      <c r="M1010" s="381" t="s">
        <v>445</v>
      </c>
      <c r="N1010" s="2"/>
      <c r="O1010" s="42"/>
    </row>
    <row r="1011" spans="2:15" ht="14.25" customHeight="1" thickBot="1" x14ac:dyDescent="0.35">
      <c r="B1011" s="37"/>
      <c r="C1011" s="4" t="s">
        <v>360</v>
      </c>
      <c r="D1011" s="4"/>
      <c r="E1011" s="234"/>
      <c r="F1011" s="2"/>
      <c r="H1011" s="2"/>
      <c r="I1011" s="47"/>
      <c r="J1011" s="38"/>
      <c r="L1011" s="2"/>
      <c r="M1011" s="381"/>
      <c r="N1011" s="2"/>
      <c r="O1011" s="42"/>
    </row>
    <row r="1012" spans="2:15" ht="14.25" customHeight="1" x14ac:dyDescent="0.3">
      <c r="B1012" s="37"/>
      <c r="C1012" s="86" t="s">
        <v>69</v>
      </c>
      <c r="D1012" s="86"/>
      <c r="E1012" s="235"/>
      <c r="F1012" s="2"/>
      <c r="H1012" s="2"/>
      <c r="I1012" s="47" t="str">
        <f>IF(OR($E950="Cancelled",$E950="Postponed, see Future Events for info",E1012&lt;&gt;""), "", "Information needed")</f>
        <v>Information needed</v>
      </c>
      <c r="J1012" s="38"/>
      <c r="L1012" s="2"/>
      <c r="M1012" s="381"/>
      <c r="N1012" s="2"/>
      <c r="O1012" s="42"/>
    </row>
    <row r="1013" spans="2:15" ht="14.25" customHeight="1" x14ac:dyDescent="0.3">
      <c r="B1013" s="37"/>
      <c r="C1013" s="86" t="s">
        <v>70</v>
      </c>
      <c r="D1013" s="86"/>
      <c r="E1013" s="246"/>
      <c r="F1013" s="2"/>
      <c r="H1013" s="2"/>
      <c r="I1013" s="47" t="str">
        <f>IF(OR($E950="Cancelled",$E950="Postponed, see Future Events for info",E1013&lt;&gt;""), "", "Information needed")</f>
        <v>Information needed</v>
      </c>
      <c r="J1013" s="38"/>
      <c r="L1013" s="2"/>
      <c r="M1013" s="381"/>
      <c r="N1013" s="2"/>
      <c r="O1013" s="42"/>
    </row>
    <row r="1014" spans="2:15" ht="14.25" customHeight="1" x14ac:dyDescent="0.3">
      <c r="B1014" s="37"/>
      <c r="C1014" s="86" t="s">
        <v>72</v>
      </c>
      <c r="D1014" s="86"/>
      <c r="E1014" s="237"/>
      <c r="F1014" s="2"/>
      <c r="H1014" s="2"/>
      <c r="I1014" s="47" t="str">
        <f>IF(OR($E950="Cancelled",$E950="Postponed, see Future Events for info",E1014&lt;&gt;""), "", "Information needed")</f>
        <v>Information needed</v>
      </c>
      <c r="J1014" s="38"/>
      <c r="L1014" s="2"/>
      <c r="M1014" s="381"/>
      <c r="N1014" s="2"/>
      <c r="O1014" s="42"/>
    </row>
    <row r="1015" spans="2:15" ht="14.25" customHeight="1" thickBot="1" x14ac:dyDescent="0.35">
      <c r="B1015" s="37"/>
      <c r="C1015" s="86" t="s">
        <v>71</v>
      </c>
      <c r="D1015" s="86"/>
      <c r="E1015" s="236"/>
      <c r="F1015" s="2"/>
      <c r="H1015" s="2"/>
      <c r="I1015" s="47" t="str">
        <f>IF(OR($E950="Cancelled",$E950="Postponed, see Future Events for info",E1015&lt;&gt;""), "", "Information needed")</f>
        <v>Information needed</v>
      </c>
      <c r="J1015" s="38"/>
      <c r="L1015" s="2"/>
      <c r="M1015" s="381"/>
      <c r="N1015" s="2"/>
      <c r="O1015" s="42"/>
    </row>
    <row r="1016" spans="2:15" ht="14.25" customHeight="1" thickBot="1" x14ac:dyDescent="0.35">
      <c r="B1016" s="37"/>
      <c r="C1016" s="2"/>
      <c r="D1016" s="2"/>
      <c r="E1016" s="234"/>
      <c r="F1016" s="2"/>
      <c r="H1016" s="2"/>
      <c r="I1016" s="47"/>
      <c r="J1016" s="38"/>
      <c r="L1016" s="2"/>
      <c r="M1016" s="381"/>
      <c r="N1016" s="2"/>
      <c r="O1016" s="42"/>
    </row>
    <row r="1017" spans="2:15" ht="12.75" customHeight="1" x14ac:dyDescent="0.3">
      <c r="B1017" s="37"/>
      <c r="C1017" s="46" t="s">
        <v>65</v>
      </c>
      <c r="D1017" s="46"/>
      <c r="E1017" s="235"/>
      <c r="F1017" s="2"/>
      <c r="H1017" s="2"/>
      <c r="I1017" s="47" t="str">
        <f>IF(OR($E950="Cancelled",$E950="Postponed, see Future Events for info",E1017&lt;&gt;""), "", "Information needed")</f>
        <v>Information needed</v>
      </c>
      <c r="J1017" s="38"/>
      <c r="L1017" s="2"/>
      <c r="M1017" s="381"/>
      <c r="N1017" s="2"/>
      <c r="O1017" s="42"/>
    </row>
    <row r="1018" spans="2:15" ht="56.25" customHeight="1" thickBot="1" x14ac:dyDescent="0.3">
      <c r="B1018" s="37"/>
      <c r="C1018" s="14" t="str">
        <f>IF(E1017&lt;&gt;"Yes","","Please provide details here")</f>
        <v/>
      </c>
      <c r="D1018" s="14"/>
      <c r="E1018" s="75"/>
      <c r="F1018" s="14"/>
      <c r="G1018" s="54"/>
      <c r="H1018" s="14"/>
      <c r="I1018" s="47" t="str">
        <f>IF(AND(C1018&lt;&gt;"",E1018=""), "Information needed","")</f>
        <v/>
      </c>
      <c r="J1018" s="83"/>
      <c r="L1018" s="2"/>
      <c r="M1018" s="381"/>
      <c r="N1018" s="2"/>
      <c r="O1018" s="84"/>
    </row>
    <row r="1019" spans="2:15" ht="13.5" thickBot="1" x14ac:dyDescent="0.35">
      <c r="B1019" s="37"/>
      <c r="C1019" s="4"/>
      <c r="D1019" s="4"/>
      <c r="E1019" s="26"/>
      <c r="F1019" s="2"/>
      <c r="H1019" s="2"/>
      <c r="I1019" s="47"/>
      <c r="J1019" s="38"/>
      <c r="L1019" s="2"/>
      <c r="M1019" s="381"/>
      <c r="N1019" s="2"/>
      <c r="O1019" s="42"/>
    </row>
    <row r="1020" spans="2:15" ht="57" customHeight="1" thickBot="1" x14ac:dyDescent="0.35">
      <c r="B1020" s="37"/>
      <c r="C1020" s="27" t="s">
        <v>75</v>
      </c>
      <c r="D1020" s="27"/>
      <c r="E1020" s="145"/>
      <c r="F1020" s="2"/>
      <c r="H1020" s="2"/>
      <c r="I1020" s="51" t="str">
        <f>IF(OR($E950="Cancelled",$E950="Postponed, see Future Events for info",E1020&lt;&gt;""), "", "Optional")</f>
        <v>Optional</v>
      </c>
      <c r="J1020" s="38"/>
      <c r="L1020" s="2"/>
      <c r="M1020" s="85" t="s">
        <v>448</v>
      </c>
      <c r="N1020" s="2"/>
      <c r="O1020" s="42"/>
    </row>
    <row r="1021" spans="2:15" x14ac:dyDescent="0.3">
      <c r="B1021" s="37"/>
      <c r="C1021" s="4"/>
      <c r="D1021" s="4"/>
      <c r="E1021" s="234"/>
      <c r="F1021" s="2"/>
      <c r="H1021" s="2"/>
      <c r="I1021" s="47"/>
      <c r="J1021" s="38"/>
      <c r="L1021" s="2"/>
      <c r="M1021" s="4"/>
      <c r="N1021" s="2"/>
      <c r="O1021" s="42"/>
    </row>
    <row r="1022" spans="2:15" ht="13.5" thickBot="1" x14ac:dyDescent="0.35">
      <c r="C1022" s="8"/>
      <c r="D1022" s="8"/>
      <c r="I1022" s="50"/>
      <c r="J1022" s="42"/>
      <c r="M1022" s="8"/>
    </row>
    <row r="1023" spans="2:15" s="98" customFormat="1" ht="21.75" customHeight="1" thickBot="1" x14ac:dyDescent="0.35">
      <c r="C1023" s="247" t="s">
        <v>392</v>
      </c>
      <c r="D1023" s="150"/>
      <c r="E1023" s="247" t="s">
        <v>404</v>
      </c>
      <c r="I1023" s="96"/>
      <c r="M1023" s="94" t="s">
        <v>251</v>
      </c>
    </row>
    <row r="1024" spans="2:15" ht="12.5" x14ac:dyDescent="0.25">
      <c r="C1024" s="44"/>
      <c r="D1024" s="44"/>
      <c r="M1024" s="44"/>
    </row>
    <row r="1026" spans="1:15" x14ac:dyDescent="0.3">
      <c r="B1026" s="37"/>
      <c r="C1026" s="4"/>
      <c r="D1026" s="4"/>
      <c r="E1026" s="234"/>
      <c r="F1026" s="2"/>
      <c r="H1026" s="2"/>
      <c r="I1026" s="48"/>
      <c r="J1026" s="2"/>
      <c r="L1026" s="2"/>
      <c r="M1026" s="4"/>
      <c r="N1026" s="2"/>
    </row>
    <row r="1027" spans="1:15" ht="29.5" x14ac:dyDescent="0.25">
      <c r="A1027" s="200">
        <v>13</v>
      </c>
      <c r="B1027" s="35"/>
      <c r="C1027" s="151" t="s">
        <v>340</v>
      </c>
      <c r="D1027" s="151"/>
      <c r="E1027" s="151"/>
      <c r="F1027" s="152"/>
      <c r="G1027" s="16"/>
      <c r="H1027" s="12"/>
      <c r="I1027" s="140" t="str">
        <f>IF(COUNTIF(I1031:I1105,"Information needed")&lt;1,"Complete","Incomplete")</f>
        <v>Incomplete</v>
      </c>
      <c r="J1027" s="41"/>
      <c r="K1027" s="200">
        <v>13</v>
      </c>
      <c r="L1027" s="12"/>
      <c r="M1027" s="101" t="s">
        <v>263</v>
      </c>
      <c r="N1027" s="12"/>
    </row>
    <row r="1028" spans="1:15" x14ac:dyDescent="0.3">
      <c r="B1028" s="37"/>
      <c r="C1028" s="37"/>
      <c r="D1028" s="37"/>
      <c r="E1028" s="37"/>
      <c r="F1028" s="37"/>
      <c r="G1028" s="16"/>
      <c r="H1028" s="37"/>
      <c r="I1028" s="37"/>
      <c r="J1028" s="37"/>
      <c r="L1028" s="2"/>
      <c r="M1028" s="4"/>
      <c r="N1028" s="2"/>
    </row>
    <row r="1029" spans="1:15" ht="18" customHeight="1" x14ac:dyDescent="0.4">
      <c r="B1029" s="37"/>
      <c r="C1029" s="142" t="s">
        <v>446</v>
      </c>
      <c r="D1029" s="142"/>
      <c r="E1029" s="141"/>
      <c r="F1029" s="2"/>
      <c r="H1029" s="2"/>
      <c r="I1029" s="48"/>
      <c r="J1029" s="2"/>
      <c r="L1029" s="2"/>
      <c r="M1029" s="143" t="s">
        <v>319</v>
      </c>
      <c r="N1029" s="2"/>
    </row>
    <row r="1030" spans="1:15" ht="13.5" customHeight="1" thickBot="1" x14ac:dyDescent="0.35">
      <c r="B1030" s="37"/>
      <c r="C1030" s="4"/>
      <c r="D1030" s="4"/>
      <c r="E1030" s="234"/>
      <c r="F1030" s="2"/>
      <c r="H1030" s="2"/>
      <c r="I1030" s="48"/>
      <c r="J1030" s="2"/>
      <c r="L1030" s="2"/>
      <c r="M1030" s="26"/>
      <c r="N1030" s="2"/>
    </row>
    <row r="1031" spans="1:15" ht="13.5" customHeight="1" x14ac:dyDescent="0.3">
      <c r="B1031" s="37"/>
      <c r="C1031" s="13" t="s">
        <v>13</v>
      </c>
      <c r="D1031" s="13"/>
      <c r="E1031" s="235"/>
      <c r="F1031" s="2"/>
      <c r="H1031" s="2"/>
      <c r="I1031" s="47" t="str">
        <f>IF(OR($E1035="Cancelled",$E1035="Postponed, see Future Events for info",E1031&lt;&gt;""), "", "Information needed")</f>
        <v>Information needed</v>
      </c>
      <c r="J1031" s="38"/>
      <c r="L1031" s="2"/>
      <c r="M1031" s="355" t="s">
        <v>457</v>
      </c>
      <c r="N1031" s="2"/>
      <c r="O1031" s="42"/>
    </row>
    <row r="1032" spans="1:15" ht="13.5" customHeight="1" x14ac:dyDescent="0.3">
      <c r="B1032" s="37"/>
      <c r="C1032" s="13" t="s">
        <v>50</v>
      </c>
      <c r="D1032" s="13"/>
      <c r="E1032" s="237"/>
      <c r="F1032" s="2"/>
      <c r="H1032" s="2"/>
      <c r="I1032" s="47" t="str">
        <f>IF(OR($E1035="Cancelled",$E1035="Postponed, see Future Events for info",E1032&lt;&gt;""), "", "Information needed")</f>
        <v>Information needed</v>
      </c>
      <c r="J1032" s="38"/>
      <c r="L1032" s="2"/>
      <c r="M1032" s="355"/>
      <c r="N1032" s="2"/>
      <c r="O1032" s="42"/>
    </row>
    <row r="1033" spans="1:15" ht="13.5" customHeight="1" x14ac:dyDescent="0.3">
      <c r="B1033" s="37"/>
      <c r="C1033" s="13" t="s">
        <v>110</v>
      </c>
      <c r="D1033" s="13"/>
      <c r="E1033" s="237"/>
      <c r="F1033" s="2"/>
      <c r="H1033" s="2"/>
      <c r="I1033" s="47" t="str">
        <f>IF(OR($E1035="Cancelled",$E1035="Postponed, see Future Events for info",E1033&lt;&gt;""), "", "Information needed")</f>
        <v>Information needed</v>
      </c>
      <c r="J1033" s="38"/>
      <c r="L1033" s="2"/>
      <c r="M1033" s="355"/>
      <c r="N1033" s="2"/>
      <c r="O1033" s="42"/>
    </row>
    <row r="1034" spans="1:15" ht="13.5" customHeight="1" x14ac:dyDescent="0.3">
      <c r="B1034" s="37"/>
      <c r="C1034" s="13" t="s">
        <v>487</v>
      </c>
      <c r="D1034" s="13"/>
      <c r="E1034" s="237"/>
      <c r="F1034" s="2"/>
      <c r="H1034" s="2"/>
      <c r="I1034" s="47" t="str">
        <f>IF(OR($E1035="Cancelled",$E1035="Postponed, see Future Events for info",E1034&lt;&gt;""), "", "Information needed")</f>
        <v>Information needed</v>
      </c>
      <c r="J1034" s="38"/>
      <c r="L1034" s="2"/>
      <c r="M1034" s="355"/>
      <c r="N1034" s="2"/>
      <c r="O1034" s="42"/>
    </row>
    <row r="1035" spans="1:15" ht="13.5" customHeight="1" thickBot="1" x14ac:dyDescent="0.35">
      <c r="B1035" s="37"/>
      <c r="C1035" s="156" t="s">
        <v>486</v>
      </c>
      <c r="D1035" s="13"/>
      <c r="E1035" s="236"/>
      <c r="F1035" s="2"/>
      <c r="H1035" s="2"/>
      <c r="I1035" s="47" t="str">
        <f>IF(OR($E1035="Cancelled",$E1035="Postponed, see Future Events for info",E1035&lt;&gt;""), "", "Information needed")</f>
        <v>Information needed</v>
      </c>
      <c r="J1035" s="38"/>
      <c r="L1035" s="2"/>
      <c r="M1035" s="355"/>
      <c r="N1035" s="2"/>
      <c r="O1035" s="42"/>
    </row>
    <row r="1036" spans="1:15" ht="13.5" customHeight="1" thickBot="1" x14ac:dyDescent="0.35">
      <c r="B1036" s="37"/>
      <c r="C1036" s="13"/>
      <c r="D1036" s="13"/>
      <c r="E1036" s="234"/>
      <c r="F1036" s="2"/>
      <c r="H1036" s="2"/>
      <c r="I1036" s="47"/>
      <c r="J1036" s="38"/>
      <c r="L1036" s="2"/>
      <c r="M1036" s="355"/>
      <c r="N1036" s="2"/>
      <c r="O1036" s="42"/>
    </row>
    <row r="1037" spans="1:15" ht="13.5" customHeight="1" x14ac:dyDescent="0.3">
      <c r="B1037" s="37"/>
      <c r="C1037" s="13" t="s">
        <v>503</v>
      </c>
      <c r="D1037" s="13"/>
      <c r="E1037" s="235"/>
      <c r="F1037" s="2"/>
      <c r="H1037" s="2"/>
      <c r="I1037" s="47" t="str">
        <f>IF(OR($E1035="Cancelled",$E1035="Postponed, see Future Events for info",E1037&lt;&gt;""), "", "Information needed")</f>
        <v>Information needed</v>
      </c>
      <c r="J1037" s="38"/>
      <c r="L1037" s="2"/>
      <c r="M1037" s="355"/>
      <c r="N1037" s="2"/>
      <c r="O1037" s="42"/>
    </row>
    <row r="1038" spans="1:15" ht="13.5" customHeight="1" thickBot="1" x14ac:dyDescent="0.35">
      <c r="B1038" s="37"/>
      <c r="C1038" s="23" t="str">
        <f>IF(E1037&lt;&gt;"Yes","Use this space if you would like to report repeated 2023 events as one entry","If yes, how many times did you run this event/ how many events were in the series?")</f>
        <v>Use this space if you would like to report repeated 2023 events as one entry</v>
      </c>
      <c r="D1038" s="13"/>
      <c r="E1038" s="236"/>
      <c r="F1038" s="2"/>
      <c r="H1038" s="2"/>
      <c r="I1038" s="47" t="str">
        <f>IF(AND(C1038="If yes, how many times did you run this event/ how many events were in the series?",E1038=""), "Information needed","")</f>
        <v/>
      </c>
      <c r="J1038" s="38"/>
      <c r="L1038" s="2"/>
      <c r="M1038" s="355"/>
      <c r="N1038" s="2"/>
      <c r="O1038" s="42"/>
    </row>
    <row r="1039" spans="1:15" ht="13.5" customHeight="1" thickBot="1" x14ac:dyDescent="0.35">
      <c r="B1039" s="37"/>
      <c r="C1039" s="13"/>
      <c r="D1039" s="13"/>
      <c r="E1039" s="234"/>
      <c r="F1039" s="2"/>
      <c r="H1039" s="2"/>
      <c r="I1039" s="47"/>
      <c r="J1039" s="38"/>
      <c r="L1039" s="2"/>
      <c r="M1039" s="355" t="s">
        <v>456</v>
      </c>
      <c r="N1039" s="2"/>
      <c r="O1039" s="42"/>
    </row>
    <row r="1040" spans="1:15" ht="13.5" customHeight="1" x14ac:dyDescent="0.3">
      <c r="B1040" s="37"/>
      <c r="C1040" s="13" t="str">
        <f>IF(E1037&lt;&gt;"Yes","Start date","Date of first event")</f>
        <v>Start date</v>
      </c>
      <c r="D1040" s="13"/>
      <c r="E1040" s="238"/>
      <c r="F1040" s="2"/>
      <c r="H1040" s="2"/>
      <c r="I1040" s="47" t="str">
        <f>IF(OR($E1035="Cancelled",$E1035="Postponed, see Future Events for info",E1040&lt;&gt;""), "", "Information needed")</f>
        <v>Information needed</v>
      </c>
      <c r="J1040" s="38"/>
      <c r="L1040" s="2"/>
      <c r="M1040" s="355"/>
      <c r="N1040" s="2"/>
      <c r="O1040" s="42"/>
    </row>
    <row r="1041" spans="2:15" ht="13.5" customHeight="1" thickBot="1" x14ac:dyDescent="0.35">
      <c r="B1041" s="37"/>
      <c r="C1041" s="13" t="str">
        <f>IF(E1037&lt;&gt;"Yes","End date","Date of last event")</f>
        <v>End date</v>
      </c>
      <c r="D1041" s="13"/>
      <c r="E1041" s="239"/>
      <c r="F1041" s="2"/>
      <c r="H1041" s="2"/>
      <c r="I1041" s="47" t="str">
        <f>IF(OR($E1035="Cancelled",$E1035="Postponed, see Future Events for info",E1041&lt;&gt;""), "", "Information needed")</f>
        <v>Information needed</v>
      </c>
      <c r="J1041" s="38"/>
      <c r="L1041" s="2"/>
      <c r="M1041" s="355"/>
      <c r="N1041" s="2"/>
      <c r="O1041" s="42"/>
    </row>
    <row r="1042" spans="2:15" ht="13.5" customHeight="1" thickBot="1" x14ac:dyDescent="0.35">
      <c r="B1042" s="37"/>
      <c r="C1042" s="13"/>
      <c r="D1042" s="13"/>
      <c r="E1042" s="234"/>
      <c r="F1042" s="2"/>
      <c r="H1042" s="2"/>
      <c r="I1042" s="47"/>
      <c r="J1042" s="38"/>
      <c r="L1042" s="2"/>
      <c r="M1042" s="147" t="s">
        <v>389</v>
      </c>
      <c r="N1042" s="2"/>
      <c r="O1042" s="42"/>
    </row>
    <row r="1043" spans="2:15" ht="13.5" customHeight="1" x14ac:dyDescent="0.3">
      <c r="B1043" s="37"/>
      <c r="C1043" s="13" t="s">
        <v>54</v>
      </c>
      <c r="D1043" s="13"/>
      <c r="E1043" s="235"/>
      <c r="F1043" s="2"/>
      <c r="H1043" s="2"/>
      <c r="I1043" s="47" t="str">
        <f>IF(OR($E1035="Cancelled",$E1035="Postponed, see Future Events for info",E1043&lt;&gt;""), "", "Information needed")</f>
        <v>Information needed</v>
      </c>
      <c r="J1043" s="38"/>
      <c r="L1043" s="2"/>
      <c r="M1043" s="26"/>
      <c r="N1043" s="2"/>
      <c r="O1043" s="42"/>
    </row>
    <row r="1044" spans="2:15" ht="13.5" customHeight="1" thickBot="1" x14ac:dyDescent="0.35">
      <c r="B1044" s="37"/>
      <c r="C1044" s="13" t="s">
        <v>73</v>
      </c>
      <c r="D1044" s="13"/>
      <c r="E1044" s="236"/>
      <c r="F1044" s="2"/>
      <c r="H1044" s="2"/>
      <c r="I1044" s="51" t="str">
        <f>IF(OR($E1035="Cancelled",$E1035="Postponed, see Future Events for info",E1044&lt;&gt;""), "", "Optional")</f>
        <v>Optional</v>
      </c>
      <c r="J1044" s="38"/>
      <c r="L1044" s="2"/>
      <c r="M1044" s="355" t="s">
        <v>453</v>
      </c>
      <c r="N1044" s="2"/>
      <c r="O1044" s="42"/>
    </row>
    <row r="1045" spans="2:15" ht="13.5" customHeight="1" thickBot="1" x14ac:dyDescent="0.35">
      <c r="B1045" s="37"/>
      <c r="C1045" s="13"/>
      <c r="D1045" s="13"/>
      <c r="E1045" s="234"/>
      <c r="F1045" s="2"/>
      <c r="H1045" s="2"/>
      <c r="I1045" s="47"/>
      <c r="J1045" s="38"/>
      <c r="L1045" s="2"/>
      <c r="M1045" s="355"/>
      <c r="N1045" s="2"/>
      <c r="O1045" s="42"/>
    </row>
    <row r="1046" spans="2:15" ht="13.5" customHeight="1" x14ac:dyDescent="0.3">
      <c r="B1046" s="37"/>
      <c r="C1046" s="13" t="s">
        <v>55</v>
      </c>
      <c r="D1046" s="13"/>
      <c r="E1046" s="235"/>
      <c r="F1046" s="2"/>
      <c r="H1046" s="2"/>
      <c r="I1046" s="47" t="str">
        <f>IF(OR($E1035="Cancelled",$E1035="Postponed, see Future Events for info",E1046&lt;&gt;""), "", "Information needed")</f>
        <v>Information needed</v>
      </c>
      <c r="J1046" s="38"/>
      <c r="L1046" s="2"/>
      <c r="M1046" s="355"/>
      <c r="N1046" s="2"/>
      <c r="O1046" s="42"/>
    </row>
    <row r="1047" spans="2:15" ht="13.5" customHeight="1" thickBot="1" x14ac:dyDescent="0.35">
      <c r="B1047" s="37"/>
      <c r="C1047" s="13" t="s">
        <v>74</v>
      </c>
      <c r="D1047" s="13"/>
      <c r="E1047" s="236"/>
      <c r="F1047" s="2"/>
      <c r="H1047" s="2"/>
      <c r="I1047" s="51" t="str">
        <f>IF(OR($E1035="Cancelled",$E1035="Postponed, see Future Events for info",E1047&lt;&gt;""), "", "Optional")</f>
        <v>Optional</v>
      </c>
      <c r="J1047" s="38"/>
      <c r="L1047" s="2"/>
      <c r="M1047" s="355"/>
      <c r="N1047" s="2"/>
      <c r="O1047" s="42"/>
    </row>
    <row r="1048" spans="2:15" ht="13.5" customHeight="1" thickBot="1" x14ac:dyDescent="0.35">
      <c r="B1048" s="37"/>
      <c r="C1048" s="13"/>
      <c r="D1048" s="13"/>
      <c r="E1048" s="234"/>
      <c r="F1048" s="2"/>
      <c r="H1048" s="2"/>
      <c r="I1048" s="47"/>
      <c r="J1048" s="38"/>
      <c r="L1048" s="2"/>
      <c r="M1048" s="355"/>
      <c r="N1048" s="2"/>
      <c r="O1048" s="42"/>
    </row>
    <row r="1049" spans="2:15" ht="13.5" customHeight="1" x14ac:dyDescent="0.3">
      <c r="B1049" s="37"/>
      <c r="C1049" s="13" t="str">
        <f>IF(E1037&lt;&gt;"Yes","Number of attendees (approx.)","Number of attendees (average number per event)")</f>
        <v>Number of attendees (approx.)</v>
      </c>
      <c r="D1049" s="13"/>
      <c r="E1049" s="235"/>
      <c r="F1049" s="2"/>
      <c r="H1049" s="2"/>
      <c r="I1049" s="47" t="str">
        <f>IF(OR($E1035="Cancelled",$E1035="Postponed, see Future Events for info",E1049&lt;&gt;""), "", "Information needed")</f>
        <v>Information needed</v>
      </c>
      <c r="J1049" s="38"/>
      <c r="L1049" s="2"/>
      <c r="M1049" s="355"/>
      <c r="N1049" s="2"/>
      <c r="O1049" s="42"/>
    </row>
    <row r="1050" spans="2:15" ht="13.5" customHeight="1" thickBot="1" x14ac:dyDescent="0.35">
      <c r="B1050" s="37"/>
      <c r="C1050" s="13" t="s">
        <v>483</v>
      </c>
      <c r="D1050" s="13"/>
      <c r="E1050" s="236"/>
      <c r="F1050" s="2"/>
      <c r="H1050" s="2"/>
      <c r="I1050" s="47" t="str">
        <f>IF(OR($E1035="Cancelled",$E1035="Postponed, see Future Events for info",E1050&lt;&gt;""), "", "Information needed")</f>
        <v>Information needed</v>
      </c>
      <c r="J1050" s="38"/>
      <c r="L1050" s="2"/>
      <c r="M1050" s="355"/>
      <c r="N1050" s="2"/>
      <c r="O1050" s="42"/>
    </row>
    <row r="1051" spans="2:15" ht="13.5" customHeight="1" x14ac:dyDescent="0.3">
      <c r="B1051" s="37"/>
      <c r="C1051" s="13"/>
      <c r="D1051" s="13"/>
      <c r="E1051" s="234"/>
      <c r="F1051" s="2"/>
      <c r="H1051" s="2"/>
      <c r="I1051" s="47"/>
      <c r="J1051" s="38"/>
      <c r="L1051" s="2"/>
      <c r="M1051" s="331"/>
      <c r="N1051" s="2"/>
      <c r="O1051" s="42"/>
    </row>
    <row r="1052" spans="2:15" ht="15" customHeight="1" thickBot="1" x14ac:dyDescent="0.35">
      <c r="B1052" s="328"/>
      <c r="C1052" s="332" t="s">
        <v>517</v>
      </c>
      <c r="D1052" s="329"/>
      <c r="E1052" s="330"/>
      <c r="F1052" s="2"/>
      <c r="H1052" s="2"/>
      <c r="I1052" s="47"/>
      <c r="J1052" s="38"/>
      <c r="L1052" s="2"/>
      <c r="M1052" s="382" t="s">
        <v>504</v>
      </c>
      <c r="N1052" s="2"/>
      <c r="O1052" s="42"/>
    </row>
    <row r="1053" spans="2:15" ht="13.5" customHeight="1" x14ac:dyDescent="0.3">
      <c r="B1053" s="328"/>
      <c r="C1053" s="333" t="s">
        <v>493</v>
      </c>
      <c r="D1053" s="329"/>
      <c r="E1053" s="269"/>
      <c r="F1053" s="2"/>
      <c r="H1053" s="2"/>
      <c r="I1053" s="379" t="str">
        <f>IF(OR(E1053&lt;&gt;"",E1054&lt;&gt;"",E1055&lt;&gt;"",E1056&lt;&gt;"",E1057&lt;&gt;"",E1058&lt;&gt;"",E1059&lt;&gt;"",E1060&lt;&gt;"",E1061&lt;&gt;"",E1062&lt;&gt;"",E1063&lt;&gt;"",E1064&lt;&gt;""), "", "Information needed")</f>
        <v>Information needed</v>
      </c>
      <c r="J1053" s="38"/>
      <c r="L1053" s="2"/>
      <c r="M1053" s="382"/>
      <c r="N1053" s="2"/>
      <c r="O1053" s="42"/>
    </row>
    <row r="1054" spans="2:15" ht="13.5" customHeight="1" x14ac:dyDescent="0.3">
      <c r="B1054" s="328"/>
      <c r="C1054" s="333" t="s">
        <v>494</v>
      </c>
      <c r="D1054" s="329"/>
      <c r="E1054" s="271"/>
      <c r="F1054" s="2"/>
      <c r="H1054" s="2"/>
      <c r="I1054" s="379"/>
      <c r="J1054" s="38"/>
      <c r="L1054" s="2"/>
      <c r="M1054" s="382"/>
      <c r="N1054" s="2"/>
      <c r="O1054" s="42"/>
    </row>
    <row r="1055" spans="2:15" ht="13.5" customHeight="1" x14ac:dyDescent="0.3">
      <c r="B1055" s="328"/>
      <c r="C1055" s="333" t="s">
        <v>526</v>
      </c>
      <c r="D1055" s="329"/>
      <c r="E1055" s="271"/>
      <c r="F1055" s="2"/>
      <c r="H1055" s="2"/>
      <c r="I1055" s="379"/>
      <c r="J1055" s="38"/>
      <c r="L1055" s="2"/>
      <c r="M1055" s="382"/>
      <c r="N1055" s="2"/>
      <c r="O1055" s="42"/>
    </row>
    <row r="1056" spans="2:15" ht="13.5" customHeight="1" x14ac:dyDescent="0.3">
      <c r="B1056" s="328"/>
      <c r="C1056" s="333" t="s">
        <v>496</v>
      </c>
      <c r="D1056" s="329"/>
      <c r="E1056" s="271"/>
      <c r="F1056" s="2"/>
      <c r="H1056" s="2"/>
      <c r="I1056" s="379"/>
      <c r="J1056" s="38"/>
      <c r="L1056" s="2"/>
      <c r="M1056" s="382"/>
      <c r="N1056" s="2"/>
      <c r="O1056" s="42"/>
    </row>
    <row r="1057" spans="2:15" ht="13.5" customHeight="1" x14ac:dyDescent="0.3">
      <c r="B1057" s="328"/>
      <c r="C1057" s="333" t="s">
        <v>497</v>
      </c>
      <c r="D1057" s="329"/>
      <c r="E1057" s="271"/>
      <c r="F1057" s="2"/>
      <c r="H1057" s="2"/>
      <c r="I1057" s="379"/>
      <c r="J1057" s="38"/>
      <c r="L1057" s="2"/>
      <c r="M1057" s="382"/>
      <c r="N1057" s="2"/>
      <c r="O1057" s="42"/>
    </row>
    <row r="1058" spans="2:15" ht="13.5" customHeight="1" x14ac:dyDescent="0.3">
      <c r="B1058" s="328"/>
      <c r="C1058" s="333" t="s">
        <v>498</v>
      </c>
      <c r="D1058" s="329"/>
      <c r="E1058" s="271"/>
      <c r="F1058" s="2"/>
      <c r="H1058" s="2"/>
      <c r="I1058" s="379"/>
      <c r="J1058" s="38"/>
      <c r="L1058" s="2"/>
      <c r="M1058" s="382"/>
      <c r="N1058" s="2"/>
      <c r="O1058" s="42"/>
    </row>
    <row r="1059" spans="2:15" ht="13.5" customHeight="1" x14ac:dyDescent="0.3">
      <c r="B1059" s="328"/>
      <c r="C1059" s="333" t="s">
        <v>499</v>
      </c>
      <c r="D1059" s="329"/>
      <c r="E1059" s="271"/>
      <c r="F1059" s="2"/>
      <c r="H1059" s="2"/>
      <c r="I1059" s="379"/>
      <c r="J1059" s="38"/>
      <c r="L1059" s="2"/>
      <c r="M1059" s="382"/>
      <c r="N1059" s="2"/>
      <c r="O1059" s="42"/>
    </row>
    <row r="1060" spans="2:15" ht="13.5" customHeight="1" x14ac:dyDescent="0.3">
      <c r="B1060" s="328"/>
      <c r="C1060" s="333" t="s">
        <v>500</v>
      </c>
      <c r="D1060" s="329"/>
      <c r="E1060" s="271"/>
      <c r="F1060" s="2"/>
      <c r="H1060" s="2"/>
      <c r="I1060" s="379"/>
      <c r="J1060" s="38"/>
      <c r="L1060" s="2"/>
      <c r="M1060" s="382"/>
      <c r="N1060" s="2"/>
      <c r="O1060" s="42"/>
    </row>
    <row r="1061" spans="2:15" ht="13.5" customHeight="1" x14ac:dyDescent="0.3">
      <c r="B1061" s="328"/>
      <c r="C1061" s="333" t="s">
        <v>512</v>
      </c>
      <c r="D1061" s="329"/>
      <c r="E1061" s="271"/>
      <c r="F1061" s="2"/>
      <c r="H1061" s="2"/>
      <c r="I1061" s="379"/>
      <c r="J1061" s="38"/>
      <c r="L1061" s="2"/>
      <c r="M1061" s="382"/>
      <c r="N1061" s="2"/>
      <c r="O1061" s="42"/>
    </row>
    <row r="1062" spans="2:15" ht="13.5" customHeight="1" x14ac:dyDescent="0.3">
      <c r="B1062" s="328"/>
      <c r="C1062" s="334" t="s">
        <v>514</v>
      </c>
      <c r="D1062" s="329"/>
      <c r="E1062" s="271"/>
      <c r="F1062" s="2"/>
      <c r="H1062" s="2"/>
      <c r="I1062" s="379"/>
      <c r="J1062" s="38"/>
      <c r="L1062" s="2"/>
      <c r="M1062" s="382"/>
      <c r="N1062" s="2"/>
      <c r="O1062" s="42"/>
    </row>
    <row r="1063" spans="2:15" ht="13.5" customHeight="1" x14ac:dyDescent="0.3">
      <c r="B1063" s="328"/>
      <c r="C1063" s="334" t="s">
        <v>513</v>
      </c>
      <c r="D1063" s="329"/>
      <c r="E1063" s="271"/>
      <c r="F1063" s="2"/>
      <c r="H1063" s="2"/>
      <c r="I1063" s="379"/>
      <c r="J1063" s="38"/>
      <c r="L1063" s="2"/>
      <c r="M1063" s="383" t="s">
        <v>454</v>
      </c>
      <c r="N1063" s="2"/>
      <c r="O1063" s="42"/>
    </row>
    <row r="1064" spans="2:15" ht="13.5" customHeight="1" thickBot="1" x14ac:dyDescent="0.35">
      <c r="B1064" s="328"/>
      <c r="C1064" s="334" t="s">
        <v>511</v>
      </c>
      <c r="D1064" s="329"/>
      <c r="E1064" s="272"/>
      <c r="F1064" s="2"/>
      <c r="H1064" s="2"/>
      <c r="I1064" s="379"/>
      <c r="J1064" s="38"/>
      <c r="L1064" s="2"/>
      <c r="M1064" s="383"/>
      <c r="N1064" s="2"/>
      <c r="O1064" s="42"/>
    </row>
    <row r="1065" spans="2:15" ht="13.5" customHeight="1" x14ac:dyDescent="0.4">
      <c r="B1065" s="37"/>
      <c r="C1065" s="13"/>
      <c r="D1065" s="13"/>
      <c r="E1065" s="270"/>
      <c r="F1065" s="2"/>
      <c r="H1065" s="2"/>
      <c r="I1065" s="47"/>
      <c r="J1065" s="38"/>
      <c r="L1065" s="2"/>
      <c r="M1065" s="26"/>
      <c r="N1065" s="2"/>
      <c r="O1065" s="42"/>
    </row>
    <row r="1066" spans="2:15" ht="18" customHeight="1" x14ac:dyDescent="0.4">
      <c r="B1066" s="37"/>
      <c r="C1066" s="142" t="s">
        <v>346</v>
      </c>
      <c r="D1066" s="13"/>
      <c r="E1066" s="14"/>
      <c r="F1066" s="2"/>
      <c r="H1066" s="2"/>
      <c r="I1066" s="47"/>
      <c r="J1066" s="38"/>
      <c r="L1066" s="2"/>
      <c r="M1066" s="142" t="s">
        <v>346</v>
      </c>
      <c r="N1066" s="2"/>
      <c r="O1066" s="42"/>
    </row>
    <row r="1067" spans="2:15" ht="13.5" customHeight="1" thickBot="1" x14ac:dyDescent="0.35">
      <c r="B1067" s="37"/>
      <c r="C1067" s="13"/>
      <c r="D1067" s="13"/>
      <c r="E1067" s="234"/>
      <c r="F1067" s="2"/>
      <c r="H1067" s="2"/>
      <c r="I1067" s="47"/>
      <c r="J1067" s="38"/>
      <c r="L1067" s="2"/>
      <c r="M1067" s="26"/>
      <c r="N1067" s="2"/>
      <c r="O1067" s="42"/>
    </row>
    <row r="1068" spans="2:15" ht="63" thickBot="1" x14ac:dyDescent="0.35">
      <c r="B1068" s="37"/>
      <c r="C1068" s="229" t="s">
        <v>455</v>
      </c>
      <c r="D1068" s="13"/>
      <c r="E1068" s="145"/>
      <c r="F1068" s="2"/>
      <c r="H1068" s="2"/>
      <c r="I1068" s="51" t="str">
        <f>IF(OR($E1035="Cancelled",$E1035="Postponed, see Future Events for info",E1068&lt;&gt;""), "", "Optional")</f>
        <v>Optional</v>
      </c>
      <c r="J1068" s="38"/>
      <c r="L1068" s="2"/>
      <c r="M1068" s="229" t="s">
        <v>458</v>
      </c>
      <c r="N1068" s="2"/>
      <c r="O1068" s="42"/>
    </row>
    <row r="1069" spans="2:15" x14ac:dyDescent="0.3">
      <c r="B1069" s="37"/>
      <c r="C1069" s="13"/>
      <c r="D1069" s="13"/>
      <c r="E1069" s="234"/>
      <c r="F1069" s="2"/>
      <c r="H1069" s="2"/>
      <c r="I1069" s="47"/>
      <c r="J1069" s="38"/>
      <c r="L1069" s="2"/>
      <c r="M1069" s="26"/>
      <c r="N1069" s="2"/>
      <c r="O1069" s="42"/>
    </row>
    <row r="1070" spans="2:15" ht="18" customHeight="1" x14ac:dyDescent="0.4">
      <c r="B1070" s="37"/>
      <c r="C1070" s="142" t="s">
        <v>130</v>
      </c>
      <c r="D1070" s="13"/>
      <c r="E1070" s="141"/>
      <c r="F1070" s="2"/>
      <c r="H1070" s="2"/>
      <c r="I1070" s="47"/>
      <c r="J1070" s="38"/>
      <c r="L1070" s="2"/>
      <c r="M1070" s="144" t="s">
        <v>130</v>
      </c>
      <c r="N1070" s="2"/>
      <c r="O1070" s="42"/>
    </row>
    <row r="1071" spans="2:15" ht="13.5" customHeight="1" thickBot="1" x14ac:dyDescent="0.35">
      <c r="B1071" s="37"/>
      <c r="C1071" s="14"/>
      <c r="D1071" s="13"/>
      <c r="E1071" s="240"/>
      <c r="F1071" s="2"/>
      <c r="H1071" s="2"/>
      <c r="I1071" s="47"/>
      <c r="J1071" s="38"/>
      <c r="L1071" s="2"/>
      <c r="M1071" s="380" t="s">
        <v>525</v>
      </c>
      <c r="N1071" s="2"/>
      <c r="O1071" s="42"/>
    </row>
    <row r="1072" spans="2:15" ht="13.5" customHeight="1" x14ac:dyDescent="0.3">
      <c r="B1072" s="37"/>
      <c r="C1072" s="13" t="s">
        <v>431</v>
      </c>
      <c r="D1072" s="13"/>
      <c r="E1072" s="235"/>
      <c r="F1072" s="2"/>
      <c r="H1072" s="2"/>
      <c r="I1072" s="47" t="str">
        <f>IF(OR($E1035="Postponed, see Future Events for info",E1072&lt;&gt;""), "", "Information needed")</f>
        <v>Information needed</v>
      </c>
      <c r="J1072" s="38"/>
      <c r="L1072" s="2"/>
      <c r="M1072" s="380"/>
      <c r="N1072" s="2"/>
      <c r="O1072" s="42"/>
    </row>
    <row r="1073" spans="1:15" ht="13.5" thickBot="1" x14ac:dyDescent="0.35">
      <c r="B1073" s="37"/>
      <c r="C1073" s="13" t="s">
        <v>321</v>
      </c>
      <c r="D1073" s="13"/>
      <c r="E1073" s="236"/>
      <c r="F1073" s="2"/>
      <c r="H1073" s="2"/>
      <c r="I1073" s="47" t="str">
        <f>IF(OR($E1035="Cancelled",$E1035="Postponed, see Future Events for info",E1073&lt;&gt;""), "", "Information needed")</f>
        <v>Information needed</v>
      </c>
      <c r="J1073" s="38"/>
      <c r="L1073" s="2"/>
      <c r="M1073" s="380"/>
      <c r="N1073" s="2"/>
      <c r="O1073" s="42"/>
    </row>
    <row r="1074" spans="1:15" ht="13.5" thickBot="1" x14ac:dyDescent="0.35">
      <c r="B1074" s="37"/>
      <c r="C1074" s="13"/>
      <c r="D1074" s="13"/>
      <c r="E1074" s="234"/>
      <c r="F1074" s="2"/>
      <c r="H1074" s="2"/>
      <c r="I1074" s="47"/>
      <c r="J1074" s="38"/>
      <c r="L1074" s="2"/>
      <c r="M1074" s="380"/>
      <c r="N1074" s="2"/>
      <c r="O1074" s="42"/>
    </row>
    <row r="1075" spans="1:15" x14ac:dyDescent="0.3">
      <c r="B1075" s="37"/>
      <c r="C1075" s="13" t="s">
        <v>113</v>
      </c>
      <c r="D1075" s="13"/>
      <c r="E1075" s="241"/>
      <c r="F1075" s="2"/>
      <c r="H1075" s="2"/>
      <c r="I1075" s="47" t="str">
        <f>IF(OR($E1035="Postponed, see Future Events for info",E1075&lt;&gt;""), "", "Information needed")</f>
        <v>Information needed</v>
      </c>
      <c r="J1075" s="38"/>
      <c r="L1075" s="2"/>
      <c r="M1075" s="380"/>
      <c r="N1075" s="2"/>
      <c r="O1075" s="42"/>
    </row>
    <row r="1076" spans="1:15" ht="13.5" thickBot="1" x14ac:dyDescent="0.35">
      <c r="B1076" s="37"/>
      <c r="C1076" s="14" t="str">
        <f>IF(E1075&lt;&gt;"Yes","","Was the contract reviewed by the RSC Legal team?")</f>
        <v/>
      </c>
      <c r="D1076" s="14"/>
      <c r="E1076" s="75"/>
      <c r="F1076" s="2"/>
      <c r="H1076" s="2"/>
      <c r="I1076" s="47" t="str">
        <f>IF(AND(C1076&lt;&gt;"",E1076=""), "Information needed","")</f>
        <v/>
      </c>
      <c r="J1076" s="38"/>
      <c r="L1076" s="2"/>
      <c r="M1076" s="380"/>
      <c r="N1076" s="2"/>
      <c r="O1076" s="42"/>
    </row>
    <row r="1077" spans="1:15" ht="13.5" thickBot="1" x14ac:dyDescent="0.35">
      <c r="B1077" s="37"/>
      <c r="C1077" s="2"/>
      <c r="D1077" s="2"/>
      <c r="E1077" s="234"/>
      <c r="F1077" s="2"/>
      <c r="H1077" s="2"/>
      <c r="I1077" s="47"/>
      <c r="J1077" s="38"/>
      <c r="L1077" s="2"/>
      <c r="M1077" s="380"/>
      <c r="N1077" s="2"/>
      <c r="O1077" s="42"/>
    </row>
    <row r="1078" spans="1:15" x14ac:dyDescent="0.3">
      <c r="B1078" s="37"/>
      <c r="C1078" s="13" t="s">
        <v>527</v>
      </c>
      <c r="D1078" s="13"/>
      <c r="E1078" s="235"/>
      <c r="F1078" s="2"/>
      <c r="H1078" s="2"/>
      <c r="I1078" s="47" t="str">
        <f>IF(OR($E1035="Cancelled",$E1035="Postponed, see Future Events for info",E1078&lt;&gt;""), "", "Information needed")</f>
        <v>Information needed</v>
      </c>
      <c r="J1078" s="38"/>
      <c r="L1078" s="2"/>
      <c r="M1078" s="380"/>
      <c r="N1078" s="2"/>
      <c r="O1078" s="42"/>
    </row>
    <row r="1079" spans="1:15" ht="26.25" customHeight="1" thickBot="1" x14ac:dyDescent="0.35">
      <c r="B1079" s="37"/>
      <c r="C1079" s="26" t="str">
        <f>IF(E1078&lt;&gt;"Yes","","Please provide details. Additional information can be provided on the Community support page.")</f>
        <v/>
      </c>
      <c r="D1079" s="14"/>
      <c r="E1079" s="146"/>
      <c r="F1079" s="2"/>
      <c r="H1079" s="2"/>
      <c r="I1079" s="47" t="str">
        <f>IF(AND(C1079&lt;&gt;"",E1079=""),"Information needed","")</f>
        <v/>
      </c>
      <c r="J1079" s="38"/>
      <c r="L1079" s="2"/>
      <c r="M1079" s="85" t="s">
        <v>131</v>
      </c>
      <c r="N1079" s="2"/>
      <c r="O1079" s="42"/>
    </row>
    <row r="1080" spans="1:15" ht="12" customHeight="1" thickBot="1" x14ac:dyDescent="0.35">
      <c r="B1080" s="37"/>
      <c r="C1080" s="2"/>
      <c r="D1080" s="2"/>
      <c r="E1080" s="234"/>
      <c r="F1080" s="2"/>
      <c r="H1080" s="2"/>
      <c r="I1080" s="47"/>
      <c r="J1080" s="38"/>
      <c r="L1080" s="2"/>
      <c r="M1080" s="382" t="s">
        <v>524</v>
      </c>
      <c r="N1080" s="2"/>
      <c r="O1080" s="42"/>
    </row>
    <row r="1081" spans="1:15" x14ac:dyDescent="0.3">
      <c r="B1081" s="37"/>
      <c r="C1081" s="13" t="s">
        <v>117</v>
      </c>
      <c r="D1081" s="13"/>
      <c r="E1081" s="235"/>
      <c r="F1081" s="2"/>
      <c r="H1081" s="2"/>
      <c r="I1081" s="47" t="str">
        <f>IF(OR($E1035="Cancelled",$E1035="Postponed, see Future Events for info",E1081&lt;&gt;""), "", "Information needed")</f>
        <v>Information needed</v>
      </c>
      <c r="J1081" s="38"/>
      <c r="L1081" s="2"/>
      <c r="M1081" s="382"/>
      <c r="N1081" s="2"/>
      <c r="O1081" s="42"/>
    </row>
    <row r="1082" spans="1:15" ht="26.25" customHeight="1" thickBot="1" x14ac:dyDescent="0.35">
      <c r="B1082" s="37"/>
      <c r="C1082" s="14" t="str">
        <f>IF(E1081&lt;&gt;"Yes","","Please provide details.")</f>
        <v/>
      </c>
      <c r="D1082" s="14"/>
      <c r="E1082" s="146"/>
      <c r="F1082" s="2"/>
      <c r="H1082" s="2"/>
      <c r="I1082" s="47" t="str">
        <f>IF(AND(C1082&lt;&gt;"",E1082=""),"Information needed","")</f>
        <v/>
      </c>
      <c r="J1082" s="38"/>
      <c r="L1082" s="2"/>
      <c r="M1082" s="85" t="s">
        <v>523</v>
      </c>
      <c r="N1082" s="2"/>
      <c r="O1082" s="42"/>
    </row>
    <row r="1083" spans="1:15" ht="18" customHeight="1" x14ac:dyDescent="0.3">
      <c r="B1083" s="37"/>
      <c r="C1083" s="4"/>
      <c r="D1083" s="4"/>
      <c r="E1083" s="234"/>
      <c r="F1083" s="2"/>
      <c r="H1083" s="2"/>
      <c r="I1083" s="47"/>
      <c r="J1083" s="38"/>
      <c r="L1083" s="2"/>
      <c r="M1083" s="2"/>
      <c r="N1083" s="2"/>
      <c r="O1083" s="42"/>
    </row>
    <row r="1084" spans="1:15" ht="18" x14ac:dyDescent="0.3">
      <c r="B1084" s="37"/>
      <c r="C1084" s="144" t="s">
        <v>447</v>
      </c>
      <c r="D1084" s="144"/>
      <c r="E1084" s="144"/>
      <c r="F1084" s="4"/>
      <c r="G1084" s="7"/>
      <c r="H1084" s="4"/>
      <c r="I1084" s="47"/>
      <c r="J1084" s="39"/>
      <c r="L1084" s="11"/>
      <c r="M1084" s="144" t="s">
        <v>447</v>
      </c>
      <c r="N1084" s="11"/>
      <c r="O1084" s="42"/>
    </row>
    <row r="1085" spans="1:15" ht="13.5" customHeight="1" thickBot="1" x14ac:dyDescent="0.35">
      <c r="B1085" s="37"/>
      <c r="C1085" s="2"/>
      <c r="D1085" s="2"/>
      <c r="E1085" s="242"/>
      <c r="F1085" s="2"/>
      <c r="H1085" s="2"/>
      <c r="I1085" s="47"/>
      <c r="J1085" s="38"/>
      <c r="L1085" s="2"/>
      <c r="M1085" s="381" t="s">
        <v>432</v>
      </c>
      <c r="N1085" s="2"/>
      <c r="O1085" s="42"/>
    </row>
    <row r="1086" spans="1:15" x14ac:dyDescent="0.3">
      <c r="B1086" s="37"/>
      <c r="C1086" s="4" t="s">
        <v>63</v>
      </c>
      <c r="D1086" s="4"/>
      <c r="E1086" s="243"/>
      <c r="F1086" s="2"/>
      <c r="H1086" s="2"/>
      <c r="I1086" s="47" t="str">
        <f>IF(OR($E1035="Cancelled",$E1035="Postponed, see Future Events for info",E1086&lt;&gt;""), "", "Information needed")</f>
        <v>Information needed</v>
      </c>
      <c r="J1086" s="38"/>
      <c r="L1086" s="2"/>
      <c r="M1086" s="381"/>
      <c r="N1086" s="2"/>
      <c r="O1086" s="42"/>
    </row>
    <row r="1087" spans="1:15" ht="13.5" thickBot="1" x14ac:dyDescent="0.35">
      <c r="A1087" s="201"/>
      <c r="B1087" s="37"/>
      <c r="C1087" s="248" t="str">
        <f>IF(E1086&lt;&gt;"Red","","Did you submit a declaration form for your red risk assessment?")</f>
        <v/>
      </c>
      <c r="D1087" s="14"/>
      <c r="E1087" s="146"/>
      <c r="F1087" s="2"/>
      <c r="H1087" s="2"/>
      <c r="I1087" s="47" t="str">
        <f>IF(AND(C1087&lt;&gt;"",E1087=""), "Information needed","")</f>
        <v/>
      </c>
      <c r="J1087" s="38"/>
      <c r="K1087" s="201"/>
      <c r="L1087" s="2"/>
      <c r="M1087" s="381"/>
      <c r="N1087" s="2"/>
      <c r="O1087" s="42"/>
    </row>
    <row r="1088" spans="1:15" s="15" customFormat="1" ht="13.5" thickBot="1" x14ac:dyDescent="0.35">
      <c r="A1088" s="68"/>
      <c r="B1088" s="37"/>
      <c r="C1088" s="4"/>
      <c r="D1088" s="4"/>
      <c r="E1088" s="234"/>
      <c r="F1088" s="2"/>
      <c r="G1088" s="8"/>
      <c r="H1088" s="2"/>
      <c r="I1088" s="47"/>
      <c r="J1088" s="38"/>
      <c r="K1088" s="68"/>
      <c r="L1088" s="2"/>
      <c r="M1088" s="381"/>
      <c r="N1088" s="2"/>
      <c r="O1088" s="43"/>
    </row>
    <row r="1089" spans="2:15" x14ac:dyDescent="0.3">
      <c r="B1089" s="37"/>
      <c r="C1089" s="4" t="s">
        <v>237</v>
      </c>
      <c r="D1089" s="4"/>
      <c r="E1089" s="244"/>
      <c r="F1089" s="2"/>
      <c r="H1089" s="2"/>
      <c r="I1089" s="47" t="str">
        <f>IF(OR($E1035="Cancelled",$E1035="Postponed, see Future Events for info",E1089&lt;&gt;""), "", "Information needed")</f>
        <v>Information needed</v>
      </c>
      <c r="J1089" s="38"/>
      <c r="L1089" s="2"/>
      <c r="M1089" s="381"/>
      <c r="N1089" s="10"/>
      <c r="O1089" s="42"/>
    </row>
    <row r="1090" spans="2:15" ht="13.5" customHeight="1" thickBot="1" x14ac:dyDescent="0.35">
      <c r="B1090" s="37"/>
      <c r="C1090" s="248" t="str">
        <f>IF(E1089&lt;&gt;"Yes","","Did your event comply with Rule 8.3 of the member network rules?")</f>
        <v/>
      </c>
      <c r="D1090" s="14"/>
      <c r="E1090" s="146"/>
      <c r="F1090" s="2"/>
      <c r="H1090" s="2"/>
      <c r="I1090" s="47" t="str">
        <f>IF(AND(C1090&lt;&gt;"",E1090=""), "Information needed","")</f>
        <v/>
      </c>
      <c r="J1090" s="38"/>
      <c r="L1090" s="2"/>
      <c r="M1090" s="381"/>
      <c r="N1090" s="10"/>
      <c r="O1090" s="42"/>
    </row>
    <row r="1091" spans="2:15" ht="14.25" customHeight="1" thickBot="1" x14ac:dyDescent="0.35">
      <c r="B1091" s="37"/>
      <c r="C1091" s="14"/>
      <c r="D1091" s="14"/>
      <c r="E1091" s="245"/>
      <c r="F1091" s="2"/>
      <c r="H1091" s="2"/>
      <c r="I1091" s="47"/>
      <c r="J1091" s="38"/>
      <c r="L1091" s="2"/>
      <c r="M1091" s="381"/>
      <c r="N1091" s="10"/>
      <c r="O1091" s="42"/>
    </row>
    <row r="1092" spans="2:15" ht="40.5" customHeight="1" thickBot="1" x14ac:dyDescent="0.35">
      <c r="B1092" s="37"/>
      <c r="C1092" s="27" t="s">
        <v>182</v>
      </c>
      <c r="D1092" s="27"/>
      <c r="E1092" s="145"/>
      <c r="F1092" s="2"/>
      <c r="H1092" s="2"/>
      <c r="I1092" s="51" t="str">
        <f>IF(OR($E1035="Cancelled",$E1035="Postponed, see Future Events for info",E1092&lt;&gt;""), "", "Optional")</f>
        <v>Optional</v>
      </c>
      <c r="J1092" s="38"/>
      <c r="L1092" s="2"/>
      <c r="M1092" s="85" t="s">
        <v>236</v>
      </c>
      <c r="N1092" s="10"/>
      <c r="O1092" s="42"/>
    </row>
    <row r="1093" spans="2:15" ht="13.5" customHeight="1" x14ac:dyDescent="0.3">
      <c r="B1093" s="37"/>
      <c r="C1093" s="2"/>
      <c r="D1093" s="2"/>
      <c r="E1093" s="245"/>
      <c r="F1093" s="2"/>
      <c r="H1093" s="2"/>
      <c r="I1093" s="47"/>
      <c r="J1093" s="38"/>
      <c r="L1093" s="2"/>
      <c r="M1093" s="45"/>
      <c r="N1093" s="2"/>
      <c r="O1093" s="42"/>
    </row>
    <row r="1094" spans="2:15" ht="18" x14ac:dyDescent="0.4">
      <c r="B1094" s="37"/>
      <c r="C1094" s="142" t="s">
        <v>64</v>
      </c>
      <c r="D1094" s="142"/>
      <c r="E1094" s="142"/>
      <c r="F1094" s="2"/>
      <c r="H1094" s="2"/>
      <c r="I1094" s="47"/>
      <c r="J1094" s="38"/>
      <c r="L1094" s="2"/>
      <c r="M1094" s="144" t="s">
        <v>64</v>
      </c>
      <c r="N1094" s="2"/>
      <c r="O1094" s="42"/>
    </row>
    <row r="1095" spans="2:15" x14ac:dyDescent="0.3">
      <c r="B1095" s="37"/>
      <c r="C1095" s="4"/>
      <c r="D1095" s="4"/>
      <c r="E1095" s="234"/>
      <c r="F1095" s="2"/>
      <c r="H1095" s="2"/>
      <c r="I1095" s="47"/>
      <c r="J1095" s="38"/>
      <c r="L1095" s="2"/>
      <c r="M1095" s="381" t="s">
        <v>445</v>
      </c>
      <c r="N1095" s="2"/>
      <c r="O1095" s="42"/>
    </row>
    <row r="1096" spans="2:15" ht="14.25" customHeight="1" thickBot="1" x14ac:dyDescent="0.35">
      <c r="B1096" s="37"/>
      <c r="C1096" s="4" t="s">
        <v>360</v>
      </c>
      <c r="D1096" s="4"/>
      <c r="E1096" s="234"/>
      <c r="F1096" s="2"/>
      <c r="H1096" s="2"/>
      <c r="I1096" s="47"/>
      <c r="J1096" s="38"/>
      <c r="L1096" s="2"/>
      <c r="M1096" s="381"/>
      <c r="N1096" s="2"/>
      <c r="O1096" s="42"/>
    </row>
    <row r="1097" spans="2:15" ht="14.25" customHeight="1" x14ac:dyDescent="0.3">
      <c r="B1097" s="37"/>
      <c r="C1097" s="86" t="s">
        <v>69</v>
      </c>
      <c r="D1097" s="86"/>
      <c r="E1097" s="235"/>
      <c r="F1097" s="2"/>
      <c r="H1097" s="2"/>
      <c r="I1097" s="47" t="str">
        <f>IF(OR($E1035="Cancelled",$E1035="Postponed, see Future Events for info",E1097&lt;&gt;""), "", "Information needed")</f>
        <v>Information needed</v>
      </c>
      <c r="J1097" s="38"/>
      <c r="L1097" s="2"/>
      <c r="M1097" s="381"/>
      <c r="N1097" s="2"/>
      <c r="O1097" s="42"/>
    </row>
    <row r="1098" spans="2:15" ht="14.25" customHeight="1" x14ac:dyDescent="0.3">
      <c r="B1098" s="37"/>
      <c r="C1098" s="86" t="s">
        <v>70</v>
      </c>
      <c r="D1098" s="86"/>
      <c r="E1098" s="246"/>
      <c r="F1098" s="2"/>
      <c r="H1098" s="2"/>
      <c r="I1098" s="47" t="str">
        <f>IF(OR($E1035="Cancelled",$E1035="Postponed, see Future Events for info",E1098&lt;&gt;""), "", "Information needed")</f>
        <v>Information needed</v>
      </c>
      <c r="J1098" s="38"/>
      <c r="L1098" s="2"/>
      <c r="M1098" s="381"/>
      <c r="N1098" s="2"/>
      <c r="O1098" s="42"/>
    </row>
    <row r="1099" spans="2:15" ht="14.25" customHeight="1" x14ac:dyDescent="0.3">
      <c r="B1099" s="37"/>
      <c r="C1099" s="86" t="s">
        <v>72</v>
      </c>
      <c r="D1099" s="86"/>
      <c r="E1099" s="237"/>
      <c r="F1099" s="2"/>
      <c r="H1099" s="2"/>
      <c r="I1099" s="47" t="str">
        <f>IF(OR($E1035="Cancelled",$E1035="Postponed, see Future Events for info",E1099&lt;&gt;""), "", "Information needed")</f>
        <v>Information needed</v>
      </c>
      <c r="J1099" s="38"/>
      <c r="L1099" s="2"/>
      <c r="M1099" s="381"/>
      <c r="N1099" s="2"/>
      <c r="O1099" s="42"/>
    </row>
    <row r="1100" spans="2:15" ht="14.25" customHeight="1" thickBot="1" x14ac:dyDescent="0.35">
      <c r="B1100" s="37"/>
      <c r="C1100" s="86" t="s">
        <v>71</v>
      </c>
      <c r="D1100" s="86"/>
      <c r="E1100" s="236"/>
      <c r="F1100" s="2"/>
      <c r="H1100" s="2"/>
      <c r="I1100" s="47" t="str">
        <f>IF(OR($E1035="Cancelled",$E1035="Postponed, see Future Events for info",E1100&lt;&gt;""), "", "Information needed")</f>
        <v>Information needed</v>
      </c>
      <c r="J1100" s="38"/>
      <c r="L1100" s="2"/>
      <c r="M1100" s="381"/>
      <c r="N1100" s="2"/>
      <c r="O1100" s="42"/>
    </row>
    <row r="1101" spans="2:15" ht="14.25" customHeight="1" thickBot="1" x14ac:dyDescent="0.35">
      <c r="B1101" s="37"/>
      <c r="C1101" s="2"/>
      <c r="D1101" s="2"/>
      <c r="E1101" s="234"/>
      <c r="F1101" s="2"/>
      <c r="H1101" s="2"/>
      <c r="I1101" s="47"/>
      <c r="J1101" s="38"/>
      <c r="L1101" s="2"/>
      <c r="M1101" s="381"/>
      <c r="N1101" s="2"/>
      <c r="O1101" s="42"/>
    </row>
    <row r="1102" spans="2:15" ht="12.75" customHeight="1" x14ac:dyDescent="0.3">
      <c r="B1102" s="37"/>
      <c r="C1102" s="46" t="s">
        <v>65</v>
      </c>
      <c r="D1102" s="46"/>
      <c r="E1102" s="235"/>
      <c r="F1102" s="2"/>
      <c r="H1102" s="2"/>
      <c r="I1102" s="47" t="str">
        <f>IF(OR($E1035="Cancelled",$E1035="Postponed, see Future Events for info",E1102&lt;&gt;""), "", "Information needed")</f>
        <v>Information needed</v>
      </c>
      <c r="J1102" s="38"/>
      <c r="L1102" s="2"/>
      <c r="M1102" s="381"/>
      <c r="N1102" s="2"/>
      <c r="O1102" s="42"/>
    </row>
    <row r="1103" spans="2:15" ht="56.25" customHeight="1" thickBot="1" x14ac:dyDescent="0.3">
      <c r="B1103" s="37"/>
      <c r="C1103" s="14" t="str">
        <f>IF(E1102&lt;&gt;"Yes","","Please provide details here")</f>
        <v/>
      </c>
      <c r="D1103" s="14"/>
      <c r="E1103" s="75"/>
      <c r="F1103" s="14"/>
      <c r="G1103" s="54"/>
      <c r="H1103" s="14"/>
      <c r="I1103" s="47" t="str">
        <f>IF(AND(C1103&lt;&gt;"",E1103=""), "Information needed","")</f>
        <v/>
      </c>
      <c r="J1103" s="83"/>
      <c r="L1103" s="2"/>
      <c r="M1103" s="381"/>
      <c r="N1103" s="2"/>
      <c r="O1103" s="84"/>
    </row>
    <row r="1104" spans="2:15" ht="13.5" thickBot="1" x14ac:dyDescent="0.35">
      <c r="B1104" s="37"/>
      <c r="C1104" s="4"/>
      <c r="D1104" s="4"/>
      <c r="E1104" s="26"/>
      <c r="F1104" s="2"/>
      <c r="H1104" s="2"/>
      <c r="I1104" s="47"/>
      <c r="J1104" s="38"/>
      <c r="L1104" s="2"/>
      <c r="M1104" s="381"/>
      <c r="N1104" s="2"/>
      <c r="O1104" s="42"/>
    </row>
    <row r="1105" spans="1:15" ht="57" customHeight="1" thickBot="1" x14ac:dyDescent="0.35">
      <c r="B1105" s="37"/>
      <c r="C1105" s="27" t="s">
        <v>75</v>
      </c>
      <c r="D1105" s="27"/>
      <c r="E1105" s="145"/>
      <c r="F1105" s="2"/>
      <c r="H1105" s="2"/>
      <c r="I1105" s="51" t="str">
        <f>IF(OR($E1035="Cancelled",$E1035="Postponed, see Future Events for info",E1105&lt;&gt;""), "", "Optional")</f>
        <v>Optional</v>
      </c>
      <c r="J1105" s="38"/>
      <c r="L1105" s="2"/>
      <c r="M1105" s="85" t="s">
        <v>448</v>
      </c>
      <c r="N1105" s="2"/>
      <c r="O1105" s="42"/>
    </row>
    <row r="1106" spans="1:15" x14ac:dyDescent="0.3">
      <c r="B1106" s="37"/>
      <c r="C1106" s="4"/>
      <c r="D1106" s="4"/>
      <c r="E1106" s="234"/>
      <c r="F1106" s="2"/>
      <c r="H1106" s="2"/>
      <c r="I1106" s="47"/>
      <c r="J1106" s="38"/>
      <c r="L1106" s="2"/>
      <c r="M1106" s="4"/>
      <c r="N1106" s="2"/>
      <c r="O1106" s="42"/>
    </row>
    <row r="1107" spans="1:15" ht="13.5" thickBot="1" x14ac:dyDescent="0.35">
      <c r="C1107" s="8"/>
      <c r="D1107" s="8"/>
      <c r="I1107" s="50"/>
      <c r="J1107" s="42"/>
      <c r="M1107" s="8"/>
    </row>
    <row r="1108" spans="1:15" s="98" customFormat="1" ht="21.75" customHeight="1" thickBot="1" x14ac:dyDescent="0.35">
      <c r="C1108" s="247" t="s">
        <v>392</v>
      </c>
      <c r="D1108" s="150"/>
      <c r="E1108" s="247" t="s">
        <v>405</v>
      </c>
      <c r="I1108" s="96"/>
      <c r="M1108" s="94" t="s">
        <v>251</v>
      </c>
    </row>
    <row r="1109" spans="1:15" ht="12.5" x14ac:dyDescent="0.25">
      <c r="C1109" s="44"/>
      <c r="D1109" s="44"/>
      <c r="M1109" s="44"/>
    </row>
    <row r="1111" spans="1:15" x14ac:dyDescent="0.3">
      <c r="B1111" s="37"/>
      <c r="C1111" s="4"/>
      <c r="D1111" s="4"/>
      <c r="E1111" s="234"/>
      <c r="F1111" s="2"/>
      <c r="H1111" s="2"/>
      <c r="I1111" s="48"/>
      <c r="J1111" s="2"/>
      <c r="L1111" s="2"/>
      <c r="M1111" s="4"/>
      <c r="N1111" s="2"/>
    </row>
    <row r="1112" spans="1:15" ht="29.5" x14ac:dyDescent="0.25">
      <c r="A1112" s="200">
        <v>14</v>
      </c>
      <c r="B1112" s="35"/>
      <c r="C1112" s="151" t="s">
        <v>339</v>
      </c>
      <c r="D1112" s="151"/>
      <c r="E1112" s="151"/>
      <c r="F1112" s="152"/>
      <c r="G1112" s="16"/>
      <c r="H1112" s="12"/>
      <c r="I1112" s="140" t="str">
        <f>IF(COUNTIF(I1116:I1190,"Information needed")&lt;1,"Complete","Incomplete")</f>
        <v>Incomplete</v>
      </c>
      <c r="J1112" s="41"/>
      <c r="K1112" s="200">
        <v>14</v>
      </c>
      <c r="L1112" s="12"/>
      <c r="M1112" s="101" t="s">
        <v>263</v>
      </c>
      <c r="N1112" s="12"/>
    </row>
    <row r="1113" spans="1:15" x14ac:dyDescent="0.3">
      <c r="B1113" s="37"/>
      <c r="C1113" s="37"/>
      <c r="D1113" s="37"/>
      <c r="E1113" s="37"/>
      <c r="F1113" s="37"/>
      <c r="G1113" s="16"/>
      <c r="H1113" s="37"/>
      <c r="I1113" s="37"/>
      <c r="J1113" s="37"/>
      <c r="L1113" s="2"/>
      <c r="M1113" s="4"/>
      <c r="N1113" s="2"/>
    </row>
    <row r="1114" spans="1:15" ht="18" customHeight="1" x14ac:dyDescent="0.4">
      <c r="B1114" s="37"/>
      <c r="C1114" s="142" t="s">
        <v>446</v>
      </c>
      <c r="D1114" s="142"/>
      <c r="E1114" s="141"/>
      <c r="F1114" s="2"/>
      <c r="H1114" s="2"/>
      <c r="I1114" s="48"/>
      <c r="J1114" s="2"/>
      <c r="L1114" s="2"/>
      <c r="M1114" s="143" t="s">
        <v>319</v>
      </c>
      <c r="N1114" s="2"/>
    </row>
    <row r="1115" spans="1:15" ht="13.5" customHeight="1" thickBot="1" x14ac:dyDescent="0.35">
      <c r="B1115" s="37"/>
      <c r="C1115" s="4"/>
      <c r="D1115" s="4"/>
      <c r="E1115" s="234"/>
      <c r="F1115" s="2"/>
      <c r="H1115" s="2"/>
      <c r="I1115" s="48"/>
      <c r="J1115" s="2"/>
      <c r="L1115" s="2"/>
      <c r="M1115" s="26"/>
      <c r="N1115" s="2"/>
    </row>
    <row r="1116" spans="1:15" ht="13.5" customHeight="1" x14ac:dyDescent="0.3">
      <c r="B1116" s="37"/>
      <c r="C1116" s="13" t="s">
        <v>13</v>
      </c>
      <c r="D1116" s="13"/>
      <c r="E1116" s="235"/>
      <c r="F1116" s="2"/>
      <c r="H1116" s="2"/>
      <c r="I1116" s="47" t="str">
        <f>IF(OR($E1120="Cancelled",$E1120="Postponed, see Future Events for info",E1116&lt;&gt;""), "", "Information needed")</f>
        <v>Information needed</v>
      </c>
      <c r="J1116" s="38"/>
      <c r="L1116" s="2"/>
      <c r="M1116" s="355" t="s">
        <v>457</v>
      </c>
      <c r="N1116" s="2"/>
      <c r="O1116" s="42"/>
    </row>
    <row r="1117" spans="1:15" ht="13.5" customHeight="1" x14ac:dyDescent="0.3">
      <c r="B1117" s="37"/>
      <c r="C1117" s="13" t="s">
        <v>50</v>
      </c>
      <c r="D1117" s="13"/>
      <c r="E1117" s="237"/>
      <c r="F1117" s="2"/>
      <c r="H1117" s="2"/>
      <c r="I1117" s="47" t="str">
        <f>IF(OR($E1120="Cancelled",$E1120="Postponed, see Future Events for info",E1117&lt;&gt;""), "", "Information needed")</f>
        <v>Information needed</v>
      </c>
      <c r="J1117" s="38"/>
      <c r="L1117" s="2"/>
      <c r="M1117" s="355"/>
      <c r="N1117" s="2"/>
      <c r="O1117" s="42"/>
    </row>
    <row r="1118" spans="1:15" ht="13.5" customHeight="1" x14ac:dyDescent="0.3">
      <c r="B1118" s="37"/>
      <c r="C1118" s="13" t="s">
        <v>110</v>
      </c>
      <c r="D1118" s="13"/>
      <c r="E1118" s="237"/>
      <c r="F1118" s="2"/>
      <c r="H1118" s="2"/>
      <c r="I1118" s="47" t="str">
        <f>IF(OR($E1120="Cancelled",$E1120="Postponed, see Future Events for info",E1118&lt;&gt;""), "", "Information needed")</f>
        <v>Information needed</v>
      </c>
      <c r="J1118" s="38"/>
      <c r="L1118" s="2"/>
      <c r="M1118" s="355"/>
      <c r="N1118" s="2"/>
      <c r="O1118" s="42"/>
    </row>
    <row r="1119" spans="1:15" ht="13.5" customHeight="1" x14ac:dyDescent="0.3">
      <c r="B1119" s="37"/>
      <c r="C1119" s="13" t="s">
        <v>487</v>
      </c>
      <c r="D1119" s="13"/>
      <c r="E1119" s="237"/>
      <c r="F1119" s="2"/>
      <c r="H1119" s="2"/>
      <c r="I1119" s="47" t="str">
        <f>IF(OR($E1120="Cancelled",$E1120="Postponed, see Future Events for info",E1119&lt;&gt;""), "", "Information needed")</f>
        <v>Information needed</v>
      </c>
      <c r="J1119" s="38"/>
      <c r="L1119" s="2"/>
      <c r="M1119" s="355"/>
      <c r="N1119" s="2"/>
      <c r="O1119" s="42"/>
    </row>
    <row r="1120" spans="1:15" ht="13.5" customHeight="1" thickBot="1" x14ac:dyDescent="0.35">
      <c r="B1120" s="37"/>
      <c r="C1120" s="156" t="s">
        <v>486</v>
      </c>
      <c r="D1120" s="13"/>
      <c r="E1120" s="236"/>
      <c r="F1120" s="2"/>
      <c r="H1120" s="2"/>
      <c r="I1120" s="47" t="str">
        <f>IF(OR($E1120="Cancelled",$E1120="Postponed, see Future Events for info",E1120&lt;&gt;""), "", "Information needed")</f>
        <v>Information needed</v>
      </c>
      <c r="J1120" s="38"/>
      <c r="L1120" s="2"/>
      <c r="M1120" s="355"/>
      <c r="N1120" s="2"/>
      <c r="O1120" s="42"/>
    </row>
    <row r="1121" spans="2:15" ht="13.5" customHeight="1" thickBot="1" x14ac:dyDescent="0.35">
      <c r="B1121" s="37"/>
      <c r="C1121" s="13"/>
      <c r="D1121" s="13"/>
      <c r="E1121" s="234"/>
      <c r="F1121" s="2"/>
      <c r="H1121" s="2"/>
      <c r="I1121" s="47"/>
      <c r="J1121" s="38"/>
      <c r="L1121" s="2"/>
      <c r="M1121" s="355"/>
      <c r="N1121" s="2"/>
      <c r="O1121" s="42"/>
    </row>
    <row r="1122" spans="2:15" ht="13.5" customHeight="1" x14ac:dyDescent="0.3">
      <c r="B1122" s="37"/>
      <c r="C1122" s="13" t="s">
        <v>503</v>
      </c>
      <c r="D1122" s="13"/>
      <c r="E1122" s="235"/>
      <c r="F1122" s="2"/>
      <c r="H1122" s="2"/>
      <c r="I1122" s="47" t="str">
        <f>IF(OR($E1120="Cancelled",$E1120="Postponed, see Future Events for info",E1122&lt;&gt;""), "", "Information needed")</f>
        <v>Information needed</v>
      </c>
      <c r="J1122" s="38"/>
      <c r="L1122" s="2"/>
      <c r="M1122" s="355"/>
      <c r="N1122" s="2"/>
      <c r="O1122" s="42"/>
    </row>
    <row r="1123" spans="2:15" ht="13.5" customHeight="1" thickBot="1" x14ac:dyDescent="0.35">
      <c r="B1123" s="37"/>
      <c r="C1123" s="23" t="str">
        <f>IF(E1122&lt;&gt;"Yes","Use this space if you would like to report repeated 2023 events as one entry","If yes, how many times did you run this event/ how many events were in the series?")</f>
        <v>Use this space if you would like to report repeated 2023 events as one entry</v>
      </c>
      <c r="D1123" s="13"/>
      <c r="E1123" s="236"/>
      <c r="F1123" s="2"/>
      <c r="H1123" s="2"/>
      <c r="I1123" s="47" t="str">
        <f>IF(AND(C1123="If yes, how many times did you run this event/ how many events were in the series?",E1123=""), "Information needed","")</f>
        <v/>
      </c>
      <c r="J1123" s="38"/>
      <c r="L1123" s="2"/>
      <c r="M1123" s="355"/>
      <c r="N1123" s="2"/>
      <c r="O1123" s="42"/>
    </row>
    <row r="1124" spans="2:15" ht="13.5" customHeight="1" thickBot="1" x14ac:dyDescent="0.35">
      <c r="B1124" s="37"/>
      <c r="C1124" s="13"/>
      <c r="D1124" s="13"/>
      <c r="E1124" s="234"/>
      <c r="F1124" s="2"/>
      <c r="H1124" s="2"/>
      <c r="I1124" s="47"/>
      <c r="J1124" s="38"/>
      <c r="L1124" s="2"/>
      <c r="M1124" s="355" t="s">
        <v>456</v>
      </c>
      <c r="N1124" s="2"/>
      <c r="O1124" s="42"/>
    </row>
    <row r="1125" spans="2:15" ht="13.5" customHeight="1" x14ac:dyDescent="0.3">
      <c r="B1125" s="37"/>
      <c r="C1125" s="13" t="str">
        <f>IF(E1122&lt;&gt;"Yes","Start date","Date of first event")</f>
        <v>Start date</v>
      </c>
      <c r="D1125" s="13"/>
      <c r="E1125" s="238"/>
      <c r="F1125" s="2"/>
      <c r="H1125" s="2"/>
      <c r="I1125" s="47" t="str">
        <f>IF(OR($E1120="Cancelled",$E1120="Postponed, see Future Events for info",E1125&lt;&gt;""), "", "Information needed")</f>
        <v>Information needed</v>
      </c>
      <c r="J1125" s="38"/>
      <c r="L1125" s="2"/>
      <c r="M1125" s="355"/>
      <c r="N1125" s="2"/>
      <c r="O1125" s="42"/>
    </row>
    <row r="1126" spans="2:15" ht="13.5" customHeight="1" thickBot="1" x14ac:dyDescent="0.35">
      <c r="B1126" s="37"/>
      <c r="C1126" s="13" t="str">
        <f>IF(E1122&lt;&gt;"Yes","End date","Date of last event")</f>
        <v>End date</v>
      </c>
      <c r="D1126" s="13"/>
      <c r="E1126" s="239"/>
      <c r="F1126" s="2"/>
      <c r="H1126" s="2"/>
      <c r="I1126" s="47" t="str">
        <f>IF(OR($E1120="Cancelled",$E1120="Postponed, see Future Events for info",E1126&lt;&gt;""), "", "Information needed")</f>
        <v>Information needed</v>
      </c>
      <c r="J1126" s="38"/>
      <c r="L1126" s="2"/>
      <c r="M1126" s="355"/>
      <c r="N1126" s="2"/>
      <c r="O1126" s="42"/>
    </row>
    <row r="1127" spans="2:15" ht="13.5" customHeight="1" thickBot="1" x14ac:dyDescent="0.35">
      <c r="B1127" s="37"/>
      <c r="C1127" s="13"/>
      <c r="D1127" s="13"/>
      <c r="E1127" s="234"/>
      <c r="F1127" s="2"/>
      <c r="H1127" s="2"/>
      <c r="I1127" s="47"/>
      <c r="J1127" s="38"/>
      <c r="L1127" s="2"/>
      <c r="M1127" s="147" t="s">
        <v>389</v>
      </c>
      <c r="N1127" s="2"/>
      <c r="O1127" s="42"/>
    </row>
    <row r="1128" spans="2:15" ht="13.5" customHeight="1" x14ac:dyDescent="0.3">
      <c r="B1128" s="37"/>
      <c r="C1128" s="13" t="s">
        <v>54</v>
      </c>
      <c r="D1128" s="13"/>
      <c r="E1128" s="235"/>
      <c r="F1128" s="2"/>
      <c r="H1128" s="2"/>
      <c r="I1128" s="47" t="str">
        <f>IF(OR($E1120="Cancelled",$E1120="Postponed, see Future Events for info",E1128&lt;&gt;""), "", "Information needed")</f>
        <v>Information needed</v>
      </c>
      <c r="J1128" s="38"/>
      <c r="L1128" s="2"/>
      <c r="M1128" s="26"/>
      <c r="N1128" s="2"/>
      <c r="O1128" s="42"/>
    </row>
    <row r="1129" spans="2:15" ht="13.5" customHeight="1" thickBot="1" x14ac:dyDescent="0.35">
      <c r="B1129" s="37"/>
      <c r="C1129" s="13" t="s">
        <v>73</v>
      </c>
      <c r="D1129" s="13"/>
      <c r="E1129" s="236"/>
      <c r="F1129" s="2"/>
      <c r="H1129" s="2"/>
      <c r="I1129" s="51" t="str">
        <f>IF(OR($E1120="Cancelled",$E1120="Postponed, see Future Events for info",E1129&lt;&gt;""), "", "Optional")</f>
        <v>Optional</v>
      </c>
      <c r="J1129" s="38"/>
      <c r="L1129" s="2"/>
      <c r="M1129" s="355" t="s">
        <v>453</v>
      </c>
      <c r="N1129" s="2"/>
      <c r="O1129" s="42"/>
    </row>
    <row r="1130" spans="2:15" ht="13.5" customHeight="1" thickBot="1" x14ac:dyDescent="0.35">
      <c r="B1130" s="37"/>
      <c r="C1130" s="13"/>
      <c r="D1130" s="13"/>
      <c r="E1130" s="234"/>
      <c r="F1130" s="2"/>
      <c r="H1130" s="2"/>
      <c r="I1130" s="47"/>
      <c r="J1130" s="38"/>
      <c r="L1130" s="2"/>
      <c r="M1130" s="355"/>
      <c r="N1130" s="2"/>
      <c r="O1130" s="42"/>
    </row>
    <row r="1131" spans="2:15" ht="13.5" customHeight="1" x14ac:dyDescent="0.3">
      <c r="B1131" s="37"/>
      <c r="C1131" s="13" t="s">
        <v>55</v>
      </c>
      <c r="D1131" s="13"/>
      <c r="E1131" s="235"/>
      <c r="F1131" s="2"/>
      <c r="H1131" s="2"/>
      <c r="I1131" s="47" t="str">
        <f>IF(OR($E1120="Cancelled",$E1120="Postponed, see Future Events for info",E1131&lt;&gt;""), "", "Information needed")</f>
        <v>Information needed</v>
      </c>
      <c r="J1131" s="38"/>
      <c r="L1131" s="2"/>
      <c r="M1131" s="355"/>
      <c r="N1131" s="2"/>
      <c r="O1131" s="42"/>
    </row>
    <row r="1132" spans="2:15" ht="13.5" customHeight="1" thickBot="1" x14ac:dyDescent="0.35">
      <c r="B1132" s="37"/>
      <c r="C1132" s="13" t="s">
        <v>74</v>
      </c>
      <c r="D1132" s="13"/>
      <c r="E1132" s="236"/>
      <c r="F1132" s="2"/>
      <c r="H1132" s="2"/>
      <c r="I1132" s="51" t="str">
        <f>IF(OR($E1120="Cancelled",$E1120="Postponed, see Future Events for info",E1132&lt;&gt;""), "", "Optional")</f>
        <v>Optional</v>
      </c>
      <c r="J1132" s="38"/>
      <c r="L1132" s="2"/>
      <c r="M1132" s="355"/>
      <c r="N1132" s="2"/>
      <c r="O1132" s="42"/>
    </row>
    <row r="1133" spans="2:15" ht="13.5" customHeight="1" thickBot="1" x14ac:dyDescent="0.35">
      <c r="B1133" s="37"/>
      <c r="C1133" s="13"/>
      <c r="D1133" s="13"/>
      <c r="E1133" s="234"/>
      <c r="F1133" s="2"/>
      <c r="H1133" s="2"/>
      <c r="I1133" s="47"/>
      <c r="J1133" s="38"/>
      <c r="L1133" s="2"/>
      <c r="M1133" s="355"/>
      <c r="N1133" s="2"/>
      <c r="O1133" s="42"/>
    </row>
    <row r="1134" spans="2:15" ht="13.5" customHeight="1" x14ac:dyDescent="0.3">
      <c r="B1134" s="37"/>
      <c r="C1134" s="13" t="str">
        <f>IF(E1122&lt;&gt;"Yes","Number of attendees (approx.)","Number of attendees (average number per event)")</f>
        <v>Number of attendees (approx.)</v>
      </c>
      <c r="D1134" s="13"/>
      <c r="E1134" s="235"/>
      <c r="F1134" s="2"/>
      <c r="H1134" s="2"/>
      <c r="I1134" s="47" t="str">
        <f>IF(OR($E1120="Cancelled",$E1120="Postponed, see Future Events for info",E1134&lt;&gt;""), "", "Information needed")</f>
        <v>Information needed</v>
      </c>
      <c r="J1134" s="38"/>
      <c r="L1134" s="2"/>
      <c r="M1134" s="355"/>
      <c r="N1134" s="2"/>
      <c r="O1134" s="42"/>
    </row>
    <row r="1135" spans="2:15" ht="13.5" customHeight="1" thickBot="1" x14ac:dyDescent="0.35">
      <c r="B1135" s="37"/>
      <c r="C1135" s="13" t="s">
        <v>483</v>
      </c>
      <c r="D1135" s="13"/>
      <c r="E1135" s="236"/>
      <c r="F1135" s="2"/>
      <c r="H1135" s="2"/>
      <c r="I1135" s="47" t="str">
        <f>IF(OR($E1120="Cancelled",$E1120="Postponed, see Future Events for info",E1135&lt;&gt;""), "", "Information needed")</f>
        <v>Information needed</v>
      </c>
      <c r="J1135" s="38"/>
      <c r="L1135" s="2"/>
      <c r="M1135" s="355"/>
      <c r="N1135" s="2"/>
      <c r="O1135" s="42"/>
    </row>
    <row r="1136" spans="2:15" ht="13.5" customHeight="1" x14ac:dyDescent="0.3">
      <c r="B1136" s="37"/>
      <c r="C1136" s="13"/>
      <c r="D1136" s="13"/>
      <c r="E1136" s="234"/>
      <c r="F1136" s="2"/>
      <c r="H1136" s="2"/>
      <c r="I1136" s="47"/>
      <c r="J1136" s="38"/>
      <c r="L1136" s="2"/>
      <c r="M1136" s="331"/>
      <c r="N1136" s="2"/>
      <c r="O1136" s="42"/>
    </row>
    <row r="1137" spans="2:15" ht="15" customHeight="1" thickBot="1" x14ac:dyDescent="0.35">
      <c r="B1137" s="328"/>
      <c r="C1137" s="332" t="s">
        <v>517</v>
      </c>
      <c r="D1137" s="329"/>
      <c r="E1137" s="330"/>
      <c r="F1137" s="2"/>
      <c r="H1137" s="2"/>
      <c r="I1137" s="47"/>
      <c r="J1137" s="38"/>
      <c r="L1137" s="2"/>
      <c r="M1137" s="382" t="s">
        <v>504</v>
      </c>
      <c r="N1137" s="2"/>
      <c r="O1137" s="42"/>
    </row>
    <row r="1138" spans="2:15" ht="13.5" customHeight="1" x14ac:dyDescent="0.3">
      <c r="B1138" s="328"/>
      <c r="C1138" s="333" t="s">
        <v>493</v>
      </c>
      <c r="D1138" s="329"/>
      <c r="E1138" s="269"/>
      <c r="F1138" s="2"/>
      <c r="H1138" s="2"/>
      <c r="I1138" s="379" t="str">
        <f>IF(OR(E1138&lt;&gt;"",E1139&lt;&gt;"",E1140&lt;&gt;"",E1141&lt;&gt;"",E1142&lt;&gt;"",E1143&lt;&gt;"",E1144&lt;&gt;"",E1145&lt;&gt;"",E1146&lt;&gt;"",E1147&lt;&gt;"",E1148&lt;&gt;"",E1149&lt;&gt;""), "", "Information needed")</f>
        <v>Information needed</v>
      </c>
      <c r="J1138" s="38"/>
      <c r="L1138" s="2"/>
      <c r="M1138" s="382"/>
      <c r="N1138" s="2"/>
      <c r="O1138" s="42"/>
    </row>
    <row r="1139" spans="2:15" ht="13.5" customHeight="1" x14ac:dyDescent="0.3">
      <c r="B1139" s="328"/>
      <c r="C1139" s="333" t="s">
        <v>494</v>
      </c>
      <c r="D1139" s="329"/>
      <c r="E1139" s="271"/>
      <c r="F1139" s="2"/>
      <c r="H1139" s="2"/>
      <c r="I1139" s="379"/>
      <c r="J1139" s="38"/>
      <c r="L1139" s="2"/>
      <c r="M1139" s="382"/>
      <c r="N1139" s="2"/>
      <c r="O1139" s="42"/>
    </row>
    <row r="1140" spans="2:15" ht="13.5" customHeight="1" x14ac:dyDescent="0.3">
      <c r="B1140" s="328"/>
      <c r="C1140" s="333" t="s">
        <v>526</v>
      </c>
      <c r="D1140" s="329"/>
      <c r="E1140" s="271"/>
      <c r="F1140" s="2"/>
      <c r="H1140" s="2"/>
      <c r="I1140" s="379"/>
      <c r="J1140" s="38"/>
      <c r="L1140" s="2"/>
      <c r="M1140" s="382"/>
      <c r="N1140" s="2"/>
      <c r="O1140" s="42"/>
    </row>
    <row r="1141" spans="2:15" ht="13.5" customHeight="1" x14ac:dyDescent="0.3">
      <c r="B1141" s="328"/>
      <c r="C1141" s="333" t="s">
        <v>496</v>
      </c>
      <c r="D1141" s="329"/>
      <c r="E1141" s="271"/>
      <c r="F1141" s="2"/>
      <c r="H1141" s="2"/>
      <c r="I1141" s="379"/>
      <c r="J1141" s="38"/>
      <c r="L1141" s="2"/>
      <c r="M1141" s="382"/>
      <c r="N1141" s="2"/>
      <c r="O1141" s="42"/>
    </row>
    <row r="1142" spans="2:15" ht="13.5" customHeight="1" x14ac:dyDescent="0.3">
      <c r="B1142" s="328"/>
      <c r="C1142" s="333" t="s">
        <v>497</v>
      </c>
      <c r="D1142" s="329"/>
      <c r="E1142" s="271"/>
      <c r="F1142" s="2"/>
      <c r="H1142" s="2"/>
      <c r="I1142" s="379"/>
      <c r="J1142" s="38"/>
      <c r="L1142" s="2"/>
      <c r="M1142" s="382"/>
      <c r="N1142" s="2"/>
      <c r="O1142" s="42"/>
    </row>
    <row r="1143" spans="2:15" ht="13.5" customHeight="1" x14ac:dyDescent="0.3">
      <c r="B1143" s="328"/>
      <c r="C1143" s="333" t="s">
        <v>498</v>
      </c>
      <c r="D1143" s="329"/>
      <c r="E1143" s="271"/>
      <c r="F1143" s="2"/>
      <c r="H1143" s="2"/>
      <c r="I1143" s="379"/>
      <c r="J1143" s="38"/>
      <c r="L1143" s="2"/>
      <c r="M1143" s="382"/>
      <c r="N1143" s="2"/>
      <c r="O1143" s="42"/>
    </row>
    <row r="1144" spans="2:15" ht="13.5" customHeight="1" x14ac:dyDescent="0.3">
      <c r="B1144" s="328"/>
      <c r="C1144" s="333" t="s">
        <v>499</v>
      </c>
      <c r="D1144" s="329"/>
      <c r="E1144" s="271"/>
      <c r="F1144" s="2"/>
      <c r="H1144" s="2"/>
      <c r="I1144" s="379"/>
      <c r="J1144" s="38"/>
      <c r="L1144" s="2"/>
      <c r="M1144" s="382"/>
      <c r="N1144" s="2"/>
      <c r="O1144" s="42"/>
    </row>
    <row r="1145" spans="2:15" ht="13.5" customHeight="1" x14ac:dyDescent="0.3">
      <c r="B1145" s="328"/>
      <c r="C1145" s="333" t="s">
        <v>500</v>
      </c>
      <c r="D1145" s="329"/>
      <c r="E1145" s="271"/>
      <c r="F1145" s="2"/>
      <c r="H1145" s="2"/>
      <c r="I1145" s="379"/>
      <c r="J1145" s="38"/>
      <c r="L1145" s="2"/>
      <c r="M1145" s="382"/>
      <c r="N1145" s="2"/>
      <c r="O1145" s="42"/>
    </row>
    <row r="1146" spans="2:15" ht="13.5" customHeight="1" x14ac:dyDescent="0.3">
      <c r="B1146" s="328"/>
      <c r="C1146" s="333" t="s">
        <v>512</v>
      </c>
      <c r="D1146" s="329"/>
      <c r="E1146" s="271"/>
      <c r="F1146" s="2"/>
      <c r="H1146" s="2"/>
      <c r="I1146" s="379"/>
      <c r="J1146" s="38"/>
      <c r="L1146" s="2"/>
      <c r="M1146" s="382"/>
      <c r="N1146" s="2"/>
      <c r="O1146" s="42"/>
    </row>
    <row r="1147" spans="2:15" ht="13.5" customHeight="1" x14ac:dyDescent="0.3">
      <c r="B1147" s="328"/>
      <c r="C1147" s="334" t="s">
        <v>514</v>
      </c>
      <c r="D1147" s="329"/>
      <c r="E1147" s="271"/>
      <c r="F1147" s="2"/>
      <c r="H1147" s="2"/>
      <c r="I1147" s="379"/>
      <c r="J1147" s="38"/>
      <c r="L1147" s="2"/>
      <c r="M1147" s="382"/>
      <c r="N1147" s="2"/>
      <c r="O1147" s="42"/>
    </row>
    <row r="1148" spans="2:15" ht="13.5" customHeight="1" x14ac:dyDescent="0.3">
      <c r="B1148" s="328"/>
      <c r="C1148" s="334" t="s">
        <v>513</v>
      </c>
      <c r="D1148" s="329"/>
      <c r="E1148" s="271"/>
      <c r="F1148" s="2"/>
      <c r="H1148" s="2"/>
      <c r="I1148" s="379"/>
      <c r="J1148" s="38"/>
      <c r="L1148" s="2"/>
      <c r="M1148" s="383" t="s">
        <v>454</v>
      </c>
      <c r="N1148" s="2"/>
      <c r="O1148" s="42"/>
    </row>
    <row r="1149" spans="2:15" ht="13.5" customHeight="1" thickBot="1" x14ac:dyDescent="0.35">
      <c r="B1149" s="328"/>
      <c r="C1149" s="334" t="s">
        <v>511</v>
      </c>
      <c r="D1149" s="329"/>
      <c r="E1149" s="272"/>
      <c r="F1149" s="2"/>
      <c r="H1149" s="2"/>
      <c r="I1149" s="379"/>
      <c r="J1149" s="38"/>
      <c r="L1149" s="2"/>
      <c r="M1149" s="383"/>
      <c r="N1149" s="2"/>
      <c r="O1149" s="42"/>
    </row>
    <row r="1150" spans="2:15" ht="13.5" customHeight="1" x14ac:dyDescent="0.4">
      <c r="B1150" s="37"/>
      <c r="C1150" s="13"/>
      <c r="D1150" s="13"/>
      <c r="E1150" s="270"/>
      <c r="F1150" s="2"/>
      <c r="H1150" s="2"/>
      <c r="I1150" s="47"/>
      <c r="J1150" s="38"/>
      <c r="L1150" s="2"/>
      <c r="M1150" s="26"/>
      <c r="N1150" s="2"/>
      <c r="O1150" s="42"/>
    </row>
    <row r="1151" spans="2:15" ht="18" customHeight="1" x14ac:dyDescent="0.4">
      <c r="B1151" s="37"/>
      <c r="C1151" s="142" t="s">
        <v>346</v>
      </c>
      <c r="D1151" s="13"/>
      <c r="E1151" s="14"/>
      <c r="F1151" s="2"/>
      <c r="H1151" s="2"/>
      <c r="I1151" s="47"/>
      <c r="J1151" s="38"/>
      <c r="L1151" s="2"/>
      <c r="M1151" s="142" t="s">
        <v>346</v>
      </c>
      <c r="N1151" s="2"/>
      <c r="O1151" s="42"/>
    </row>
    <row r="1152" spans="2:15" ht="13.5" customHeight="1" thickBot="1" x14ac:dyDescent="0.35">
      <c r="B1152" s="37"/>
      <c r="C1152" s="13"/>
      <c r="D1152" s="13"/>
      <c r="E1152" s="234"/>
      <c r="F1152" s="2"/>
      <c r="H1152" s="2"/>
      <c r="I1152" s="47"/>
      <c r="J1152" s="38"/>
      <c r="L1152" s="2"/>
      <c r="M1152" s="26"/>
      <c r="N1152" s="2"/>
      <c r="O1152" s="42"/>
    </row>
    <row r="1153" spans="2:15" ht="63" thickBot="1" x14ac:dyDescent="0.35">
      <c r="B1153" s="37"/>
      <c r="C1153" s="229" t="s">
        <v>455</v>
      </c>
      <c r="D1153" s="13"/>
      <c r="E1153" s="145"/>
      <c r="F1153" s="2"/>
      <c r="H1153" s="2"/>
      <c r="I1153" s="51" t="str">
        <f>IF(OR($E1120="Cancelled",$E1120="Postponed, see Future Events for info",E1153&lt;&gt;""), "", "Optional")</f>
        <v>Optional</v>
      </c>
      <c r="J1153" s="38"/>
      <c r="L1153" s="2"/>
      <c r="M1153" s="229" t="s">
        <v>458</v>
      </c>
      <c r="N1153" s="2"/>
      <c r="O1153" s="42"/>
    </row>
    <row r="1154" spans="2:15" x14ac:dyDescent="0.3">
      <c r="B1154" s="37"/>
      <c r="C1154" s="13"/>
      <c r="D1154" s="13"/>
      <c r="E1154" s="234"/>
      <c r="F1154" s="2"/>
      <c r="H1154" s="2"/>
      <c r="I1154" s="47"/>
      <c r="J1154" s="38"/>
      <c r="L1154" s="2"/>
      <c r="M1154" s="26"/>
      <c r="N1154" s="2"/>
      <c r="O1154" s="42"/>
    </row>
    <row r="1155" spans="2:15" ht="18" customHeight="1" x14ac:dyDescent="0.4">
      <c r="B1155" s="37"/>
      <c r="C1155" s="142" t="s">
        <v>130</v>
      </c>
      <c r="D1155" s="13"/>
      <c r="E1155" s="141"/>
      <c r="F1155" s="2"/>
      <c r="H1155" s="2"/>
      <c r="I1155" s="47"/>
      <c r="J1155" s="38"/>
      <c r="L1155" s="2"/>
      <c r="M1155" s="144" t="s">
        <v>130</v>
      </c>
      <c r="N1155" s="2"/>
      <c r="O1155" s="42"/>
    </row>
    <row r="1156" spans="2:15" ht="13.5" customHeight="1" thickBot="1" x14ac:dyDescent="0.35">
      <c r="B1156" s="37"/>
      <c r="C1156" s="14"/>
      <c r="D1156" s="13"/>
      <c r="E1156" s="240"/>
      <c r="F1156" s="2"/>
      <c r="H1156" s="2"/>
      <c r="I1156" s="47"/>
      <c r="J1156" s="38"/>
      <c r="L1156" s="2"/>
      <c r="M1156" s="380" t="s">
        <v>525</v>
      </c>
      <c r="N1156" s="2"/>
      <c r="O1156" s="42"/>
    </row>
    <row r="1157" spans="2:15" ht="13.5" customHeight="1" x14ac:dyDescent="0.3">
      <c r="B1157" s="37"/>
      <c r="C1157" s="13" t="s">
        <v>431</v>
      </c>
      <c r="D1157" s="13"/>
      <c r="E1157" s="235"/>
      <c r="F1157" s="2"/>
      <c r="H1157" s="2"/>
      <c r="I1157" s="47" t="str">
        <f>IF(OR($E1120="Postponed, see Future Events for info",E1157&lt;&gt;""), "", "Information needed")</f>
        <v>Information needed</v>
      </c>
      <c r="J1157" s="38"/>
      <c r="L1157" s="2"/>
      <c r="M1157" s="380"/>
      <c r="N1157" s="2"/>
      <c r="O1157" s="42"/>
    </row>
    <row r="1158" spans="2:15" ht="13.5" thickBot="1" x14ac:dyDescent="0.35">
      <c r="B1158" s="37"/>
      <c r="C1158" s="13" t="s">
        <v>321</v>
      </c>
      <c r="D1158" s="13"/>
      <c r="E1158" s="236"/>
      <c r="F1158" s="2"/>
      <c r="H1158" s="2"/>
      <c r="I1158" s="47" t="str">
        <f>IF(OR($E1120="Cancelled",$E1120="Postponed, see Future Events for info",E1158&lt;&gt;""), "", "Information needed")</f>
        <v>Information needed</v>
      </c>
      <c r="J1158" s="38"/>
      <c r="L1158" s="2"/>
      <c r="M1158" s="380"/>
      <c r="N1158" s="2"/>
      <c r="O1158" s="42"/>
    </row>
    <row r="1159" spans="2:15" ht="13.5" thickBot="1" x14ac:dyDescent="0.35">
      <c r="B1159" s="37"/>
      <c r="C1159" s="13"/>
      <c r="D1159" s="13"/>
      <c r="E1159" s="234"/>
      <c r="F1159" s="2"/>
      <c r="H1159" s="2"/>
      <c r="I1159" s="47"/>
      <c r="J1159" s="38"/>
      <c r="L1159" s="2"/>
      <c r="M1159" s="380"/>
      <c r="N1159" s="2"/>
      <c r="O1159" s="42"/>
    </row>
    <row r="1160" spans="2:15" x14ac:dyDescent="0.3">
      <c r="B1160" s="37"/>
      <c r="C1160" s="13" t="s">
        <v>113</v>
      </c>
      <c r="D1160" s="13"/>
      <c r="E1160" s="241"/>
      <c r="F1160" s="2"/>
      <c r="H1160" s="2"/>
      <c r="I1160" s="47" t="str">
        <f>IF(OR($E1120="Postponed, see Future Events for info",E1160&lt;&gt;""), "", "Information needed")</f>
        <v>Information needed</v>
      </c>
      <c r="J1160" s="38"/>
      <c r="L1160" s="2"/>
      <c r="M1160" s="380"/>
      <c r="N1160" s="2"/>
      <c r="O1160" s="42"/>
    </row>
    <row r="1161" spans="2:15" ht="13.5" thickBot="1" x14ac:dyDescent="0.35">
      <c r="B1161" s="37"/>
      <c r="C1161" s="14" t="str">
        <f>IF(E1160&lt;&gt;"Yes","","Was the contract reviewed by the RSC Legal team?")</f>
        <v/>
      </c>
      <c r="D1161" s="14"/>
      <c r="E1161" s="75"/>
      <c r="F1161" s="2"/>
      <c r="H1161" s="2"/>
      <c r="I1161" s="47" t="str">
        <f>IF(AND(C1161&lt;&gt;"",E1161=""), "Information needed","")</f>
        <v/>
      </c>
      <c r="J1161" s="38"/>
      <c r="L1161" s="2"/>
      <c r="M1161" s="380"/>
      <c r="N1161" s="2"/>
      <c r="O1161" s="42"/>
    </row>
    <row r="1162" spans="2:15" ht="13.5" thickBot="1" x14ac:dyDescent="0.35">
      <c r="B1162" s="37"/>
      <c r="C1162" s="2"/>
      <c r="D1162" s="2"/>
      <c r="E1162" s="234"/>
      <c r="F1162" s="2"/>
      <c r="H1162" s="2"/>
      <c r="I1162" s="47"/>
      <c r="J1162" s="38"/>
      <c r="L1162" s="2"/>
      <c r="M1162" s="380"/>
      <c r="N1162" s="2"/>
      <c r="O1162" s="42"/>
    </row>
    <row r="1163" spans="2:15" x14ac:dyDescent="0.3">
      <c r="B1163" s="37"/>
      <c r="C1163" s="13" t="s">
        <v>527</v>
      </c>
      <c r="D1163" s="13"/>
      <c r="E1163" s="235"/>
      <c r="F1163" s="2"/>
      <c r="H1163" s="2"/>
      <c r="I1163" s="47" t="str">
        <f>IF(OR($E1120="Cancelled",$E1120="Postponed, see Future Events for info",E1163&lt;&gt;""), "", "Information needed")</f>
        <v>Information needed</v>
      </c>
      <c r="J1163" s="38"/>
      <c r="L1163" s="2"/>
      <c r="M1163" s="380"/>
      <c r="N1163" s="2"/>
      <c r="O1163" s="42"/>
    </row>
    <row r="1164" spans="2:15" ht="26.25" customHeight="1" thickBot="1" x14ac:dyDescent="0.35">
      <c r="B1164" s="37"/>
      <c r="C1164" s="26" t="str">
        <f>IF(E1163&lt;&gt;"Yes","","Please provide details. Additional information can be provided on the Community support page.")</f>
        <v/>
      </c>
      <c r="D1164" s="14"/>
      <c r="E1164" s="146"/>
      <c r="F1164" s="2"/>
      <c r="H1164" s="2"/>
      <c r="I1164" s="47" t="str">
        <f>IF(AND(C1164&lt;&gt;"",E1164=""),"Information needed","")</f>
        <v/>
      </c>
      <c r="J1164" s="38"/>
      <c r="L1164" s="2"/>
      <c r="M1164" s="85" t="s">
        <v>131</v>
      </c>
      <c r="N1164" s="2"/>
      <c r="O1164" s="42"/>
    </row>
    <row r="1165" spans="2:15" ht="12" customHeight="1" thickBot="1" x14ac:dyDescent="0.35">
      <c r="B1165" s="37"/>
      <c r="C1165" s="2"/>
      <c r="D1165" s="2"/>
      <c r="E1165" s="234"/>
      <c r="F1165" s="2"/>
      <c r="H1165" s="2"/>
      <c r="I1165" s="47"/>
      <c r="J1165" s="38"/>
      <c r="L1165" s="2"/>
      <c r="M1165" s="382" t="s">
        <v>524</v>
      </c>
      <c r="N1165" s="2"/>
      <c r="O1165" s="42"/>
    </row>
    <row r="1166" spans="2:15" x14ac:dyDescent="0.3">
      <c r="B1166" s="37"/>
      <c r="C1166" s="13" t="s">
        <v>117</v>
      </c>
      <c r="D1166" s="13"/>
      <c r="E1166" s="235"/>
      <c r="F1166" s="2"/>
      <c r="H1166" s="2"/>
      <c r="I1166" s="47" t="str">
        <f>IF(OR($E1120="Cancelled",$E1120="Postponed, see Future Events for info",E1166&lt;&gt;""), "", "Information needed")</f>
        <v>Information needed</v>
      </c>
      <c r="J1166" s="38"/>
      <c r="L1166" s="2"/>
      <c r="M1166" s="382"/>
      <c r="N1166" s="2"/>
      <c r="O1166" s="42"/>
    </row>
    <row r="1167" spans="2:15" ht="26.25" customHeight="1" thickBot="1" x14ac:dyDescent="0.35">
      <c r="B1167" s="37"/>
      <c r="C1167" s="14" t="str">
        <f>IF(E1166&lt;&gt;"Yes","","Please provide details.")</f>
        <v/>
      </c>
      <c r="D1167" s="14"/>
      <c r="E1167" s="146"/>
      <c r="F1167" s="2"/>
      <c r="H1167" s="2"/>
      <c r="I1167" s="47" t="str">
        <f>IF(AND(C1167&lt;&gt;"",E1167=""),"Information needed","")</f>
        <v/>
      </c>
      <c r="J1167" s="38"/>
      <c r="L1167" s="2"/>
      <c r="M1167" s="85" t="s">
        <v>523</v>
      </c>
      <c r="N1167" s="2"/>
      <c r="O1167" s="42"/>
    </row>
    <row r="1168" spans="2:15" ht="18" customHeight="1" x14ac:dyDescent="0.3">
      <c r="B1168" s="37"/>
      <c r="C1168" s="4"/>
      <c r="D1168" s="4"/>
      <c r="E1168" s="234"/>
      <c r="F1168" s="2"/>
      <c r="H1168" s="2"/>
      <c r="I1168" s="47"/>
      <c r="J1168" s="38"/>
      <c r="L1168" s="2"/>
      <c r="M1168" s="2"/>
      <c r="N1168" s="2"/>
      <c r="O1168" s="42"/>
    </row>
    <row r="1169" spans="1:15" ht="18" x14ac:dyDescent="0.3">
      <c r="B1169" s="37"/>
      <c r="C1169" s="144" t="s">
        <v>447</v>
      </c>
      <c r="D1169" s="144"/>
      <c r="E1169" s="144"/>
      <c r="F1169" s="4"/>
      <c r="G1169" s="7"/>
      <c r="H1169" s="4"/>
      <c r="I1169" s="47"/>
      <c r="J1169" s="39"/>
      <c r="L1169" s="11"/>
      <c r="M1169" s="144" t="s">
        <v>447</v>
      </c>
      <c r="N1169" s="11"/>
      <c r="O1169" s="42"/>
    </row>
    <row r="1170" spans="1:15" ht="13.5" customHeight="1" thickBot="1" x14ac:dyDescent="0.35">
      <c r="B1170" s="37"/>
      <c r="C1170" s="2"/>
      <c r="D1170" s="2"/>
      <c r="E1170" s="242"/>
      <c r="F1170" s="2"/>
      <c r="H1170" s="2"/>
      <c r="I1170" s="47"/>
      <c r="J1170" s="38"/>
      <c r="L1170" s="2"/>
      <c r="M1170" s="381" t="s">
        <v>432</v>
      </c>
      <c r="N1170" s="2"/>
      <c r="O1170" s="42"/>
    </row>
    <row r="1171" spans="1:15" x14ac:dyDescent="0.3">
      <c r="B1171" s="37"/>
      <c r="C1171" s="4" t="s">
        <v>63</v>
      </c>
      <c r="D1171" s="4"/>
      <c r="E1171" s="243"/>
      <c r="F1171" s="2"/>
      <c r="H1171" s="2"/>
      <c r="I1171" s="47" t="str">
        <f>IF(OR($E1120="Cancelled",$E1120="Postponed, see Future Events for info",E1171&lt;&gt;""), "", "Information needed")</f>
        <v>Information needed</v>
      </c>
      <c r="J1171" s="38"/>
      <c r="L1171" s="2"/>
      <c r="M1171" s="381"/>
      <c r="N1171" s="2"/>
      <c r="O1171" s="42"/>
    </row>
    <row r="1172" spans="1:15" ht="13.5" thickBot="1" x14ac:dyDescent="0.35">
      <c r="A1172" s="201"/>
      <c r="B1172" s="37"/>
      <c r="C1172" s="248" t="str">
        <f>IF(E1171&lt;&gt;"Red","","Did you submit a declaration form for your red risk assessment?")</f>
        <v/>
      </c>
      <c r="D1172" s="14"/>
      <c r="E1172" s="146"/>
      <c r="F1172" s="2"/>
      <c r="H1172" s="2"/>
      <c r="I1172" s="47" t="str">
        <f>IF(AND(C1172&lt;&gt;"",E1172=""), "Information needed","")</f>
        <v/>
      </c>
      <c r="J1172" s="38"/>
      <c r="K1172" s="201"/>
      <c r="L1172" s="2"/>
      <c r="M1172" s="381"/>
      <c r="N1172" s="2"/>
      <c r="O1172" s="42"/>
    </row>
    <row r="1173" spans="1:15" s="15" customFormat="1" ht="13.5" thickBot="1" x14ac:dyDescent="0.35">
      <c r="A1173" s="68"/>
      <c r="B1173" s="37"/>
      <c r="C1173" s="4"/>
      <c r="D1173" s="4"/>
      <c r="E1173" s="234"/>
      <c r="F1173" s="2"/>
      <c r="G1173" s="8"/>
      <c r="H1173" s="2"/>
      <c r="I1173" s="47"/>
      <c r="J1173" s="38"/>
      <c r="K1173" s="68"/>
      <c r="L1173" s="2"/>
      <c r="M1173" s="381"/>
      <c r="N1173" s="2"/>
      <c r="O1173" s="43"/>
    </row>
    <row r="1174" spans="1:15" x14ac:dyDescent="0.3">
      <c r="B1174" s="37"/>
      <c r="C1174" s="4" t="s">
        <v>237</v>
      </c>
      <c r="D1174" s="4"/>
      <c r="E1174" s="244"/>
      <c r="F1174" s="2"/>
      <c r="H1174" s="2"/>
      <c r="I1174" s="47" t="str">
        <f>IF(OR($E1120="Cancelled",$E1120="Postponed, see Future Events for info",E1174&lt;&gt;""), "", "Information needed")</f>
        <v>Information needed</v>
      </c>
      <c r="J1174" s="38"/>
      <c r="L1174" s="2"/>
      <c r="M1174" s="381"/>
      <c r="N1174" s="10"/>
      <c r="O1174" s="42"/>
    </row>
    <row r="1175" spans="1:15" ht="13.5" customHeight="1" thickBot="1" x14ac:dyDescent="0.35">
      <c r="B1175" s="37"/>
      <c r="C1175" s="248" t="str">
        <f>IF(E1174&lt;&gt;"Yes","","Did your event comply with Rule 8.3 of the member network rules?")</f>
        <v/>
      </c>
      <c r="D1175" s="14"/>
      <c r="E1175" s="146"/>
      <c r="F1175" s="2"/>
      <c r="H1175" s="2"/>
      <c r="I1175" s="47" t="str">
        <f>IF(AND(C1175&lt;&gt;"",E1175=""), "Information needed","")</f>
        <v/>
      </c>
      <c r="J1175" s="38"/>
      <c r="L1175" s="2"/>
      <c r="M1175" s="381"/>
      <c r="N1175" s="10"/>
      <c r="O1175" s="42"/>
    </row>
    <row r="1176" spans="1:15" ht="14.25" customHeight="1" thickBot="1" x14ac:dyDescent="0.35">
      <c r="B1176" s="37"/>
      <c r="C1176" s="14"/>
      <c r="D1176" s="14"/>
      <c r="E1176" s="245"/>
      <c r="F1176" s="2"/>
      <c r="H1176" s="2"/>
      <c r="I1176" s="47"/>
      <c r="J1176" s="38"/>
      <c r="L1176" s="2"/>
      <c r="M1176" s="381"/>
      <c r="N1176" s="10"/>
      <c r="O1176" s="42"/>
    </row>
    <row r="1177" spans="1:15" ht="40.5" customHeight="1" thickBot="1" x14ac:dyDescent="0.35">
      <c r="B1177" s="37"/>
      <c r="C1177" s="27" t="s">
        <v>182</v>
      </c>
      <c r="D1177" s="27"/>
      <c r="E1177" s="145"/>
      <c r="F1177" s="2"/>
      <c r="H1177" s="2"/>
      <c r="I1177" s="51" t="str">
        <f>IF(OR($E1120="Cancelled",$E1120="Postponed, see Future Events for info",E1177&lt;&gt;""), "", "Optional")</f>
        <v>Optional</v>
      </c>
      <c r="J1177" s="38"/>
      <c r="L1177" s="2"/>
      <c r="M1177" s="85" t="s">
        <v>236</v>
      </c>
      <c r="N1177" s="10"/>
      <c r="O1177" s="42"/>
    </row>
    <row r="1178" spans="1:15" ht="13.5" customHeight="1" x14ac:dyDescent="0.3">
      <c r="B1178" s="37"/>
      <c r="C1178" s="2"/>
      <c r="D1178" s="2"/>
      <c r="E1178" s="245"/>
      <c r="F1178" s="2"/>
      <c r="H1178" s="2"/>
      <c r="I1178" s="47"/>
      <c r="J1178" s="38"/>
      <c r="L1178" s="2"/>
      <c r="M1178" s="45"/>
      <c r="N1178" s="2"/>
      <c r="O1178" s="42"/>
    </row>
    <row r="1179" spans="1:15" ht="18" x14ac:dyDescent="0.4">
      <c r="B1179" s="37"/>
      <c r="C1179" s="142" t="s">
        <v>64</v>
      </c>
      <c r="D1179" s="142"/>
      <c r="E1179" s="142"/>
      <c r="F1179" s="2"/>
      <c r="H1179" s="2"/>
      <c r="I1179" s="47"/>
      <c r="J1179" s="38"/>
      <c r="L1179" s="2"/>
      <c r="M1179" s="144" t="s">
        <v>64</v>
      </c>
      <c r="N1179" s="2"/>
      <c r="O1179" s="42"/>
    </row>
    <row r="1180" spans="1:15" x14ac:dyDescent="0.3">
      <c r="B1180" s="37"/>
      <c r="C1180" s="4"/>
      <c r="D1180" s="4"/>
      <c r="E1180" s="234"/>
      <c r="F1180" s="2"/>
      <c r="H1180" s="2"/>
      <c r="I1180" s="47"/>
      <c r="J1180" s="38"/>
      <c r="L1180" s="2"/>
      <c r="M1180" s="381" t="s">
        <v>445</v>
      </c>
      <c r="N1180" s="2"/>
      <c r="O1180" s="42"/>
    </row>
    <row r="1181" spans="1:15" ht="14.25" customHeight="1" thickBot="1" x14ac:dyDescent="0.35">
      <c r="B1181" s="37"/>
      <c r="C1181" s="4" t="s">
        <v>360</v>
      </c>
      <c r="D1181" s="4"/>
      <c r="E1181" s="234"/>
      <c r="F1181" s="2"/>
      <c r="H1181" s="2"/>
      <c r="I1181" s="47"/>
      <c r="J1181" s="38"/>
      <c r="L1181" s="2"/>
      <c r="M1181" s="381"/>
      <c r="N1181" s="2"/>
      <c r="O1181" s="42"/>
    </row>
    <row r="1182" spans="1:15" ht="14.25" customHeight="1" x14ac:dyDescent="0.3">
      <c r="B1182" s="37"/>
      <c r="C1182" s="86" t="s">
        <v>69</v>
      </c>
      <c r="D1182" s="86"/>
      <c r="E1182" s="235"/>
      <c r="F1182" s="2"/>
      <c r="H1182" s="2"/>
      <c r="I1182" s="47" t="str">
        <f>IF(OR($E1120="Cancelled",$E1120="Postponed, see Future Events for info",E1182&lt;&gt;""), "", "Information needed")</f>
        <v>Information needed</v>
      </c>
      <c r="J1182" s="38"/>
      <c r="L1182" s="2"/>
      <c r="M1182" s="381"/>
      <c r="N1182" s="2"/>
      <c r="O1182" s="42"/>
    </row>
    <row r="1183" spans="1:15" ht="14.25" customHeight="1" x14ac:dyDescent="0.3">
      <c r="B1183" s="37"/>
      <c r="C1183" s="86" t="s">
        <v>70</v>
      </c>
      <c r="D1183" s="86"/>
      <c r="E1183" s="246"/>
      <c r="F1183" s="2"/>
      <c r="H1183" s="2"/>
      <c r="I1183" s="47" t="str">
        <f>IF(OR($E1120="Cancelled",$E1120="Postponed, see Future Events for info",E1183&lt;&gt;""), "", "Information needed")</f>
        <v>Information needed</v>
      </c>
      <c r="J1183" s="38"/>
      <c r="L1183" s="2"/>
      <c r="M1183" s="381"/>
      <c r="N1183" s="2"/>
      <c r="O1183" s="42"/>
    </row>
    <row r="1184" spans="1:15" ht="14.25" customHeight="1" x14ac:dyDescent="0.3">
      <c r="B1184" s="37"/>
      <c r="C1184" s="86" t="s">
        <v>72</v>
      </c>
      <c r="D1184" s="86"/>
      <c r="E1184" s="237"/>
      <c r="F1184" s="2"/>
      <c r="H1184" s="2"/>
      <c r="I1184" s="47" t="str">
        <f>IF(OR($E1120="Cancelled",$E1120="Postponed, see Future Events for info",E1184&lt;&gt;""), "", "Information needed")</f>
        <v>Information needed</v>
      </c>
      <c r="J1184" s="38"/>
      <c r="L1184" s="2"/>
      <c r="M1184" s="381"/>
      <c r="N1184" s="2"/>
      <c r="O1184" s="42"/>
    </row>
    <row r="1185" spans="1:15" ht="14.25" customHeight="1" thickBot="1" x14ac:dyDescent="0.35">
      <c r="B1185" s="37"/>
      <c r="C1185" s="86" t="s">
        <v>71</v>
      </c>
      <c r="D1185" s="86"/>
      <c r="E1185" s="236"/>
      <c r="F1185" s="2"/>
      <c r="H1185" s="2"/>
      <c r="I1185" s="47" t="str">
        <f>IF(OR($E1120="Cancelled",$E1120="Postponed, see Future Events for info",E1185&lt;&gt;""), "", "Information needed")</f>
        <v>Information needed</v>
      </c>
      <c r="J1185" s="38"/>
      <c r="L1185" s="2"/>
      <c r="M1185" s="381"/>
      <c r="N1185" s="2"/>
      <c r="O1185" s="42"/>
    </row>
    <row r="1186" spans="1:15" ht="14.25" customHeight="1" thickBot="1" x14ac:dyDescent="0.35">
      <c r="B1186" s="37"/>
      <c r="C1186" s="2"/>
      <c r="D1186" s="2"/>
      <c r="E1186" s="234"/>
      <c r="F1186" s="2"/>
      <c r="H1186" s="2"/>
      <c r="I1186" s="47"/>
      <c r="J1186" s="38"/>
      <c r="L1186" s="2"/>
      <c r="M1186" s="381"/>
      <c r="N1186" s="2"/>
      <c r="O1186" s="42"/>
    </row>
    <row r="1187" spans="1:15" ht="12.75" customHeight="1" x14ac:dyDescent="0.3">
      <c r="B1187" s="37"/>
      <c r="C1187" s="46" t="s">
        <v>65</v>
      </c>
      <c r="D1187" s="46"/>
      <c r="E1187" s="235"/>
      <c r="F1187" s="2"/>
      <c r="H1187" s="2"/>
      <c r="I1187" s="47" t="str">
        <f>IF(OR($E1120="Cancelled",$E1120="Postponed, see Future Events for info",E1187&lt;&gt;""), "", "Information needed")</f>
        <v>Information needed</v>
      </c>
      <c r="J1187" s="38"/>
      <c r="L1187" s="2"/>
      <c r="M1187" s="381"/>
      <c r="N1187" s="2"/>
      <c r="O1187" s="42"/>
    </row>
    <row r="1188" spans="1:15" ht="56.25" customHeight="1" thickBot="1" x14ac:dyDescent="0.3">
      <c r="B1188" s="37"/>
      <c r="C1188" s="14" t="str">
        <f>IF(E1187&lt;&gt;"Yes","","Please provide details here")</f>
        <v/>
      </c>
      <c r="D1188" s="14"/>
      <c r="E1188" s="75"/>
      <c r="F1188" s="14"/>
      <c r="G1188" s="54"/>
      <c r="H1188" s="14"/>
      <c r="I1188" s="47" t="str">
        <f>IF(AND(C1188&lt;&gt;"",E1188=""), "Information needed","")</f>
        <v/>
      </c>
      <c r="J1188" s="83"/>
      <c r="L1188" s="2"/>
      <c r="M1188" s="381"/>
      <c r="N1188" s="2"/>
      <c r="O1188" s="84"/>
    </row>
    <row r="1189" spans="1:15" ht="13.5" thickBot="1" x14ac:dyDescent="0.35">
      <c r="B1189" s="37"/>
      <c r="C1189" s="4"/>
      <c r="D1189" s="4"/>
      <c r="E1189" s="26"/>
      <c r="F1189" s="2"/>
      <c r="H1189" s="2"/>
      <c r="I1189" s="47"/>
      <c r="J1189" s="38"/>
      <c r="L1189" s="2"/>
      <c r="M1189" s="381"/>
      <c r="N1189" s="2"/>
      <c r="O1189" s="42"/>
    </row>
    <row r="1190" spans="1:15" ht="57" customHeight="1" thickBot="1" x14ac:dyDescent="0.35">
      <c r="B1190" s="37"/>
      <c r="C1190" s="27" t="s">
        <v>75</v>
      </c>
      <c r="D1190" s="27"/>
      <c r="E1190" s="145"/>
      <c r="F1190" s="2"/>
      <c r="H1190" s="2"/>
      <c r="I1190" s="51" t="str">
        <f>IF(OR($E1120="Cancelled",$E1120="Postponed, see Future Events for info",E1190&lt;&gt;""), "", "Optional")</f>
        <v>Optional</v>
      </c>
      <c r="J1190" s="38"/>
      <c r="L1190" s="2"/>
      <c r="M1190" s="85" t="s">
        <v>448</v>
      </c>
      <c r="N1190" s="2"/>
      <c r="O1190" s="42"/>
    </row>
    <row r="1191" spans="1:15" x14ac:dyDescent="0.3">
      <c r="B1191" s="37"/>
      <c r="C1191" s="4"/>
      <c r="D1191" s="4"/>
      <c r="E1191" s="234"/>
      <c r="F1191" s="2"/>
      <c r="H1191" s="2"/>
      <c r="I1191" s="47"/>
      <c r="J1191" s="38"/>
      <c r="L1191" s="2"/>
      <c r="M1191" s="4"/>
      <c r="N1191" s="2"/>
      <c r="O1191" s="42"/>
    </row>
    <row r="1192" spans="1:15" ht="13.5" thickBot="1" x14ac:dyDescent="0.35">
      <c r="C1192" s="8"/>
      <c r="D1192" s="8"/>
      <c r="I1192" s="50"/>
      <c r="J1192" s="42"/>
      <c r="M1192" s="8"/>
    </row>
    <row r="1193" spans="1:15" s="98" customFormat="1" ht="21.75" customHeight="1" thickBot="1" x14ac:dyDescent="0.35">
      <c r="C1193" s="247" t="s">
        <v>392</v>
      </c>
      <c r="D1193" s="150"/>
      <c r="E1193" s="247" t="s">
        <v>406</v>
      </c>
      <c r="I1193" s="96"/>
      <c r="M1193" s="94" t="s">
        <v>251</v>
      </c>
    </row>
    <row r="1194" spans="1:15" ht="12.5" x14ac:dyDescent="0.25">
      <c r="C1194" s="44"/>
      <c r="D1194" s="44"/>
      <c r="M1194" s="44"/>
    </row>
    <row r="1196" spans="1:15" x14ac:dyDescent="0.3">
      <c r="B1196" s="37"/>
      <c r="C1196" s="4"/>
      <c r="D1196" s="4"/>
      <c r="E1196" s="234"/>
      <c r="F1196" s="2"/>
      <c r="H1196" s="2"/>
      <c r="I1196" s="48"/>
      <c r="J1196" s="2"/>
      <c r="L1196" s="2"/>
      <c r="M1196" s="4"/>
      <c r="N1196" s="2"/>
    </row>
    <row r="1197" spans="1:15" ht="29.5" x14ac:dyDescent="0.25">
      <c r="A1197" s="200">
        <v>15</v>
      </c>
      <c r="B1197" s="35"/>
      <c r="C1197" s="151" t="s">
        <v>338</v>
      </c>
      <c r="D1197" s="151"/>
      <c r="E1197" s="151"/>
      <c r="F1197" s="152"/>
      <c r="G1197" s="16"/>
      <c r="H1197" s="12"/>
      <c r="I1197" s="140" t="str">
        <f>IF(COUNTIF(I1201:I1275,"Information needed")&lt;1,"Complete","Incomplete")</f>
        <v>Incomplete</v>
      </c>
      <c r="J1197" s="41"/>
      <c r="K1197" s="200">
        <v>15</v>
      </c>
      <c r="L1197" s="12"/>
      <c r="M1197" s="101" t="s">
        <v>263</v>
      </c>
      <c r="N1197" s="12"/>
    </row>
    <row r="1198" spans="1:15" x14ac:dyDescent="0.3">
      <c r="B1198" s="37"/>
      <c r="C1198" s="37"/>
      <c r="D1198" s="37"/>
      <c r="E1198" s="37"/>
      <c r="F1198" s="37"/>
      <c r="G1198" s="16"/>
      <c r="H1198" s="37"/>
      <c r="I1198" s="37"/>
      <c r="J1198" s="37"/>
      <c r="L1198" s="2"/>
      <c r="M1198" s="4"/>
      <c r="N1198" s="2"/>
    </row>
    <row r="1199" spans="1:15" ht="18" customHeight="1" x14ac:dyDescent="0.4">
      <c r="B1199" s="37"/>
      <c r="C1199" s="142" t="s">
        <v>446</v>
      </c>
      <c r="D1199" s="142"/>
      <c r="E1199" s="141"/>
      <c r="F1199" s="2"/>
      <c r="H1199" s="2"/>
      <c r="I1199" s="48"/>
      <c r="J1199" s="2"/>
      <c r="L1199" s="2"/>
      <c r="M1199" s="143" t="s">
        <v>319</v>
      </c>
      <c r="N1199" s="2"/>
    </row>
    <row r="1200" spans="1:15" ht="13.5" customHeight="1" thickBot="1" x14ac:dyDescent="0.35">
      <c r="B1200" s="37"/>
      <c r="C1200" s="4"/>
      <c r="D1200" s="4"/>
      <c r="E1200" s="234"/>
      <c r="F1200" s="2"/>
      <c r="H1200" s="2"/>
      <c r="I1200" s="48"/>
      <c r="J1200" s="2"/>
      <c r="L1200" s="2"/>
      <c r="M1200" s="26"/>
      <c r="N1200" s="2"/>
    </row>
    <row r="1201" spans="2:15" ht="13.5" customHeight="1" x14ac:dyDescent="0.3">
      <c r="B1201" s="37"/>
      <c r="C1201" s="13" t="s">
        <v>13</v>
      </c>
      <c r="D1201" s="13"/>
      <c r="E1201" s="235"/>
      <c r="F1201" s="2"/>
      <c r="H1201" s="2"/>
      <c r="I1201" s="47" t="str">
        <f>IF(OR($E1205="Cancelled",$E1205="Postponed, see Future Events for info",E1201&lt;&gt;""), "", "Information needed")</f>
        <v>Information needed</v>
      </c>
      <c r="J1201" s="38"/>
      <c r="L1201" s="2"/>
      <c r="M1201" s="355" t="s">
        <v>457</v>
      </c>
      <c r="N1201" s="2"/>
      <c r="O1201" s="42"/>
    </row>
    <row r="1202" spans="2:15" ht="13.5" customHeight="1" x14ac:dyDescent="0.3">
      <c r="B1202" s="37"/>
      <c r="C1202" s="13" t="s">
        <v>50</v>
      </c>
      <c r="D1202" s="13"/>
      <c r="E1202" s="237"/>
      <c r="F1202" s="2"/>
      <c r="H1202" s="2"/>
      <c r="I1202" s="47" t="str">
        <f>IF(OR($E1205="Cancelled",$E1205="Postponed, see Future Events for info",E1202&lt;&gt;""), "", "Information needed")</f>
        <v>Information needed</v>
      </c>
      <c r="J1202" s="38"/>
      <c r="L1202" s="2"/>
      <c r="M1202" s="355"/>
      <c r="N1202" s="2"/>
      <c r="O1202" s="42"/>
    </row>
    <row r="1203" spans="2:15" ht="13.5" customHeight="1" x14ac:dyDescent="0.3">
      <c r="B1203" s="37"/>
      <c r="C1203" s="13" t="s">
        <v>110</v>
      </c>
      <c r="D1203" s="13"/>
      <c r="E1203" s="237"/>
      <c r="F1203" s="2"/>
      <c r="H1203" s="2"/>
      <c r="I1203" s="47" t="str">
        <f>IF(OR($E1205="Cancelled",$E1205="Postponed, see Future Events for info",E1203&lt;&gt;""), "", "Information needed")</f>
        <v>Information needed</v>
      </c>
      <c r="J1203" s="38"/>
      <c r="L1203" s="2"/>
      <c r="M1203" s="355"/>
      <c r="N1203" s="2"/>
      <c r="O1203" s="42"/>
    </row>
    <row r="1204" spans="2:15" ht="13.5" customHeight="1" x14ac:dyDescent="0.3">
      <c r="B1204" s="37"/>
      <c r="C1204" s="13" t="s">
        <v>487</v>
      </c>
      <c r="D1204" s="13"/>
      <c r="E1204" s="237"/>
      <c r="F1204" s="2"/>
      <c r="H1204" s="2"/>
      <c r="I1204" s="47" t="str">
        <f>IF(OR($E1205="Cancelled",$E1205="Postponed, see Future Events for info",E1204&lt;&gt;""), "", "Information needed")</f>
        <v>Information needed</v>
      </c>
      <c r="J1204" s="38"/>
      <c r="L1204" s="2"/>
      <c r="M1204" s="355"/>
      <c r="N1204" s="2"/>
      <c r="O1204" s="42"/>
    </row>
    <row r="1205" spans="2:15" ht="13.5" customHeight="1" thickBot="1" x14ac:dyDescent="0.35">
      <c r="B1205" s="37"/>
      <c r="C1205" s="156" t="s">
        <v>486</v>
      </c>
      <c r="D1205" s="13"/>
      <c r="E1205" s="236"/>
      <c r="F1205" s="2"/>
      <c r="H1205" s="2"/>
      <c r="I1205" s="47" t="str">
        <f>IF(OR($E1205="Cancelled",$E1205="Postponed, see Future Events for info",E1205&lt;&gt;""), "", "Information needed")</f>
        <v>Information needed</v>
      </c>
      <c r="J1205" s="38"/>
      <c r="L1205" s="2"/>
      <c r="M1205" s="355"/>
      <c r="N1205" s="2"/>
      <c r="O1205" s="42"/>
    </row>
    <row r="1206" spans="2:15" ht="13.5" customHeight="1" thickBot="1" x14ac:dyDescent="0.35">
      <c r="B1206" s="37"/>
      <c r="C1206" s="13"/>
      <c r="D1206" s="13"/>
      <c r="E1206" s="234"/>
      <c r="F1206" s="2"/>
      <c r="H1206" s="2"/>
      <c r="I1206" s="47"/>
      <c r="J1206" s="38"/>
      <c r="L1206" s="2"/>
      <c r="M1206" s="355"/>
      <c r="N1206" s="2"/>
      <c r="O1206" s="42"/>
    </row>
    <row r="1207" spans="2:15" ht="13.5" customHeight="1" x14ac:dyDescent="0.3">
      <c r="B1207" s="37"/>
      <c r="C1207" s="13" t="s">
        <v>503</v>
      </c>
      <c r="D1207" s="13"/>
      <c r="E1207" s="235"/>
      <c r="F1207" s="2"/>
      <c r="H1207" s="2"/>
      <c r="I1207" s="47" t="str">
        <f>IF(OR($E1205="Cancelled",$E1205="Postponed, see Future Events for info",E1207&lt;&gt;""), "", "Information needed")</f>
        <v>Information needed</v>
      </c>
      <c r="J1207" s="38"/>
      <c r="L1207" s="2"/>
      <c r="M1207" s="355"/>
      <c r="N1207" s="2"/>
      <c r="O1207" s="42"/>
    </row>
    <row r="1208" spans="2:15" ht="13.5" customHeight="1" thickBot="1" x14ac:dyDescent="0.35">
      <c r="B1208" s="37"/>
      <c r="C1208" s="23" t="str">
        <f>IF(E1207&lt;&gt;"Yes","Use this space if you would like to report repeated 2023 events as one entry","If yes, how many times did you run this event/ how many events were in the series?")</f>
        <v>Use this space if you would like to report repeated 2023 events as one entry</v>
      </c>
      <c r="D1208" s="13"/>
      <c r="E1208" s="236"/>
      <c r="F1208" s="2"/>
      <c r="H1208" s="2"/>
      <c r="I1208" s="47" t="str">
        <f>IF(AND(C1208="If yes, how many times did you run this event/ how many events were in the series?",E1208=""), "Information needed","")</f>
        <v/>
      </c>
      <c r="J1208" s="38"/>
      <c r="L1208" s="2"/>
      <c r="M1208" s="355"/>
      <c r="N1208" s="2"/>
      <c r="O1208" s="42"/>
    </row>
    <row r="1209" spans="2:15" ht="13.5" customHeight="1" thickBot="1" x14ac:dyDescent="0.35">
      <c r="B1209" s="37"/>
      <c r="C1209" s="13"/>
      <c r="D1209" s="13"/>
      <c r="E1209" s="234"/>
      <c r="F1209" s="2"/>
      <c r="H1209" s="2"/>
      <c r="I1209" s="47"/>
      <c r="J1209" s="38"/>
      <c r="L1209" s="2"/>
      <c r="M1209" s="355" t="s">
        <v>456</v>
      </c>
      <c r="N1209" s="2"/>
      <c r="O1209" s="42"/>
    </row>
    <row r="1210" spans="2:15" ht="13.5" customHeight="1" x14ac:dyDescent="0.3">
      <c r="B1210" s="37"/>
      <c r="C1210" s="13" t="str">
        <f>IF(E1207&lt;&gt;"Yes","Start date","Date of first event")</f>
        <v>Start date</v>
      </c>
      <c r="D1210" s="13"/>
      <c r="E1210" s="238"/>
      <c r="F1210" s="2"/>
      <c r="H1210" s="2"/>
      <c r="I1210" s="47" t="str">
        <f>IF(OR($E1205="Cancelled",$E1205="Postponed, see Future Events for info",E1210&lt;&gt;""), "", "Information needed")</f>
        <v>Information needed</v>
      </c>
      <c r="J1210" s="38"/>
      <c r="L1210" s="2"/>
      <c r="M1210" s="355"/>
      <c r="N1210" s="2"/>
      <c r="O1210" s="42"/>
    </row>
    <row r="1211" spans="2:15" ht="13.5" customHeight="1" thickBot="1" x14ac:dyDescent="0.35">
      <c r="B1211" s="37"/>
      <c r="C1211" s="13" t="str">
        <f>IF(E1207&lt;&gt;"Yes","End date","Date of last event")</f>
        <v>End date</v>
      </c>
      <c r="D1211" s="13"/>
      <c r="E1211" s="239"/>
      <c r="F1211" s="2"/>
      <c r="H1211" s="2"/>
      <c r="I1211" s="47" t="str">
        <f>IF(OR($E1205="Cancelled",$E1205="Postponed, see Future Events for info",E1211&lt;&gt;""), "", "Information needed")</f>
        <v>Information needed</v>
      </c>
      <c r="J1211" s="38"/>
      <c r="L1211" s="2"/>
      <c r="M1211" s="355"/>
      <c r="N1211" s="2"/>
      <c r="O1211" s="42"/>
    </row>
    <row r="1212" spans="2:15" ht="13.5" customHeight="1" thickBot="1" x14ac:dyDescent="0.35">
      <c r="B1212" s="37"/>
      <c r="C1212" s="13"/>
      <c r="D1212" s="13"/>
      <c r="E1212" s="234"/>
      <c r="F1212" s="2"/>
      <c r="H1212" s="2"/>
      <c r="I1212" s="47"/>
      <c r="J1212" s="38"/>
      <c r="L1212" s="2"/>
      <c r="M1212" s="147" t="s">
        <v>389</v>
      </c>
      <c r="N1212" s="2"/>
      <c r="O1212" s="42"/>
    </row>
    <row r="1213" spans="2:15" ht="13.5" customHeight="1" x14ac:dyDescent="0.3">
      <c r="B1213" s="37"/>
      <c r="C1213" s="13" t="s">
        <v>54</v>
      </c>
      <c r="D1213" s="13"/>
      <c r="E1213" s="235"/>
      <c r="F1213" s="2"/>
      <c r="H1213" s="2"/>
      <c r="I1213" s="47" t="str">
        <f>IF(OR($E1205="Cancelled",$E1205="Postponed, see Future Events for info",E1213&lt;&gt;""), "", "Information needed")</f>
        <v>Information needed</v>
      </c>
      <c r="J1213" s="38"/>
      <c r="L1213" s="2"/>
      <c r="M1213" s="26"/>
      <c r="N1213" s="2"/>
      <c r="O1213" s="42"/>
    </row>
    <row r="1214" spans="2:15" ht="13.5" customHeight="1" thickBot="1" x14ac:dyDescent="0.35">
      <c r="B1214" s="37"/>
      <c r="C1214" s="13" t="s">
        <v>73</v>
      </c>
      <c r="D1214" s="13"/>
      <c r="E1214" s="236"/>
      <c r="F1214" s="2"/>
      <c r="H1214" s="2"/>
      <c r="I1214" s="51" t="str">
        <f>IF(OR($E1205="Cancelled",$E1205="Postponed, see Future Events for info",E1214&lt;&gt;""), "", "Optional")</f>
        <v>Optional</v>
      </c>
      <c r="J1214" s="38"/>
      <c r="L1214" s="2"/>
      <c r="M1214" s="355" t="s">
        <v>453</v>
      </c>
      <c r="N1214" s="2"/>
      <c r="O1214" s="42"/>
    </row>
    <row r="1215" spans="2:15" ht="13.5" customHeight="1" thickBot="1" x14ac:dyDescent="0.35">
      <c r="B1215" s="37"/>
      <c r="C1215" s="13"/>
      <c r="D1215" s="13"/>
      <c r="E1215" s="234"/>
      <c r="F1215" s="2"/>
      <c r="H1215" s="2"/>
      <c r="I1215" s="47"/>
      <c r="J1215" s="38"/>
      <c r="L1215" s="2"/>
      <c r="M1215" s="355"/>
      <c r="N1215" s="2"/>
      <c r="O1215" s="42"/>
    </row>
    <row r="1216" spans="2:15" ht="13.5" customHeight="1" x14ac:dyDescent="0.3">
      <c r="B1216" s="37"/>
      <c r="C1216" s="13" t="s">
        <v>55</v>
      </c>
      <c r="D1216" s="13"/>
      <c r="E1216" s="235"/>
      <c r="F1216" s="2"/>
      <c r="H1216" s="2"/>
      <c r="I1216" s="47" t="str">
        <f>IF(OR($E1205="Cancelled",$E1205="Postponed, see Future Events for info",E1216&lt;&gt;""), "", "Information needed")</f>
        <v>Information needed</v>
      </c>
      <c r="J1216" s="38"/>
      <c r="L1216" s="2"/>
      <c r="M1216" s="355"/>
      <c r="N1216" s="2"/>
      <c r="O1216" s="42"/>
    </row>
    <row r="1217" spans="2:15" ht="13.5" customHeight="1" thickBot="1" x14ac:dyDescent="0.35">
      <c r="B1217" s="37"/>
      <c r="C1217" s="13" t="s">
        <v>74</v>
      </c>
      <c r="D1217" s="13"/>
      <c r="E1217" s="236"/>
      <c r="F1217" s="2"/>
      <c r="H1217" s="2"/>
      <c r="I1217" s="51" t="str">
        <f>IF(OR($E1205="Cancelled",$E1205="Postponed, see Future Events for info",E1217&lt;&gt;""), "", "Optional")</f>
        <v>Optional</v>
      </c>
      <c r="J1217" s="38"/>
      <c r="L1217" s="2"/>
      <c r="M1217" s="355"/>
      <c r="N1217" s="2"/>
      <c r="O1217" s="42"/>
    </row>
    <row r="1218" spans="2:15" ht="13.5" customHeight="1" thickBot="1" x14ac:dyDescent="0.35">
      <c r="B1218" s="37"/>
      <c r="C1218" s="13"/>
      <c r="D1218" s="13"/>
      <c r="E1218" s="234"/>
      <c r="F1218" s="2"/>
      <c r="H1218" s="2"/>
      <c r="I1218" s="47"/>
      <c r="J1218" s="38"/>
      <c r="L1218" s="2"/>
      <c r="M1218" s="355"/>
      <c r="N1218" s="2"/>
      <c r="O1218" s="42"/>
    </row>
    <row r="1219" spans="2:15" ht="13.5" customHeight="1" x14ac:dyDescent="0.3">
      <c r="B1219" s="37"/>
      <c r="C1219" s="13" t="str">
        <f>IF(E1207&lt;&gt;"Yes","Number of attendees (approx.)","Number of attendees (average number per event)")</f>
        <v>Number of attendees (approx.)</v>
      </c>
      <c r="D1219" s="13"/>
      <c r="E1219" s="235"/>
      <c r="F1219" s="2"/>
      <c r="H1219" s="2"/>
      <c r="I1219" s="47" t="str">
        <f>IF(OR($E1205="Cancelled",$E1205="Postponed, see Future Events for info",E1219&lt;&gt;""), "", "Information needed")</f>
        <v>Information needed</v>
      </c>
      <c r="J1219" s="38"/>
      <c r="L1219" s="2"/>
      <c r="M1219" s="355"/>
      <c r="N1219" s="2"/>
      <c r="O1219" s="42"/>
    </row>
    <row r="1220" spans="2:15" ht="13.5" customHeight="1" thickBot="1" x14ac:dyDescent="0.35">
      <c r="B1220" s="37"/>
      <c r="C1220" s="13" t="s">
        <v>483</v>
      </c>
      <c r="D1220" s="13"/>
      <c r="E1220" s="236"/>
      <c r="F1220" s="2"/>
      <c r="H1220" s="2"/>
      <c r="I1220" s="47" t="str">
        <f>IF(OR($E1205="Cancelled",$E1205="Postponed, see Future Events for info",E1220&lt;&gt;""), "", "Information needed")</f>
        <v>Information needed</v>
      </c>
      <c r="J1220" s="38"/>
      <c r="L1220" s="2"/>
      <c r="M1220" s="355"/>
      <c r="N1220" s="2"/>
      <c r="O1220" s="42"/>
    </row>
    <row r="1221" spans="2:15" ht="13.5" customHeight="1" x14ac:dyDescent="0.3">
      <c r="B1221" s="37"/>
      <c r="C1221" s="13"/>
      <c r="D1221" s="13"/>
      <c r="E1221" s="234"/>
      <c r="F1221" s="2"/>
      <c r="H1221" s="2"/>
      <c r="I1221" s="47"/>
      <c r="J1221" s="38"/>
      <c r="L1221" s="2"/>
      <c r="M1221" s="331"/>
      <c r="N1221" s="2"/>
      <c r="O1221" s="42"/>
    </row>
    <row r="1222" spans="2:15" ht="15" customHeight="1" thickBot="1" x14ac:dyDescent="0.35">
      <c r="B1222" s="328"/>
      <c r="C1222" s="332" t="s">
        <v>517</v>
      </c>
      <c r="D1222" s="329"/>
      <c r="E1222" s="330"/>
      <c r="F1222" s="2"/>
      <c r="H1222" s="2"/>
      <c r="I1222" s="47"/>
      <c r="J1222" s="38"/>
      <c r="L1222" s="2"/>
      <c r="M1222" s="382" t="s">
        <v>504</v>
      </c>
      <c r="N1222" s="2"/>
      <c r="O1222" s="42"/>
    </row>
    <row r="1223" spans="2:15" ht="13.5" customHeight="1" x14ac:dyDescent="0.3">
      <c r="B1223" s="328"/>
      <c r="C1223" s="333" t="s">
        <v>493</v>
      </c>
      <c r="D1223" s="329"/>
      <c r="E1223" s="269"/>
      <c r="F1223" s="2"/>
      <c r="H1223" s="2"/>
      <c r="I1223" s="379" t="str">
        <f>IF(OR(E1223&lt;&gt;"",E1224&lt;&gt;"",E1225&lt;&gt;"",E1226&lt;&gt;"",E1227&lt;&gt;"",E1228&lt;&gt;"",E1229&lt;&gt;"",E1230&lt;&gt;"",E1231&lt;&gt;"",E1232&lt;&gt;"",E1233&lt;&gt;"",E1234&lt;&gt;""), "", "Information needed")</f>
        <v>Information needed</v>
      </c>
      <c r="J1223" s="38"/>
      <c r="L1223" s="2"/>
      <c r="M1223" s="382"/>
      <c r="N1223" s="2"/>
      <c r="O1223" s="42"/>
    </row>
    <row r="1224" spans="2:15" ht="13.5" customHeight="1" x14ac:dyDescent="0.3">
      <c r="B1224" s="328"/>
      <c r="C1224" s="333" t="s">
        <v>494</v>
      </c>
      <c r="D1224" s="329"/>
      <c r="E1224" s="271"/>
      <c r="F1224" s="2"/>
      <c r="H1224" s="2"/>
      <c r="I1224" s="379"/>
      <c r="J1224" s="38"/>
      <c r="L1224" s="2"/>
      <c r="M1224" s="382"/>
      <c r="N1224" s="2"/>
      <c r="O1224" s="42"/>
    </row>
    <row r="1225" spans="2:15" ht="13.5" customHeight="1" x14ac:dyDescent="0.3">
      <c r="B1225" s="328"/>
      <c r="C1225" s="333" t="s">
        <v>526</v>
      </c>
      <c r="D1225" s="329"/>
      <c r="E1225" s="271"/>
      <c r="F1225" s="2"/>
      <c r="H1225" s="2"/>
      <c r="I1225" s="379"/>
      <c r="J1225" s="38"/>
      <c r="L1225" s="2"/>
      <c r="M1225" s="382"/>
      <c r="N1225" s="2"/>
      <c r="O1225" s="42"/>
    </row>
    <row r="1226" spans="2:15" ht="13.5" customHeight="1" x14ac:dyDescent="0.3">
      <c r="B1226" s="328"/>
      <c r="C1226" s="333" t="s">
        <v>496</v>
      </c>
      <c r="D1226" s="329"/>
      <c r="E1226" s="271"/>
      <c r="F1226" s="2"/>
      <c r="H1226" s="2"/>
      <c r="I1226" s="379"/>
      <c r="J1226" s="38"/>
      <c r="L1226" s="2"/>
      <c r="M1226" s="382"/>
      <c r="N1226" s="2"/>
      <c r="O1226" s="42"/>
    </row>
    <row r="1227" spans="2:15" ht="13.5" customHeight="1" x14ac:dyDescent="0.3">
      <c r="B1227" s="328"/>
      <c r="C1227" s="333" t="s">
        <v>497</v>
      </c>
      <c r="D1227" s="329"/>
      <c r="E1227" s="271"/>
      <c r="F1227" s="2"/>
      <c r="H1227" s="2"/>
      <c r="I1227" s="379"/>
      <c r="J1227" s="38"/>
      <c r="L1227" s="2"/>
      <c r="M1227" s="382"/>
      <c r="N1227" s="2"/>
      <c r="O1227" s="42"/>
    </row>
    <row r="1228" spans="2:15" ht="13.5" customHeight="1" x14ac:dyDescent="0.3">
      <c r="B1228" s="328"/>
      <c r="C1228" s="333" t="s">
        <v>498</v>
      </c>
      <c r="D1228" s="329"/>
      <c r="E1228" s="271"/>
      <c r="F1228" s="2"/>
      <c r="H1228" s="2"/>
      <c r="I1228" s="379"/>
      <c r="J1228" s="38"/>
      <c r="L1228" s="2"/>
      <c r="M1228" s="382"/>
      <c r="N1228" s="2"/>
      <c r="O1228" s="42"/>
    </row>
    <row r="1229" spans="2:15" ht="13.5" customHeight="1" x14ac:dyDescent="0.3">
      <c r="B1229" s="328"/>
      <c r="C1229" s="333" t="s">
        <v>499</v>
      </c>
      <c r="D1229" s="329"/>
      <c r="E1229" s="271"/>
      <c r="F1229" s="2"/>
      <c r="H1229" s="2"/>
      <c r="I1229" s="379"/>
      <c r="J1229" s="38"/>
      <c r="L1229" s="2"/>
      <c r="M1229" s="382"/>
      <c r="N1229" s="2"/>
      <c r="O1229" s="42"/>
    </row>
    <row r="1230" spans="2:15" ht="13.5" customHeight="1" x14ac:dyDescent="0.3">
      <c r="B1230" s="328"/>
      <c r="C1230" s="333" t="s">
        <v>500</v>
      </c>
      <c r="D1230" s="329"/>
      <c r="E1230" s="271"/>
      <c r="F1230" s="2"/>
      <c r="H1230" s="2"/>
      <c r="I1230" s="379"/>
      <c r="J1230" s="38"/>
      <c r="L1230" s="2"/>
      <c r="M1230" s="382"/>
      <c r="N1230" s="2"/>
      <c r="O1230" s="42"/>
    </row>
    <row r="1231" spans="2:15" ht="13.5" customHeight="1" x14ac:dyDescent="0.3">
      <c r="B1231" s="328"/>
      <c r="C1231" s="333" t="s">
        <v>512</v>
      </c>
      <c r="D1231" s="329"/>
      <c r="E1231" s="271"/>
      <c r="F1231" s="2"/>
      <c r="H1231" s="2"/>
      <c r="I1231" s="379"/>
      <c r="J1231" s="38"/>
      <c r="L1231" s="2"/>
      <c r="M1231" s="382"/>
      <c r="N1231" s="2"/>
      <c r="O1231" s="42"/>
    </row>
    <row r="1232" spans="2:15" ht="13.5" customHeight="1" x14ac:dyDescent="0.3">
      <c r="B1232" s="328"/>
      <c r="C1232" s="334" t="s">
        <v>514</v>
      </c>
      <c r="D1232" s="329"/>
      <c r="E1232" s="271"/>
      <c r="F1232" s="2"/>
      <c r="H1232" s="2"/>
      <c r="I1232" s="379"/>
      <c r="J1232" s="38"/>
      <c r="L1232" s="2"/>
      <c r="M1232" s="382"/>
      <c r="N1232" s="2"/>
      <c r="O1232" s="42"/>
    </row>
    <row r="1233" spans="2:15" ht="13.5" customHeight="1" x14ac:dyDescent="0.3">
      <c r="B1233" s="328"/>
      <c r="C1233" s="334" t="s">
        <v>513</v>
      </c>
      <c r="D1233" s="329"/>
      <c r="E1233" s="271"/>
      <c r="F1233" s="2"/>
      <c r="H1233" s="2"/>
      <c r="I1233" s="379"/>
      <c r="J1233" s="38"/>
      <c r="L1233" s="2"/>
      <c r="M1233" s="383" t="s">
        <v>454</v>
      </c>
      <c r="N1233" s="2"/>
      <c r="O1233" s="42"/>
    </row>
    <row r="1234" spans="2:15" ht="13.5" customHeight="1" thickBot="1" x14ac:dyDescent="0.35">
      <c r="B1234" s="328"/>
      <c r="C1234" s="334" t="s">
        <v>511</v>
      </c>
      <c r="D1234" s="329"/>
      <c r="E1234" s="272"/>
      <c r="F1234" s="2"/>
      <c r="H1234" s="2"/>
      <c r="I1234" s="379"/>
      <c r="J1234" s="38"/>
      <c r="L1234" s="2"/>
      <c r="M1234" s="383"/>
      <c r="N1234" s="2"/>
      <c r="O1234" s="42"/>
    </row>
    <row r="1235" spans="2:15" ht="13.5" customHeight="1" x14ac:dyDescent="0.4">
      <c r="B1235" s="37"/>
      <c r="C1235" s="13"/>
      <c r="D1235" s="13"/>
      <c r="E1235" s="270"/>
      <c r="F1235" s="2"/>
      <c r="H1235" s="2"/>
      <c r="I1235" s="47"/>
      <c r="J1235" s="38"/>
      <c r="L1235" s="2"/>
      <c r="M1235" s="26"/>
      <c r="N1235" s="2"/>
      <c r="O1235" s="42"/>
    </row>
    <row r="1236" spans="2:15" ht="18" customHeight="1" x14ac:dyDescent="0.4">
      <c r="B1236" s="37"/>
      <c r="C1236" s="142" t="s">
        <v>346</v>
      </c>
      <c r="D1236" s="13"/>
      <c r="E1236" s="14"/>
      <c r="F1236" s="2"/>
      <c r="H1236" s="2"/>
      <c r="I1236" s="47"/>
      <c r="J1236" s="38"/>
      <c r="L1236" s="2"/>
      <c r="M1236" s="142" t="s">
        <v>346</v>
      </c>
      <c r="N1236" s="2"/>
      <c r="O1236" s="42"/>
    </row>
    <row r="1237" spans="2:15" ht="13.5" customHeight="1" thickBot="1" x14ac:dyDescent="0.35">
      <c r="B1237" s="37"/>
      <c r="C1237" s="13"/>
      <c r="D1237" s="13"/>
      <c r="E1237" s="234"/>
      <c r="F1237" s="2"/>
      <c r="H1237" s="2"/>
      <c r="I1237" s="47"/>
      <c r="J1237" s="38"/>
      <c r="L1237" s="2"/>
      <c r="M1237" s="26"/>
      <c r="N1237" s="2"/>
      <c r="O1237" s="42"/>
    </row>
    <row r="1238" spans="2:15" ht="63" thickBot="1" x14ac:dyDescent="0.35">
      <c r="B1238" s="37"/>
      <c r="C1238" s="229" t="s">
        <v>455</v>
      </c>
      <c r="D1238" s="13"/>
      <c r="E1238" s="145"/>
      <c r="F1238" s="2"/>
      <c r="H1238" s="2"/>
      <c r="I1238" s="51" t="str">
        <f>IF(OR($E1205="Cancelled",$E1205="Postponed, see Future Events for info",E1238&lt;&gt;""), "", "Optional")</f>
        <v>Optional</v>
      </c>
      <c r="J1238" s="38"/>
      <c r="L1238" s="2"/>
      <c r="M1238" s="229" t="s">
        <v>458</v>
      </c>
      <c r="N1238" s="2"/>
      <c r="O1238" s="42"/>
    </row>
    <row r="1239" spans="2:15" x14ac:dyDescent="0.3">
      <c r="B1239" s="37"/>
      <c r="C1239" s="13"/>
      <c r="D1239" s="13"/>
      <c r="E1239" s="234"/>
      <c r="F1239" s="2"/>
      <c r="H1239" s="2"/>
      <c r="I1239" s="47"/>
      <c r="J1239" s="38"/>
      <c r="L1239" s="2"/>
      <c r="M1239" s="26"/>
      <c r="N1239" s="2"/>
      <c r="O1239" s="42"/>
    </row>
    <row r="1240" spans="2:15" ht="18" customHeight="1" x14ac:dyDescent="0.4">
      <c r="B1240" s="37"/>
      <c r="C1240" s="142" t="s">
        <v>130</v>
      </c>
      <c r="D1240" s="13"/>
      <c r="E1240" s="141"/>
      <c r="F1240" s="2"/>
      <c r="H1240" s="2"/>
      <c r="I1240" s="47"/>
      <c r="J1240" s="38"/>
      <c r="L1240" s="2"/>
      <c r="M1240" s="144" t="s">
        <v>130</v>
      </c>
      <c r="N1240" s="2"/>
      <c r="O1240" s="42"/>
    </row>
    <row r="1241" spans="2:15" ht="13.5" customHeight="1" thickBot="1" x14ac:dyDescent="0.35">
      <c r="B1241" s="37"/>
      <c r="C1241" s="14"/>
      <c r="D1241" s="13"/>
      <c r="E1241" s="240"/>
      <c r="F1241" s="2"/>
      <c r="H1241" s="2"/>
      <c r="I1241" s="47"/>
      <c r="J1241" s="38"/>
      <c r="L1241" s="2"/>
      <c r="M1241" s="380" t="s">
        <v>525</v>
      </c>
      <c r="N1241" s="2"/>
      <c r="O1241" s="42"/>
    </row>
    <row r="1242" spans="2:15" ht="13.5" customHeight="1" x14ac:dyDescent="0.3">
      <c r="B1242" s="37"/>
      <c r="C1242" s="13" t="s">
        <v>431</v>
      </c>
      <c r="D1242" s="13"/>
      <c r="E1242" s="235"/>
      <c r="F1242" s="2"/>
      <c r="H1242" s="2"/>
      <c r="I1242" s="47" t="str">
        <f>IF(OR($E1205="Postponed, see Future Events for info",E1242&lt;&gt;""), "", "Information needed")</f>
        <v>Information needed</v>
      </c>
      <c r="J1242" s="38"/>
      <c r="L1242" s="2"/>
      <c r="M1242" s="380"/>
      <c r="N1242" s="2"/>
      <c r="O1242" s="42"/>
    </row>
    <row r="1243" spans="2:15" ht="13.5" thickBot="1" x14ac:dyDescent="0.35">
      <c r="B1243" s="37"/>
      <c r="C1243" s="13" t="s">
        <v>321</v>
      </c>
      <c r="D1243" s="13"/>
      <c r="E1243" s="236"/>
      <c r="F1243" s="2"/>
      <c r="H1243" s="2"/>
      <c r="I1243" s="47" t="str">
        <f>IF(OR($E1205="Cancelled",$E1205="Postponed, see Future Events for info",E1243&lt;&gt;""), "", "Information needed")</f>
        <v>Information needed</v>
      </c>
      <c r="J1243" s="38"/>
      <c r="L1243" s="2"/>
      <c r="M1243" s="380"/>
      <c r="N1243" s="2"/>
      <c r="O1243" s="42"/>
    </row>
    <row r="1244" spans="2:15" ht="13.5" thickBot="1" x14ac:dyDescent="0.35">
      <c r="B1244" s="37"/>
      <c r="C1244" s="13"/>
      <c r="D1244" s="13"/>
      <c r="E1244" s="234"/>
      <c r="F1244" s="2"/>
      <c r="H1244" s="2"/>
      <c r="I1244" s="47"/>
      <c r="J1244" s="38"/>
      <c r="L1244" s="2"/>
      <c r="M1244" s="380"/>
      <c r="N1244" s="2"/>
      <c r="O1244" s="42"/>
    </row>
    <row r="1245" spans="2:15" x14ac:dyDescent="0.3">
      <c r="B1245" s="37"/>
      <c r="C1245" s="13" t="s">
        <v>113</v>
      </c>
      <c r="D1245" s="13"/>
      <c r="E1245" s="241"/>
      <c r="F1245" s="2"/>
      <c r="H1245" s="2"/>
      <c r="I1245" s="47" t="str">
        <f>IF(OR($E1205="Postponed, see Future Events for info",E1245&lt;&gt;""), "", "Information needed")</f>
        <v>Information needed</v>
      </c>
      <c r="J1245" s="38"/>
      <c r="L1245" s="2"/>
      <c r="M1245" s="380"/>
      <c r="N1245" s="2"/>
      <c r="O1245" s="42"/>
    </row>
    <row r="1246" spans="2:15" ht="13.5" thickBot="1" x14ac:dyDescent="0.35">
      <c r="B1246" s="37"/>
      <c r="C1246" s="14" t="str">
        <f>IF(E1245&lt;&gt;"Yes","","Was the contract reviewed by the RSC Legal team?")</f>
        <v/>
      </c>
      <c r="D1246" s="14"/>
      <c r="E1246" s="75"/>
      <c r="F1246" s="2"/>
      <c r="H1246" s="2"/>
      <c r="I1246" s="47" t="str">
        <f>IF(AND(C1246&lt;&gt;"",E1246=""), "Information needed","")</f>
        <v/>
      </c>
      <c r="J1246" s="38"/>
      <c r="L1246" s="2"/>
      <c r="M1246" s="380"/>
      <c r="N1246" s="2"/>
      <c r="O1246" s="42"/>
    </row>
    <row r="1247" spans="2:15" ht="13.5" thickBot="1" x14ac:dyDescent="0.35">
      <c r="B1247" s="37"/>
      <c r="C1247" s="2"/>
      <c r="D1247" s="2"/>
      <c r="E1247" s="234"/>
      <c r="F1247" s="2"/>
      <c r="H1247" s="2"/>
      <c r="I1247" s="47"/>
      <c r="J1247" s="38"/>
      <c r="L1247" s="2"/>
      <c r="M1247" s="380"/>
      <c r="N1247" s="2"/>
      <c r="O1247" s="42"/>
    </row>
    <row r="1248" spans="2:15" x14ac:dyDescent="0.3">
      <c r="B1248" s="37"/>
      <c r="C1248" s="13" t="s">
        <v>527</v>
      </c>
      <c r="D1248" s="13"/>
      <c r="E1248" s="235"/>
      <c r="F1248" s="2"/>
      <c r="H1248" s="2"/>
      <c r="I1248" s="47" t="str">
        <f>IF(OR($E1205="Cancelled",$E1205="Postponed, see Future Events for info",E1248&lt;&gt;""), "", "Information needed")</f>
        <v>Information needed</v>
      </c>
      <c r="J1248" s="38"/>
      <c r="L1248" s="2"/>
      <c r="M1248" s="380"/>
      <c r="N1248" s="2"/>
      <c r="O1248" s="42"/>
    </row>
    <row r="1249" spans="1:15" ht="26.25" customHeight="1" thickBot="1" x14ac:dyDescent="0.35">
      <c r="B1249" s="37"/>
      <c r="C1249" s="26" t="str">
        <f>IF(E1248&lt;&gt;"Yes","","Please provide details. Additional information can be provided on the Community support page.")</f>
        <v/>
      </c>
      <c r="D1249" s="14"/>
      <c r="E1249" s="146"/>
      <c r="F1249" s="2"/>
      <c r="H1249" s="2"/>
      <c r="I1249" s="47" t="str">
        <f>IF(AND(C1249&lt;&gt;"",E1249=""),"Information needed","")</f>
        <v/>
      </c>
      <c r="J1249" s="38"/>
      <c r="L1249" s="2"/>
      <c r="M1249" s="85" t="s">
        <v>131</v>
      </c>
      <c r="N1249" s="2"/>
      <c r="O1249" s="42"/>
    </row>
    <row r="1250" spans="1:15" ht="12" customHeight="1" thickBot="1" x14ac:dyDescent="0.35">
      <c r="B1250" s="37"/>
      <c r="C1250" s="2"/>
      <c r="D1250" s="2"/>
      <c r="E1250" s="234"/>
      <c r="F1250" s="2"/>
      <c r="H1250" s="2"/>
      <c r="I1250" s="47"/>
      <c r="J1250" s="38"/>
      <c r="L1250" s="2"/>
      <c r="M1250" s="382" t="s">
        <v>524</v>
      </c>
      <c r="N1250" s="2"/>
      <c r="O1250" s="42"/>
    </row>
    <row r="1251" spans="1:15" x14ac:dyDescent="0.3">
      <c r="B1251" s="37"/>
      <c r="C1251" s="13" t="s">
        <v>117</v>
      </c>
      <c r="D1251" s="13"/>
      <c r="E1251" s="235"/>
      <c r="F1251" s="2"/>
      <c r="H1251" s="2"/>
      <c r="I1251" s="47" t="str">
        <f>IF(OR($E1205="Cancelled",$E1205="Postponed, see Future Events for info",E1251&lt;&gt;""), "", "Information needed")</f>
        <v>Information needed</v>
      </c>
      <c r="J1251" s="38"/>
      <c r="L1251" s="2"/>
      <c r="M1251" s="382"/>
      <c r="N1251" s="2"/>
      <c r="O1251" s="42"/>
    </row>
    <row r="1252" spans="1:15" ht="26.25" customHeight="1" thickBot="1" x14ac:dyDescent="0.35">
      <c r="B1252" s="37"/>
      <c r="C1252" s="14" t="str">
        <f>IF(E1251&lt;&gt;"Yes","","Please provide details.")</f>
        <v/>
      </c>
      <c r="D1252" s="14"/>
      <c r="E1252" s="146"/>
      <c r="F1252" s="2"/>
      <c r="H1252" s="2"/>
      <c r="I1252" s="47" t="str">
        <f>IF(AND(C1252&lt;&gt;"",E1252=""),"Information needed","")</f>
        <v/>
      </c>
      <c r="J1252" s="38"/>
      <c r="L1252" s="2"/>
      <c r="M1252" s="85" t="s">
        <v>523</v>
      </c>
      <c r="N1252" s="2"/>
      <c r="O1252" s="42"/>
    </row>
    <row r="1253" spans="1:15" ht="18" customHeight="1" x14ac:dyDescent="0.3">
      <c r="B1253" s="37"/>
      <c r="C1253" s="4"/>
      <c r="D1253" s="4"/>
      <c r="E1253" s="234"/>
      <c r="F1253" s="2"/>
      <c r="H1253" s="2"/>
      <c r="I1253" s="47"/>
      <c r="J1253" s="38"/>
      <c r="L1253" s="2"/>
      <c r="M1253" s="2"/>
      <c r="N1253" s="2"/>
      <c r="O1253" s="42"/>
    </row>
    <row r="1254" spans="1:15" ht="18" x14ac:dyDescent="0.3">
      <c r="B1254" s="37"/>
      <c r="C1254" s="144" t="s">
        <v>447</v>
      </c>
      <c r="D1254" s="144"/>
      <c r="E1254" s="144"/>
      <c r="F1254" s="4"/>
      <c r="G1254" s="7"/>
      <c r="H1254" s="4"/>
      <c r="I1254" s="47"/>
      <c r="J1254" s="39"/>
      <c r="L1254" s="11"/>
      <c r="M1254" s="144" t="s">
        <v>447</v>
      </c>
      <c r="N1254" s="11"/>
      <c r="O1254" s="42"/>
    </row>
    <row r="1255" spans="1:15" ht="13.5" customHeight="1" thickBot="1" x14ac:dyDescent="0.35">
      <c r="B1255" s="37"/>
      <c r="C1255" s="2"/>
      <c r="D1255" s="2"/>
      <c r="E1255" s="242"/>
      <c r="F1255" s="2"/>
      <c r="H1255" s="2"/>
      <c r="I1255" s="47"/>
      <c r="J1255" s="38"/>
      <c r="L1255" s="2"/>
      <c r="M1255" s="381" t="s">
        <v>432</v>
      </c>
      <c r="N1255" s="2"/>
      <c r="O1255" s="42"/>
    </row>
    <row r="1256" spans="1:15" x14ac:dyDescent="0.3">
      <c r="B1256" s="37"/>
      <c r="C1256" s="4" t="s">
        <v>63</v>
      </c>
      <c r="D1256" s="4"/>
      <c r="E1256" s="243"/>
      <c r="F1256" s="2"/>
      <c r="H1256" s="2"/>
      <c r="I1256" s="47" t="str">
        <f>IF(OR($E1205="Cancelled",$E1205="Postponed, see Future Events for info",E1256&lt;&gt;""), "", "Information needed")</f>
        <v>Information needed</v>
      </c>
      <c r="J1256" s="38"/>
      <c r="L1256" s="2"/>
      <c r="M1256" s="381"/>
      <c r="N1256" s="2"/>
      <c r="O1256" s="42"/>
    </row>
    <row r="1257" spans="1:15" ht="13.5" thickBot="1" x14ac:dyDescent="0.35">
      <c r="A1257" s="201"/>
      <c r="B1257" s="37"/>
      <c r="C1257" s="248" t="str">
        <f>IF(E1256&lt;&gt;"Red","","Did you submit a declaration form for your red risk assessment?")</f>
        <v/>
      </c>
      <c r="D1257" s="14"/>
      <c r="E1257" s="146"/>
      <c r="F1257" s="2"/>
      <c r="H1257" s="2"/>
      <c r="I1257" s="47" t="str">
        <f>IF(AND(C1257&lt;&gt;"",E1257=""), "Information needed","")</f>
        <v/>
      </c>
      <c r="J1257" s="38"/>
      <c r="K1257" s="201"/>
      <c r="L1257" s="2"/>
      <c r="M1257" s="381"/>
      <c r="N1257" s="2"/>
      <c r="O1257" s="42"/>
    </row>
    <row r="1258" spans="1:15" s="15" customFormat="1" ht="13.5" thickBot="1" x14ac:dyDescent="0.35">
      <c r="A1258" s="68"/>
      <c r="B1258" s="37"/>
      <c r="C1258" s="4"/>
      <c r="D1258" s="4"/>
      <c r="E1258" s="234"/>
      <c r="F1258" s="2"/>
      <c r="G1258" s="8"/>
      <c r="H1258" s="2"/>
      <c r="I1258" s="47"/>
      <c r="J1258" s="38"/>
      <c r="K1258" s="68"/>
      <c r="L1258" s="2"/>
      <c r="M1258" s="381"/>
      <c r="N1258" s="2"/>
      <c r="O1258" s="43"/>
    </row>
    <row r="1259" spans="1:15" x14ac:dyDescent="0.3">
      <c r="B1259" s="37"/>
      <c r="C1259" s="4" t="s">
        <v>237</v>
      </c>
      <c r="D1259" s="4"/>
      <c r="E1259" s="244"/>
      <c r="F1259" s="2"/>
      <c r="H1259" s="2"/>
      <c r="I1259" s="47" t="str">
        <f>IF(OR($E1205="Cancelled",$E1205="Postponed, see Future Events for info",E1259&lt;&gt;""), "", "Information needed")</f>
        <v>Information needed</v>
      </c>
      <c r="J1259" s="38"/>
      <c r="L1259" s="2"/>
      <c r="M1259" s="381"/>
      <c r="N1259" s="10"/>
      <c r="O1259" s="42"/>
    </row>
    <row r="1260" spans="1:15" ht="13.5" customHeight="1" thickBot="1" x14ac:dyDescent="0.35">
      <c r="B1260" s="37"/>
      <c r="C1260" s="248" t="str">
        <f>IF(E1259&lt;&gt;"Yes","","Did your event comply with Rule 8.3 of the member network rules?")</f>
        <v/>
      </c>
      <c r="D1260" s="14"/>
      <c r="E1260" s="146"/>
      <c r="F1260" s="2"/>
      <c r="H1260" s="2"/>
      <c r="I1260" s="47" t="str">
        <f>IF(AND(C1260&lt;&gt;"",E1260=""), "Information needed","")</f>
        <v/>
      </c>
      <c r="J1260" s="38"/>
      <c r="L1260" s="2"/>
      <c r="M1260" s="381"/>
      <c r="N1260" s="10"/>
      <c r="O1260" s="42"/>
    </row>
    <row r="1261" spans="1:15" ht="14.25" customHeight="1" thickBot="1" x14ac:dyDescent="0.35">
      <c r="B1261" s="37"/>
      <c r="C1261" s="14"/>
      <c r="D1261" s="14"/>
      <c r="E1261" s="245"/>
      <c r="F1261" s="2"/>
      <c r="H1261" s="2"/>
      <c r="I1261" s="47"/>
      <c r="J1261" s="38"/>
      <c r="L1261" s="2"/>
      <c r="M1261" s="381"/>
      <c r="N1261" s="10"/>
      <c r="O1261" s="42"/>
    </row>
    <row r="1262" spans="1:15" ht="40.5" customHeight="1" thickBot="1" x14ac:dyDescent="0.35">
      <c r="B1262" s="37"/>
      <c r="C1262" s="27" t="s">
        <v>182</v>
      </c>
      <c r="D1262" s="27"/>
      <c r="E1262" s="145"/>
      <c r="F1262" s="2"/>
      <c r="H1262" s="2"/>
      <c r="I1262" s="51" t="str">
        <f>IF(OR($E1205="Cancelled",$E1205="Postponed, see Future Events for info",E1262&lt;&gt;""), "", "Optional")</f>
        <v>Optional</v>
      </c>
      <c r="J1262" s="38"/>
      <c r="L1262" s="2"/>
      <c r="M1262" s="85" t="s">
        <v>236</v>
      </c>
      <c r="N1262" s="10"/>
      <c r="O1262" s="42"/>
    </row>
    <row r="1263" spans="1:15" ht="13.5" customHeight="1" x14ac:dyDescent="0.3">
      <c r="B1263" s="37"/>
      <c r="C1263" s="2"/>
      <c r="D1263" s="2"/>
      <c r="E1263" s="245"/>
      <c r="F1263" s="2"/>
      <c r="H1263" s="2"/>
      <c r="I1263" s="47"/>
      <c r="J1263" s="38"/>
      <c r="L1263" s="2"/>
      <c r="M1263" s="45"/>
      <c r="N1263" s="2"/>
      <c r="O1263" s="42"/>
    </row>
    <row r="1264" spans="1:15" ht="18" x14ac:dyDescent="0.4">
      <c r="B1264" s="37"/>
      <c r="C1264" s="142" t="s">
        <v>64</v>
      </c>
      <c r="D1264" s="142"/>
      <c r="E1264" s="142"/>
      <c r="F1264" s="2"/>
      <c r="H1264" s="2"/>
      <c r="I1264" s="47"/>
      <c r="J1264" s="38"/>
      <c r="L1264" s="2"/>
      <c r="M1264" s="144" t="s">
        <v>64</v>
      </c>
      <c r="N1264" s="2"/>
      <c r="O1264" s="42"/>
    </row>
    <row r="1265" spans="2:15" x14ac:dyDescent="0.3">
      <c r="B1265" s="37"/>
      <c r="C1265" s="4"/>
      <c r="D1265" s="4"/>
      <c r="E1265" s="234"/>
      <c r="F1265" s="2"/>
      <c r="H1265" s="2"/>
      <c r="I1265" s="47"/>
      <c r="J1265" s="38"/>
      <c r="L1265" s="2"/>
      <c r="M1265" s="381" t="s">
        <v>445</v>
      </c>
      <c r="N1265" s="2"/>
      <c r="O1265" s="42"/>
    </row>
    <row r="1266" spans="2:15" ht="14.25" customHeight="1" thickBot="1" x14ac:dyDescent="0.35">
      <c r="B1266" s="37"/>
      <c r="C1266" s="4" t="s">
        <v>360</v>
      </c>
      <c r="D1266" s="4"/>
      <c r="E1266" s="234"/>
      <c r="F1266" s="2"/>
      <c r="H1266" s="2"/>
      <c r="I1266" s="47"/>
      <c r="J1266" s="38"/>
      <c r="L1266" s="2"/>
      <c r="M1266" s="381"/>
      <c r="N1266" s="2"/>
      <c r="O1266" s="42"/>
    </row>
    <row r="1267" spans="2:15" ht="14.25" customHeight="1" x14ac:dyDescent="0.3">
      <c r="B1267" s="37"/>
      <c r="C1267" s="86" t="s">
        <v>69</v>
      </c>
      <c r="D1267" s="86"/>
      <c r="E1267" s="235"/>
      <c r="F1267" s="2"/>
      <c r="H1267" s="2"/>
      <c r="I1267" s="47" t="str">
        <f>IF(OR($E1205="Cancelled",$E1205="Postponed, see Future Events for info",E1267&lt;&gt;""), "", "Information needed")</f>
        <v>Information needed</v>
      </c>
      <c r="J1267" s="38"/>
      <c r="L1267" s="2"/>
      <c r="M1267" s="381"/>
      <c r="N1267" s="2"/>
      <c r="O1267" s="42"/>
    </row>
    <row r="1268" spans="2:15" ht="14.25" customHeight="1" x14ac:dyDescent="0.3">
      <c r="B1268" s="37"/>
      <c r="C1268" s="86" t="s">
        <v>70</v>
      </c>
      <c r="D1268" s="86"/>
      <c r="E1268" s="246"/>
      <c r="F1268" s="2"/>
      <c r="H1268" s="2"/>
      <c r="I1268" s="47" t="str">
        <f>IF(OR($E1205="Cancelled",$E1205="Postponed, see Future Events for info",E1268&lt;&gt;""), "", "Information needed")</f>
        <v>Information needed</v>
      </c>
      <c r="J1268" s="38"/>
      <c r="L1268" s="2"/>
      <c r="M1268" s="381"/>
      <c r="N1268" s="2"/>
      <c r="O1268" s="42"/>
    </row>
    <row r="1269" spans="2:15" ht="14.25" customHeight="1" x14ac:dyDescent="0.3">
      <c r="B1269" s="37"/>
      <c r="C1269" s="86" t="s">
        <v>72</v>
      </c>
      <c r="D1269" s="86"/>
      <c r="E1269" s="237"/>
      <c r="F1269" s="2"/>
      <c r="H1269" s="2"/>
      <c r="I1269" s="47" t="str">
        <f>IF(OR($E1205="Cancelled",$E1205="Postponed, see Future Events for info",E1269&lt;&gt;""), "", "Information needed")</f>
        <v>Information needed</v>
      </c>
      <c r="J1269" s="38"/>
      <c r="L1269" s="2"/>
      <c r="M1269" s="381"/>
      <c r="N1269" s="2"/>
      <c r="O1269" s="42"/>
    </row>
    <row r="1270" spans="2:15" ht="14.25" customHeight="1" thickBot="1" x14ac:dyDescent="0.35">
      <c r="B1270" s="37"/>
      <c r="C1270" s="86" t="s">
        <v>71</v>
      </c>
      <c r="D1270" s="86"/>
      <c r="E1270" s="236"/>
      <c r="F1270" s="2"/>
      <c r="H1270" s="2"/>
      <c r="I1270" s="47" t="str">
        <f>IF(OR($E1205="Cancelled",$E1205="Postponed, see Future Events for info",E1270&lt;&gt;""), "", "Information needed")</f>
        <v>Information needed</v>
      </c>
      <c r="J1270" s="38"/>
      <c r="L1270" s="2"/>
      <c r="M1270" s="381"/>
      <c r="N1270" s="2"/>
      <c r="O1270" s="42"/>
    </row>
    <row r="1271" spans="2:15" ht="14.25" customHeight="1" thickBot="1" x14ac:dyDescent="0.35">
      <c r="B1271" s="37"/>
      <c r="C1271" s="2"/>
      <c r="D1271" s="2"/>
      <c r="E1271" s="234"/>
      <c r="F1271" s="2"/>
      <c r="H1271" s="2"/>
      <c r="I1271" s="47"/>
      <c r="J1271" s="38"/>
      <c r="L1271" s="2"/>
      <c r="M1271" s="381"/>
      <c r="N1271" s="2"/>
      <c r="O1271" s="42"/>
    </row>
    <row r="1272" spans="2:15" ht="12.75" customHeight="1" x14ac:dyDescent="0.3">
      <c r="B1272" s="37"/>
      <c r="C1272" s="46" t="s">
        <v>65</v>
      </c>
      <c r="D1272" s="46"/>
      <c r="E1272" s="235"/>
      <c r="F1272" s="2"/>
      <c r="H1272" s="2"/>
      <c r="I1272" s="47" t="str">
        <f>IF(OR($E1205="Cancelled",$E1205="Postponed, see Future Events for info",E1272&lt;&gt;""), "", "Information needed")</f>
        <v>Information needed</v>
      </c>
      <c r="J1272" s="38"/>
      <c r="L1272" s="2"/>
      <c r="M1272" s="381"/>
      <c r="N1272" s="2"/>
      <c r="O1272" s="42"/>
    </row>
    <row r="1273" spans="2:15" ht="56.25" customHeight="1" thickBot="1" x14ac:dyDescent="0.3">
      <c r="B1273" s="37"/>
      <c r="C1273" s="14" t="str">
        <f>IF(E1272&lt;&gt;"Yes","","Please provide details here")</f>
        <v/>
      </c>
      <c r="D1273" s="14"/>
      <c r="E1273" s="75"/>
      <c r="F1273" s="14"/>
      <c r="G1273" s="54"/>
      <c r="H1273" s="14"/>
      <c r="I1273" s="47" t="str">
        <f>IF(AND(C1273&lt;&gt;"",E1273=""), "Information needed","")</f>
        <v/>
      </c>
      <c r="J1273" s="83"/>
      <c r="L1273" s="2"/>
      <c r="M1273" s="381"/>
      <c r="N1273" s="2"/>
      <c r="O1273" s="84"/>
    </row>
    <row r="1274" spans="2:15" ht="13.5" thickBot="1" x14ac:dyDescent="0.35">
      <c r="B1274" s="37"/>
      <c r="C1274" s="4"/>
      <c r="D1274" s="4"/>
      <c r="E1274" s="26"/>
      <c r="F1274" s="2"/>
      <c r="H1274" s="2"/>
      <c r="I1274" s="47"/>
      <c r="J1274" s="38"/>
      <c r="L1274" s="2"/>
      <c r="M1274" s="381"/>
      <c r="N1274" s="2"/>
      <c r="O1274" s="42"/>
    </row>
    <row r="1275" spans="2:15" ht="57" customHeight="1" thickBot="1" x14ac:dyDescent="0.35">
      <c r="B1275" s="37"/>
      <c r="C1275" s="27" t="s">
        <v>75</v>
      </c>
      <c r="D1275" s="27"/>
      <c r="E1275" s="145"/>
      <c r="F1275" s="2"/>
      <c r="H1275" s="2"/>
      <c r="I1275" s="51" t="str">
        <f>IF(OR($E1205="Cancelled",$E1205="Postponed, see Future Events for info",E1275&lt;&gt;""), "", "Optional")</f>
        <v>Optional</v>
      </c>
      <c r="J1275" s="38"/>
      <c r="L1275" s="2"/>
      <c r="M1275" s="85" t="s">
        <v>448</v>
      </c>
      <c r="N1275" s="2"/>
      <c r="O1275" s="42"/>
    </row>
    <row r="1276" spans="2:15" x14ac:dyDescent="0.3">
      <c r="B1276" s="37"/>
      <c r="C1276" s="4"/>
      <c r="D1276" s="4"/>
      <c r="E1276" s="234"/>
      <c r="F1276" s="2"/>
      <c r="H1276" s="2"/>
      <c r="I1276" s="47"/>
      <c r="J1276" s="38"/>
      <c r="L1276" s="2"/>
      <c r="M1276" s="4"/>
      <c r="N1276" s="2"/>
      <c r="O1276" s="42"/>
    </row>
    <row r="1277" spans="2:15" ht="13.5" thickBot="1" x14ac:dyDescent="0.35">
      <c r="C1277" s="8"/>
      <c r="D1277" s="8"/>
      <c r="I1277" s="50"/>
      <c r="J1277" s="42"/>
      <c r="M1277" s="8"/>
    </row>
    <row r="1278" spans="2:15" s="98" customFormat="1" ht="21.75" customHeight="1" thickBot="1" x14ac:dyDescent="0.35">
      <c r="C1278" s="247" t="s">
        <v>392</v>
      </c>
      <c r="D1278" s="150"/>
      <c r="E1278" s="247" t="s">
        <v>407</v>
      </c>
      <c r="I1278" s="96"/>
      <c r="M1278" s="94" t="s">
        <v>251</v>
      </c>
    </row>
    <row r="1279" spans="2:15" ht="12.5" x14ac:dyDescent="0.25">
      <c r="C1279" s="44"/>
      <c r="D1279" s="44"/>
      <c r="M1279" s="44"/>
    </row>
    <row r="1281" spans="1:15" x14ac:dyDescent="0.3">
      <c r="B1281" s="37"/>
      <c r="C1281" s="4"/>
      <c r="D1281" s="4"/>
      <c r="E1281" s="234"/>
      <c r="F1281" s="2"/>
      <c r="H1281" s="2"/>
      <c r="I1281" s="48"/>
      <c r="J1281" s="2"/>
      <c r="L1281" s="2"/>
      <c r="M1281" s="4"/>
      <c r="N1281" s="2"/>
    </row>
    <row r="1282" spans="1:15" ht="29.5" x14ac:dyDescent="0.25">
      <c r="A1282" s="200">
        <v>16</v>
      </c>
      <c r="B1282" s="35"/>
      <c r="C1282" s="151" t="s">
        <v>337</v>
      </c>
      <c r="D1282" s="151"/>
      <c r="E1282" s="151"/>
      <c r="F1282" s="152"/>
      <c r="G1282" s="16"/>
      <c r="H1282" s="12"/>
      <c r="I1282" s="140" t="str">
        <f>IF(COUNTIF(I1286:I1360,"Information needed")&lt;1,"Complete","Incomplete")</f>
        <v>Incomplete</v>
      </c>
      <c r="J1282" s="41"/>
      <c r="K1282" s="200">
        <v>16</v>
      </c>
      <c r="L1282" s="12"/>
      <c r="M1282" s="101" t="s">
        <v>263</v>
      </c>
      <c r="N1282" s="12"/>
    </row>
    <row r="1283" spans="1:15" x14ac:dyDescent="0.3">
      <c r="B1283" s="37"/>
      <c r="C1283" s="37"/>
      <c r="D1283" s="37"/>
      <c r="E1283" s="37"/>
      <c r="F1283" s="37"/>
      <c r="G1283" s="16"/>
      <c r="H1283" s="37"/>
      <c r="I1283" s="37"/>
      <c r="J1283" s="37"/>
      <c r="L1283" s="2"/>
      <c r="M1283" s="4"/>
      <c r="N1283" s="2"/>
    </row>
    <row r="1284" spans="1:15" ht="18" customHeight="1" x14ac:dyDescent="0.4">
      <c r="B1284" s="37"/>
      <c r="C1284" s="142" t="s">
        <v>446</v>
      </c>
      <c r="D1284" s="142"/>
      <c r="E1284" s="141"/>
      <c r="F1284" s="2"/>
      <c r="H1284" s="2"/>
      <c r="I1284" s="48"/>
      <c r="J1284" s="2"/>
      <c r="L1284" s="2"/>
      <c r="M1284" s="143" t="s">
        <v>319</v>
      </c>
      <c r="N1284" s="2"/>
    </row>
    <row r="1285" spans="1:15" ht="13.5" customHeight="1" thickBot="1" x14ac:dyDescent="0.35">
      <c r="B1285" s="37"/>
      <c r="C1285" s="4"/>
      <c r="D1285" s="4"/>
      <c r="E1285" s="234"/>
      <c r="F1285" s="2"/>
      <c r="H1285" s="2"/>
      <c r="I1285" s="48"/>
      <c r="J1285" s="2"/>
      <c r="L1285" s="2"/>
      <c r="M1285" s="26"/>
      <c r="N1285" s="2"/>
    </row>
    <row r="1286" spans="1:15" ht="13.5" customHeight="1" x14ac:dyDescent="0.3">
      <c r="B1286" s="37"/>
      <c r="C1286" s="13" t="s">
        <v>13</v>
      </c>
      <c r="D1286" s="13"/>
      <c r="E1286" s="235"/>
      <c r="F1286" s="2"/>
      <c r="H1286" s="2"/>
      <c r="I1286" s="47" t="str">
        <f>IF(OR($E1290="Cancelled",$E1290="Postponed, see Future Events for info",E1286&lt;&gt;""), "", "Information needed")</f>
        <v>Information needed</v>
      </c>
      <c r="J1286" s="38"/>
      <c r="L1286" s="2"/>
      <c r="M1286" s="355" t="s">
        <v>457</v>
      </c>
      <c r="N1286" s="2"/>
      <c r="O1286" s="42"/>
    </row>
    <row r="1287" spans="1:15" ht="13.5" customHeight="1" x14ac:dyDescent="0.3">
      <c r="B1287" s="37"/>
      <c r="C1287" s="13" t="s">
        <v>50</v>
      </c>
      <c r="D1287" s="13"/>
      <c r="E1287" s="237"/>
      <c r="F1287" s="2"/>
      <c r="H1287" s="2"/>
      <c r="I1287" s="47" t="str">
        <f>IF(OR($E1290="Cancelled",$E1290="Postponed, see Future Events for info",E1287&lt;&gt;""), "", "Information needed")</f>
        <v>Information needed</v>
      </c>
      <c r="J1287" s="38"/>
      <c r="L1287" s="2"/>
      <c r="M1287" s="355"/>
      <c r="N1287" s="2"/>
      <c r="O1287" s="42"/>
    </row>
    <row r="1288" spans="1:15" ht="13.5" customHeight="1" x14ac:dyDescent="0.3">
      <c r="B1288" s="37"/>
      <c r="C1288" s="13" t="s">
        <v>110</v>
      </c>
      <c r="D1288" s="13"/>
      <c r="E1288" s="237"/>
      <c r="F1288" s="2"/>
      <c r="H1288" s="2"/>
      <c r="I1288" s="47" t="str">
        <f>IF(OR($E1290="Cancelled",$E1290="Postponed, see Future Events for info",E1288&lt;&gt;""), "", "Information needed")</f>
        <v>Information needed</v>
      </c>
      <c r="J1288" s="38"/>
      <c r="L1288" s="2"/>
      <c r="M1288" s="355"/>
      <c r="N1288" s="2"/>
      <c r="O1288" s="42"/>
    </row>
    <row r="1289" spans="1:15" ht="13.5" customHeight="1" x14ac:dyDescent="0.3">
      <c r="B1289" s="37"/>
      <c r="C1289" s="13" t="s">
        <v>487</v>
      </c>
      <c r="D1289" s="13"/>
      <c r="E1289" s="237"/>
      <c r="F1289" s="2"/>
      <c r="H1289" s="2"/>
      <c r="I1289" s="47" t="str">
        <f>IF(OR($E1290="Cancelled",$E1290="Postponed, see Future Events for info",E1289&lt;&gt;""), "", "Information needed")</f>
        <v>Information needed</v>
      </c>
      <c r="J1289" s="38"/>
      <c r="L1289" s="2"/>
      <c r="M1289" s="355"/>
      <c r="N1289" s="2"/>
      <c r="O1289" s="42"/>
    </row>
    <row r="1290" spans="1:15" ht="13.5" customHeight="1" thickBot="1" x14ac:dyDescent="0.35">
      <c r="B1290" s="37"/>
      <c r="C1290" s="156" t="s">
        <v>486</v>
      </c>
      <c r="D1290" s="13"/>
      <c r="E1290" s="236"/>
      <c r="F1290" s="2"/>
      <c r="H1290" s="2"/>
      <c r="I1290" s="47" t="str">
        <f>IF(OR($E1290="Cancelled",$E1290="Postponed, see Future Events for info",E1290&lt;&gt;""), "", "Information needed")</f>
        <v>Information needed</v>
      </c>
      <c r="J1290" s="38"/>
      <c r="L1290" s="2"/>
      <c r="M1290" s="355"/>
      <c r="N1290" s="2"/>
      <c r="O1290" s="42"/>
    </row>
    <row r="1291" spans="1:15" ht="13.5" customHeight="1" thickBot="1" x14ac:dyDescent="0.35">
      <c r="B1291" s="37"/>
      <c r="C1291" s="13"/>
      <c r="D1291" s="13"/>
      <c r="E1291" s="234"/>
      <c r="F1291" s="2"/>
      <c r="H1291" s="2"/>
      <c r="I1291" s="47"/>
      <c r="J1291" s="38"/>
      <c r="L1291" s="2"/>
      <c r="M1291" s="355"/>
      <c r="N1291" s="2"/>
      <c r="O1291" s="42"/>
    </row>
    <row r="1292" spans="1:15" ht="13.5" customHeight="1" x14ac:dyDescent="0.3">
      <c r="B1292" s="37"/>
      <c r="C1292" s="13" t="s">
        <v>503</v>
      </c>
      <c r="D1292" s="13"/>
      <c r="E1292" s="235"/>
      <c r="F1292" s="2"/>
      <c r="H1292" s="2"/>
      <c r="I1292" s="47" t="str">
        <f>IF(OR($E1290="Cancelled",$E1290="Postponed, see Future Events for info",E1292&lt;&gt;""), "", "Information needed")</f>
        <v>Information needed</v>
      </c>
      <c r="J1292" s="38"/>
      <c r="L1292" s="2"/>
      <c r="M1292" s="355"/>
      <c r="N1292" s="2"/>
      <c r="O1292" s="42"/>
    </row>
    <row r="1293" spans="1:15" ht="13.5" customHeight="1" thickBot="1" x14ac:dyDescent="0.35">
      <c r="B1293" s="37"/>
      <c r="C1293" s="23" t="str">
        <f>IF(E1292&lt;&gt;"Yes","Use this space if you would like to report repeated 2023 events as one entry","If yes, how many times did you run this event/ how many events were in the series?")</f>
        <v>Use this space if you would like to report repeated 2023 events as one entry</v>
      </c>
      <c r="D1293" s="13"/>
      <c r="E1293" s="236"/>
      <c r="F1293" s="2"/>
      <c r="H1293" s="2"/>
      <c r="I1293" s="47" t="str">
        <f>IF(AND(C1293="If yes, how many times did you run this event/ how many events were in the series?",E1293=""), "Information needed","")</f>
        <v/>
      </c>
      <c r="J1293" s="38"/>
      <c r="L1293" s="2"/>
      <c r="M1293" s="355"/>
      <c r="N1293" s="2"/>
      <c r="O1293" s="42"/>
    </row>
    <row r="1294" spans="1:15" ht="13.5" customHeight="1" thickBot="1" x14ac:dyDescent="0.35">
      <c r="B1294" s="37"/>
      <c r="C1294" s="13"/>
      <c r="D1294" s="13"/>
      <c r="E1294" s="234"/>
      <c r="F1294" s="2"/>
      <c r="H1294" s="2"/>
      <c r="I1294" s="47"/>
      <c r="J1294" s="38"/>
      <c r="L1294" s="2"/>
      <c r="M1294" s="355" t="s">
        <v>456</v>
      </c>
      <c r="N1294" s="2"/>
      <c r="O1294" s="42"/>
    </row>
    <row r="1295" spans="1:15" ht="13.5" customHeight="1" x14ac:dyDescent="0.3">
      <c r="B1295" s="37"/>
      <c r="C1295" s="13" t="str">
        <f>IF(E1292&lt;&gt;"Yes","Start date","Date of first event")</f>
        <v>Start date</v>
      </c>
      <c r="D1295" s="13"/>
      <c r="E1295" s="238"/>
      <c r="F1295" s="2"/>
      <c r="H1295" s="2"/>
      <c r="I1295" s="47" t="str">
        <f>IF(OR($E1290="Cancelled",$E1290="Postponed, see Future Events for info",E1295&lt;&gt;""), "", "Information needed")</f>
        <v>Information needed</v>
      </c>
      <c r="J1295" s="38"/>
      <c r="L1295" s="2"/>
      <c r="M1295" s="355"/>
      <c r="N1295" s="2"/>
      <c r="O1295" s="42"/>
    </row>
    <row r="1296" spans="1:15" ht="13.5" customHeight="1" thickBot="1" x14ac:dyDescent="0.35">
      <c r="B1296" s="37"/>
      <c r="C1296" s="13" t="str">
        <f>IF(E1292&lt;&gt;"Yes","End date","Date of last event")</f>
        <v>End date</v>
      </c>
      <c r="D1296" s="13"/>
      <c r="E1296" s="239"/>
      <c r="F1296" s="2"/>
      <c r="H1296" s="2"/>
      <c r="I1296" s="47" t="str">
        <f>IF(OR($E1290="Cancelled",$E1290="Postponed, see Future Events for info",E1296&lt;&gt;""), "", "Information needed")</f>
        <v>Information needed</v>
      </c>
      <c r="J1296" s="38"/>
      <c r="L1296" s="2"/>
      <c r="M1296" s="355"/>
      <c r="N1296" s="2"/>
      <c r="O1296" s="42"/>
    </row>
    <row r="1297" spans="2:15" ht="13.5" customHeight="1" thickBot="1" x14ac:dyDescent="0.35">
      <c r="B1297" s="37"/>
      <c r="C1297" s="13"/>
      <c r="D1297" s="13"/>
      <c r="E1297" s="234"/>
      <c r="F1297" s="2"/>
      <c r="H1297" s="2"/>
      <c r="I1297" s="47"/>
      <c r="J1297" s="38"/>
      <c r="L1297" s="2"/>
      <c r="M1297" s="147" t="s">
        <v>389</v>
      </c>
      <c r="N1297" s="2"/>
      <c r="O1297" s="42"/>
    </row>
    <row r="1298" spans="2:15" ht="13.5" customHeight="1" x14ac:dyDescent="0.3">
      <c r="B1298" s="37"/>
      <c r="C1298" s="13" t="s">
        <v>54</v>
      </c>
      <c r="D1298" s="13"/>
      <c r="E1298" s="235"/>
      <c r="F1298" s="2"/>
      <c r="H1298" s="2"/>
      <c r="I1298" s="47" t="str">
        <f>IF(OR($E1290="Cancelled",$E1290="Postponed, see Future Events for info",E1298&lt;&gt;""), "", "Information needed")</f>
        <v>Information needed</v>
      </c>
      <c r="J1298" s="38"/>
      <c r="L1298" s="2"/>
      <c r="M1298" s="26"/>
      <c r="N1298" s="2"/>
      <c r="O1298" s="42"/>
    </row>
    <row r="1299" spans="2:15" ht="13.5" customHeight="1" thickBot="1" x14ac:dyDescent="0.35">
      <c r="B1299" s="37"/>
      <c r="C1299" s="13" t="s">
        <v>73</v>
      </c>
      <c r="D1299" s="13"/>
      <c r="E1299" s="236"/>
      <c r="F1299" s="2"/>
      <c r="H1299" s="2"/>
      <c r="I1299" s="51" t="str">
        <f>IF(OR($E1290="Cancelled",$E1290="Postponed, see Future Events for info",E1299&lt;&gt;""), "", "Optional")</f>
        <v>Optional</v>
      </c>
      <c r="J1299" s="38"/>
      <c r="L1299" s="2"/>
      <c r="M1299" s="355" t="s">
        <v>453</v>
      </c>
      <c r="N1299" s="2"/>
      <c r="O1299" s="42"/>
    </row>
    <row r="1300" spans="2:15" ht="13.5" customHeight="1" thickBot="1" x14ac:dyDescent="0.35">
      <c r="B1300" s="37"/>
      <c r="C1300" s="13"/>
      <c r="D1300" s="13"/>
      <c r="E1300" s="234"/>
      <c r="F1300" s="2"/>
      <c r="H1300" s="2"/>
      <c r="I1300" s="47"/>
      <c r="J1300" s="38"/>
      <c r="L1300" s="2"/>
      <c r="M1300" s="355"/>
      <c r="N1300" s="2"/>
      <c r="O1300" s="42"/>
    </row>
    <row r="1301" spans="2:15" ht="13.5" customHeight="1" x14ac:dyDescent="0.3">
      <c r="B1301" s="37"/>
      <c r="C1301" s="13" t="s">
        <v>55</v>
      </c>
      <c r="D1301" s="13"/>
      <c r="E1301" s="235"/>
      <c r="F1301" s="2"/>
      <c r="H1301" s="2"/>
      <c r="I1301" s="47" t="str">
        <f>IF(OR($E1290="Cancelled",$E1290="Postponed, see Future Events for info",E1301&lt;&gt;""), "", "Information needed")</f>
        <v>Information needed</v>
      </c>
      <c r="J1301" s="38"/>
      <c r="L1301" s="2"/>
      <c r="M1301" s="355"/>
      <c r="N1301" s="2"/>
      <c r="O1301" s="42"/>
    </row>
    <row r="1302" spans="2:15" ht="13.5" customHeight="1" thickBot="1" x14ac:dyDescent="0.35">
      <c r="B1302" s="37"/>
      <c r="C1302" s="13" t="s">
        <v>74</v>
      </c>
      <c r="D1302" s="13"/>
      <c r="E1302" s="236"/>
      <c r="F1302" s="2"/>
      <c r="H1302" s="2"/>
      <c r="I1302" s="51" t="str">
        <f>IF(OR($E1290="Cancelled",$E1290="Postponed, see Future Events for info",E1302&lt;&gt;""), "", "Optional")</f>
        <v>Optional</v>
      </c>
      <c r="J1302" s="38"/>
      <c r="L1302" s="2"/>
      <c r="M1302" s="355"/>
      <c r="N1302" s="2"/>
      <c r="O1302" s="42"/>
    </row>
    <row r="1303" spans="2:15" ht="13.5" customHeight="1" thickBot="1" x14ac:dyDescent="0.35">
      <c r="B1303" s="37"/>
      <c r="C1303" s="13"/>
      <c r="D1303" s="13"/>
      <c r="E1303" s="234"/>
      <c r="F1303" s="2"/>
      <c r="H1303" s="2"/>
      <c r="I1303" s="47"/>
      <c r="J1303" s="38"/>
      <c r="L1303" s="2"/>
      <c r="M1303" s="355"/>
      <c r="N1303" s="2"/>
      <c r="O1303" s="42"/>
    </row>
    <row r="1304" spans="2:15" ht="13.5" customHeight="1" x14ac:dyDescent="0.3">
      <c r="B1304" s="37"/>
      <c r="C1304" s="13" t="str">
        <f>IF(E1292&lt;&gt;"Yes","Number of attendees (approx.)","Number of attendees (average number per event)")</f>
        <v>Number of attendees (approx.)</v>
      </c>
      <c r="D1304" s="13"/>
      <c r="E1304" s="235"/>
      <c r="F1304" s="2"/>
      <c r="H1304" s="2"/>
      <c r="I1304" s="47" t="str">
        <f>IF(OR($E1290="Cancelled",$E1290="Postponed, see Future Events for info",E1304&lt;&gt;""), "", "Information needed")</f>
        <v>Information needed</v>
      </c>
      <c r="J1304" s="38"/>
      <c r="L1304" s="2"/>
      <c r="M1304" s="355"/>
      <c r="N1304" s="2"/>
      <c r="O1304" s="42"/>
    </row>
    <row r="1305" spans="2:15" ht="13.5" customHeight="1" thickBot="1" x14ac:dyDescent="0.35">
      <c r="B1305" s="37"/>
      <c r="C1305" s="13" t="s">
        <v>483</v>
      </c>
      <c r="D1305" s="13"/>
      <c r="E1305" s="236"/>
      <c r="F1305" s="2"/>
      <c r="H1305" s="2"/>
      <c r="I1305" s="47" t="str">
        <f>IF(OR($E1290="Cancelled",$E1290="Postponed, see Future Events for info",E1305&lt;&gt;""), "", "Information needed")</f>
        <v>Information needed</v>
      </c>
      <c r="J1305" s="38"/>
      <c r="L1305" s="2"/>
      <c r="M1305" s="355"/>
      <c r="N1305" s="2"/>
      <c r="O1305" s="42"/>
    </row>
    <row r="1306" spans="2:15" ht="13.5" customHeight="1" x14ac:dyDescent="0.3">
      <c r="B1306" s="37"/>
      <c r="C1306" s="13"/>
      <c r="D1306" s="13"/>
      <c r="E1306" s="234"/>
      <c r="F1306" s="2"/>
      <c r="H1306" s="2"/>
      <c r="I1306" s="47"/>
      <c r="J1306" s="38"/>
      <c r="L1306" s="2"/>
      <c r="M1306" s="331"/>
      <c r="N1306" s="2"/>
      <c r="O1306" s="42"/>
    </row>
    <row r="1307" spans="2:15" ht="15" customHeight="1" thickBot="1" x14ac:dyDescent="0.35">
      <c r="B1307" s="328"/>
      <c r="C1307" s="332" t="s">
        <v>517</v>
      </c>
      <c r="D1307" s="329"/>
      <c r="E1307" s="330"/>
      <c r="F1307" s="2"/>
      <c r="H1307" s="2"/>
      <c r="I1307" s="47"/>
      <c r="J1307" s="38"/>
      <c r="L1307" s="2"/>
      <c r="M1307" s="382" t="s">
        <v>504</v>
      </c>
      <c r="N1307" s="2"/>
      <c r="O1307" s="42"/>
    </row>
    <row r="1308" spans="2:15" ht="13.5" customHeight="1" x14ac:dyDescent="0.3">
      <c r="B1308" s="328"/>
      <c r="C1308" s="333" t="s">
        <v>493</v>
      </c>
      <c r="D1308" s="329"/>
      <c r="E1308" s="269"/>
      <c r="F1308" s="2"/>
      <c r="H1308" s="2"/>
      <c r="I1308" s="379" t="str">
        <f>IF(OR(E1308&lt;&gt;"",E1309&lt;&gt;"",E1310&lt;&gt;"",E1311&lt;&gt;"",E1312&lt;&gt;"",E1313&lt;&gt;"",E1314&lt;&gt;"",E1315&lt;&gt;"",E1316&lt;&gt;"",E1317&lt;&gt;"",E1318&lt;&gt;"",E1319&lt;&gt;""), "", "Information needed")</f>
        <v>Information needed</v>
      </c>
      <c r="J1308" s="38"/>
      <c r="L1308" s="2"/>
      <c r="M1308" s="382"/>
      <c r="N1308" s="2"/>
      <c r="O1308" s="42"/>
    </row>
    <row r="1309" spans="2:15" ht="13.5" customHeight="1" x14ac:dyDescent="0.3">
      <c r="B1309" s="328"/>
      <c r="C1309" s="333" t="s">
        <v>494</v>
      </c>
      <c r="D1309" s="329"/>
      <c r="E1309" s="271"/>
      <c r="F1309" s="2"/>
      <c r="H1309" s="2"/>
      <c r="I1309" s="379"/>
      <c r="J1309" s="38"/>
      <c r="L1309" s="2"/>
      <c r="M1309" s="382"/>
      <c r="N1309" s="2"/>
      <c r="O1309" s="42"/>
    </row>
    <row r="1310" spans="2:15" ht="13.5" customHeight="1" x14ac:dyDescent="0.3">
      <c r="B1310" s="328"/>
      <c r="C1310" s="333" t="s">
        <v>526</v>
      </c>
      <c r="D1310" s="329"/>
      <c r="E1310" s="271"/>
      <c r="F1310" s="2"/>
      <c r="H1310" s="2"/>
      <c r="I1310" s="379"/>
      <c r="J1310" s="38"/>
      <c r="L1310" s="2"/>
      <c r="M1310" s="382"/>
      <c r="N1310" s="2"/>
      <c r="O1310" s="42"/>
    </row>
    <row r="1311" spans="2:15" ht="13.5" customHeight="1" x14ac:dyDescent="0.3">
      <c r="B1311" s="328"/>
      <c r="C1311" s="333" t="s">
        <v>496</v>
      </c>
      <c r="D1311" s="329"/>
      <c r="E1311" s="271"/>
      <c r="F1311" s="2"/>
      <c r="H1311" s="2"/>
      <c r="I1311" s="379"/>
      <c r="J1311" s="38"/>
      <c r="L1311" s="2"/>
      <c r="M1311" s="382"/>
      <c r="N1311" s="2"/>
      <c r="O1311" s="42"/>
    </row>
    <row r="1312" spans="2:15" ht="13.5" customHeight="1" x14ac:dyDescent="0.3">
      <c r="B1312" s="328"/>
      <c r="C1312" s="333" t="s">
        <v>497</v>
      </c>
      <c r="D1312" s="329"/>
      <c r="E1312" s="271"/>
      <c r="F1312" s="2"/>
      <c r="H1312" s="2"/>
      <c r="I1312" s="379"/>
      <c r="J1312" s="38"/>
      <c r="L1312" s="2"/>
      <c r="M1312" s="382"/>
      <c r="N1312" s="2"/>
      <c r="O1312" s="42"/>
    </row>
    <row r="1313" spans="2:15" ht="13.5" customHeight="1" x14ac:dyDescent="0.3">
      <c r="B1313" s="328"/>
      <c r="C1313" s="333" t="s">
        <v>498</v>
      </c>
      <c r="D1313" s="329"/>
      <c r="E1313" s="271"/>
      <c r="F1313" s="2"/>
      <c r="H1313" s="2"/>
      <c r="I1313" s="379"/>
      <c r="J1313" s="38"/>
      <c r="L1313" s="2"/>
      <c r="M1313" s="382"/>
      <c r="N1313" s="2"/>
      <c r="O1313" s="42"/>
    </row>
    <row r="1314" spans="2:15" ht="13.5" customHeight="1" x14ac:dyDescent="0.3">
      <c r="B1314" s="328"/>
      <c r="C1314" s="333" t="s">
        <v>499</v>
      </c>
      <c r="D1314" s="329"/>
      <c r="E1314" s="271"/>
      <c r="F1314" s="2"/>
      <c r="H1314" s="2"/>
      <c r="I1314" s="379"/>
      <c r="J1314" s="38"/>
      <c r="L1314" s="2"/>
      <c r="M1314" s="382"/>
      <c r="N1314" s="2"/>
      <c r="O1314" s="42"/>
    </row>
    <row r="1315" spans="2:15" ht="13.5" customHeight="1" x14ac:dyDescent="0.3">
      <c r="B1315" s="328"/>
      <c r="C1315" s="333" t="s">
        <v>500</v>
      </c>
      <c r="D1315" s="329"/>
      <c r="E1315" s="271"/>
      <c r="F1315" s="2"/>
      <c r="H1315" s="2"/>
      <c r="I1315" s="379"/>
      <c r="J1315" s="38"/>
      <c r="L1315" s="2"/>
      <c r="M1315" s="382"/>
      <c r="N1315" s="2"/>
      <c r="O1315" s="42"/>
    </row>
    <row r="1316" spans="2:15" ht="13.5" customHeight="1" x14ac:dyDescent="0.3">
      <c r="B1316" s="328"/>
      <c r="C1316" s="333" t="s">
        <v>512</v>
      </c>
      <c r="D1316" s="329"/>
      <c r="E1316" s="271"/>
      <c r="F1316" s="2"/>
      <c r="H1316" s="2"/>
      <c r="I1316" s="379"/>
      <c r="J1316" s="38"/>
      <c r="L1316" s="2"/>
      <c r="M1316" s="382"/>
      <c r="N1316" s="2"/>
      <c r="O1316" s="42"/>
    </row>
    <row r="1317" spans="2:15" ht="13.5" customHeight="1" x14ac:dyDescent="0.3">
      <c r="B1317" s="328"/>
      <c r="C1317" s="334" t="s">
        <v>514</v>
      </c>
      <c r="D1317" s="329"/>
      <c r="E1317" s="271"/>
      <c r="F1317" s="2"/>
      <c r="H1317" s="2"/>
      <c r="I1317" s="379"/>
      <c r="J1317" s="38"/>
      <c r="L1317" s="2"/>
      <c r="M1317" s="382"/>
      <c r="N1317" s="2"/>
      <c r="O1317" s="42"/>
    </row>
    <row r="1318" spans="2:15" ht="13.5" customHeight="1" x14ac:dyDescent="0.3">
      <c r="B1318" s="328"/>
      <c r="C1318" s="334" t="s">
        <v>513</v>
      </c>
      <c r="D1318" s="329"/>
      <c r="E1318" s="271"/>
      <c r="F1318" s="2"/>
      <c r="H1318" s="2"/>
      <c r="I1318" s="379"/>
      <c r="J1318" s="38"/>
      <c r="L1318" s="2"/>
      <c r="M1318" s="383" t="s">
        <v>454</v>
      </c>
      <c r="N1318" s="2"/>
      <c r="O1318" s="42"/>
    </row>
    <row r="1319" spans="2:15" ht="13.5" customHeight="1" thickBot="1" x14ac:dyDescent="0.35">
      <c r="B1319" s="328"/>
      <c r="C1319" s="334" t="s">
        <v>511</v>
      </c>
      <c r="D1319" s="329"/>
      <c r="E1319" s="272"/>
      <c r="F1319" s="2"/>
      <c r="H1319" s="2"/>
      <c r="I1319" s="379"/>
      <c r="J1319" s="38"/>
      <c r="L1319" s="2"/>
      <c r="M1319" s="383"/>
      <c r="N1319" s="2"/>
      <c r="O1319" s="42"/>
    </row>
    <row r="1320" spans="2:15" ht="13.5" customHeight="1" x14ac:dyDescent="0.4">
      <c r="B1320" s="37"/>
      <c r="C1320" s="13"/>
      <c r="D1320" s="13"/>
      <c r="E1320" s="270"/>
      <c r="F1320" s="2"/>
      <c r="H1320" s="2"/>
      <c r="I1320" s="47"/>
      <c r="J1320" s="38"/>
      <c r="L1320" s="2"/>
      <c r="M1320" s="26"/>
      <c r="N1320" s="2"/>
      <c r="O1320" s="42"/>
    </row>
    <row r="1321" spans="2:15" ht="18" customHeight="1" x14ac:dyDescent="0.4">
      <c r="B1321" s="37"/>
      <c r="C1321" s="142" t="s">
        <v>346</v>
      </c>
      <c r="D1321" s="13"/>
      <c r="E1321" s="14"/>
      <c r="F1321" s="2"/>
      <c r="H1321" s="2"/>
      <c r="I1321" s="47"/>
      <c r="J1321" s="38"/>
      <c r="L1321" s="2"/>
      <c r="M1321" s="142" t="s">
        <v>346</v>
      </c>
      <c r="N1321" s="2"/>
      <c r="O1321" s="42"/>
    </row>
    <row r="1322" spans="2:15" ht="13.5" customHeight="1" thickBot="1" x14ac:dyDescent="0.35">
      <c r="B1322" s="37"/>
      <c r="C1322" s="13"/>
      <c r="D1322" s="13"/>
      <c r="E1322" s="234"/>
      <c r="F1322" s="2"/>
      <c r="H1322" s="2"/>
      <c r="I1322" s="47"/>
      <c r="J1322" s="38"/>
      <c r="L1322" s="2"/>
      <c r="M1322" s="26"/>
      <c r="N1322" s="2"/>
      <c r="O1322" s="42"/>
    </row>
    <row r="1323" spans="2:15" ht="63" thickBot="1" x14ac:dyDescent="0.35">
      <c r="B1323" s="37"/>
      <c r="C1323" s="229" t="s">
        <v>455</v>
      </c>
      <c r="D1323" s="13"/>
      <c r="E1323" s="145"/>
      <c r="F1323" s="2"/>
      <c r="H1323" s="2"/>
      <c r="I1323" s="51" t="str">
        <f>IF(OR($E1290="Cancelled",$E1290="Postponed, see Future Events for info",E1323&lt;&gt;""), "", "Optional")</f>
        <v>Optional</v>
      </c>
      <c r="J1323" s="38"/>
      <c r="L1323" s="2"/>
      <c r="M1323" s="229" t="s">
        <v>458</v>
      </c>
      <c r="N1323" s="2"/>
      <c r="O1323" s="42"/>
    </row>
    <row r="1324" spans="2:15" x14ac:dyDescent="0.3">
      <c r="B1324" s="37"/>
      <c r="C1324" s="13"/>
      <c r="D1324" s="13"/>
      <c r="E1324" s="234"/>
      <c r="F1324" s="2"/>
      <c r="H1324" s="2"/>
      <c r="I1324" s="47"/>
      <c r="J1324" s="38"/>
      <c r="L1324" s="2"/>
      <c r="M1324" s="26"/>
      <c r="N1324" s="2"/>
      <c r="O1324" s="42"/>
    </row>
    <row r="1325" spans="2:15" ht="18" customHeight="1" x14ac:dyDescent="0.4">
      <c r="B1325" s="37"/>
      <c r="C1325" s="142" t="s">
        <v>130</v>
      </c>
      <c r="D1325" s="13"/>
      <c r="E1325" s="141"/>
      <c r="F1325" s="2"/>
      <c r="H1325" s="2"/>
      <c r="I1325" s="47"/>
      <c r="J1325" s="38"/>
      <c r="L1325" s="2"/>
      <c r="M1325" s="144" t="s">
        <v>130</v>
      </c>
      <c r="N1325" s="2"/>
      <c r="O1325" s="42"/>
    </row>
    <row r="1326" spans="2:15" ht="13.5" customHeight="1" thickBot="1" x14ac:dyDescent="0.35">
      <c r="B1326" s="37"/>
      <c r="C1326" s="14"/>
      <c r="D1326" s="13"/>
      <c r="E1326" s="240"/>
      <c r="F1326" s="2"/>
      <c r="H1326" s="2"/>
      <c r="I1326" s="47"/>
      <c r="J1326" s="38"/>
      <c r="L1326" s="2"/>
      <c r="M1326" s="380" t="s">
        <v>525</v>
      </c>
      <c r="N1326" s="2"/>
      <c r="O1326" s="42"/>
    </row>
    <row r="1327" spans="2:15" ht="13.5" customHeight="1" x14ac:dyDescent="0.3">
      <c r="B1327" s="37"/>
      <c r="C1327" s="13" t="s">
        <v>431</v>
      </c>
      <c r="D1327" s="13"/>
      <c r="E1327" s="235"/>
      <c r="F1327" s="2"/>
      <c r="H1327" s="2"/>
      <c r="I1327" s="47" t="str">
        <f>IF(OR($E1290="Postponed, see Future Events for info",E1327&lt;&gt;""), "", "Information needed")</f>
        <v>Information needed</v>
      </c>
      <c r="J1327" s="38"/>
      <c r="L1327" s="2"/>
      <c r="M1327" s="380"/>
      <c r="N1327" s="2"/>
      <c r="O1327" s="42"/>
    </row>
    <row r="1328" spans="2:15" ht="13.5" thickBot="1" x14ac:dyDescent="0.35">
      <c r="B1328" s="37"/>
      <c r="C1328" s="13" t="s">
        <v>321</v>
      </c>
      <c r="D1328" s="13"/>
      <c r="E1328" s="236"/>
      <c r="F1328" s="2"/>
      <c r="H1328" s="2"/>
      <c r="I1328" s="47" t="str">
        <f>IF(OR($E1290="Cancelled",$E1290="Postponed, see Future Events for info",E1328&lt;&gt;""), "", "Information needed")</f>
        <v>Information needed</v>
      </c>
      <c r="J1328" s="38"/>
      <c r="L1328" s="2"/>
      <c r="M1328" s="380"/>
      <c r="N1328" s="2"/>
      <c r="O1328" s="42"/>
    </row>
    <row r="1329" spans="1:15" ht="13.5" thickBot="1" x14ac:dyDescent="0.35">
      <c r="B1329" s="37"/>
      <c r="C1329" s="13"/>
      <c r="D1329" s="13"/>
      <c r="E1329" s="234"/>
      <c r="F1329" s="2"/>
      <c r="H1329" s="2"/>
      <c r="I1329" s="47"/>
      <c r="J1329" s="38"/>
      <c r="L1329" s="2"/>
      <c r="M1329" s="380"/>
      <c r="N1329" s="2"/>
      <c r="O1329" s="42"/>
    </row>
    <row r="1330" spans="1:15" x14ac:dyDescent="0.3">
      <c r="B1330" s="37"/>
      <c r="C1330" s="13" t="s">
        <v>113</v>
      </c>
      <c r="D1330" s="13"/>
      <c r="E1330" s="241"/>
      <c r="F1330" s="2"/>
      <c r="H1330" s="2"/>
      <c r="I1330" s="47" t="str">
        <f>IF(OR($E1290="Postponed, see Future Events for info",E1330&lt;&gt;""), "", "Information needed")</f>
        <v>Information needed</v>
      </c>
      <c r="J1330" s="38"/>
      <c r="L1330" s="2"/>
      <c r="M1330" s="380"/>
      <c r="N1330" s="2"/>
      <c r="O1330" s="42"/>
    </row>
    <row r="1331" spans="1:15" ht="13.5" thickBot="1" x14ac:dyDescent="0.35">
      <c r="B1331" s="37"/>
      <c r="C1331" s="14" t="str">
        <f>IF(E1330&lt;&gt;"Yes","","Was the contract reviewed by the RSC Legal team?")</f>
        <v/>
      </c>
      <c r="D1331" s="14"/>
      <c r="E1331" s="75"/>
      <c r="F1331" s="2"/>
      <c r="H1331" s="2"/>
      <c r="I1331" s="47" t="str">
        <f>IF(AND(C1331&lt;&gt;"",E1331=""), "Information needed","")</f>
        <v/>
      </c>
      <c r="J1331" s="38"/>
      <c r="L1331" s="2"/>
      <c r="M1331" s="380"/>
      <c r="N1331" s="2"/>
      <c r="O1331" s="42"/>
    </row>
    <row r="1332" spans="1:15" ht="13.5" thickBot="1" x14ac:dyDescent="0.35">
      <c r="B1332" s="37"/>
      <c r="C1332" s="2"/>
      <c r="D1332" s="2"/>
      <c r="E1332" s="234"/>
      <c r="F1332" s="2"/>
      <c r="H1332" s="2"/>
      <c r="I1332" s="47"/>
      <c r="J1332" s="38"/>
      <c r="L1332" s="2"/>
      <c r="M1332" s="380"/>
      <c r="N1332" s="2"/>
      <c r="O1332" s="42"/>
    </row>
    <row r="1333" spans="1:15" x14ac:dyDescent="0.3">
      <c r="B1333" s="37"/>
      <c r="C1333" s="13" t="s">
        <v>527</v>
      </c>
      <c r="D1333" s="13"/>
      <c r="E1333" s="235"/>
      <c r="F1333" s="2"/>
      <c r="H1333" s="2"/>
      <c r="I1333" s="47" t="str">
        <f>IF(OR($E1290="Cancelled",$E1290="Postponed, see Future Events for info",E1333&lt;&gt;""), "", "Information needed")</f>
        <v>Information needed</v>
      </c>
      <c r="J1333" s="38"/>
      <c r="L1333" s="2"/>
      <c r="M1333" s="380"/>
      <c r="N1333" s="2"/>
      <c r="O1333" s="42"/>
    </row>
    <row r="1334" spans="1:15" ht="26.25" customHeight="1" thickBot="1" x14ac:dyDescent="0.35">
      <c r="B1334" s="37"/>
      <c r="C1334" s="26" t="str">
        <f>IF(E1333&lt;&gt;"Yes","","Please provide details. Additional information can be provided on the Community support page.")</f>
        <v/>
      </c>
      <c r="D1334" s="14"/>
      <c r="E1334" s="146"/>
      <c r="F1334" s="2"/>
      <c r="H1334" s="2"/>
      <c r="I1334" s="47" t="str">
        <f>IF(AND(C1334&lt;&gt;"",E1334=""),"Information needed","")</f>
        <v/>
      </c>
      <c r="J1334" s="38"/>
      <c r="L1334" s="2"/>
      <c r="M1334" s="85" t="s">
        <v>131</v>
      </c>
      <c r="N1334" s="2"/>
      <c r="O1334" s="42"/>
    </row>
    <row r="1335" spans="1:15" ht="12" customHeight="1" thickBot="1" x14ac:dyDescent="0.35">
      <c r="B1335" s="37"/>
      <c r="C1335" s="2"/>
      <c r="D1335" s="2"/>
      <c r="E1335" s="234"/>
      <c r="F1335" s="2"/>
      <c r="H1335" s="2"/>
      <c r="I1335" s="47"/>
      <c r="J1335" s="38"/>
      <c r="L1335" s="2"/>
      <c r="M1335" s="382" t="s">
        <v>524</v>
      </c>
      <c r="N1335" s="2"/>
      <c r="O1335" s="42"/>
    </row>
    <row r="1336" spans="1:15" x14ac:dyDescent="0.3">
      <c r="B1336" s="37"/>
      <c r="C1336" s="13" t="s">
        <v>117</v>
      </c>
      <c r="D1336" s="13"/>
      <c r="E1336" s="235"/>
      <c r="F1336" s="2"/>
      <c r="H1336" s="2"/>
      <c r="I1336" s="47" t="str">
        <f>IF(OR($E1290="Cancelled",$E1290="Postponed, see Future Events for info",E1336&lt;&gt;""), "", "Information needed")</f>
        <v>Information needed</v>
      </c>
      <c r="J1336" s="38"/>
      <c r="L1336" s="2"/>
      <c r="M1336" s="382"/>
      <c r="N1336" s="2"/>
      <c r="O1336" s="42"/>
    </row>
    <row r="1337" spans="1:15" ht="26.25" customHeight="1" thickBot="1" x14ac:dyDescent="0.35">
      <c r="B1337" s="37"/>
      <c r="C1337" s="14" t="str">
        <f>IF(E1336&lt;&gt;"Yes","","Please provide details.")</f>
        <v/>
      </c>
      <c r="D1337" s="14"/>
      <c r="E1337" s="146"/>
      <c r="F1337" s="2"/>
      <c r="H1337" s="2"/>
      <c r="I1337" s="47" t="str">
        <f>IF(AND(C1337&lt;&gt;"",E1337=""),"Information needed","")</f>
        <v/>
      </c>
      <c r="J1337" s="38"/>
      <c r="L1337" s="2"/>
      <c r="M1337" s="85" t="s">
        <v>523</v>
      </c>
      <c r="N1337" s="2"/>
      <c r="O1337" s="42"/>
    </row>
    <row r="1338" spans="1:15" ht="18" customHeight="1" x14ac:dyDescent="0.3">
      <c r="B1338" s="37"/>
      <c r="C1338" s="4"/>
      <c r="D1338" s="4"/>
      <c r="E1338" s="234"/>
      <c r="F1338" s="2"/>
      <c r="H1338" s="2"/>
      <c r="I1338" s="47"/>
      <c r="J1338" s="38"/>
      <c r="L1338" s="2"/>
      <c r="M1338" s="2"/>
      <c r="N1338" s="2"/>
      <c r="O1338" s="42"/>
    </row>
    <row r="1339" spans="1:15" ht="18" x14ac:dyDescent="0.3">
      <c r="B1339" s="37"/>
      <c r="C1339" s="144" t="s">
        <v>447</v>
      </c>
      <c r="D1339" s="144"/>
      <c r="E1339" s="144"/>
      <c r="F1339" s="4"/>
      <c r="G1339" s="7"/>
      <c r="H1339" s="4"/>
      <c r="I1339" s="47"/>
      <c r="J1339" s="39"/>
      <c r="L1339" s="11"/>
      <c r="M1339" s="144" t="s">
        <v>447</v>
      </c>
      <c r="N1339" s="11"/>
      <c r="O1339" s="42"/>
    </row>
    <row r="1340" spans="1:15" ht="13.5" customHeight="1" thickBot="1" x14ac:dyDescent="0.35">
      <c r="B1340" s="37"/>
      <c r="C1340" s="2"/>
      <c r="D1340" s="2"/>
      <c r="E1340" s="242"/>
      <c r="F1340" s="2"/>
      <c r="H1340" s="2"/>
      <c r="I1340" s="47"/>
      <c r="J1340" s="38"/>
      <c r="L1340" s="2"/>
      <c r="M1340" s="381" t="s">
        <v>432</v>
      </c>
      <c r="N1340" s="2"/>
      <c r="O1340" s="42"/>
    </row>
    <row r="1341" spans="1:15" x14ac:dyDescent="0.3">
      <c r="B1341" s="37"/>
      <c r="C1341" s="4" t="s">
        <v>63</v>
      </c>
      <c r="D1341" s="4"/>
      <c r="E1341" s="243"/>
      <c r="F1341" s="2"/>
      <c r="H1341" s="2"/>
      <c r="I1341" s="47" t="str">
        <f>IF(OR($E1290="Cancelled",$E1290="Postponed, see Future Events for info",E1341&lt;&gt;""), "", "Information needed")</f>
        <v>Information needed</v>
      </c>
      <c r="J1341" s="38"/>
      <c r="L1341" s="2"/>
      <c r="M1341" s="381"/>
      <c r="N1341" s="2"/>
      <c r="O1341" s="42"/>
    </row>
    <row r="1342" spans="1:15" ht="13.5" thickBot="1" x14ac:dyDescent="0.35">
      <c r="A1342" s="201"/>
      <c r="B1342" s="37"/>
      <c r="C1342" s="248" t="str">
        <f>IF(E1341&lt;&gt;"Red","","Did you submit a declaration form for your red risk assessment?")</f>
        <v/>
      </c>
      <c r="D1342" s="14"/>
      <c r="E1342" s="146"/>
      <c r="F1342" s="2"/>
      <c r="H1342" s="2"/>
      <c r="I1342" s="47" t="str">
        <f>IF(AND(C1342&lt;&gt;"",E1342=""), "Information needed","")</f>
        <v/>
      </c>
      <c r="J1342" s="38"/>
      <c r="K1342" s="201"/>
      <c r="L1342" s="2"/>
      <c r="M1342" s="381"/>
      <c r="N1342" s="2"/>
      <c r="O1342" s="42"/>
    </row>
    <row r="1343" spans="1:15" s="15" customFormat="1" ht="13.5" thickBot="1" x14ac:dyDescent="0.35">
      <c r="A1343" s="68"/>
      <c r="B1343" s="37"/>
      <c r="C1343" s="4"/>
      <c r="D1343" s="4"/>
      <c r="E1343" s="234"/>
      <c r="F1343" s="2"/>
      <c r="G1343" s="8"/>
      <c r="H1343" s="2"/>
      <c r="I1343" s="47"/>
      <c r="J1343" s="38"/>
      <c r="K1343" s="68"/>
      <c r="L1343" s="2"/>
      <c r="M1343" s="381"/>
      <c r="N1343" s="2"/>
      <c r="O1343" s="43"/>
    </row>
    <row r="1344" spans="1:15" x14ac:dyDescent="0.3">
      <c r="B1344" s="37"/>
      <c r="C1344" s="4" t="s">
        <v>237</v>
      </c>
      <c r="D1344" s="4"/>
      <c r="E1344" s="244"/>
      <c r="F1344" s="2"/>
      <c r="H1344" s="2"/>
      <c r="I1344" s="47" t="str">
        <f>IF(OR($E1290="Cancelled",$E1290="Postponed, see Future Events for info",E1344&lt;&gt;""), "", "Information needed")</f>
        <v>Information needed</v>
      </c>
      <c r="J1344" s="38"/>
      <c r="L1344" s="2"/>
      <c r="M1344" s="381"/>
      <c r="N1344" s="10"/>
      <c r="O1344" s="42"/>
    </row>
    <row r="1345" spans="2:15" ht="13.5" customHeight="1" thickBot="1" x14ac:dyDescent="0.35">
      <c r="B1345" s="37"/>
      <c r="C1345" s="248" t="str">
        <f>IF(E1344&lt;&gt;"Yes","","Did your event comply with Rule 8.3 of the member network rules?")</f>
        <v/>
      </c>
      <c r="D1345" s="14"/>
      <c r="E1345" s="146"/>
      <c r="F1345" s="2"/>
      <c r="H1345" s="2"/>
      <c r="I1345" s="47" t="str">
        <f>IF(AND(C1345&lt;&gt;"",E1345=""), "Information needed","")</f>
        <v/>
      </c>
      <c r="J1345" s="38"/>
      <c r="L1345" s="2"/>
      <c r="M1345" s="381"/>
      <c r="N1345" s="10"/>
      <c r="O1345" s="42"/>
    </row>
    <row r="1346" spans="2:15" ht="14.25" customHeight="1" thickBot="1" x14ac:dyDescent="0.35">
      <c r="B1346" s="37"/>
      <c r="C1346" s="14"/>
      <c r="D1346" s="14"/>
      <c r="E1346" s="245"/>
      <c r="F1346" s="2"/>
      <c r="H1346" s="2"/>
      <c r="I1346" s="47"/>
      <c r="J1346" s="38"/>
      <c r="L1346" s="2"/>
      <c r="M1346" s="381"/>
      <c r="N1346" s="10"/>
      <c r="O1346" s="42"/>
    </row>
    <row r="1347" spans="2:15" ht="40.5" customHeight="1" thickBot="1" x14ac:dyDescent="0.35">
      <c r="B1347" s="37"/>
      <c r="C1347" s="27" t="s">
        <v>182</v>
      </c>
      <c r="D1347" s="27"/>
      <c r="E1347" s="145"/>
      <c r="F1347" s="2"/>
      <c r="H1347" s="2"/>
      <c r="I1347" s="51" t="str">
        <f>IF(OR($E1290="Cancelled",$E1290="Postponed, see Future Events for info",E1347&lt;&gt;""), "", "Optional")</f>
        <v>Optional</v>
      </c>
      <c r="J1347" s="38"/>
      <c r="L1347" s="2"/>
      <c r="M1347" s="85" t="s">
        <v>236</v>
      </c>
      <c r="N1347" s="10"/>
      <c r="O1347" s="42"/>
    </row>
    <row r="1348" spans="2:15" ht="13.5" customHeight="1" x14ac:dyDescent="0.3">
      <c r="B1348" s="37"/>
      <c r="C1348" s="2"/>
      <c r="D1348" s="2"/>
      <c r="E1348" s="245"/>
      <c r="F1348" s="2"/>
      <c r="H1348" s="2"/>
      <c r="I1348" s="47"/>
      <c r="J1348" s="38"/>
      <c r="L1348" s="2"/>
      <c r="M1348" s="45"/>
      <c r="N1348" s="2"/>
      <c r="O1348" s="42"/>
    </row>
    <row r="1349" spans="2:15" ht="18" x14ac:dyDescent="0.4">
      <c r="B1349" s="37"/>
      <c r="C1349" s="142" t="s">
        <v>64</v>
      </c>
      <c r="D1349" s="142"/>
      <c r="E1349" s="142"/>
      <c r="F1349" s="2"/>
      <c r="H1349" s="2"/>
      <c r="I1349" s="47"/>
      <c r="J1349" s="38"/>
      <c r="L1349" s="2"/>
      <c r="M1349" s="144" t="s">
        <v>64</v>
      </c>
      <c r="N1349" s="2"/>
      <c r="O1349" s="42"/>
    </row>
    <row r="1350" spans="2:15" x14ac:dyDescent="0.3">
      <c r="B1350" s="37"/>
      <c r="C1350" s="4"/>
      <c r="D1350" s="4"/>
      <c r="E1350" s="234"/>
      <c r="F1350" s="2"/>
      <c r="H1350" s="2"/>
      <c r="I1350" s="47"/>
      <c r="J1350" s="38"/>
      <c r="L1350" s="2"/>
      <c r="M1350" s="381" t="s">
        <v>445</v>
      </c>
      <c r="N1350" s="2"/>
      <c r="O1350" s="42"/>
    </row>
    <row r="1351" spans="2:15" ht="14.25" customHeight="1" thickBot="1" x14ac:dyDescent="0.35">
      <c r="B1351" s="37"/>
      <c r="C1351" s="4" t="s">
        <v>360</v>
      </c>
      <c r="D1351" s="4"/>
      <c r="E1351" s="234"/>
      <c r="F1351" s="2"/>
      <c r="H1351" s="2"/>
      <c r="I1351" s="47"/>
      <c r="J1351" s="38"/>
      <c r="L1351" s="2"/>
      <c r="M1351" s="381"/>
      <c r="N1351" s="2"/>
      <c r="O1351" s="42"/>
    </row>
    <row r="1352" spans="2:15" ht="14.25" customHeight="1" x14ac:dyDescent="0.3">
      <c r="B1352" s="37"/>
      <c r="C1352" s="86" t="s">
        <v>69</v>
      </c>
      <c r="D1352" s="86"/>
      <c r="E1352" s="235"/>
      <c r="F1352" s="2"/>
      <c r="H1352" s="2"/>
      <c r="I1352" s="47" t="str">
        <f>IF(OR($E1290="Cancelled",$E1290="Postponed, see Future Events for info",E1352&lt;&gt;""), "", "Information needed")</f>
        <v>Information needed</v>
      </c>
      <c r="J1352" s="38"/>
      <c r="L1352" s="2"/>
      <c r="M1352" s="381"/>
      <c r="N1352" s="2"/>
      <c r="O1352" s="42"/>
    </row>
    <row r="1353" spans="2:15" ht="14.25" customHeight="1" x14ac:dyDescent="0.3">
      <c r="B1353" s="37"/>
      <c r="C1353" s="86" t="s">
        <v>70</v>
      </c>
      <c r="D1353" s="86"/>
      <c r="E1353" s="246"/>
      <c r="F1353" s="2"/>
      <c r="H1353" s="2"/>
      <c r="I1353" s="47" t="str">
        <f>IF(OR($E1290="Cancelled",$E1290="Postponed, see Future Events for info",E1353&lt;&gt;""), "", "Information needed")</f>
        <v>Information needed</v>
      </c>
      <c r="J1353" s="38"/>
      <c r="L1353" s="2"/>
      <c r="M1353" s="381"/>
      <c r="N1353" s="2"/>
      <c r="O1353" s="42"/>
    </row>
    <row r="1354" spans="2:15" ht="14.25" customHeight="1" x14ac:dyDescent="0.3">
      <c r="B1354" s="37"/>
      <c r="C1354" s="86" t="s">
        <v>72</v>
      </c>
      <c r="D1354" s="86"/>
      <c r="E1354" s="237"/>
      <c r="F1354" s="2"/>
      <c r="H1354" s="2"/>
      <c r="I1354" s="47" t="str">
        <f>IF(OR($E1290="Cancelled",$E1290="Postponed, see Future Events for info",E1354&lt;&gt;""), "", "Information needed")</f>
        <v>Information needed</v>
      </c>
      <c r="J1354" s="38"/>
      <c r="L1354" s="2"/>
      <c r="M1354" s="381"/>
      <c r="N1354" s="2"/>
      <c r="O1354" s="42"/>
    </row>
    <row r="1355" spans="2:15" ht="14.25" customHeight="1" thickBot="1" x14ac:dyDescent="0.35">
      <c r="B1355" s="37"/>
      <c r="C1355" s="86" t="s">
        <v>71</v>
      </c>
      <c r="D1355" s="86"/>
      <c r="E1355" s="236"/>
      <c r="F1355" s="2"/>
      <c r="H1355" s="2"/>
      <c r="I1355" s="47" t="str">
        <f>IF(OR($E1290="Cancelled",$E1290="Postponed, see Future Events for info",E1355&lt;&gt;""), "", "Information needed")</f>
        <v>Information needed</v>
      </c>
      <c r="J1355" s="38"/>
      <c r="L1355" s="2"/>
      <c r="M1355" s="381"/>
      <c r="N1355" s="2"/>
      <c r="O1355" s="42"/>
    </row>
    <row r="1356" spans="2:15" ht="14.25" customHeight="1" thickBot="1" x14ac:dyDescent="0.35">
      <c r="B1356" s="37"/>
      <c r="C1356" s="2"/>
      <c r="D1356" s="2"/>
      <c r="E1356" s="234"/>
      <c r="F1356" s="2"/>
      <c r="H1356" s="2"/>
      <c r="I1356" s="47"/>
      <c r="J1356" s="38"/>
      <c r="L1356" s="2"/>
      <c r="M1356" s="381"/>
      <c r="N1356" s="2"/>
      <c r="O1356" s="42"/>
    </row>
    <row r="1357" spans="2:15" ht="12.75" customHeight="1" x14ac:dyDescent="0.3">
      <c r="B1357" s="37"/>
      <c r="C1357" s="46" t="s">
        <v>65</v>
      </c>
      <c r="D1357" s="46"/>
      <c r="E1357" s="235"/>
      <c r="F1357" s="2"/>
      <c r="H1357" s="2"/>
      <c r="I1357" s="47" t="str">
        <f>IF(OR($E1290="Cancelled",$E1290="Postponed, see Future Events for info",E1357&lt;&gt;""), "", "Information needed")</f>
        <v>Information needed</v>
      </c>
      <c r="J1357" s="38"/>
      <c r="L1357" s="2"/>
      <c r="M1357" s="381"/>
      <c r="N1357" s="2"/>
      <c r="O1357" s="42"/>
    </row>
    <row r="1358" spans="2:15" ht="56.25" customHeight="1" thickBot="1" x14ac:dyDescent="0.3">
      <c r="B1358" s="37"/>
      <c r="C1358" s="14" t="str">
        <f>IF(E1357&lt;&gt;"Yes","","Please provide details here")</f>
        <v/>
      </c>
      <c r="D1358" s="14"/>
      <c r="E1358" s="75"/>
      <c r="F1358" s="14"/>
      <c r="G1358" s="54"/>
      <c r="H1358" s="14"/>
      <c r="I1358" s="47" t="str">
        <f>IF(AND(C1358&lt;&gt;"",E1358=""), "Information needed","")</f>
        <v/>
      </c>
      <c r="J1358" s="83"/>
      <c r="L1358" s="2"/>
      <c r="M1358" s="381"/>
      <c r="N1358" s="2"/>
      <c r="O1358" s="84"/>
    </row>
    <row r="1359" spans="2:15" ht="13.5" thickBot="1" x14ac:dyDescent="0.35">
      <c r="B1359" s="37"/>
      <c r="C1359" s="4"/>
      <c r="D1359" s="4"/>
      <c r="E1359" s="26"/>
      <c r="F1359" s="2"/>
      <c r="H1359" s="2"/>
      <c r="I1359" s="47"/>
      <c r="J1359" s="38"/>
      <c r="L1359" s="2"/>
      <c r="M1359" s="381"/>
      <c r="N1359" s="2"/>
      <c r="O1359" s="42"/>
    </row>
    <row r="1360" spans="2:15" ht="57" customHeight="1" thickBot="1" x14ac:dyDescent="0.35">
      <c r="B1360" s="37"/>
      <c r="C1360" s="27" t="s">
        <v>75</v>
      </c>
      <c r="D1360" s="27"/>
      <c r="E1360" s="145"/>
      <c r="F1360" s="2"/>
      <c r="H1360" s="2"/>
      <c r="I1360" s="51" t="str">
        <f>IF(OR($E1290="Cancelled",$E1290="Postponed, see Future Events for info",E1360&lt;&gt;""), "", "Optional")</f>
        <v>Optional</v>
      </c>
      <c r="J1360" s="38"/>
      <c r="L1360" s="2"/>
      <c r="M1360" s="85" t="s">
        <v>448</v>
      </c>
      <c r="N1360" s="2"/>
      <c r="O1360" s="42"/>
    </row>
    <row r="1361" spans="1:15" x14ac:dyDescent="0.3">
      <c r="B1361" s="37"/>
      <c r="C1361" s="4"/>
      <c r="D1361" s="4"/>
      <c r="E1361" s="234"/>
      <c r="F1361" s="2"/>
      <c r="H1361" s="2"/>
      <c r="I1361" s="47"/>
      <c r="J1361" s="38"/>
      <c r="L1361" s="2"/>
      <c r="M1361" s="4"/>
      <c r="N1361" s="2"/>
      <c r="O1361" s="42"/>
    </row>
    <row r="1362" spans="1:15" ht="13.5" thickBot="1" x14ac:dyDescent="0.35">
      <c r="C1362" s="8"/>
      <c r="D1362" s="8"/>
      <c r="I1362" s="50"/>
      <c r="J1362" s="42"/>
      <c r="M1362" s="8"/>
    </row>
    <row r="1363" spans="1:15" s="98" customFormat="1" ht="21.75" customHeight="1" thickBot="1" x14ac:dyDescent="0.35">
      <c r="C1363" s="247" t="s">
        <v>392</v>
      </c>
      <c r="D1363" s="150"/>
      <c r="E1363" s="247" t="s">
        <v>408</v>
      </c>
      <c r="I1363" s="96"/>
      <c r="M1363" s="94" t="s">
        <v>251</v>
      </c>
    </row>
    <row r="1364" spans="1:15" ht="12.5" x14ac:dyDescent="0.25">
      <c r="C1364" s="44"/>
      <c r="D1364" s="44"/>
      <c r="M1364" s="44"/>
    </row>
    <row r="1366" spans="1:15" x14ac:dyDescent="0.3">
      <c r="B1366" s="37"/>
      <c r="C1366" s="4"/>
      <c r="D1366" s="4"/>
      <c r="E1366" s="234"/>
      <c r="F1366" s="2"/>
      <c r="H1366" s="2"/>
      <c r="I1366" s="48"/>
      <c r="J1366" s="2"/>
      <c r="L1366" s="2"/>
      <c r="M1366" s="4"/>
      <c r="N1366" s="2"/>
    </row>
    <row r="1367" spans="1:15" ht="29.5" x14ac:dyDescent="0.25">
      <c r="A1367" s="200">
        <v>17</v>
      </c>
      <c r="B1367" s="35"/>
      <c r="C1367" s="151" t="s">
        <v>336</v>
      </c>
      <c r="D1367" s="151"/>
      <c r="E1367" s="151"/>
      <c r="F1367" s="152"/>
      <c r="G1367" s="16"/>
      <c r="H1367" s="12"/>
      <c r="I1367" s="140" t="str">
        <f>IF(COUNTIF(I1371:I1445,"Information needed")&lt;1,"Complete","Incomplete")</f>
        <v>Incomplete</v>
      </c>
      <c r="J1367" s="41"/>
      <c r="K1367" s="200">
        <v>17</v>
      </c>
      <c r="L1367" s="12"/>
      <c r="M1367" s="101" t="s">
        <v>263</v>
      </c>
      <c r="N1367" s="12"/>
    </row>
    <row r="1368" spans="1:15" x14ac:dyDescent="0.3">
      <c r="B1368" s="37"/>
      <c r="C1368" s="37"/>
      <c r="D1368" s="37"/>
      <c r="E1368" s="37"/>
      <c r="F1368" s="37"/>
      <c r="G1368" s="16"/>
      <c r="H1368" s="37"/>
      <c r="I1368" s="37"/>
      <c r="J1368" s="37"/>
      <c r="L1368" s="2"/>
      <c r="M1368" s="4"/>
      <c r="N1368" s="2"/>
    </row>
    <row r="1369" spans="1:15" ht="18" customHeight="1" x14ac:dyDescent="0.4">
      <c r="B1369" s="37"/>
      <c r="C1369" s="142" t="s">
        <v>446</v>
      </c>
      <c r="D1369" s="142"/>
      <c r="E1369" s="141"/>
      <c r="F1369" s="2"/>
      <c r="H1369" s="2"/>
      <c r="I1369" s="48"/>
      <c r="J1369" s="2"/>
      <c r="L1369" s="2"/>
      <c r="M1369" s="143" t="s">
        <v>319</v>
      </c>
      <c r="N1369" s="2"/>
    </row>
    <row r="1370" spans="1:15" ht="13.5" customHeight="1" thickBot="1" x14ac:dyDescent="0.35">
      <c r="B1370" s="37"/>
      <c r="C1370" s="4"/>
      <c r="D1370" s="4"/>
      <c r="E1370" s="234"/>
      <c r="F1370" s="2"/>
      <c r="H1370" s="2"/>
      <c r="I1370" s="48"/>
      <c r="J1370" s="2"/>
      <c r="L1370" s="2"/>
      <c r="M1370" s="26"/>
      <c r="N1370" s="2"/>
    </row>
    <row r="1371" spans="1:15" ht="13.5" customHeight="1" x14ac:dyDescent="0.3">
      <c r="B1371" s="37"/>
      <c r="C1371" s="13" t="s">
        <v>13</v>
      </c>
      <c r="D1371" s="13"/>
      <c r="E1371" s="235"/>
      <c r="F1371" s="2"/>
      <c r="H1371" s="2"/>
      <c r="I1371" s="47" t="str">
        <f>IF(OR($E1375="Cancelled",$E1375="Postponed, see Future Events for info",E1371&lt;&gt;""), "", "Information needed")</f>
        <v>Information needed</v>
      </c>
      <c r="J1371" s="38"/>
      <c r="L1371" s="2"/>
      <c r="M1371" s="355" t="s">
        <v>457</v>
      </c>
      <c r="N1371" s="2"/>
      <c r="O1371" s="42"/>
    </row>
    <row r="1372" spans="1:15" ht="13.5" customHeight="1" x14ac:dyDescent="0.3">
      <c r="B1372" s="37"/>
      <c r="C1372" s="13" t="s">
        <v>50</v>
      </c>
      <c r="D1372" s="13"/>
      <c r="E1372" s="237"/>
      <c r="F1372" s="2"/>
      <c r="H1372" s="2"/>
      <c r="I1372" s="47" t="str">
        <f>IF(OR($E1375="Cancelled",$E1375="Postponed, see Future Events for info",E1372&lt;&gt;""), "", "Information needed")</f>
        <v>Information needed</v>
      </c>
      <c r="J1372" s="38"/>
      <c r="L1372" s="2"/>
      <c r="M1372" s="355"/>
      <c r="N1372" s="2"/>
      <c r="O1372" s="42"/>
    </row>
    <row r="1373" spans="1:15" ht="13.5" customHeight="1" x14ac:dyDescent="0.3">
      <c r="B1373" s="37"/>
      <c r="C1373" s="13" t="s">
        <v>110</v>
      </c>
      <c r="D1373" s="13"/>
      <c r="E1373" s="237"/>
      <c r="F1373" s="2"/>
      <c r="H1373" s="2"/>
      <c r="I1373" s="47" t="str">
        <f>IF(OR($E1375="Cancelled",$E1375="Postponed, see Future Events for info",E1373&lt;&gt;""), "", "Information needed")</f>
        <v>Information needed</v>
      </c>
      <c r="J1373" s="38"/>
      <c r="L1373" s="2"/>
      <c r="M1373" s="355"/>
      <c r="N1373" s="2"/>
      <c r="O1373" s="42"/>
    </row>
    <row r="1374" spans="1:15" ht="13.5" customHeight="1" x14ac:dyDescent="0.3">
      <c r="B1374" s="37"/>
      <c r="C1374" s="13" t="s">
        <v>487</v>
      </c>
      <c r="D1374" s="13"/>
      <c r="E1374" s="237"/>
      <c r="F1374" s="2"/>
      <c r="H1374" s="2"/>
      <c r="I1374" s="47" t="str">
        <f>IF(OR($E1375="Cancelled",$E1375="Postponed, see Future Events for info",E1374&lt;&gt;""), "", "Information needed")</f>
        <v>Information needed</v>
      </c>
      <c r="J1374" s="38"/>
      <c r="L1374" s="2"/>
      <c r="M1374" s="355"/>
      <c r="N1374" s="2"/>
      <c r="O1374" s="42"/>
    </row>
    <row r="1375" spans="1:15" ht="13.5" customHeight="1" thickBot="1" x14ac:dyDescent="0.35">
      <c r="B1375" s="37"/>
      <c r="C1375" s="156" t="s">
        <v>486</v>
      </c>
      <c r="D1375" s="13"/>
      <c r="E1375" s="236"/>
      <c r="F1375" s="2"/>
      <c r="H1375" s="2"/>
      <c r="I1375" s="47" t="str">
        <f>IF(OR($E1375="Cancelled",$E1375="Postponed, see Future Events for info",E1375&lt;&gt;""), "", "Information needed")</f>
        <v>Information needed</v>
      </c>
      <c r="J1375" s="38"/>
      <c r="L1375" s="2"/>
      <c r="M1375" s="355"/>
      <c r="N1375" s="2"/>
      <c r="O1375" s="42"/>
    </row>
    <row r="1376" spans="1:15" ht="13.5" customHeight="1" thickBot="1" x14ac:dyDescent="0.35">
      <c r="B1376" s="37"/>
      <c r="C1376" s="13"/>
      <c r="D1376" s="13"/>
      <c r="E1376" s="234"/>
      <c r="F1376" s="2"/>
      <c r="H1376" s="2"/>
      <c r="I1376" s="47"/>
      <c r="J1376" s="38"/>
      <c r="L1376" s="2"/>
      <c r="M1376" s="355"/>
      <c r="N1376" s="2"/>
      <c r="O1376" s="42"/>
    </row>
    <row r="1377" spans="2:15" ht="13.5" customHeight="1" x14ac:dyDescent="0.3">
      <c r="B1377" s="37"/>
      <c r="C1377" s="13" t="s">
        <v>503</v>
      </c>
      <c r="D1377" s="13"/>
      <c r="E1377" s="235"/>
      <c r="F1377" s="2"/>
      <c r="H1377" s="2"/>
      <c r="I1377" s="47" t="str">
        <f>IF(OR($E1375="Cancelled",$E1375="Postponed, see Future Events for info",E1377&lt;&gt;""), "", "Information needed")</f>
        <v>Information needed</v>
      </c>
      <c r="J1377" s="38"/>
      <c r="L1377" s="2"/>
      <c r="M1377" s="355"/>
      <c r="N1377" s="2"/>
      <c r="O1377" s="42"/>
    </row>
    <row r="1378" spans="2:15" ht="13.5" customHeight="1" thickBot="1" x14ac:dyDescent="0.35">
      <c r="B1378" s="37"/>
      <c r="C1378" s="23" t="str">
        <f>IF(E1377&lt;&gt;"Yes","Use this space if you would like to report repeated 2023 events as one entry","If yes, how many times did you run this event/ how many events were in the series?")</f>
        <v>Use this space if you would like to report repeated 2023 events as one entry</v>
      </c>
      <c r="D1378" s="13"/>
      <c r="E1378" s="236"/>
      <c r="F1378" s="2"/>
      <c r="H1378" s="2"/>
      <c r="I1378" s="47" t="str">
        <f>IF(AND(C1378="If yes, how many times did you run this event/ how many events were in the series?",E1378=""), "Information needed","")</f>
        <v/>
      </c>
      <c r="J1378" s="38"/>
      <c r="L1378" s="2"/>
      <c r="M1378" s="355"/>
      <c r="N1378" s="2"/>
      <c r="O1378" s="42"/>
    </row>
    <row r="1379" spans="2:15" ht="13.5" customHeight="1" thickBot="1" x14ac:dyDescent="0.35">
      <c r="B1379" s="37"/>
      <c r="C1379" s="13"/>
      <c r="D1379" s="13"/>
      <c r="E1379" s="234"/>
      <c r="F1379" s="2"/>
      <c r="H1379" s="2"/>
      <c r="I1379" s="47"/>
      <c r="J1379" s="38"/>
      <c r="L1379" s="2"/>
      <c r="M1379" s="355" t="s">
        <v>456</v>
      </c>
      <c r="N1379" s="2"/>
      <c r="O1379" s="42"/>
    </row>
    <row r="1380" spans="2:15" ht="13.5" customHeight="1" x14ac:dyDescent="0.3">
      <c r="B1380" s="37"/>
      <c r="C1380" s="13" t="str">
        <f>IF(E1377&lt;&gt;"Yes","Start date","Date of first event")</f>
        <v>Start date</v>
      </c>
      <c r="D1380" s="13"/>
      <c r="E1380" s="238"/>
      <c r="F1380" s="2"/>
      <c r="H1380" s="2"/>
      <c r="I1380" s="47" t="str">
        <f>IF(OR($E1375="Cancelled",$E1375="Postponed, see Future Events for info",E1380&lt;&gt;""), "", "Information needed")</f>
        <v>Information needed</v>
      </c>
      <c r="J1380" s="38"/>
      <c r="L1380" s="2"/>
      <c r="M1380" s="355"/>
      <c r="N1380" s="2"/>
      <c r="O1380" s="42"/>
    </row>
    <row r="1381" spans="2:15" ht="13.5" customHeight="1" thickBot="1" x14ac:dyDescent="0.35">
      <c r="B1381" s="37"/>
      <c r="C1381" s="13" t="str">
        <f>IF(E1377&lt;&gt;"Yes","End date","Date of last event")</f>
        <v>End date</v>
      </c>
      <c r="D1381" s="13"/>
      <c r="E1381" s="239"/>
      <c r="F1381" s="2"/>
      <c r="H1381" s="2"/>
      <c r="I1381" s="47" t="str">
        <f>IF(OR($E1375="Cancelled",$E1375="Postponed, see Future Events for info",E1381&lt;&gt;""), "", "Information needed")</f>
        <v>Information needed</v>
      </c>
      <c r="J1381" s="38"/>
      <c r="L1381" s="2"/>
      <c r="M1381" s="355"/>
      <c r="N1381" s="2"/>
      <c r="O1381" s="42"/>
    </row>
    <row r="1382" spans="2:15" ht="13.5" customHeight="1" thickBot="1" x14ac:dyDescent="0.35">
      <c r="B1382" s="37"/>
      <c r="C1382" s="13"/>
      <c r="D1382" s="13"/>
      <c r="E1382" s="234"/>
      <c r="F1382" s="2"/>
      <c r="H1382" s="2"/>
      <c r="I1382" s="47"/>
      <c r="J1382" s="38"/>
      <c r="L1382" s="2"/>
      <c r="M1382" s="147" t="s">
        <v>389</v>
      </c>
      <c r="N1382" s="2"/>
      <c r="O1382" s="42"/>
    </row>
    <row r="1383" spans="2:15" ht="13.5" customHeight="1" x14ac:dyDescent="0.3">
      <c r="B1383" s="37"/>
      <c r="C1383" s="13" t="s">
        <v>54</v>
      </c>
      <c r="D1383" s="13"/>
      <c r="E1383" s="235"/>
      <c r="F1383" s="2"/>
      <c r="H1383" s="2"/>
      <c r="I1383" s="47" t="str">
        <f>IF(OR($E1375="Cancelled",$E1375="Postponed, see Future Events for info",E1383&lt;&gt;""), "", "Information needed")</f>
        <v>Information needed</v>
      </c>
      <c r="J1383" s="38"/>
      <c r="L1383" s="2"/>
      <c r="M1383" s="26"/>
      <c r="N1383" s="2"/>
      <c r="O1383" s="42"/>
    </row>
    <row r="1384" spans="2:15" ht="13.5" customHeight="1" thickBot="1" x14ac:dyDescent="0.35">
      <c r="B1384" s="37"/>
      <c r="C1384" s="13" t="s">
        <v>73</v>
      </c>
      <c r="D1384" s="13"/>
      <c r="E1384" s="236"/>
      <c r="F1384" s="2"/>
      <c r="H1384" s="2"/>
      <c r="I1384" s="51" t="str">
        <f>IF(OR($E1375="Cancelled",$E1375="Postponed, see Future Events for info",E1384&lt;&gt;""), "", "Optional")</f>
        <v>Optional</v>
      </c>
      <c r="J1384" s="38"/>
      <c r="L1384" s="2"/>
      <c r="M1384" s="355" t="s">
        <v>453</v>
      </c>
      <c r="N1384" s="2"/>
      <c r="O1384" s="42"/>
    </row>
    <row r="1385" spans="2:15" ht="13.5" customHeight="1" thickBot="1" x14ac:dyDescent="0.35">
      <c r="B1385" s="37"/>
      <c r="C1385" s="13"/>
      <c r="D1385" s="13"/>
      <c r="E1385" s="234"/>
      <c r="F1385" s="2"/>
      <c r="H1385" s="2"/>
      <c r="I1385" s="47"/>
      <c r="J1385" s="38"/>
      <c r="L1385" s="2"/>
      <c r="M1385" s="355"/>
      <c r="N1385" s="2"/>
      <c r="O1385" s="42"/>
    </row>
    <row r="1386" spans="2:15" ht="13.5" customHeight="1" x14ac:dyDescent="0.3">
      <c r="B1386" s="37"/>
      <c r="C1386" s="13" t="s">
        <v>55</v>
      </c>
      <c r="D1386" s="13"/>
      <c r="E1386" s="235"/>
      <c r="F1386" s="2"/>
      <c r="H1386" s="2"/>
      <c r="I1386" s="47" t="str">
        <f>IF(OR($E1375="Cancelled",$E1375="Postponed, see Future Events for info",E1386&lt;&gt;""), "", "Information needed")</f>
        <v>Information needed</v>
      </c>
      <c r="J1386" s="38"/>
      <c r="L1386" s="2"/>
      <c r="M1386" s="355"/>
      <c r="N1386" s="2"/>
      <c r="O1386" s="42"/>
    </row>
    <row r="1387" spans="2:15" ht="13.5" customHeight="1" thickBot="1" x14ac:dyDescent="0.35">
      <c r="B1387" s="37"/>
      <c r="C1387" s="13" t="s">
        <v>74</v>
      </c>
      <c r="D1387" s="13"/>
      <c r="E1387" s="236"/>
      <c r="F1387" s="2"/>
      <c r="H1387" s="2"/>
      <c r="I1387" s="51" t="str">
        <f>IF(OR($E1375="Cancelled",$E1375="Postponed, see Future Events for info",E1387&lt;&gt;""), "", "Optional")</f>
        <v>Optional</v>
      </c>
      <c r="J1387" s="38"/>
      <c r="L1387" s="2"/>
      <c r="M1387" s="355"/>
      <c r="N1387" s="2"/>
      <c r="O1387" s="42"/>
    </row>
    <row r="1388" spans="2:15" ht="13.5" customHeight="1" thickBot="1" x14ac:dyDescent="0.35">
      <c r="B1388" s="37"/>
      <c r="C1388" s="13"/>
      <c r="D1388" s="13"/>
      <c r="E1388" s="234"/>
      <c r="F1388" s="2"/>
      <c r="H1388" s="2"/>
      <c r="I1388" s="47"/>
      <c r="J1388" s="38"/>
      <c r="L1388" s="2"/>
      <c r="M1388" s="355"/>
      <c r="N1388" s="2"/>
      <c r="O1388" s="42"/>
    </row>
    <row r="1389" spans="2:15" ht="13.5" customHeight="1" x14ac:dyDescent="0.3">
      <c r="B1389" s="37"/>
      <c r="C1389" s="13" t="str">
        <f>IF(E1377&lt;&gt;"Yes","Number of attendees (approx.)","Number of attendees (average number per event)")</f>
        <v>Number of attendees (approx.)</v>
      </c>
      <c r="D1389" s="13"/>
      <c r="E1389" s="235"/>
      <c r="F1389" s="2"/>
      <c r="H1389" s="2"/>
      <c r="I1389" s="47" t="str">
        <f>IF(OR($E1375="Cancelled",$E1375="Postponed, see Future Events for info",E1389&lt;&gt;""), "", "Information needed")</f>
        <v>Information needed</v>
      </c>
      <c r="J1389" s="38"/>
      <c r="L1389" s="2"/>
      <c r="M1389" s="355"/>
      <c r="N1389" s="2"/>
      <c r="O1389" s="42"/>
    </row>
    <row r="1390" spans="2:15" ht="13.5" customHeight="1" thickBot="1" x14ac:dyDescent="0.35">
      <c r="B1390" s="37"/>
      <c r="C1390" s="13" t="s">
        <v>483</v>
      </c>
      <c r="D1390" s="13"/>
      <c r="E1390" s="236"/>
      <c r="F1390" s="2"/>
      <c r="H1390" s="2"/>
      <c r="I1390" s="47" t="str">
        <f>IF(OR($E1375="Cancelled",$E1375="Postponed, see Future Events for info",E1390&lt;&gt;""), "", "Information needed")</f>
        <v>Information needed</v>
      </c>
      <c r="J1390" s="38"/>
      <c r="L1390" s="2"/>
      <c r="M1390" s="355"/>
      <c r="N1390" s="2"/>
      <c r="O1390" s="42"/>
    </row>
    <row r="1391" spans="2:15" ht="13.5" customHeight="1" x14ac:dyDescent="0.3">
      <c r="B1391" s="37"/>
      <c r="C1391" s="13"/>
      <c r="D1391" s="13"/>
      <c r="E1391" s="234"/>
      <c r="F1391" s="2"/>
      <c r="H1391" s="2"/>
      <c r="I1391" s="47"/>
      <c r="J1391" s="38"/>
      <c r="L1391" s="2"/>
      <c r="M1391" s="331"/>
      <c r="N1391" s="2"/>
      <c r="O1391" s="42"/>
    </row>
    <row r="1392" spans="2:15" ht="15" customHeight="1" thickBot="1" x14ac:dyDescent="0.35">
      <c r="B1392" s="328"/>
      <c r="C1392" s="332" t="s">
        <v>517</v>
      </c>
      <c r="D1392" s="329"/>
      <c r="E1392" s="330"/>
      <c r="F1392" s="2"/>
      <c r="H1392" s="2"/>
      <c r="I1392" s="47"/>
      <c r="J1392" s="38"/>
      <c r="L1392" s="2"/>
      <c r="M1392" s="382" t="s">
        <v>504</v>
      </c>
      <c r="N1392" s="2"/>
      <c r="O1392" s="42"/>
    </row>
    <row r="1393" spans="2:15" ht="13.5" customHeight="1" x14ac:dyDescent="0.3">
      <c r="B1393" s="328"/>
      <c r="C1393" s="333" t="s">
        <v>493</v>
      </c>
      <c r="D1393" s="329"/>
      <c r="E1393" s="269"/>
      <c r="F1393" s="2"/>
      <c r="H1393" s="2"/>
      <c r="I1393" s="379" t="str">
        <f>IF(OR(E1393&lt;&gt;"",E1394&lt;&gt;"",E1395&lt;&gt;"",E1396&lt;&gt;"",E1397&lt;&gt;"",E1398&lt;&gt;"",E1399&lt;&gt;"",E1400&lt;&gt;"",E1401&lt;&gt;"",E1402&lt;&gt;"",E1403&lt;&gt;"",E1404&lt;&gt;""), "", "Information needed")</f>
        <v>Information needed</v>
      </c>
      <c r="J1393" s="38"/>
      <c r="L1393" s="2"/>
      <c r="M1393" s="382"/>
      <c r="N1393" s="2"/>
      <c r="O1393" s="42"/>
    </row>
    <row r="1394" spans="2:15" ht="13.5" customHeight="1" x14ac:dyDescent="0.3">
      <c r="B1394" s="328"/>
      <c r="C1394" s="333" t="s">
        <v>494</v>
      </c>
      <c r="D1394" s="329"/>
      <c r="E1394" s="271"/>
      <c r="F1394" s="2"/>
      <c r="H1394" s="2"/>
      <c r="I1394" s="379"/>
      <c r="J1394" s="38"/>
      <c r="L1394" s="2"/>
      <c r="M1394" s="382"/>
      <c r="N1394" s="2"/>
      <c r="O1394" s="42"/>
    </row>
    <row r="1395" spans="2:15" ht="13.5" customHeight="1" x14ac:dyDescent="0.3">
      <c r="B1395" s="328"/>
      <c r="C1395" s="333" t="s">
        <v>526</v>
      </c>
      <c r="D1395" s="329"/>
      <c r="E1395" s="271"/>
      <c r="F1395" s="2"/>
      <c r="H1395" s="2"/>
      <c r="I1395" s="379"/>
      <c r="J1395" s="38"/>
      <c r="L1395" s="2"/>
      <c r="M1395" s="382"/>
      <c r="N1395" s="2"/>
      <c r="O1395" s="42"/>
    </row>
    <row r="1396" spans="2:15" ht="13.5" customHeight="1" x14ac:dyDescent="0.3">
      <c r="B1396" s="328"/>
      <c r="C1396" s="333" t="s">
        <v>496</v>
      </c>
      <c r="D1396" s="329"/>
      <c r="E1396" s="271"/>
      <c r="F1396" s="2"/>
      <c r="H1396" s="2"/>
      <c r="I1396" s="379"/>
      <c r="J1396" s="38"/>
      <c r="L1396" s="2"/>
      <c r="M1396" s="382"/>
      <c r="N1396" s="2"/>
      <c r="O1396" s="42"/>
    </row>
    <row r="1397" spans="2:15" ht="13.5" customHeight="1" x14ac:dyDescent="0.3">
      <c r="B1397" s="328"/>
      <c r="C1397" s="333" t="s">
        <v>497</v>
      </c>
      <c r="D1397" s="329"/>
      <c r="E1397" s="271"/>
      <c r="F1397" s="2"/>
      <c r="H1397" s="2"/>
      <c r="I1397" s="379"/>
      <c r="J1397" s="38"/>
      <c r="L1397" s="2"/>
      <c r="M1397" s="382"/>
      <c r="N1397" s="2"/>
      <c r="O1397" s="42"/>
    </row>
    <row r="1398" spans="2:15" ht="13.5" customHeight="1" x14ac:dyDescent="0.3">
      <c r="B1398" s="328"/>
      <c r="C1398" s="333" t="s">
        <v>498</v>
      </c>
      <c r="D1398" s="329"/>
      <c r="E1398" s="271"/>
      <c r="F1398" s="2"/>
      <c r="H1398" s="2"/>
      <c r="I1398" s="379"/>
      <c r="J1398" s="38"/>
      <c r="L1398" s="2"/>
      <c r="M1398" s="382"/>
      <c r="N1398" s="2"/>
      <c r="O1398" s="42"/>
    </row>
    <row r="1399" spans="2:15" ht="13.5" customHeight="1" x14ac:dyDescent="0.3">
      <c r="B1399" s="328"/>
      <c r="C1399" s="333" t="s">
        <v>499</v>
      </c>
      <c r="D1399" s="329"/>
      <c r="E1399" s="271"/>
      <c r="F1399" s="2"/>
      <c r="H1399" s="2"/>
      <c r="I1399" s="379"/>
      <c r="J1399" s="38"/>
      <c r="L1399" s="2"/>
      <c r="M1399" s="382"/>
      <c r="N1399" s="2"/>
      <c r="O1399" s="42"/>
    </row>
    <row r="1400" spans="2:15" ht="13.5" customHeight="1" x14ac:dyDescent="0.3">
      <c r="B1400" s="328"/>
      <c r="C1400" s="333" t="s">
        <v>500</v>
      </c>
      <c r="D1400" s="329"/>
      <c r="E1400" s="271"/>
      <c r="F1400" s="2"/>
      <c r="H1400" s="2"/>
      <c r="I1400" s="379"/>
      <c r="J1400" s="38"/>
      <c r="L1400" s="2"/>
      <c r="M1400" s="382"/>
      <c r="N1400" s="2"/>
      <c r="O1400" s="42"/>
    </row>
    <row r="1401" spans="2:15" ht="13.5" customHeight="1" x14ac:dyDescent="0.3">
      <c r="B1401" s="328"/>
      <c r="C1401" s="333" t="s">
        <v>512</v>
      </c>
      <c r="D1401" s="329"/>
      <c r="E1401" s="271"/>
      <c r="F1401" s="2"/>
      <c r="H1401" s="2"/>
      <c r="I1401" s="379"/>
      <c r="J1401" s="38"/>
      <c r="L1401" s="2"/>
      <c r="M1401" s="382"/>
      <c r="N1401" s="2"/>
      <c r="O1401" s="42"/>
    </row>
    <row r="1402" spans="2:15" ht="13.5" customHeight="1" x14ac:dyDescent="0.3">
      <c r="B1402" s="328"/>
      <c r="C1402" s="334" t="s">
        <v>514</v>
      </c>
      <c r="D1402" s="329"/>
      <c r="E1402" s="271"/>
      <c r="F1402" s="2"/>
      <c r="H1402" s="2"/>
      <c r="I1402" s="379"/>
      <c r="J1402" s="38"/>
      <c r="L1402" s="2"/>
      <c r="M1402" s="382"/>
      <c r="N1402" s="2"/>
      <c r="O1402" s="42"/>
    </row>
    <row r="1403" spans="2:15" ht="13.5" customHeight="1" x14ac:dyDescent="0.3">
      <c r="B1403" s="328"/>
      <c r="C1403" s="334" t="s">
        <v>513</v>
      </c>
      <c r="D1403" s="329"/>
      <c r="E1403" s="271"/>
      <c r="F1403" s="2"/>
      <c r="H1403" s="2"/>
      <c r="I1403" s="379"/>
      <c r="J1403" s="38"/>
      <c r="L1403" s="2"/>
      <c r="M1403" s="383" t="s">
        <v>454</v>
      </c>
      <c r="N1403" s="2"/>
      <c r="O1403" s="42"/>
    </row>
    <row r="1404" spans="2:15" ht="13.5" customHeight="1" thickBot="1" x14ac:dyDescent="0.35">
      <c r="B1404" s="328"/>
      <c r="C1404" s="334" t="s">
        <v>511</v>
      </c>
      <c r="D1404" s="329"/>
      <c r="E1404" s="272"/>
      <c r="F1404" s="2"/>
      <c r="H1404" s="2"/>
      <c r="I1404" s="379"/>
      <c r="J1404" s="38"/>
      <c r="L1404" s="2"/>
      <c r="M1404" s="383"/>
      <c r="N1404" s="2"/>
      <c r="O1404" s="42"/>
    </row>
    <row r="1405" spans="2:15" ht="13.5" customHeight="1" x14ac:dyDescent="0.4">
      <c r="B1405" s="37"/>
      <c r="C1405" s="13"/>
      <c r="D1405" s="13"/>
      <c r="E1405" s="270"/>
      <c r="F1405" s="2"/>
      <c r="H1405" s="2"/>
      <c r="I1405" s="47"/>
      <c r="J1405" s="38"/>
      <c r="L1405" s="2"/>
      <c r="M1405" s="26"/>
      <c r="N1405" s="2"/>
      <c r="O1405" s="42"/>
    </row>
    <row r="1406" spans="2:15" ht="18" customHeight="1" x14ac:dyDescent="0.4">
      <c r="B1406" s="37"/>
      <c r="C1406" s="142" t="s">
        <v>346</v>
      </c>
      <c r="D1406" s="13"/>
      <c r="E1406" s="14"/>
      <c r="F1406" s="2"/>
      <c r="H1406" s="2"/>
      <c r="I1406" s="47"/>
      <c r="J1406" s="38"/>
      <c r="L1406" s="2"/>
      <c r="M1406" s="142" t="s">
        <v>346</v>
      </c>
      <c r="N1406" s="2"/>
      <c r="O1406" s="42"/>
    </row>
    <row r="1407" spans="2:15" ht="13.5" customHeight="1" thickBot="1" x14ac:dyDescent="0.35">
      <c r="B1407" s="37"/>
      <c r="C1407" s="13"/>
      <c r="D1407" s="13"/>
      <c r="E1407" s="234"/>
      <c r="F1407" s="2"/>
      <c r="H1407" s="2"/>
      <c r="I1407" s="47"/>
      <c r="J1407" s="38"/>
      <c r="L1407" s="2"/>
      <c r="M1407" s="26"/>
      <c r="N1407" s="2"/>
      <c r="O1407" s="42"/>
    </row>
    <row r="1408" spans="2:15" ht="63" thickBot="1" x14ac:dyDescent="0.35">
      <c r="B1408" s="37"/>
      <c r="C1408" s="229" t="s">
        <v>455</v>
      </c>
      <c r="D1408" s="13"/>
      <c r="E1408" s="145"/>
      <c r="F1408" s="2"/>
      <c r="H1408" s="2"/>
      <c r="I1408" s="51" t="str">
        <f>IF(OR($E1375="Cancelled",$E1375="Postponed, see Future Events for info",E1408&lt;&gt;""), "", "Optional")</f>
        <v>Optional</v>
      </c>
      <c r="J1408" s="38"/>
      <c r="L1408" s="2"/>
      <c r="M1408" s="229" t="s">
        <v>458</v>
      </c>
      <c r="N1408" s="2"/>
      <c r="O1408" s="42"/>
    </row>
    <row r="1409" spans="2:15" x14ac:dyDescent="0.3">
      <c r="B1409" s="37"/>
      <c r="C1409" s="13"/>
      <c r="D1409" s="13"/>
      <c r="E1409" s="234"/>
      <c r="F1409" s="2"/>
      <c r="H1409" s="2"/>
      <c r="I1409" s="47"/>
      <c r="J1409" s="38"/>
      <c r="L1409" s="2"/>
      <c r="M1409" s="26"/>
      <c r="N1409" s="2"/>
      <c r="O1409" s="42"/>
    </row>
    <row r="1410" spans="2:15" ht="18" customHeight="1" x14ac:dyDescent="0.4">
      <c r="B1410" s="37"/>
      <c r="C1410" s="142" t="s">
        <v>130</v>
      </c>
      <c r="D1410" s="13"/>
      <c r="E1410" s="141"/>
      <c r="F1410" s="2"/>
      <c r="H1410" s="2"/>
      <c r="I1410" s="47"/>
      <c r="J1410" s="38"/>
      <c r="L1410" s="2"/>
      <c r="M1410" s="144" t="s">
        <v>130</v>
      </c>
      <c r="N1410" s="2"/>
      <c r="O1410" s="42"/>
    </row>
    <row r="1411" spans="2:15" ht="13.5" customHeight="1" thickBot="1" x14ac:dyDescent="0.35">
      <c r="B1411" s="37"/>
      <c r="C1411" s="14"/>
      <c r="D1411" s="13"/>
      <c r="E1411" s="240"/>
      <c r="F1411" s="2"/>
      <c r="H1411" s="2"/>
      <c r="I1411" s="47"/>
      <c r="J1411" s="38"/>
      <c r="L1411" s="2"/>
      <c r="M1411" s="380" t="s">
        <v>525</v>
      </c>
      <c r="N1411" s="2"/>
      <c r="O1411" s="42"/>
    </row>
    <row r="1412" spans="2:15" ht="13.5" customHeight="1" x14ac:dyDescent="0.3">
      <c r="B1412" s="37"/>
      <c r="C1412" s="13" t="s">
        <v>431</v>
      </c>
      <c r="D1412" s="13"/>
      <c r="E1412" s="235"/>
      <c r="F1412" s="2"/>
      <c r="H1412" s="2"/>
      <c r="I1412" s="47" t="str">
        <f>IF(OR($E1375="Postponed, see Future Events for info",E1412&lt;&gt;""), "", "Information needed")</f>
        <v>Information needed</v>
      </c>
      <c r="J1412" s="38"/>
      <c r="L1412" s="2"/>
      <c r="M1412" s="380"/>
      <c r="N1412" s="2"/>
      <c r="O1412" s="42"/>
    </row>
    <row r="1413" spans="2:15" ht="13.5" thickBot="1" x14ac:dyDescent="0.35">
      <c r="B1413" s="37"/>
      <c r="C1413" s="13" t="s">
        <v>321</v>
      </c>
      <c r="D1413" s="13"/>
      <c r="E1413" s="236"/>
      <c r="F1413" s="2"/>
      <c r="H1413" s="2"/>
      <c r="I1413" s="47" t="str">
        <f>IF(OR($E1375="Cancelled",$E1375="Postponed, see Future Events for info",E1413&lt;&gt;""), "", "Information needed")</f>
        <v>Information needed</v>
      </c>
      <c r="J1413" s="38"/>
      <c r="L1413" s="2"/>
      <c r="M1413" s="380"/>
      <c r="N1413" s="2"/>
      <c r="O1413" s="42"/>
    </row>
    <row r="1414" spans="2:15" ht="13.5" thickBot="1" x14ac:dyDescent="0.35">
      <c r="B1414" s="37"/>
      <c r="C1414" s="13"/>
      <c r="D1414" s="13"/>
      <c r="E1414" s="234"/>
      <c r="F1414" s="2"/>
      <c r="H1414" s="2"/>
      <c r="I1414" s="47"/>
      <c r="J1414" s="38"/>
      <c r="L1414" s="2"/>
      <c r="M1414" s="380"/>
      <c r="N1414" s="2"/>
      <c r="O1414" s="42"/>
    </row>
    <row r="1415" spans="2:15" x14ac:dyDescent="0.3">
      <c r="B1415" s="37"/>
      <c r="C1415" s="13" t="s">
        <v>113</v>
      </c>
      <c r="D1415" s="13"/>
      <c r="E1415" s="241"/>
      <c r="F1415" s="2"/>
      <c r="H1415" s="2"/>
      <c r="I1415" s="47" t="str">
        <f>IF(OR($E1375="Postponed, see Future Events for info",E1415&lt;&gt;""), "", "Information needed")</f>
        <v>Information needed</v>
      </c>
      <c r="J1415" s="38"/>
      <c r="L1415" s="2"/>
      <c r="M1415" s="380"/>
      <c r="N1415" s="2"/>
      <c r="O1415" s="42"/>
    </row>
    <row r="1416" spans="2:15" ht="13.5" thickBot="1" x14ac:dyDescent="0.35">
      <c r="B1416" s="37"/>
      <c r="C1416" s="14" t="str">
        <f>IF(E1415&lt;&gt;"Yes","","Was the contract reviewed by the RSC Legal team?")</f>
        <v/>
      </c>
      <c r="D1416" s="14"/>
      <c r="E1416" s="75"/>
      <c r="F1416" s="2"/>
      <c r="H1416" s="2"/>
      <c r="I1416" s="47" t="str">
        <f>IF(AND(C1416&lt;&gt;"",E1416=""), "Information needed","")</f>
        <v/>
      </c>
      <c r="J1416" s="38"/>
      <c r="L1416" s="2"/>
      <c r="M1416" s="380"/>
      <c r="N1416" s="2"/>
      <c r="O1416" s="42"/>
    </row>
    <row r="1417" spans="2:15" ht="13.5" thickBot="1" x14ac:dyDescent="0.35">
      <c r="B1417" s="37"/>
      <c r="C1417" s="2"/>
      <c r="D1417" s="2"/>
      <c r="E1417" s="234"/>
      <c r="F1417" s="2"/>
      <c r="H1417" s="2"/>
      <c r="I1417" s="47"/>
      <c r="J1417" s="38"/>
      <c r="L1417" s="2"/>
      <c r="M1417" s="380"/>
      <c r="N1417" s="2"/>
      <c r="O1417" s="42"/>
    </row>
    <row r="1418" spans="2:15" x14ac:dyDescent="0.3">
      <c r="B1418" s="37"/>
      <c r="C1418" s="13" t="s">
        <v>527</v>
      </c>
      <c r="D1418" s="13"/>
      <c r="E1418" s="235"/>
      <c r="F1418" s="2"/>
      <c r="H1418" s="2"/>
      <c r="I1418" s="47" t="str">
        <f>IF(OR($E1375="Cancelled",$E1375="Postponed, see Future Events for info",E1418&lt;&gt;""), "", "Information needed")</f>
        <v>Information needed</v>
      </c>
      <c r="J1418" s="38"/>
      <c r="L1418" s="2"/>
      <c r="M1418" s="380"/>
      <c r="N1418" s="2"/>
      <c r="O1418" s="42"/>
    </row>
    <row r="1419" spans="2:15" ht="26.25" customHeight="1" thickBot="1" x14ac:dyDescent="0.35">
      <c r="B1419" s="37"/>
      <c r="C1419" s="26" t="str">
        <f>IF(E1418&lt;&gt;"Yes","","Please provide details. Additional information can be provided on the Community support page.")</f>
        <v/>
      </c>
      <c r="D1419" s="14"/>
      <c r="E1419" s="146"/>
      <c r="F1419" s="2"/>
      <c r="H1419" s="2"/>
      <c r="I1419" s="47" t="str">
        <f>IF(AND(C1419&lt;&gt;"",E1419=""),"Information needed","")</f>
        <v/>
      </c>
      <c r="J1419" s="38"/>
      <c r="L1419" s="2"/>
      <c r="M1419" s="85" t="s">
        <v>131</v>
      </c>
      <c r="N1419" s="2"/>
      <c r="O1419" s="42"/>
    </row>
    <row r="1420" spans="2:15" ht="12" customHeight="1" thickBot="1" x14ac:dyDescent="0.35">
      <c r="B1420" s="37"/>
      <c r="C1420" s="2"/>
      <c r="D1420" s="2"/>
      <c r="E1420" s="234"/>
      <c r="F1420" s="2"/>
      <c r="H1420" s="2"/>
      <c r="I1420" s="47"/>
      <c r="J1420" s="38"/>
      <c r="L1420" s="2"/>
      <c r="M1420" s="382" t="s">
        <v>524</v>
      </c>
      <c r="N1420" s="2"/>
      <c r="O1420" s="42"/>
    </row>
    <row r="1421" spans="2:15" x14ac:dyDescent="0.3">
      <c r="B1421" s="37"/>
      <c r="C1421" s="13" t="s">
        <v>117</v>
      </c>
      <c r="D1421" s="13"/>
      <c r="E1421" s="235"/>
      <c r="F1421" s="2"/>
      <c r="H1421" s="2"/>
      <c r="I1421" s="47" t="str">
        <f>IF(OR($E1375="Cancelled",$E1375="Postponed, see Future Events for info",E1421&lt;&gt;""), "", "Information needed")</f>
        <v>Information needed</v>
      </c>
      <c r="J1421" s="38"/>
      <c r="L1421" s="2"/>
      <c r="M1421" s="382"/>
      <c r="N1421" s="2"/>
      <c r="O1421" s="42"/>
    </row>
    <row r="1422" spans="2:15" ht="26.25" customHeight="1" thickBot="1" x14ac:dyDescent="0.35">
      <c r="B1422" s="37"/>
      <c r="C1422" s="14" t="str">
        <f>IF(E1421&lt;&gt;"Yes","","Please provide details.")</f>
        <v/>
      </c>
      <c r="D1422" s="14"/>
      <c r="E1422" s="146"/>
      <c r="F1422" s="2"/>
      <c r="H1422" s="2"/>
      <c r="I1422" s="47" t="str">
        <f>IF(AND(C1422&lt;&gt;"",E1422=""),"Information needed","")</f>
        <v/>
      </c>
      <c r="J1422" s="38"/>
      <c r="L1422" s="2"/>
      <c r="M1422" s="85" t="s">
        <v>523</v>
      </c>
      <c r="N1422" s="2"/>
      <c r="O1422" s="42"/>
    </row>
    <row r="1423" spans="2:15" ht="18" customHeight="1" x14ac:dyDescent="0.3">
      <c r="B1423" s="37"/>
      <c r="C1423" s="4"/>
      <c r="D1423" s="4"/>
      <c r="E1423" s="234"/>
      <c r="F1423" s="2"/>
      <c r="H1423" s="2"/>
      <c r="I1423" s="47"/>
      <c r="J1423" s="38"/>
      <c r="L1423" s="2"/>
      <c r="M1423" s="2"/>
      <c r="N1423" s="2"/>
      <c r="O1423" s="42"/>
    </row>
    <row r="1424" spans="2:15" ht="18" x14ac:dyDescent="0.3">
      <c r="B1424" s="37"/>
      <c r="C1424" s="144" t="s">
        <v>447</v>
      </c>
      <c r="D1424" s="144"/>
      <c r="E1424" s="144"/>
      <c r="F1424" s="4"/>
      <c r="G1424" s="7"/>
      <c r="H1424" s="4"/>
      <c r="I1424" s="47"/>
      <c r="J1424" s="39"/>
      <c r="L1424" s="11"/>
      <c r="M1424" s="144" t="s">
        <v>447</v>
      </c>
      <c r="N1424" s="11"/>
      <c r="O1424" s="42"/>
    </row>
    <row r="1425" spans="1:15" ht="13.5" customHeight="1" thickBot="1" x14ac:dyDescent="0.35">
      <c r="B1425" s="37"/>
      <c r="C1425" s="2"/>
      <c r="D1425" s="2"/>
      <c r="E1425" s="242"/>
      <c r="F1425" s="2"/>
      <c r="H1425" s="2"/>
      <c r="I1425" s="47"/>
      <c r="J1425" s="38"/>
      <c r="L1425" s="2"/>
      <c r="M1425" s="381" t="s">
        <v>432</v>
      </c>
      <c r="N1425" s="2"/>
      <c r="O1425" s="42"/>
    </row>
    <row r="1426" spans="1:15" x14ac:dyDescent="0.3">
      <c r="B1426" s="37"/>
      <c r="C1426" s="4" t="s">
        <v>63</v>
      </c>
      <c r="D1426" s="4"/>
      <c r="E1426" s="243"/>
      <c r="F1426" s="2"/>
      <c r="H1426" s="2"/>
      <c r="I1426" s="47" t="str">
        <f>IF(OR($E1375="Cancelled",$E1375="Postponed, see Future Events for info",E1426&lt;&gt;""), "", "Information needed")</f>
        <v>Information needed</v>
      </c>
      <c r="J1426" s="38"/>
      <c r="L1426" s="2"/>
      <c r="M1426" s="381"/>
      <c r="N1426" s="2"/>
      <c r="O1426" s="42"/>
    </row>
    <row r="1427" spans="1:15" ht="13.5" thickBot="1" x14ac:dyDescent="0.35">
      <c r="A1427" s="201"/>
      <c r="B1427" s="37"/>
      <c r="C1427" s="248" t="str">
        <f>IF(E1426&lt;&gt;"Red","","Did you submit a declaration form for your red risk assessment?")</f>
        <v/>
      </c>
      <c r="D1427" s="14"/>
      <c r="E1427" s="146"/>
      <c r="F1427" s="2"/>
      <c r="H1427" s="2"/>
      <c r="I1427" s="47" t="str">
        <f>IF(AND(C1427&lt;&gt;"",E1427=""), "Information needed","")</f>
        <v/>
      </c>
      <c r="J1427" s="38"/>
      <c r="K1427" s="201"/>
      <c r="L1427" s="2"/>
      <c r="M1427" s="381"/>
      <c r="N1427" s="2"/>
      <c r="O1427" s="42"/>
    </row>
    <row r="1428" spans="1:15" s="15" customFormat="1" ht="13.5" thickBot="1" x14ac:dyDescent="0.35">
      <c r="A1428" s="68"/>
      <c r="B1428" s="37"/>
      <c r="C1428" s="4"/>
      <c r="D1428" s="4"/>
      <c r="E1428" s="234"/>
      <c r="F1428" s="2"/>
      <c r="G1428" s="8"/>
      <c r="H1428" s="2"/>
      <c r="I1428" s="47"/>
      <c r="J1428" s="38"/>
      <c r="K1428" s="68"/>
      <c r="L1428" s="2"/>
      <c r="M1428" s="381"/>
      <c r="N1428" s="2"/>
      <c r="O1428" s="43"/>
    </row>
    <row r="1429" spans="1:15" x14ac:dyDescent="0.3">
      <c r="B1429" s="37"/>
      <c r="C1429" s="4" t="s">
        <v>237</v>
      </c>
      <c r="D1429" s="4"/>
      <c r="E1429" s="244"/>
      <c r="F1429" s="2"/>
      <c r="H1429" s="2"/>
      <c r="I1429" s="47" t="str">
        <f>IF(OR($E1375="Cancelled",$E1375="Postponed, see Future Events for info",E1429&lt;&gt;""), "", "Information needed")</f>
        <v>Information needed</v>
      </c>
      <c r="J1429" s="38"/>
      <c r="L1429" s="2"/>
      <c r="M1429" s="381"/>
      <c r="N1429" s="10"/>
      <c r="O1429" s="42"/>
    </row>
    <row r="1430" spans="1:15" ht="13.5" customHeight="1" thickBot="1" x14ac:dyDescent="0.35">
      <c r="B1430" s="37"/>
      <c r="C1430" s="248" t="str">
        <f>IF(E1429&lt;&gt;"Yes","","Did your event comply with Rule 8.3 of the member network rules?")</f>
        <v/>
      </c>
      <c r="D1430" s="14"/>
      <c r="E1430" s="146"/>
      <c r="F1430" s="2"/>
      <c r="H1430" s="2"/>
      <c r="I1430" s="47" t="str">
        <f>IF(AND(C1430&lt;&gt;"",E1430=""), "Information needed","")</f>
        <v/>
      </c>
      <c r="J1430" s="38"/>
      <c r="L1430" s="2"/>
      <c r="M1430" s="381"/>
      <c r="N1430" s="10"/>
      <c r="O1430" s="42"/>
    </row>
    <row r="1431" spans="1:15" ht="14.25" customHeight="1" thickBot="1" x14ac:dyDescent="0.35">
      <c r="B1431" s="37"/>
      <c r="C1431" s="14"/>
      <c r="D1431" s="14"/>
      <c r="E1431" s="245"/>
      <c r="F1431" s="2"/>
      <c r="H1431" s="2"/>
      <c r="I1431" s="47"/>
      <c r="J1431" s="38"/>
      <c r="L1431" s="2"/>
      <c r="M1431" s="381"/>
      <c r="N1431" s="10"/>
      <c r="O1431" s="42"/>
    </row>
    <row r="1432" spans="1:15" ht="40.5" customHeight="1" thickBot="1" x14ac:dyDescent="0.35">
      <c r="B1432" s="37"/>
      <c r="C1432" s="27" t="s">
        <v>182</v>
      </c>
      <c r="D1432" s="27"/>
      <c r="E1432" s="145"/>
      <c r="F1432" s="2"/>
      <c r="H1432" s="2"/>
      <c r="I1432" s="51" t="str">
        <f>IF(OR($E1375="Cancelled",$E1375="Postponed, see Future Events for info",E1432&lt;&gt;""), "", "Optional")</f>
        <v>Optional</v>
      </c>
      <c r="J1432" s="38"/>
      <c r="L1432" s="2"/>
      <c r="M1432" s="85" t="s">
        <v>236</v>
      </c>
      <c r="N1432" s="10"/>
      <c r="O1432" s="42"/>
    </row>
    <row r="1433" spans="1:15" ht="13.5" customHeight="1" x14ac:dyDescent="0.3">
      <c r="B1433" s="37"/>
      <c r="C1433" s="2"/>
      <c r="D1433" s="2"/>
      <c r="E1433" s="245"/>
      <c r="F1433" s="2"/>
      <c r="H1433" s="2"/>
      <c r="I1433" s="47"/>
      <c r="J1433" s="38"/>
      <c r="L1433" s="2"/>
      <c r="M1433" s="45"/>
      <c r="N1433" s="2"/>
      <c r="O1433" s="42"/>
    </row>
    <row r="1434" spans="1:15" ht="18" x14ac:dyDescent="0.4">
      <c r="B1434" s="37"/>
      <c r="C1434" s="142" t="s">
        <v>64</v>
      </c>
      <c r="D1434" s="142"/>
      <c r="E1434" s="142"/>
      <c r="F1434" s="2"/>
      <c r="H1434" s="2"/>
      <c r="I1434" s="47"/>
      <c r="J1434" s="38"/>
      <c r="L1434" s="2"/>
      <c r="M1434" s="144" t="s">
        <v>64</v>
      </c>
      <c r="N1434" s="2"/>
      <c r="O1434" s="42"/>
    </row>
    <row r="1435" spans="1:15" x14ac:dyDescent="0.3">
      <c r="B1435" s="37"/>
      <c r="C1435" s="4"/>
      <c r="D1435" s="4"/>
      <c r="E1435" s="234"/>
      <c r="F1435" s="2"/>
      <c r="H1435" s="2"/>
      <c r="I1435" s="47"/>
      <c r="J1435" s="38"/>
      <c r="L1435" s="2"/>
      <c r="M1435" s="381" t="s">
        <v>445</v>
      </c>
      <c r="N1435" s="2"/>
      <c r="O1435" s="42"/>
    </row>
    <row r="1436" spans="1:15" ht="14.25" customHeight="1" thickBot="1" x14ac:dyDescent="0.35">
      <c r="B1436" s="37"/>
      <c r="C1436" s="4" t="s">
        <v>360</v>
      </c>
      <c r="D1436" s="4"/>
      <c r="E1436" s="234"/>
      <c r="F1436" s="2"/>
      <c r="H1436" s="2"/>
      <c r="I1436" s="47"/>
      <c r="J1436" s="38"/>
      <c r="L1436" s="2"/>
      <c r="M1436" s="381"/>
      <c r="N1436" s="2"/>
      <c r="O1436" s="42"/>
    </row>
    <row r="1437" spans="1:15" ht="14.25" customHeight="1" x14ac:dyDescent="0.3">
      <c r="B1437" s="37"/>
      <c r="C1437" s="86" t="s">
        <v>69</v>
      </c>
      <c r="D1437" s="86"/>
      <c r="E1437" s="235"/>
      <c r="F1437" s="2"/>
      <c r="H1437" s="2"/>
      <c r="I1437" s="47" t="str">
        <f>IF(OR($E1375="Cancelled",$E1375="Postponed, see Future Events for info",E1437&lt;&gt;""), "", "Information needed")</f>
        <v>Information needed</v>
      </c>
      <c r="J1437" s="38"/>
      <c r="L1437" s="2"/>
      <c r="M1437" s="381"/>
      <c r="N1437" s="2"/>
      <c r="O1437" s="42"/>
    </row>
    <row r="1438" spans="1:15" ht="14.25" customHeight="1" x14ac:dyDescent="0.3">
      <c r="B1438" s="37"/>
      <c r="C1438" s="86" t="s">
        <v>70</v>
      </c>
      <c r="D1438" s="86"/>
      <c r="E1438" s="246"/>
      <c r="F1438" s="2"/>
      <c r="H1438" s="2"/>
      <c r="I1438" s="47" t="str">
        <f>IF(OR($E1375="Cancelled",$E1375="Postponed, see Future Events for info",E1438&lt;&gt;""), "", "Information needed")</f>
        <v>Information needed</v>
      </c>
      <c r="J1438" s="38"/>
      <c r="L1438" s="2"/>
      <c r="M1438" s="381"/>
      <c r="N1438" s="2"/>
      <c r="O1438" s="42"/>
    </row>
    <row r="1439" spans="1:15" ht="14.25" customHeight="1" x14ac:dyDescent="0.3">
      <c r="B1439" s="37"/>
      <c r="C1439" s="86" t="s">
        <v>72</v>
      </c>
      <c r="D1439" s="86"/>
      <c r="E1439" s="237"/>
      <c r="F1439" s="2"/>
      <c r="H1439" s="2"/>
      <c r="I1439" s="47" t="str">
        <f>IF(OR($E1375="Cancelled",$E1375="Postponed, see Future Events for info",E1439&lt;&gt;""), "", "Information needed")</f>
        <v>Information needed</v>
      </c>
      <c r="J1439" s="38"/>
      <c r="L1439" s="2"/>
      <c r="M1439" s="381"/>
      <c r="N1439" s="2"/>
      <c r="O1439" s="42"/>
    </row>
    <row r="1440" spans="1:15" ht="14.25" customHeight="1" thickBot="1" x14ac:dyDescent="0.35">
      <c r="B1440" s="37"/>
      <c r="C1440" s="86" t="s">
        <v>71</v>
      </c>
      <c r="D1440" s="86"/>
      <c r="E1440" s="236"/>
      <c r="F1440" s="2"/>
      <c r="H1440" s="2"/>
      <c r="I1440" s="47" t="str">
        <f>IF(OR($E1375="Cancelled",$E1375="Postponed, see Future Events for info",E1440&lt;&gt;""), "", "Information needed")</f>
        <v>Information needed</v>
      </c>
      <c r="J1440" s="38"/>
      <c r="L1440" s="2"/>
      <c r="M1440" s="381"/>
      <c r="N1440" s="2"/>
      <c r="O1440" s="42"/>
    </row>
    <row r="1441" spans="1:15" ht="14.25" customHeight="1" thickBot="1" x14ac:dyDescent="0.35">
      <c r="B1441" s="37"/>
      <c r="C1441" s="2"/>
      <c r="D1441" s="2"/>
      <c r="E1441" s="234"/>
      <c r="F1441" s="2"/>
      <c r="H1441" s="2"/>
      <c r="I1441" s="47"/>
      <c r="J1441" s="38"/>
      <c r="L1441" s="2"/>
      <c r="M1441" s="381"/>
      <c r="N1441" s="2"/>
      <c r="O1441" s="42"/>
    </row>
    <row r="1442" spans="1:15" ht="12.75" customHeight="1" x14ac:dyDescent="0.3">
      <c r="B1442" s="37"/>
      <c r="C1442" s="46" t="s">
        <v>65</v>
      </c>
      <c r="D1442" s="46"/>
      <c r="E1442" s="235"/>
      <c r="F1442" s="2"/>
      <c r="H1442" s="2"/>
      <c r="I1442" s="47" t="str">
        <f>IF(OR($E1375="Cancelled",$E1375="Postponed, see Future Events for info",E1442&lt;&gt;""), "", "Information needed")</f>
        <v>Information needed</v>
      </c>
      <c r="J1442" s="38"/>
      <c r="L1442" s="2"/>
      <c r="M1442" s="381"/>
      <c r="N1442" s="2"/>
      <c r="O1442" s="42"/>
    </row>
    <row r="1443" spans="1:15" ht="56.25" customHeight="1" thickBot="1" x14ac:dyDescent="0.3">
      <c r="B1443" s="37"/>
      <c r="C1443" s="14" t="str">
        <f>IF(E1442&lt;&gt;"Yes","","Please provide details here")</f>
        <v/>
      </c>
      <c r="D1443" s="14"/>
      <c r="E1443" s="75"/>
      <c r="F1443" s="14"/>
      <c r="G1443" s="54"/>
      <c r="H1443" s="14"/>
      <c r="I1443" s="47" t="str">
        <f>IF(AND(C1443&lt;&gt;"",E1443=""), "Information needed","")</f>
        <v/>
      </c>
      <c r="J1443" s="83"/>
      <c r="L1443" s="2"/>
      <c r="M1443" s="381"/>
      <c r="N1443" s="2"/>
      <c r="O1443" s="84"/>
    </row>
    <row r="1444" spans="1:15" ht="13.5" thickBot="1" x14ac:dyDescent="0.35">
      <c r="B1444" s="37"/>
      <c r="C1444" s="4"/>
      <c r="D1444" s="4"/>
      <c r="E1444" s="26"/>
      <c r="F1444" s="2"/>
      <c r="H1444" s="2"/>
      <c r="I1444" s="47"/>
      <c r="J1444" s="38"/>
      <c r="L1444" s="2"/>
      <c r="M1444" s="381"/>
      <c r="N1444" s="2"/>
      <c r="O1444" s="42"/>
    </row>
    <row r="1445" spans="1:15" ht="57" customHeight="1" thickBot="1" x14ac:dyDescent="0.35">
      <c r="B1445" s="37"/>
      <c r="C1445" s="27" t="s">
        <v>75</v>
      </c>
      <c r="D1445" s="27"/>
      <c r="E1445" s="145"/>
      <c r="F1445" s="2"/>
      <c r="H1445" s="2"/>
      <c r="I1445" s="51" t="str">
        <f>IF(OR($E1375="Cancelled",$E1375="Postponed, see Future Events for info",E1445&lt;&gt;""), "", "Optional")</f>
        <v>Optional</v>
      </c>
      <c r="J1445" s="38"/>
      <c r="L1445" s="2"/>
      <c r="M1445" s="85" t="s">
        <v>448</v>
      </c>
      <c r="N1445" s="2"/>
      <c r="O1445" s="42"/>
    </row>
    <row r="1446" spans="1:15" x14ac:dyDescent="0.3">
      <c r="B1446" s="37"/>
      <c r="C1446" s="4"/>
      <c r="D1446" s="4"/>
      <c r="E1446" s="234"/>
      <c r="F1446" s="2"/>
      <c r="H1446" s="2"/>
      <c r="I1446" s="47"/>
      <c r="J1446" s="38"/>
      <c r="L1446" s="2"/>
      <c r="M1446" s="4"/>
      <c r="N1446" s="2"/>
      <c r="O1446" s="42"/>
    </row>
    <row r="1447" spans="1:15" ht="13.5" thickBot="1" x14ac:dyDescent="0.35">
      <c r="C1447" s="8"/>
      <c r="D1447" s="8"/>
      <c r="I1447" s="50"/>
      <c r="J1447" s="42"/>
      <c r="M1447" s="8"/>
    </row>
    <row r="1448" spans="1:15" s="98" customFormat="1" ht="21.75" customHeight="1" thickBot="1" x14ac:dyDescent="0.35">
      <c r="C1448" s="247" t="s">
        <v>392</v>
      </c>
      <c r="D1448" s="150"/>
      <c r="E1448" s="247" t="s">
        <v>409</v>
      </c>
      <c r="I1448" s="96"/>
      <c r="M1448" s="94" t="s">
        <v>251</v>
      </c>
    </row>
    <row r="1449" spans="1:15" ht="12.5" x14ac:dyDescent="0.25">
      <c r="C1449" s="44"/>
      <c r="D1449" s="44"/>
      <c r="M1449" s="44"/>
    </row>
    <row r="1451" spans="1:15" x14ac:dyDescent="0.3">
      <c r="B1451" s="37"/>
      <c r="C1451" s="4"/>
      <c r="D1451" s="4"/>
      <c r="E1451" s="234"/>
      <c r="F1451" s="2"/>
      <c r="H1451" s="2"/>
      <c r="I1451" s="48"/>
      <c r="J1451" s="2"/>
      <c r="L1451" s="2"/>
      <c r="M1451" s="4"/>
      <c r="N1451" s="2"/>
    </row>
    <row r="1452" spans="1:15" ht="29.5" x14ac:dyDescent="0.25">
      <c r="A1452" s="200">
        <v>18</v>
      </c>
      <c r="B1452" s="35"/>
      <c r="C1452" s="151" t="s">
        <v>335</v>
      </c>
      <c r="D1452" s="151"/>
      <c r="E1452" s="151"/>
      <c r="F1452" s="152"/>
      <c r="G1452" s="16"/>
      <c r="H1452" s="12"/>
      <c r="I1452" s="140" t="str">
        <f>IF(COUNTIF(I1456:I1530,"Information needed")&lt;1,"Complete","Incomplete")</f>
        <v>Incomplete</v>
      </c>
      <c r="J1452" s="41"/>
      <c r="K1452" s="200">
        <v>18</v>
      </c>
      <c r="L1452" s="12"/>
      <c r="M1452" s="101" t="s">
        <v>263</v>
      </c>
      <c r="N1452" s="12"/>
    </row>
    <row r="1453" spans="1:15" x14ac:dyDescent="0.3">
      <c r="B1453" s="37"/>
      <c r="C1453" s="37"/>
      <c r="D1453" s="37"/>
      <c r="E1453" s="37"/>
      <c r="F1453" s="37"/>
      <c r="G1453" s="16"/>
      <c r="H1453" s="37"/>
      <c r="I1453" s="37"/>
      <c r="J1453" s="37"/>
      <c r="L1453" s="2"/>
      <c r="M1453" s="4"/>
      <c r="N1453" s="2"/>
    </row>
    <row r="1454" spans="1:15" ht="18" customHeight="1" x14ac:dyDescent="0.4">
      <c r="B1454" s="37"/>
      <c r="C1454" s="142" t="s">
        <v>446</v>
      </c>
      <c r="D1454" s="142"/>
      <c r="E1454" s="141"/>
      <c r="F1454" s="2"/>
      <c r="H1454" s="2"/>
      <c r="I1454" s="48"/>
      <c r="J1454" s="2"/>
      <c r="L1454" s="2"/>
      <c r="M1454" s="143" t="s">
        <v>319</v>
      </c>
      <c r="N1454" s="2"/>
    </row>
    <row r="1455" spans="1:15" ht="13.5" customHeight="1" thickBot="1" x14ac:dyDescent="0.35">
      <c r="B1455" s="37"/>
      <c r="C1455" s="4"/>
      <c r="D1455" s="4"/>
      <c r="E1455" s="234"/>
      <c r="F1455" s="2"/>
      <c r="H1455" s="2"/>
      <c r="I1455" s="48"/>
      <c r="J1455" s="2"/>
      <c r="L1455" s="2"/>
      <c r="M1455" s="26"/>
      <c r="N1455" s="2"/>
    </row>
    <row r="1456" spans="1:15" ht="13.5" customHeight="1" x14ac:dyDescent="0.3">
      <c r="B1456" s="37"/>
      <c r="C1456" s="13" t="s">
        <v>13</v>
      </c>
      <c r="D1456" s="13"/>
      <c r="E1456" s="235"/>
      <c r="F1456" s="2"/>
      <c r="H1456" s="2"/>
      <c r="I1456" s="47" t="str">
        <f>IF(OR($E1460="Cancelled",$E1460="Postponed, see Future Events for info",E1456&lt;&gt;""), "", "Information needed")</f>
        <v>Information needed</v>
      </c>
      <c r="J1456" s="38"/>
      <c r="L1456" s="2"/>
      <c r="M1456" s="355" t="s">
        <v>457</v>
      </c>
      <c r="N1456" s="2"/>
      <c r="O1456" s="42"/>
    </row>
    <row r="1457" spans="2:15" ht="13.5" customHeight="1" x14ac:dyDescent="0.3">
      <c r="B1457" s="37"/>
      <c r="C1457" s="13" t="s">
        <v>50</v>
      </c>
      <c r="D1457" s="13"/>
      <c r="E1457" s="237"/>
      <c r="F1457" s="2"/>
      <c r="H1457" s="2"/>
      <c r="I1457" s="47" t="str">
        <f>IF(OR($E1460="Cancelled",$E1460="Postponed, see Future Events for info",E1457&lt;&gt;""), "", "Information needed")</f>
        <v>Information needed</v>
      </c>
      <c r="J1457" s="38"/>
      <c r="L1457" s="2"/>
      <c r="M1457" s="355"/>
      <c r="N1457" s="2"/>
      <c r="O1457" s="42"/>
    </row>
    <row r="1458" spans="2:15" ht="13.5" customHeight="1" x14ac:dyDescent="0.3">
      <c r="B1458" s="37"/>
      <c r="C1458" s="13" t="s">
        <v>110</v>
      </c>
      <c r="D1458" s="13"/>
      <c r="E1458" s="237"/>
      <c r="F1458" s="2"/>
      <c r="H1458" s="2"/>
      <c r="I1458" s="47" t="str">
        <f>IF(OR($E1460="Cancelled",$E1460="Postponed, see Future Events for info",E1458&lt;&gt;""), "", "Information needed")</f>
        <v>Information needed</v>
      </c>
      <c r="J1458" s="38"/>
      <c r="L1458" s="2"/>
      <c r="M1458" s="355"/>
      <c r="N1458" s="2"/>
      <c r="O1458" s="42"/>
    </row>
    <row r="1459" spans="2:15" ht="13.5" customHeight="1" x14ac:dyDescent="0.3">
      <c r="B1459" s="37"/>
      <c r="C1459" s="13" t="s">
        <v>487</v>
      </c>
      <c r="D1459" s="13"/>
      <c r="E1459" s="237"/>
      <c r="F1459" s="2"/>
      <c r="H1459" s="2"/>
      <c r="I1459" s="47" t="str">
        <f>IF(OR($E1460="Cancelled",$E1460="Postponed, see Future Events for info",E1459&lt;&gt;""), "", "Information needed")</f>
        <v>Information needed</v>
      </c>
      <c r="J1459" s="38"/>
      <c r="L1459" s="2"/>
      <c r="M1459" s="355"/>
      <c r="N1459" s="2"/>
      <c r="O1459" s="42"/>
    </row>
    <row r="1460" spans="2:15" ht="13.5" customHeight="1" thickBot="1" x14ac:dyDescent="0.35">
      <c r="B1460" s="37"/>
      <c r="C1460" s="156" t="s">
        <v>486</v>
      </c>
      <c r="D1460" s="13"/>
      <c r="E1460" s="236"/>
      <c r="F1460" s="2"/>
      <c r="H1460" s="2"/>
      <c r="I1460" s="47" t="str">
        <f>IF(OR($E1460="Cancelled",$E1460="Postponed, see Future Events for info",E1460&lt;&gt;""), "", "Information needed")</f>
        <v>Information needed</v>
      </c>
      <c r="J1460" s="38"/>
      <c r="L1460" s="2"/>
      <c r="M1460" s="355"/>
      <c r="N1460" s="2"/>
      <c r="O1460" s="42"/>
    </row>
    <row r="1461" spans="2:15" ht="13.5" customHeight="1" thickBot="1" x14ac:dyDescent="0.35">
      <c r="B1461" s="37"/>
      <c r="C1461" s="13"/>
      <c r="D1461" s="13"/>
      <c r="E1461" s="234"/>
      <c r="F1461" s="2"/>
      <c r="H1461" s="2"/>
      <c r="I1461" s="47"/>
      <c r="J1461" s="38"/>
      <c r="L1461" s="2"/>
      <c r="M1461" s="355"/>
      <c r="N1461" s="2"/>
      <c r="O1461" s="42"/>
    </row>
    <row r="1462" spans="2:15" ht="13.5" customHeight="1" x14ac:dyDescent="0.3">
      <c r="B1462" s="37"/>
      <c r="C1462" s="13" t="s">
        <v>503</v>
      </c>
      <c r="D1462" s="13"/>
      <c r="E1462" s="235"/>
      <c r="F1462" s="2"/>
      <c r="H1462" s="2"/>
      <c r="I1462" s="47" t="str">
        <f>IF(OR($E1460="Cancelled",$E1460="Postponed, see Future Events for info",E1462&lt;&gt;""), "", "Information needed")</f>
        <v>Information needed</v>
      </c>
      <c r="J1462" s="38"/>
      <c r="L1462" s="2"/>
      <c r="M1462" s="355"/>
      <c r="N1462" s="2"/>
      <c r="O1462" s="42"/>
    </row>
    <row r="1463" spans="2:15" ht="13.5" customHeight="1" thickBot="1" x14ac:dyDescent="0.35">
      <c r="B1463" s="37"/>
      <c r="C1463" s="23" t="str">
        <f>IF(E1462&lt;&gt;"Yes","Use this space if you would like to report repeated 2023 events as one entry","If yes, how many times did you run this event/ how many events were in the series?")</f>
        <v>Use this space if you would like to report repeated 2023 events as one entry</v>
      </c>
      <c r="D1463" s="13"/>
      <c r="E1463" s="236"/>
      <c r="F1463" s="2"/>
      <c r="H1463" s="2"/>
      <c r="I1463" s="47" t="str">
        <f>IF(AND(C1463="If yes, how many times did you run this event/ how many events were in the series?",E1463=""), "Information needed","")</f>
        <v/>
      </c>
      <c r="J1463" s="38"/>
      <c r="L1463" s="2"/>
      <c r="M1463" s="355"/>
      <c r="N1463" s="2"/>
      <c r="O1463" s="42"/>
    </row>
    <row r="1464" spans="2:15" ht="13.5" customHeight="1" thickBot="1" x14ac:dyDescent="0.35">
      <c r="B1464" s="37"/>
      <c r="C1464" s="13"/>
      <c r="D1464" s="13"/>
      <c r="E1464" s="234"/>
      <c r="F1464" s="2"/>
      <c r="H1464" s="2"/>
      <c r="I1464" s="47"/>
      <c r="J1464" s="38"/>
      <c r="L1464" s="2"/>
      <c r="M1464" s="355" t="s">
        <v>456</v>
      </c>
      <c r="N1464" s="2"/>
      <c r="O1464" s="42"/>
    </row>
    <row r="1465" spans="2:15" ht="13.5" customHeight="1" x14ac:dyDescent="0.3">
      <c r="B1465" s="37"/>
      <c r="C1465" s="13" t="str">
        <f>IF(E1462&lt;&gt;"Yes","Start date","Date of first event")</f>
        <v>Start date</v>
      </c>
      <c r="D1465" s="13"/>
      <c r="E1465" s="238"/>
      <c r="F1465" s="2"/>
      <c r="H1465" s="2"/>
      <c r="I1465" s="47" t="str">
        <f>IF(OR($E1460="Cancelled",$E1460="Postponed, see Future Events for info",E1465&lt;&gt;""), "", "Information needed")</f>
        <v>Information needed</v>
      </c>
      <c r="J1465" s="38"/>
      <c r="L1465" s="2"/>
      <c r="M1465" s="355"/>
      <c r="N1465" s="2"/>
      <c r="O1465" s="42"/>
    </row>
    <row r="1466" spans="2:15" ht="13.5" customHeight="1" thickBot="1" x14ac:dyDescent="0.35">
      <c r="B1466" s="37"/>
      <c r="C1466" s="13" t="str">
        <f>IF(E1462&lt;&gt;"Yes","End date","Date of last event")</f>
        <v>End date</v>
      </c>
      <c r="D1466" s="13"/>
      <c r="E1466" s="239"/>
      <c r="F1466" s="2"/>
      <c r="H1466" s="2"/>
      <c r="I1466" s="47" t="str">
        <f>IF(OR($E1460="Cancelled",$E1460="Postponed, see Future Events for info",E1466&lt;&gt;""), "", "Information needed")</f>
        <v>Information needed</v>
      </c>
      <c r="J1466" s="38"/>
      <c r="L1466" s="2"/>
      <c r="M1466" s="355"/>
      <c r="N1466" s="2"/>
      <c r="O1466" s="42"/>
    </row>
    <row r="1467" spans="2:15" ht="13.5" customHeight="1" thickBot="1" x14ac:dyDescent="0.35">
      <c r="B1467" s="37"/>
      <c r="C1467" s="13"/>
      <c r="D1467" s="13"/>
      <c r="E1467" s="234"/>
      <c r="F1467" s="2"/>
      <c r="H1467" s="2"/>
      <c r="I1467" s="47"/>
      <c r="J1467" s="38"/>
      <c r="L1467" s="2"/>
      <c r="M1467" s="147" t="s">
        <v>389</v>
      </c>
      <c r="N1467" s="2"/>
      <c r="O1467" s="42"/>
    </row>
    <row r="1468" spans="2:15" ht="13.5" customHeight="1" x14ac:dyDescent="0.3">
      <c r="B1468" s="37"/>
      <c r="C1468" s="13" t="s">
        <v>54</v>
      </c>
      <c r="D1468" s="13"/>
      <c r="E1468" s="235"/>
      <c r="F1468" s="2"/>
      <c r="H1468" s="2"/>
      <c r="I1468" s="47" t="str">
        <f>IF(OR($E1460="Cancelled",$E1460="Postponed, see Future Events for info",E1468&lt;&gt;""), "", "Information needed")</f>
        <v>Information needed</v>
      </c>
      <c r="J1468" s="38"/>
      <c r="L1468" s="2"/>
      <c r="M1468" s="26"/>
      <c r="N1468" s="2"/>
      <c r="O1468" s="42"/>
    </row>
    <row r="1469" spans="2:15" ht="13.5" customHeight="1" thickBot="1" x14ac:dyDescent="0.35">
      <c r="B1469" s="37"/>
      <c r="C1469" s="13" t="s">
        <v>73</v>
      </c>
      <c r="D1469" s="13"/>
      <c r="E1469" s="236"/>
      <c r="F1469" s="2"/>
      <c r="H1469" s="2"/>
      <c r="I1469" s="51" t="str">
        <f>IF(OR($E1460="Cancelled",$E1460="Postponed, see Future Events for info",E1469&lt;&gt;""), "", "Optional")</f>
        <v>Optional</v>
      </c>
      <c r="J1469" s="38"/>
      <c r="L1469" s="2"/>
      <c r="M1469" s="355" t="s">
        <v>453</v>
      </c>
      <c r="N1469" s="2"/>
      <c r="O1469" s="42"/>
    </row>
    <row r="1470" spans="2:15" ht="13.5" customHeight="1" thickBot="1" x14ac:dyDescent="0.35">
      <c r="B1470" s="37"/>
      <c r="C1470" s="13"/>
      <c r="D1470" s="13"/>
      <c r="E1470" s="234"/>
      <c r="F1470" s="2"/>
      <c r="H1470" s="2"/>
      <c r="I1470" s="47"/>
      <c r="J1470" s="38"/>
      <c r="L1470" s="2"/>
      <c r="M1470" s="355"/>
      <c r="N1470" s="2"/>
      <c r="O1470" s="42"/>
    </row>
    <row r="1471" spans="2:15" ht="13.5" customHeight="1" x14ac:dyDescent="0.3">
      <c r="B1471" s="37"/>
      <c r="C1471" s="13" t="s">
        <v>55</v>
      </c>
      <c r="D1471" s="13"/>
      <c r="E1471" s="235"/>
      <c r="F1471" s="2"/>
      <c r="H1471" s="2"/>
      <c r="I1471" s="47" t="str">
        <f>IF(OR($E1460="Cancelled",$E1460="Postponed, see Future Events for info",E1471&lt;&gt;""), "", "Information needed")</f>
        <v>Information needed</v>
      </c>
      <c r="J1471" s="38"/>
      <c r="L1471" s="2"/>
      <c r="M1471" s="355"/>
      <c r="N1471" s="2"/>
      <c r="O1471" s="42"/>
    </row>
    <row r="1472" spans="2:15" ht="13.5" customHeight="1" thickBot="1" x14ac:dyDescent="0.35">
      <c r="B1472" s="37"/>
      <c r="C1472" s="13" t="s">
        <v>74</v>
      </c>
      <c r="D1472" s="13"/>
      <c r="E1472" s="236"/>
      <c r="F1472" s="2"/>
      <c r="H1472" s="2"/>
      <c r="I1472" s="51" t="str">
        <f>IF(OR($E1460="Cancelled",$E1460="Postponed, see Future Events for info",E1472&lt;&gt;""), "", "Optional")</f>
        <v>Optional</v>
      </c>
      <c r="J1472" s="38"/>
      <c r="L1472" s="2"/>
      <c r="M1472" s="355"/>
      <c r="N1472" s="2"/>
      <c r="O1472" s="42"/>
    </row>
    <row r="1473" spans="2:15" ht="13.5" customHeight="1" thickBot="1" x14ac:dyDescent="0.35">
      <c r="B1473" s="37"/>
      <c r="C1473" s="13"/>
      <c r="D1473" s="13"/>
      <c r="E1473" s="234"/>
      <c r="F1473" s="2"/>
      <c r="H1473" s="2"/>
      <c r="I1473" s="47"/>
      <c r="J1473" s="38"/>
      <c r="L1473" s="2"/>
      <c r="M1473" s="355"/>
      <c r="N1473" s="2"/>
      <c r="O1473" s="42"/>
    </row>
    <row r="1474" spans="2:15" ht="13.5" customHeight="1" x14ac:dyDescent="0.3">
      <c r="B1474" s="37"/>
      <c r="C1474" s="13" t="str">
        <f>IF(E1462&lt;&gt;"Yes","Number of attendees (approx.)","Number of attendees (average number per event)")</f>
        <v>Number of attendees (approx.)</v>
      </c>
      <c r="D1474" s="13"/>
      <c r="E1474" s="235"/>
      <c r="F1474" s="2"/>
      <c r="H1474" s="2"/>
      <c r="I1474" s="47" t="str">
        <f>IF(OR($E1460="Cancelled",$E1460="Postponed, see Future Events for info",E1474&lt;&gt;""), "", "Information needed")</f>
        <v>Information needed</v>
      </c>
      <c r="J1474" s="38"/>
      <c r="L1474" s="2"/>
      <c r="M1474" s="355"/>
      <c r="N1474" s="2"/>
      <c r="O1474" s="42"/>
    </row>
    <row r="1475" spans="2:15" ht="13.5" customHeight="1" thickBot="1" x14ac:dyDescent="0.35">
      <c r="B1475" s="37"/>
      <c r="C1475" s="13" t="s">
        <v>483</v>
      </c>
      <c r="D1475" s="13"/>
      <c r="E1475" s="236"/>
      <c r="F1475" s="2"/>
      <c r="H1475" s="2"/>
      <c r="I1475" s="47" t="str">
        <f>IF(OR($E1460="Cancelled",$E1460="Postponed, see Future Events for info",E1475&lt;&gt;""), "", "Information needed")</f>
        <v>Information needed</v>
      </c>
      <c r="J1475" s="38"/>
      <c r="L1475" s="2"/>
      <c r="M1475" s="355"/>
      <c r="N1475" s="2"/>
      <c r="O1475" s="42"/>
    </row>
    <row r="1476" spans="2:15" ht="13.5" customHeight="1" x14ac:dyDescent="0.3">
      <c r="B1476" s="37"/>
      <c r="C1476" s="13"/>
      <c r="D1476" s="13"/>
      <c r="E1476" s="234"/>
      <c r="F1476" s="2"/>
      <c r="H1476" s="2"/>
      <c r="I1476" s="47"/>
      <c r="J1476" s="38"/>
      <c r="L1476" s="2"/>
      <c r="M1476" s="331"/>
      <c r="N1476" s="2"/>
      <c r="O1476" s="42"/>
    </row>
    <row r="1477" spans="2:15" ht="15" customHeight="1" thickBot="1" x14ac:dyDescent="0.35">
      <c r="B1477" s="328"/>
      <c r="C1477" s="332" t="s">
        <v>517</v>
      </c>
      <c r="D1477" s="329"/>
      <c r="E1477" s="330"/>
      <c r="F1477" s="2"/>
      <c r="H1477" s="2"/>
      <c r="I1477" s="47"/>
      <c r="J1477" s="38"/>
      <c r="L1477" s="2"/>
      <c r="M1477" s="382" t="s">
        <v>504</v>
      </c>
      <c r="N1477" s="2"/>
      <c r="O1477" s="42"/>
    </row>
    <row r="1478" spans="2:15" ht="13.5" customHeight="1" x14ac:dyDescent="0.3">
      <c r="B1478" s="328"/>
      <c r="C1478" s="333" t="s">
        <v>493</v>
      </c>
      <c r="D1478" s="329"/>
      <c r="E1478" s="269"/>
      <c r="F1478" s="2"/>
      <c r="H1478" s="2"/>
      <c r="I1478" s="379" t="str">
        <f>IF(OR(E1478&lt;&gt;"",E1479&lt;&gt;"",E1480&lt;&gt;"",E1481&lt;&gt;"",E1482&lt;&gt;"",E1483&lt;&gt;"",E1484&lt;&gt;"",E1485&lt;&gt;"",E1486&lt;&gt;"",E1487&lt;&gt;"",E1488&lt;&gt;"",E1489&lt;&gt;""), "", "Information needed")</f>
        <v>Information needed</v>
      </c>
      <c r="J1478" s="38"/>
      <c r="L1478" s="2"/>
      <c r="M1478" s="382"/>
      <c r="N1478" s="2"/>
      <c r="O1478" s="42"/>
    </row>
    <row r="1479" spans="2:15" ht="13.5" customHeight="1" x14ac:dyDescent="0.3">
      <c r="B1479" s="328"/>
      <c r="C1479" s="333" t="s">
        <v>494</v>
      </c>
      <c r="D1479" s="329"/>
      <c r="E1479" s="271"/>
      <c r="F1479" s="2"/>
      <c r="H1479" s="2"/>
      <c r="I1479" s="379"/>
      <c r="J1479" s="38"/>
      <c r="L1479" s="2"/>
      <c r="M1479" s="382"/>
      <c r="N1479" s="2"/>
      <c r="O1479" s="42"/>
    </row>
    <row r="1480" spans="2:15" ht="13.5" customHeight="1" x14ac:dyDescent="0.3">
      <c r="B1480" s="328"/>
      <c r="C1480" s="333" t="s">
        <v>526</v>
      </c>
      <c r="D1480" s="329"/>
      <c r="E1480" s="271"/>
      <c r="F1480" s="2"/>
      <c r="H1480" s="2"/>
      <c r="I1480" s="379"/>
      <c r="J1480" s="38"/>
      <c r="L1480" s="2"/>
      <c r="M1480" s="382"/>
      <c r="N1480" s="2"/>
      <c r="O1480" s="42"/>
    </row>
    <row r="1481" spans="2:15" ht="13.5" customHeight="1" x14ac:dyDescent="0.3">
      <c r="B1481" s="328"/>
      <c r="C1481" s="333" t="s">
        <v>496</v>
      </c>
      <c r="D1481" s="329"/>
      <c r="E1481" s="271"/>
      <c r="F1481" s="2"/>
      <c r="H1481" s="2"/>
      <c r="I1481" s="379"/>
      <c r="J1481" s="38"/>
      <c r="L1481" s="2"/>
      <c r="M1481" s="382"/>
      <c r="N1481" s="2"/>
      <c r="O1481" s="42"/>
    </row>
    <row r="1482" spans="2:15" ht="13.5" customHeight="1" x14ac:dyDescent="0.3">
      <c r="B1482" s="328"/>
      <c r="C1482" s="333" t="s">
        <v>497</v>
      </c>
      <c r="D1482" s="329"/>
      <c r="E1482" s="271"/>
      <c r="F1482" s="2"/>
      <c r="H1482" s="2"/>
      <c r="I1482" s="379"/>
      <c r="J1482" s="38"/>
      <c r="L1482" s="2"/>
      <c r="M1482" s="382"/>
      <c r="N1482" s="2"/>
      <c r="O1482" s="42"/>
    </row>
    <row r="1483" spans="2:15" ht="13.5" customHeight="1" x14ac:dyDescent="0.3">
      <c r="B1483" s="328"/>
      <c r="C1483" s="333" t="s">
        <v>498</v>
      </c>
      <c r="D1483" s="329"/>
      <c r="E1483" s="271"/>
      <c r="F1483" s="2"/>
      <c r="H1483" s="2"/>
      <c r="I1483" s="379"/>
      <c r="J1483" s="38"/>
      <c r="L1483" s="2"/>
      <c r="M1483" s="382"/>
      <c r="N1483" s="2"/>
      <c r="O1483" s="42"/>
    </row>
    <row r="1484" spans="2:15" ht="13.5" customHeight="1" x14ac:dyDescent="0.3">
      <c r="B1484" s="328"/>
      <c r="C1484" s="333" t="s">
        <v>499</v>
      </c>
      <c r="D1484" s="329"/>
      <c r="E1484" s="271"/>
      <c r="F1484" s="2"/>
      <c r="H1484" s="2"/>
      <c r="I1484" s="379"/>
      <c r="J1484" s="38"/>
      <c r="L1484" s="2"/>
      <c r="M1484" s="382"/>
      <c r="N1484" s="2"/>
      <c r="O1484" s="42"/>
    </row>
    <row r="1485" spans="2:15" ht="13.5" customHeight="1" x14ac:dyDescent="0.3">
      <c r="B1485" s="328"/>
      <c r="C1485" s="333" t="s">
        <v>500</v>
      </c>
      <c r="D1485" s="329"/>
      <c r="E1485" s="271"/>
      <c r="F1485" s="2"/>
      <c r="H1485" s="2"/>
      <c r="I1485" s="379"/>
      <c r="J1485" s="38"/>
      <c r="L1485" s="2"/>
      <c r="M1485" s="382"/>
      <c r="N1485" s="2"/>
      <c r="O1485" s="42"/>
    </row>
    <row r="1486" spans="2:15" ht="13.5" customHeight="1" x14ac:dyDescent="0.3">
      <c r="B1486" s="328"/>
      <c r="C1486" s="333" t="s">
        <v>512</v>
      </c>
      <c r="D1486" s="329"/>
      <c r="E1486" s="271"/>
      <c r="F1486" s="2"/>
      <c r="H1486" s="2"/>
      <c r="I1486" s="379"/>
      <c r="J1486" s="38"/>
      <c r="L1486" s="2"/>
      <c r="M1486" s="382"/>
      <c r="N1486" s="2"/>
      <c r="O1486" s="42"/>
    </row>
    <row r="1487" spans="2:15" ht="13.5" customHeight="1" x14ac:dyDescent="0.3">
      <c r="B1487" s="328"/>
      <c r="C1487" s="334" t="s">
        <v>514</v>
      </c>
      <c r="D1487" s="329"/>
      <c r="E1487" s="271"/>
      <c r="F1487" s="2"/>
      <c r="H1487" s="2"/>
      <c r="I1487" s="379"/>
      <c r="J1487" s="38"/>
      <c r="L1487" s="2"/>
      <c r="M1487" s="382"/>
      <c r="N1487" s="2"/>
      <c r="O1487" s="42"/>
    </row>
    <row r="1488" spans="2:15" ht="13.5" customHeight="1" x14ac:dyDescent="0.3">
      <c r="B1488" s="328"/>
      <c r="C1488" s="334" t="s">
        <v>513</v>
      </c>
      <c r="D1488" s="329"/>
      <c r="E1488" s="271"/>
      <c r="F1488" s="2"/>
      <c r="H1488" s="2"/>
      <c r="I1488" s="379"/>
      <c r="J1488" s="38"/>
      <c r="L1488" s="2"/>
      <c r="M1488" s="383" t="s">
        <v>454</v>
      </c>
      <c r="N1488" s="2"/>
      <c r="O1488" s="42"/>
    </row>
    <row r="1489" spans="2:15" ht="13.5" customHeight="1" thickBot="1" x14ac:dyDescent="0.35">
      <c r="B1489" s="328"/>
      <c r="C1489" s="334" t="s">
        <v>511</v>
      </c>
      <c r="D1489" s="329"/>
      <c r="E1489" s="272"/>
      <c r="F1489" s="2"/>
      <c r="H1489" s="2"/>
      <c r="I1489" s="379"/>
      <c r="J1489" s="38"/>
      <c r="L1489" s="2"/>
      <c r="M1489" s="383"/>
      <c r="N1489" s="2"/>
      <c r="O1489" s="42"/>
    </row>
    <row r="1490" spans="2:15" ht="13.5" customHeight="1" x14ac:dyDescent="0.4">
      <c r="B1490" s="37"/>
      <c r="C1490" s="13"/>
      <c r="D1490" s="13"/>
      <c r="E1490" s="270"/>
      <c r="F1490" s="2"/>
      <c r="H1490" s="2"/>
      <c r="I1490" s="47"/>
      <c r="J1490" s="38"/>
      <c r="L1490" s="2"/>
      <c r="M1490" s="26"/>
      <c r="N1490" s="2"/>
      <c r="O1490" s="42"/>
    </row>
    <row r="1491" spans="2:15" ht="18" customHeight="1" x14ac:dyDescent="0.4">
      <c r="B1491" s="37"/>
      <c r="C1491" s="142" t="s">
        <v>346</v>
      </c>
      <c r="D1491" s="13"/>
      <c r="E1491" s="14"/>
      <c r="F1491" s="2"/>
      <c r="H1491" s="2"/>
      <c r="I1491" s="47"/>
      <c r="J1491" s="38"/>
      <c r="L1491" s="2"/>
      <c r="M1491" s="142" t="s">
        <v>346</v>
      </c>
      <c r="N1491" s="2"/>
      <c r="O1491" s="42"/>
    </row>
    <row r="1492" spans="2:15" ht="13.5" customHeight="1" thickBot="1" x14ac:dyDescent="0.35">
      <c r="B1492" s="37"/>
      <c r="C1492" s="13"/>
      <c r="D1492" s="13"/>
      <c r="E1492" s="234"/>
      <c r="F1492" s="2"/>
      <c r="H1492" s="2"/>
      <c r="I1492" s="47"/>
      <c r="J1492" s="38"/>
      <c r="L1492" s="2"/>
      <c r="M1492" s="26"/>
      <c r="N1492" s="2"/>
      <c r="O1492" s="42"/>
    </row>
    <row r="1493" spans="2:15" ht="63" thickBot="1" x14ac:dyDescent="0.35">
      <c r="B1493" s="37"/>
      <c r="C1493" s="229" t="s">
        <v>455</v>
      </c>
      <c r="D1493" s="13"/>
      <c r="E1493" s="145"/>
      <c r="F1493" s="2"/>
      <c r="H1493" s="2"/>
      <c r="I1493" s="51" t="str">
        <f>IF(OR($E1460="Cancelled",$E1460="Postponed, see Future Events for info",E1493&lt;&gt;""), "", "Optional")</f>
        <v>Optional</v>
      </c>
      <c r="J1493" s="38"/>
      <c r="L1493" s="2"/>
      <c r="M1493" s="229" t="s">
        <v>458</v>
      </c>
      <c r="N1493" s="2"/>
      <c r="O1493" s="42"/>
    </row>
    <row r="1494" spans="2:15" x14ac:dyDescent="0.3">
      <c r="B1494" s="37"/>
      <c r="C1494" s="13"/>
      <c r="D1494" s="13"/>
      <c r="E1494" s="234"/>
      <c r="F1494" s="2"/>
      <c r="H1494" s="2"/>
      <c r="I1494" s="47"/>
      <c r="J1494" s="38"/>
      <c r="L1494" s="2"/>
      <c r="M1494" s="26"/>
      <c r="N1494" s="2"/>
      <c r="O1494" s="42"/>
    </row>
    <row r="1495" spans="2:15" ht="18" customHeight="1" x14ac:dyDescent="0.4">
      <c r="B1495" s="37"/>
      <c r="C1495" s="142" t="s">
        <v>130</v>
      </c>
      <c r="D1495" s="13"/>
      <c r="E1495" s="141"/>
      <c r="F1495" s="2"/>
      <c r="H1495" s="2"/>
      <c r="I1495" s="47"/>
      <c r="J1495" s="38"/>
      <c r="L1495" s="2"/>
      <c r="M1495" s="144" t="s">
        <v>130</v>
      </c>
      <c r="N1495" s="2"/>
      <c r="O1495" s="42"/>
    </row>
    <row r="1496" spans="2:15" ht="13.5" customHeight="1" thickBot="1" x14ac:dyDescent="0.35">
      <c r="B1496" s="37"/>
      <c r="C1496" s="14"/>
      <c r="D1496" s="13"/>
      <c r="E1496" s="240"/>
      <c r="F1496" s="2"/>
      <c r="H1496" s="2"/>
      <c r="I1496" s="47"/>
      <c r="J1496" s="38"/>
      <c r="L1496" s="2"/>
      <c r="M1496" s="380" t="s">
        <v>525</v>
      </c>
      <c r="N1496" s="2"/>
      <c r="O1496" s="42"/>
    </row>
    <row r="1497" spans="2:15" ht="13.5" customHeight="1" x14ac:dyDescent="0.3">
      <c r="B1497" s="37"/>
      <c r="C1497" s="13" t="s">
        <v>431</v>
      </c>
      <c r="D1497" s="13"/>
      <c r="E1497" s="235"/>
      <c r="F1497" s="2"/>
      <c r="H1497" s="2"/>
      <c r="I1497" s="47" t="str">
        <f>IF(OR($E1460="Postponed, see Future Events for info",E1497&lt;&gt;""), "", "Information needed")</f>
        <v>Information needed</v>
      </c>
      <c r="J1497" s="38"/>
      <c r="L1497" s="2"/>
      <c r="M1497" s="380"/>
      <c r="N1497" s="2"/>
      <c r="O1497" s="42"/>
    </row>
    <row r="1498" spans="2:15" ht="13.5" thickBot="1" x14ac:dyDescent="0.35">
      <c r="B1498" s="37"/>
      <c r="C1498" s="13" t="s">
        <v>321</v>
      </c>
      <c r="D1498" s="13"/>
      <c r="E1498" s="236"/>
      <c r="F1498" s="2"/>
      <c r="H1498" s="2"/>
      <c r="I1498" s="47" t="str">
        <f>IF(OR($E1460="Cancelled",$E1460="Postponed, see Future Events for info",E1498&lt;&gt;""), "", "Information needed")</f>
        <v>Information needed</v>
      </c>
      <c r="J1498" s="38"/>
      <c r="L1498" s="2"/>
      <c r="M1498" s="380"/>
      <c r="N1498" s="2"/>
      <c r="O1498" s="42"/>
    </row>
    <row r="1499" spans="2:15" ht="13.5" thickBot="1" x14ac:dyDescent="0.35">
      <c r="B1499" s="37"/>
      <c r="C1499" s="13"/>
      <c r="D1499" s="13"/>
      <c r="E1499" s="234"/>
      <c r="F1499" s="2"/>
      <c r="H1499" s="2"/>
      <c r="I1499" s="47"/>
      <c r="J1499" s="38"/>
      <c r="L1499" s="2"/>
      <c r="M1499" s="380"/>
      <c r="N1499" s="2"/>
      <c r="O1499" s="42"/>
    </row>
    <row r="1500" spans="2:15" x14ac:dyDescent="0.3">
      <c r="B1500" s="37"/>
      <c r="C1500" s="13" t="s">
        <v>113</v>
      </c>
      <c r="D1500" s="13"/>
      <c r="E1500" s="241"/>
      <c r="F1500" s="2"/>
      <c r="H1500" s="2"/>
      <c r="I1500" s="47" t="str">
        <f>IF(OR($E1460="Postponed, see Future Events for info",E1500&lt;&gt;""), "", "Information needed")</f>
        <v>Information needed</v>
      </c>
      <c r="J1500" s="38"/>
      <c r="L1500" s="2"/>
      <c r="M1500" s="380"/>
      <c r="N1500" s="2"/>
      <c r="O1500" s="42"/>
    </row>
    <row r="1501" spans="2:15" ht="13.5" thickBot="1" x14ac:dyDescent="0.35">
      <c r="B1501" s="37"/>
      <c r="C1501" s="14" t="str">
        <f>IF(E1500&lt;&gt;"Yes","","Was the contract reviewed by the RSC Legal team?")</f>
        <v/>
      </c>
      <c r="D1501" s="14"/>
      <c r="E1501" s="75"/>
      <c r="F1501" s="2"/>
      <c r="H1501" s="2"/>
      <c r="I1501" s="47" t="str">
        <f>IF(AND(C1501&lt;&gt;"",E1501=""), "Information needed","")</f>
        <v/>
      </c>
      <c r="J1501" s="38"/>
      <c r="L1501" s="2"/>
      <c r="M1501" s="380"/>
      <c r="N1501" s="2"/>
      <c r="O1501" s="42"/>
    </row>
    <row r="1502" spans="2:15" ht="13.5" thickBot="1" x14ac:dyDescent="0.35">
      <c r="B1502" s="37"/>
      <c r="C1502" s="2"/>
      <c r="D1502" s="2"/>
      <c r="E1502" s="234"/>
      <c r="F1502" s="2"/>
      <c r="H1502" s="2"/>
      <c r="I1502" s="47"/>
      <c r="J1502" s="38"/>
      <c r="L1502" s="2"/>
      <c r="M1502" s="380"/>
      <c r="N1502" s="2"/>
      <c r="O1502" s="42"/>
    </row>
    <row r="1503" spans="2:15" x14ac:dyDescent="0.3">
      <c r="B1503" s="37"/>
      <c r="C1503" s="13" t="s">
        <v>527</v>
      </c>
      <c r="D1503" s="13"/>
      <c r="E1503" s="235"/>
      <c r="F1503" s="2"/>
      <c r="H1503" s="2"/>
      <c r="I1503" s="47" t="str">
        <f>IF(OR($E1460="Cancelled",$E1460="Postponed, see Future Events for info",E1503&lt;&gt;""), "", "Information needed")</f>
        <v>Information needed</v>
      </c>
      <c r="J1503" s="38"/>
      <c r="L1503" s="2"/>
      <c r="M1503" s="380"/>
      <c r="N1503" s="2"/>
      <c r="O1503" s="42"/>
    </row>
    <row r="1504" spans="2:15" ht="26.25" customHeight="1" thickBot="1" x14ac:dyDescent="0.35">
      <c r="B1504" s="37"/>
      <c r="C1504" s="26" t="str">
        <f>IF(E1503&lt;&gt;"Yes","","Please provide details. Additional information can be provided on the Community support page.")</f>
        <v/>
      </c>
      <c r="D1504" s="14"/>
      <c r="E1504" s="146"/>
      <c r="F1504" s="2"/>
      <c r="H1504" s="2"/>
      <c r="I1504" s="47" t="str">
        <f>IF(AND(C1504&lt;&gt;"",E1504=""),"Information needed","")</f>
        <v/>
      </c>
      <c r="J1504" s="38"/>
      <c r="L1504" s="2"/>
      <c r="M1504" s="85" t="s">
        <v>131</v>
      </c>
      <c r="N1504" s="2"/>
      <c r="O1504" s="42"/>
    </row>
    <row r="1505" spans="1:15" ht="12" customHeight="1" thickBot="1" x14ac:dyDescent="0.35">
      <c r="B1505" s="37"/>
      <c r="C1505" s="2"/>
      <c r="D1505" s="2"/>
      <c r="E1505" s="234"/>
      <c r="F1505" s="2"/>
      <c r="H1505" s="2"/>
      <c r="I1505" s="47"/>
      <c r="J1505" s="38"/>
      <c r="L1505" s="2"/>
      <c r="M1505" s="382" t="s">
        <v>524</v>
      </c>
      <c r="N1505" s="2"/>
      <c r="O1505" s="42"/>
    </row>
    <row r="1506" spans="1:15" x14ac:dyDescent="0.3">
      <c r="B1506" s="37"/>
      <c r="C1506" s="13" t="s">
        <v>117</v>
      </c>
      <c r="D1506" s="13"/>
      <c r="E1506" s="235"/>
      <c r="F1506" s="2"/>
      <c r="H1506" s="2"/>
      <c r="I1506" s="47" t="str">
        <f>IF(OR($E1460="Cancelled",$E1460="Postponed, see Future Events for info",E1506&lt;&gt;""), "", "Information needed")</f>
        <v>Information needed</v>
      </c>
      <c r="J1506" s="38"/>
      <c r="L1506" s="2"/>
      <c r="M1506" s="382"/>
      <c r="N1506" s="2"/>
      <c r="O1506" s="42"/>
    </row>
    <row r="1507" spans="1:15" ht="26.25" customHeight="1" thickBot="1" x14ac:dyDescent="0.35">
      <c r="B1507" s="37"/>
      <c r="C1507" s="14" t="str">
        <f>IF(E1506&lt;&gt;"Yes","","Please provide details.")</f>
        <v/>
      </c>
      <c r="D1507" s="14"/>
      <c r="E1507" s="146"/>
      <c r="F1507" s="2"/>
      <c r="H1507" s="2"/>
      <c r="I1507" s="47" t="str">
        <f>IF(AND(C1507&lt;&gt;"",E1507=""),"Information needed","")</f>
        <v/>
      </c>
      <c r="J1507" s="38"/>
      <c r="L1507" s="2"/>
      <c r="M1507" s="85" t="s">
        <v>523</v>
      </c>
      <c r="N1507" s="2"/>
      <c r="O1507" s="42"/>
    </row>
    <row r="1508" spans="1:15" ht="18" customHeight="1" x14ac:dyDescent="0.3">
      <c r="B1508" s="37"/>
      <c r="C1508" s="4"/>
      <c r="D1508" s="4"/>
      <c r="E1508" s="234"/>
      <c r="F1508" s="2"/>
      <c r="H1508" s="2"/>
      <c r="I1508" s="47"/>
      <c r="J1508" s="38"/>
      <c r="L1508" s="2"/>
      <c r="M1508" s="2"/>
      <c r="N1508" s="2"/>
      <c r="O1508" s="42"/>
    </row>
    <row r="1509" spans="1:15" ht="18" x14ac:dyDescent="0.3">
      <c r="B1509" s="37"/>
      <c r="C1509" s="144" t="s">
        <v>447</v>
      </c>
      <c r="D1509" s="144"/>
      <c r="E1509" s="144"/>
      <c r="F1509" s="4"/>
      <c r="G1509" s="7"/>
      <c r="H1509" s="4"/>
      <c r="I1509" s="47"/>
      <c r="J1509" s="39"/>
      <c r="L1509" s="11"/>
      <c r="M1509" s="144" t="s">
        <v>447</v>
      </c>
      <c r="N1509" s="11"/>
      <c r="O1509" s="42"/>
    </row>
    <row r="1510" spans="1:15" ht="13.5" customHeight="1" thickBot="1" x14ac:dyDescent="0.35">
      <c r="B1510" s="37"/>
      <c r="C1510" s="2"/>
      <c r="D1510" s="2"/>
      <c r="E1510" s="242"/>
      <c r="F1510" s="2"/>
      <c r="H1510" s="2"/>
      <c r="I1510" s="47"/>
      <c r="J1510" s="38"/>
      <c r="L1510" s="2"/>
      <c r="M1510" s="381" t="s">
        <v>432</v>
      </c>
      <c r="N1510" s="2"/>
      <c r="O1510" s="42"/>
    </row>
    <row r="1511" spans="1:15" x14ac:dyDescent="0.3">
      <c r="B1511" s="37"/>
      <c r="C1511" s="4" t="s">
        <v>63</v>
      </c>
      <c r="D1511" s="4"/>
      <c r="E1511" s="243"/>
      <c r="F1511" s="2"/>
      <c r="H1511" s="2"/>
      <c r="I1511" s="47" t="str">
        <f>IF(OR($E1460="Cancelled",$E1460="Postponed, see Future Events for info",E1511&lt;&gt;""), "", "Information needed")</f>
        <v>Information needed</v>
      </c>
      <c r="J1511" s="38"/>
      <c r="L1511" s="2"/>
      <c r="M1511" s="381"/>
      <c r="N1511" s="2"/>
      <c r="O1511" s="42"/>
    </row>
    <row r="1512" spans="1:15" ht="13.5" thickBot="1" x14ac:dyDescent="0.35">
      <c r="A1512" s="201"/>
      <c r="B1512" s="37"/>
      <c r="C1512" s="248" t="str">
        <f>IF(E1511&lt;&gt;"Red","","Did you submit a declaration form for your red risk assessment?")</f>
        <v/>
      </c>
      <c r="D1512" s="14"/>
      <c r="E1512" s="146"/>
      <c r="F1512" s="2"/>
      <c r="H1512" s="2"/>
      <c r="I1512" s="47" t="str">
        <f>IF(AND(C1512&lt;&gt;"",E1512=""), "Information needed","")</f>
        <v/>
      </c>
      <c r="J1512" s="38"/>
      <c r="K1512" s="201"/>
      <c r="L1512" s="2"/>
      <c r="M1512" s="381"/>
      <c r="N1512" s="2"/>
      <c r="O1512" s="42"/>
    </row>
    <row r="1513" spans="1:15" s="15" customFormat="1" ht="13.5" thickBot="1" x14ac:dyDescent="0.35">
      <c r="A1513" s="68"/>
      <c r="B1513" s="37"/>
      <c r="C1513" s="4"/>
      <c r="D1513" s="4"/>
      <c r="E1513" s="234"/>
      <c r="F1513" s="2"/>
      <c r="G1513" s="8"/>
      <c r="H1513" s="2"/>
      <c r="I1513" s="47"/>
      <c r="J1513" s="38"/>
      <c r="K1513" s="68"/>
      <c r="L1513" s="2"/>
      <c r="M1513" s="381"/>
      <c r="N1513" s="2"/>
      <c r="O1513" s="43"/>
    </row>
    <row r="1514" spans="1:15" x14ac:dyDescent="0.3">
      <c r="B1514" s="37"/>
      <c r="C1514" s="4" t="s">
        <v>237</v>
      </c>
      <c r="D1514" s="4"/>
      <c r="E1514" s="244"/>
      <c r="F1514" s="2"/>
      <c r="H1514" s="2"/>
      <c r="I1514" s="47" t="str">
        <f>IF(OR($E1460="Cancelled",$E1460="Postponed, see Future Events for info",E1514&lt;&gt;""), "", "Information needed")</f>
        <v>Information needed</v>
      </c>
      <c r="J1514" s="38"/>
      <c r="L1514" s="2"/>
      <c r="M1514" s="381"/>
      <c r="N1514" s="10"/>
      <c r="O1514" s="42"/>
    </row>
    <row r="1515" spans="1:15" ht="13.5" customHeight="1" thickBot="1" x14ac:dyDescent="0.35">
      <c r="B1515" s="37"/>
      <c r="C1515" s="248" t="str">
        <f>IF(E1514&lt;&gt;"Yes","","Did your event comply with Rule 8.3 of the member network rules?")</f>
        <v/>
      </c>
      <c r="D1515" s="14"/>
      <c r="E1515" s="146"/>
      <c r="F1515" s="2"/>
      <c r="H1515" s="2"/>
      <c r="I1515" s="47" t="str">
        <f>IF(AND(C1515&lt;&gt;"",E1515=""), "Information needed","")</f>
        <v/>
      </c>
      <c r="J1515" s="38"/>
      <c r="L1515" s="2"/>
      <c r="M1515" s="381"/>
      <c r="N1515" s="10"/>
      <c r="O1515" s="42"/>
    </row>
    <row r="1516" spans="1:15" ht="14.25" customHeight="1" thickBot="1" x14ac:dyDescent="0.35">
      <c r="B1516" s="37"/>
      <c r="C1516" s="14"/>
      <c r="D1516" s="14"/>
      <c r="E1516" s="245"/>
      <c r="F1516" s="2"/>
      <c r="H1516" s="2"/>
      <c r="I1516" s="47"/>
      <c r="J1516" s="38"/>
      <c r="L1516" s="2"/>
      <c r="M1516" s="381"/>
      <c r="N1516" s="10"/>
      <c r="O1516" s="42"/>
    </row>
    <row r="1517" spans="1:15" ht="40.5" customHeight="1" thickBot="1" x14ac:dyDescent="0.35">
      <c r="B1517" s="37"/>
      <c r="C1517" s="27" t="s">
        <v>182</v>
      </c>
      <c r="D1517" s="27"/>
      <c r="E1517" s="145"/>
      <c r="F1517" s="2"/>
      <c r="H1517" s="2"/>
      <c r="I1517" s="51" t="str">
        <f>IF(OR($E1460="Cancelled",$E1460="Postponed, see Future Events for info",E1517&lt;&gt;""), "", "Optional")</f>
        <v>Optional</v>
      </c>
      <c r="J1517" s="38"/>
      <c r="L1517" s="2"/>
      <c r="M1517" s="85" t="s">
        <v>236</v>
      </c>
      <c r="N1517" s="10"/>
      <c r="O1517" s="42"/>
    </row>
    <row r="1518" spans="1:15" ht="13.5" customHeight="1" x14ac:dyDescent="0.3">
      <c r="B1518" s="37"/>
      <c r="C1518" s="2"/>
      <c r="D1518" s="2"/>
      <c r="E1518" s="245"/>
      <c r="F1518" s="2"/>
      <c r="H1518" s="2"/>
      <c r="I1518" s="47"/>
      <c r="J1518" s="38"/>
      <c r="L1518" s="2"/>
      <c r="M1518" s="45"/>
      <c r="N1518" s="2"/>
      <c r="O1518" s="42"/>
    </row>
    <row r="1519" spans="1:15" ht="18" x14ac:dyDescent="0.4">
      <c r="B1519" s="37"/>
      <c r="C1519" s="142" t="s">
        <v>64</v>
      </c>
      <c r="D1519" s="142"/>
      <c r="E1519" s="142"/>
      <c r="F1519" s="2"/>
      <c r="H1519" s="2"/>
      <c r="I1519" s="47"/>
      <c r="J1519" s="38"/>
      <c r="L1519" s="2"/>
      <c r="M1519" s="144" t="s">
        <v>64</v>
      </c>
      <c r="N1519" s="2"/>
      <c r="O1519" s="42"/>
    </row>
    <row r="1520" spans="1:15" x14ac:dyDescent="0.3">
      <c r="B1520" s="37"/>
      <c r="C1520" s="4"/>
      <c r="D1520" s="4"/>
      <c r="E1520" s="234"/>
      <c r="F1520" s="2"/>
      <c r="H1520" s="2"/>
      <c r="I1520" s="47"/>
      <c r="J1520" s="38"/>
      <c r="L1520" s="2"/>
      <c r="M1520" s="381" t="s">
        <v>445</v>
      </c>
      <c r="N1520" s="2"/>
      <c r="O1520" s="42"/>
    </row>
    <row r="1521" spans="2:15" ht="14.25" customHeight="1" thickBot="1" x14ac:dyDescent="0.35">
      <c r="B1521" s="37"/>
      <c r="C1521" s="4" t="s">
        <v>360</v>
      </c>
      <c r="D1521" s="4"/>
      <c r="E1521" s="234"/>
      <c r="F1521" s="2"/>
      <c r="H1521" s="2"/>
      <c r="I1521" s="47"/>
      <c r="J1521" s="38"/>
      <c r="L1521" s="2"/>
      <c r="M1521" s="381"/>
      <c r="N1521" s="2"/>
      <c r="O1521" s="42"/>
    </row>
    <row r="1522" spans="2:15" ht="14.25" customHeight="1" x14ac:dyDescent="0.3">
      <c r="B1522" s="37"/>
      <c r="C1522" s="86" t="s">
        <v>69</v>
      </c>
      <c r="D1522" s="86"/>
      <c r="E1522" s="235"/>
      <c r="F1522" s="2"/>
      <c r="H1522" s="2"/>
      <c r="I1522" s="47" t="str">
        <f>IF(OR($E1460="Cancelled",$E1460="Postponed, see Future Events for info",E1522&lt;&gt;""), "", "Information needed")</f>
        <v>Information needed</v>
      </c>
      <c r="J1522" s="38"/>
      <c r="L1522" s="2"/>
      <c r="M1522" s="381"/>
      <c r="N1522" s="2"/>
      <c r="O1522" s="42"/>
    </row>
    <row r="1523" spans="2:15" ht="14.25" customHeight="1" x14ac:dyDescent="0.3">
      <c r="B1523" s="37"/>
      <c r="C1523" s="86" t="s">
        <v>70</v>
      </c>
      <c r="D1523" s="86"/>
      <c r="E1523" s="246"/>
      <c r="F1523" s="2"/>
      <c r="H1523" s="2"/>
      <c r="I1523" s="47" t="str">
        <f>IF(OR($E1460="Cancelled",$E1460="Postponed, see Future Events for info",E1523&lt;&gt;""), "", "Information needed")</f>
        <v>Information needed</v>
      </c>
      <c r="J1523" s="38"/>
      <c r="L1523" s="2"/>
      <c r="M1523" s="381"/>
      <c r="N1523" s="2"/>
      <c r="O1523" s="42"/>
    </row>
    <row r="1524" spans="2:15" ht="14.25" customHeight="1" x14ac:dyDescent="0.3">
      <c r="B1524" s="37"/>
      <c r="C1524" s="86" t="s">
        <v>72</v>
      </c>
      <c r="D1524" s="86"/>
      <c r="E1524" s="237"/>
      <c r="F1524" s="2"/>
      <c r="H1524" s="2"/>
      <c r="I1524" s="47" t="str">
        <f>IF(OR($E1460="Cancelled",$E1460="Postponed, see Future Events for info",E1524&lt;&gt;""), "", "Information needed")</f>
        <v>Information needed</v>
      </c>
      <c r="J1524" s="38"/>
      <c r="L1524" s="2"/>
      <c r="M1524" s="381"/>
      <c r="N1524" s="2"/>
      <c r="O1524" s="42"/>
    </row>
    <row r="1525" spans="2:15" ht="14.25" customHeight="1" thickBot="1" x14ac:dyDescent="0.35">
      <c r="B1525" s="37"/>
      <c r="C1525" s="86" t="s">
        <v>71</v>
      </c>
      <c r="D1525" s="86"/>
      <c r="E1525" s="236"/>
      <c r="F1525" s="2"/>
      <c r="H1525" s="2"/>
      <c r="I1525" s="47" t="str">
        <f>IF(OR($E1460="Cancelled",$E1460="Postponed, see Future Events for info",E1525&lt;&gt;""), "", "Information needed")</f>
        <v>Information needed</v>
      </c>
      <c r="J1525" s="38"/>
      <c r="L1525" s="2"/>
      <c r="M1525" s="381"/>
      <c r="N1525" s="2"/>
      <c r="O1525" s="42"/>
    </row>
    <row r="1526" spans="2:15" ht="14.25" customHeight="1" thickBot="1" x14ac:dyDescent="0.35">
      <c r="B1526" s="37"/>
      <c r="C1526" s="2"/>
      <c r="D1526" s="2"/>
      <c r="E1526" s="234"/>
      <c r="F1526" s="2"/>
      <c r="H1526" s="2"/>
      <c r="I1526" s="47"/>
      <c r="J1526" s="38"/>
      <c r="L1526" s="2"/>
      <c r="M1526" s="381"/>
      <c r="N1526" s="2"/>
      <c r="O1526" s="42"/>
    </row>
    <row r="1527" spans="2:15" ht="12.75" customHeight="1" x14ac:dyDescent="0.3">
      <c r="B1527" s="37"/>
      <c r="C1527" s="46" t="s">
        <v>65</v>
      </c>
      <c r="D1527" s="46"/>
      <c r="E1527" s="235"/>
      <c r="F1527" s="2"/>
      <c r="H1527" s="2"/>
      <c r="I1527" s="47" t="str">
        <f>IF(OR($E1460="Cancelled",$E1460="Postponed, see Future Events for info",E1527&lt;&gt;""), "", "Information needed")</f>
        <v>Information needed</v>
      </c>
      <c r="J1527" s="38"/>
      <c r="L1527" s="2"/>
      <c r="M1527" s="381"/>
      <c r="N1527" s="2"/>
      <c r="O1527" s="42"/>
    </row>
    <row r="1528" spans="2:15" ht="56.25" customHeight="1" thickBot="1" x14ac:dyDescent="0.3">
      <c r="B1528" s="37"/>
      <c r="C1528" s="14" t="str">
        <f>IF(E1527&lt;&gt;"Yes","","Please provide details here")</f>
        <v/>
      </c>
      <c r="D1528" s="14"/>
      <c r="E1528" s="75"/>
      <c r="F1528" s="14"/>
      <c r="G1528" s="54"/>
      <c r="H1528" s="14"/>
      <c r="I1528" s="47" t="str">
        <f>IF(AND(C1528&lt;&gt;"",E1528=""), "Information needed","")</f>
        <v/>
      </c>
      <c r="J1528" s="83"/>
      <c r="L1528" s="2"/>
      <c r="M1528" s="381"/>
      <c r="N1528" s="2"/>
      <c r="O1528" s="84"/>
    </row>
    <row r="1529" spans="2:15" ht="13.5" thickBot="1" x14ac:dyDescent="0.35">
      <c r="B1529" s="37"/>
      <c r="C1529" s="4"/>
      <c r="D1529" s="4"/>
      <c r="E1529" s="26"/>
      <c r="F1529" s="2"/>
      <c r="H1529" s="2"/>
      <c r="I1529" s="47"/>
      <c r="J1529" s="38"/>
      <c r="L1529" s="2"/>
      <c r="M1529" s="381"/>
      <c r="N1529" s="2"/>
      <c r="O1529" s="42"/>
    </row>
    <row r="1530" spans="2:15" ht="57" customHeight="1" thickBot="1" x14ac:dyDescent="0.35">
      <c r="B1530" s="37"/>
      <c r="C1530" s="27" t="s">
        <v>75</v>
      </c>
      <c r="D1530" s="27"/>
      <c r="E1530" s="145"/>
      <c r="F1530" s="2"/>
      <c r="H1530" s="2"/>
      <c r="I1530" s="51" t="str">
        <f>IF(OR($E1460="Cancelled",$E1460="Postponed, see Future Events for info",E1530&lt;&gt;""), "", "Optional")</f>
        <v>Optional</v>
      </c>
      <c r="J1530" s="38"/>
      <c r="L1530" s="2"/>
      <c r="M1530" s="85" t="s">
        <v>448</v>
      </c>
      <c r="N1530" s="2"/>
      <c r="O1530" s="42"/>
    </row>
    <row r="1531" spans="2:15" x14ac:dyDescent="0.3">
      <c r="B1531" s="37"/>
      <c r="C1531" s="4"/>
      <c r="D1531" s="4"/>
      <c r="E1531" s="234"/>
      <c r="F1531" s="2"/>
      <c r="H1531" s="2"/>
      <c r="I1531" s="47"/>
      <c r="J1531" s="38"/>
      <c r="L1531" s="2"/>
      <c r="M1531" s="4"/>
      <c r="N1531" s="2"/>
      <c r="O1531" s="42"/>
    </row>
    <row r="1532" spans="2:15" ht="13.5" thickBot="1" x14ac:dyDescent="0.35">
      <c r="C1532" s="8"/>
      <c r="D1532" s="8"/>
      <c r="I1532" s="50"/>
      <c r="J1532" s="42"/>
      <c r="M1532" s="8"/>
    </row>
    <row r="1533" spans="2:15" s="98" customFormat="1" ht="21.75" customHeight="1" thickBot="1" x14ac:dyDescent="0.35">
      <c r="C1533" s="247" t="s">
        <v>392</v>
      </c>
      <c r="D1533" s="150"/>
      <c r="E1533" s="247" t="s">
        <v>410</v>
      </c>
      <c r="I1533" s="96"/>
      <c r="M1533" s="94" t="s">
        <v>251</v>
      </c>
    </row>
    <row r="1534" spans="2:15" ht="12.5" x14ac:dyDescent="0.25">
      <c r="C1534" s="44"/>
      <c r="D1534" s="44"/>
      <c r="M1534" s="44"/>
    </row>
    <row r="1536" spans="2:15" x14ac:dyDescent="0.3">
      <c r="B1536" s="37"/>
      <c r="C1536" s="4"/>
      <c r="D1536" s="4"/>
      <c r="E1536" s="234"/>
      <c r="F1536" s="2"/>
      <c r="H1536" s="2"/>
      <c r="I1536" s="48"/>
      <c r="J1536" s="2"/>
      <c r="L1536" s="2"/>
      <c r="M1536" s="4"/>
      <c r="N1536" s="2"/>
    </row>
    <row r="1537" spans="1:15" ht="29.5" x14ac:dyDescent="0.25">
      <c r="A1537" s="200">
        <v>19</v>
      </c>
      <c r="B1537" s="35"/>
      <c r="C1537" s="151" t="s">
        <v>334</v>
      </c>
      <c r="D1537" s="151"/>
      <c r="E1537" s="151"/>
      <c r="F1537" s="152"/>
      <c r="G1537" s="16"/>
      <c r="H1537" s="12"/>
      <c r="I1537" s="140" t="str">
        <f>IF(COUNTIF(I1541:I1615,"Information needed")&lt;1,"Complete","Incomplete")</f>
        <v>Incomplete</v>
      </c>
      <c r="J1537" s="41"/>
      <c r="K1537" s="200">
        <v>19</v>
      </c>
      <c r="L1537" s="12"/>
      <c r="M1537" s="101" t="s">
        <v>263</v>
      </c>
      <c r="N1537" s="12"/>
    </row>
    <row r="1538" spans="1:15" x14ac:dyDescent="0.3">
      <c r="B1538" s="37"/>
      <c r="C1538" s="37"/>
      <c r="D1538" s="37"/>
      <c r="E1538" s="37"/>
      <c r="F1538" s="37"/>
      <c r="G1538" s="16"/>
      <c r="H1538" s="37"/>
      <c r="I1538" s="37"/>
      <c r="J1538" s="37"/>
      <c r="L1538" s="2"/>
      <c r="M1538" s="4"/>
      <c r="N1538" s="2"/>
    </row>
    <row r="1539" spans="1:15" ht="18" customHeight="1" x14ac:dyDescent="0.4">
      <c r="B1539" s="37"/>
      <c r="C1539" s="142" t="s">
        <v>446</v>
      </c>
      <c r="D1539" s="142"/>
      <c r="E1539" s="141"/>
      <c r="F1539" s="2"/>
      <c r="H1539" s="2"/>
      <c r="I1539" s="48"/>
      <c r="J1539" s="2"/>
      <c r="L1539" s="2"/>
      <c r="M1539" s="143" t="s">
        <v>319</v>
      </c>
      <c r="N1539" s="2"/>
    </row>
    <row r="1540" spans="1:15" ht="13.5" customHeight="1" thickBot="1" x14ac:dyDescent="0.35">
      <c r="B1540" s="37"/>
      <c r="C1540" s="4"/>
      <c r="D1540" s="4"/>
      <c r="E1540" s="234"/>
      <c r="F1540" s="2"/>
      <c r="H1540" s="2"/>
      <c r="I1540" s="48"/>
      <c r="J1540" s="2"/>
      <c r="L1540" s="2"/>
      <c r="M1540" s="26"/>
      <c r="N1540" s="2"/>
    </row>
    <row r="1541" spans="1:15" ht="13.5" customHeight="1" x14ac:dyDescent="0.3">
      <c r="B1541" s="37"/>
      <c r="C1541" s="13" t="s">
        <v>13</v>
      </c>
      <c r="D1541" s="13"/>
      <c r="E1541" s="235"/>
      <c r="F1541" s="2"/>
      <c r="H1541" s="2"/>
      <c r="I1541" s="47" t="str">
        <f>IF(OR($E1545="Cancelled",$E1545="Postponed, see Future Events for info",E1541&lt;&gt;""), "", "Information needed")</f>
        <v>Information needed</v>
      </c>
      <c r="J1541" s="38"/>
      <c r="L1541" s="2"/>
      <c r="M1541" s="355" t="s">
        <v>457</v>
      </c>
      <c r="N1541" s="2"/>
      <c r="O1541" s="42"/>
    </row>
    <row r="1542" spans="1:15" ht="13.5" customHeight="1" x14ac:dyDescent="0.3">
      <c r="B1542" s="37"/>
      <c r="C1542" s="13" t="s">
        <v>50</v>
      </c>
      <c r="D1542" s="13"/>
      <c r="E1542" s="237"/>
      <c r="F1542" s="2"/>
      <c r="H1542" s="2"/>
      <c r="I1542" s="47" t="str">
        <f>IF(OR($E1545="Cancelled",$E1545="Postponed, see Future Events for info",E1542&lt;&gt;""), "", "Information needed")</f>
        <v>Information needed</v>
      </c>
      <c r="J1542" s="38"/>
      <c r="L1542" s="2"/>
      <c r="M1542" s="355"/>
      <c r="N1542" s="2"/>
      <c r="O1542" s="42"/>
    </row>
    <row r="1543" spans="1:15" ht="13.5" customHeight="1" x14ac:dyDescent="0.3">
      <c r="B1543" s="37"/>
      <c r="C1543" s="13" t="s">
        <v>110</v>
      </c>
      <c r="D1543" s="13"/>
      <c r="E1543" s="237"/>
      <c r="F1543" s="2"/>
      <c r="H1543" s="2"/>
      <c r="I1543" s="47" t="str">
        <f>IF(OR($E1545="Cancelled",$E1545="Postponed, see Future Events for info",E1543&lt;&gt;""), "", "Information needed")</f>
        <v>Information needed</v>
      </c>
      <c r="J1543" s="38"/>
      <c r="L1543" s="2"/>
      <c r="M1543" s="355"/>
      <c r="N1543" s="2"/>
      <c r="O1543" s="42"/>
    </row>
    <row r="1544" spans="1:15" ht="13.5" customHeight="1" x14ac:dyDescent="0.3">
      <c r="B1544" s="37"/>
      <c r="C1544" s="13" t="s">
        <v>487</v>
      </c>
      <c r="D1544" s="13"/>
      <c r="E1544" s="237"/>
      <c r="F1544" s="2"/>
      <c r="H1544" s="2"/>
      <c r="I1544" s="47" t="str">
        <f>IF(OR($E1545="Cancelled",$E1545="Postponed, see Future Events for info",E1544&lt;&gt;""), "", "Information needed")</f>
        <v>Information needed</v>
      </c>
      <c r="J1544" s="38"/>
      <c r="L1544" s="2"/>
      <c r="M1544" s="355"/>
      <c r="N1544" s="2"/>
      <c r="O1544" s="42"/>
    </row>
    <row r="1545" spans="1:15" ht="13.5" customHeight="1" thickBot="1" x14ac:dyDescent="0.35">
      <c r="B1545" s="37"/>
      <c r="C1545" s="156" t="s">
        <v>486</v>
      </c>
      <c r="D1545" s="13"/>
      <c r="E1545" s="236"/>
      <c r="F1545" s="2"/>
      <c r="H1545" s="2"/>
      <c r="I1545" s="47" t="str">
        <f>IF(OR($E1545="Cancelled",$E1545="Postponed, see Future Events for info",E1545&lt;&gt;""), "", "Information needed")</f>
        <v>Information needed</v>
      </c>
      <c r="J1545" s="38"/>
      <c r="L1545" s="2"/>
      <c r="M1545" s="355"/>
      <c r="N1545" s="2"/>
      <c r="O1545" s="42"/>
    </row>
    <row r="1546" spans="1:15" ht="13.5" customHeight="1" thickBot="1" x14ac:dyDescent="0.35">
      <c r="B1546" s="37"/>
      <c r="C1546" s="13"/>
      <c r="D1546" s="13"/>
      <c r="E1546" s="234"/>
      <c r="F1546" s="2"/>
      <c r="H1546" s="2"/>
      <c r="I1546" s="47"/>
      <c r="J1546" s="38"/>
      <c r="L1546" s="2"/>
      <c r="M1546" s="355"/>
      <c r="N1546" s="2"/>
      <c r="O1546" s="42"/>
    </row>
    <row r="1547" spans="1:15" ht="13.5" customHeight="1" x14ac:dyDescent="0.3">
      <c r="B1547" s="37"/>
      <c r="C1547" s="13" t="s">
        <v>503</v>
      </c>
      <c r="D1547" s="13"/>
      <c r="E1547" s="235"/>
      <c r="F1547" s="2"/>
      <c r="H1547" s="2"/>
      <c r="I1547" s="47" t="str">
        <f>IF(OR($E1545="Cancelled",$E1545="Postponed, see Future Events for info",E1547&lt;&gt;""), "", "Information needed")</f>
        <v>Information needed</v>
      </c>
      <c r="J1547" s="38"/>
      <c r="L1547" s="2"/>
      <c r="M1547" s="355"/>
      <c r="N1547" s="2"/>
      <c r="O1547" s="42"/>
    </row>
    <row r="1548" spans="1:15" ht="13.5" customHeight="1" thickBot="1" x14ac:dyDescent="0.35">
      <c r="B1548" s="37"/>
      <c r="C1548" s="23" t="str">
        <f>IF(E1547&lt;&gt;"Yes","Use this space if you would like to report repeated 2023 events as one entry","If yes, how many times did you run this event/ how many events were in the series?")</f>
        <v>Use this space if you would like to report repeated 2023 events as one entry</v>
      </c>
      <c r="D1548" s="13"/>
      <c r="E1548" s="236"/>
      <c r="F1548" s="2"/>
      <c r="H1548" s="2"/>
      <c r="I1548" s="47" t="str">
        <f>IF(AND(C1548="If yes, how many times did you run this event/ how many events were in the series?",E1548=""), "Information needed","")</f>
        <v/>
      </c>
      <c r="J1548" s="38"/>
      <c r="L1548" s="2"/>
      <c r="M1548" s="355"/>
      <c r="N1548" s="2"/>
      <c r="O1548" s="42"/>
    </row>
    <row r="1549" spans="1:15" ht="13.5" customHeight="1" thickBot="1" x14ac:dyDescent="0.35">
      <c r="B1549" s="37"/>
      <c r="C1549" s="13"/>
      <c r="D1549" s="13"/>
      <c r="E1549" s="234"/>
      <c r="F1549" s="2"/>
      <c r="H1549" s="2"/>
      <c r="I1549" s="47"/>
      <c r="J1549" s="38"/>
      <c r="L1549" s="2"/>
      <c r="M1549" s="355" t="s">
        <v>456</v>
      </c>
      <c r="N1549" s="2"/>
      <c r="O1549" s="42"/>
    </row>
    <row r="1550" spans="1:15" ht="13.5" customHeight="1" x14ac:dyDescent="0.3">
      <c r="B1550" s="37"/>
      <c r="C1550" s="13" t="str">
        <f>IF(E1547&lt;&gt;"Yes","Start date","Date of first event")</f>
        <v>Start date</v>
      </c>
      <c r="D1550" s="13"/>
      <c r="E1550" s="238"/>
      <c r="F1550" s="2"/>
      <c r="H1550" s="2"/>
      <c r="I1550" s="47" t="str">
        <f>IF(OR($E1545="Cancelled",$E1545="Postponed, see Future Events for info",E1550&lt;&gt;""), "", "Information needed")</f>
        <v>Information needed</v>
      </c>
      <c r="J1550" s="38"/>
      <c r="L1550" s="2"/>
      <c r="M1550" s="355"/>
      <c r="N1550" s="2"/>
      <c r="O1550" s="42"/>
    </row>
    <row r="1551" spans="1:15" ht="13.5" customHeight="1" thickBot="1" x14ac:dyDescent="0.35">
      <c r="B1551" s="37"/>
      <c r="C1551" s="13" t="str">
        <f>IF(E1547&lt;&gt;"Yes","End date","Date of last event")</f>
        <v>End date</v>
      </c>
      <c r="D1551" s="13"/>
      <c r="E1551" s="239"/>
      <c r="F1551" s="2"/>
      <c r="H1551" s="2"/>
      <c r="I1551" s="47" t="str">
        <f>IF(OR($E1545="Cancelled",$E1545="Postponed, see Future Events for info",E1551&lt;&gt;""), "", "Information needed")</f>
        <v>Information needed</v>
      </c>
      <c r="J1551" s="38"/>
      <c r="L1551" s="2"/>
      <c r="M1551" s="355"/>
      <c r="N1551" s="2"/>
      <c r="O1551" s="42"/>
    </row>
    <row r="1552" spans="1:15" ht="13.5" customHeight="1" thickBot="1" x14ac:dyDescent="0.35">
      <c r="B1552" s="37"/>
      <c r="C1552" s="13"/>
      <c r="D1552" s="13"/>
      <c r="E1552" s="234"/>
      <c r="F1552" s="2"/>
      <c r="H1552" s="2"/>
      <c r="I1552" s="47"/>
      <c r="J1552" s="38"/>
      <c r="L1552" s="2"/>
      <c r="M1552" s="147" t="s">
        <v>389</v>
      </c>
      <c r="N1552" s="2"/>
      <c r="O1552" s="42"/>
    </row>
    <row r="1553" spans="2:15" ht="13.5" customHeight="1" x14ac:dyDescent="0.3">
      <c r="B1553" s="37"/>
      <c r="C1553" s="13" t="s">
        <v>54</v>
      </c>
      <c r="D1553" s="13"/>
      <c r="E1553" s="235"/>
      <c r="F1553" s="2"/>
      <c r="H1553" s="2"/>
      <c r="I1553" s="47" t="str">
        <f>IF(OR($E1545="Cancelled",$E1545="Postponed, see Future Events for info",E1553&lt;&gt;""), "", "Information needed")</f>
        <v>Information needed</v>
      </c>
      <c r="J1553" s="38"/>
      <c r="L1553" s="2"/>
      <c r="M1553" s="26"/>
      <c r="N1553" s="2"/>
      <c r="O1553" s="42"/>
    </row>
    <row r="1554" spans="2:15" ht="13.5" customHeight="1" thickBot="1" x14ac:dyDescent="0.35">
      <c r="B1554" s="37"/>
      <c r="C1554" s="13" t="s">
        <v>73</v>
      </c>
      <c r="D1554" s="13"/>
      <c r="E1554" s="236"/>
      <c r="F1554" s="2"/>
      <c r="H1554" s="2"/>
      <c r="I1554" s="51" t="str">
        <f>IF(OR($E1545="Cancelled",$E1545="Postponed, see Future Events for info",E1554&lt;&gt;""), "", "Optional")</f>
        <v>Optional</v>
      </c>
      <c r="J1554" s="38"/>
      <c r="L1554" s="2"/>
      <c r="M1554" s="355" t="s">
        <v>453</v>
      </c>
      <c r="N1554" s="2"/>
      <c r="O1554" s="42"/>
    </row>
    <row r="1555" spans="2:15" ht="13.5" customHeight="1" thickBot="1" x14ac:dyDescent="0.35">
      <c r="B1555" s="37"/>
      <c r="C1555" s="13"/>
      <c r="D1555" s="13"/>
      <c r="E1555" s="234"/>
      <c r="F1555" s="2"/>
      <c r="H1555" s="2"/>
      <c r="I1555" s="47"/>
      <c r="J1555" s="38"/>
      <c r="L1555" s="2"/>
      <c r="M1555" s="355"/>
      <c r="N1555" s="2"/>
      <c r="O1555" s="42"/>
    </row>
    <row r="1556" spans="2:15" ht="13.5" customHeight="1" x14ac:dyDescent="0.3">
      <c r="B1556" s="37"/>
      <c r="C1556" s="13" t="s">
        <v>55</v>
      </c>
      <c r="D1556" s="13"/>
      <c r="E1556" s="235"/>
      <c r="F1556" s="2"/>
      <c r="H1556" s="2"/>
      <c r="I1556" s="47" t="str">
        <f>IF(OR($E1545="Cancelled",$E1545="Postponed, see Future Events for info",E1556&lt;&gt;""), "", "Information needed")</f>
        <v>Information needed</v>
      </c>
      <c r="J1556" s="38"/>
      <c r="L1556" s="2"/>
      <c r="M1556" s="355"/>
      <c r="N1556" s="2"/>
      <c r="O1556" s="42"/>
    </row>
    <row r="1557" spans="2:15" ht="13.5" customHeight="1" thickBot="1" x14ac:dyDescent="0.35">
      <c r="B1557" s="37"/>
      <c r="C1557" s="13" t="s">
        <v>74</v>
      </c>
      <c r="D1557" s="13"/>
      <c r="E1557" s="236"/>
      <c r="F1557" s="2"/>
      <c r="H1557" s="2"/>
      <c r="I1557" s="51" t="str">
        <f>IF(OR($E1545="Cancelled",$E1545="Postponed, see Future Events for info",E1557&lt;&gt;""), "", "Optional")</f>
        <v>Optional</v>
      </c>
      <c r="J1557" s="38"/>
      <c r="L1557" s="2"/>
      <c r="M1557" s="355"/>
      <c r="N1557" s="2"/>
      <c r="O1557" s="42"/>
    </row>
    <row r="1558" spans="2:15" ht="13.5" customHeight="1" thickBot="1" x14ac:dyDescent="0.35">
      <c r="B1558" s="37"/>
      <c r="C1558" s="13"/>
      <c r="D1558" s="13"/>
      <c r="E1558" s="234"/>
      <c r="F1558" s="2"/>
      <c r="H1558" s="2"/>
      <c r="I1558" s="47"/>
      <c r="J1558" s="38"/>
      <c r="L1558" s="2"/>
      <c r="M1558" s="355"/>
      <c r="N1558" s="2"/>
      <c r="O1558" s="42"/>
    </row>
    <row r="1559" spans="2:15" ht="13.5" customHeight="1" x14ac:dyDescent="0.3">
      <c r="B1559" s="37"/>
      <c r="C1559" s="13" t="str">
        <f>IF(E1547&lt;&gt;"Yes","Number of attendees (approx.)","Number of attendees (average number per event)")</f>
        <v>Number of attendees (approx.)</v>
      </c>
      <c r="D1559" s="13"/>
      <c r="E1559" s="235"/>
      <c r="F1559" s="2"/>
      <c r="H1559" s="2"/>
      <c r="I1559" s="47" t="str">
        <f>IF(OR($E1545="Cancelled",$E1545="Postponed, see Future Events for info",E1559&lt;&gt;""), "", "Information needed")</f>
        <v>Information needed</v>
      </c>
      <c r="J1559" s="38"/>
      <c r="L1559" s="2"/>
      <c r="M1559" s="355"/>
      <c r="N1559" s="2"/>
      <c r="O1559" s="42"/>
    </row>
    <row r="1560" spans="2:15" ht="13.5" customHeight="1" thickBot="1" x14ac:dyDescent="0.35">
      <c r="B1560" s="37"/>
      <c r="C1560" s="13" t="s">
        <v>483</v>
      </c>
      <c r="D1560" s="13"/>
      <c r="E1560" s="236"/>
      <c r="F1560" s="2"/>
      <c r="H1560" s="2"/>
      <c r="I1560" s="47" t="str">
        <f>IF(OR($E1545="Cancelled",$E1545="Postponed, see Future Events for info",E1560&lt;&gt;""), "", "Information needed")</f>
        <v>Information needed</v>
      </c>
      <c r="J1560" s="38"/>
      <c r="L1560" s="2"/>
      <c r="M1560" s="355"/>
      <c r="N1560" s="2"/>
      <c r="O1560" s="42"/>
    </row>
    <row r="1561" spans="2:15" ht="13.5" customHeight="1" x14ac:dyDescent="0.3">
      <c r="B1561" s="37"/>
      <c r="C1561" s="13"/>
      <c r="D1561" s="13"/>
      <c r="E1561" s="234"/>
      <c r="F1561" s="2"/>
      <c r="H1561" s="2"/>
      <c r="I1561" s="47"/>
      <c r="J1561" s="38"/>
      <c r="L1561" s="2"/>
      <c r="M1561" s="331"/>
      <c r="N1561" s="2"/>
      <c r="O1561" s="42"/>
    </row>
    <row r="1562" spans="2:15" ht="15" customHeight="1" thickBot="1" x14ac:dyDescent="0.35">
      <c r="B1562" s="328"/>
      <c r="C1562" s="332" t="s">
        <v>517</v>
      </c>
      <c r="D1562" s="329"/>
      <c r="E1562" s="330"/>
      <c r="F1562" s="2"/>
      <c r="H1562" s="2"/>
      <c r="I1562" s="47"/>
      <c r="J1562" s="38"/>
      <c r="L1562" s="2"/>
      <c r="M1562" s="382" t="s">
        <v>504</v>
      </c>
      <c r="N1562" s="2"/>
      <c r="O1562" s="42"/>
    </row>
    <row r="1563" spans="2:15" ht="13.5" customHeight="1" x14ac:dyDescent="0.3">
      <c r="B1563" s="328"/>
      <c r="C1563" s="333" t="s">
        <v>493</v>
      </c>
      <c r="D1563" s="329"/>
      <c r="E1563" s="269"/>
      <c r="F1563" s="2"/>
      <c r="H1563" s="2"/>
      <c r="I1563" s="379" t="str">
        <f>IF(OR(E1563&lt;&gt;"",E1564&lt;&gt;"",E1565&lt;&gt;"",E1566&lt;&gt;"",E1567&lt;&gt;"",E1568&lt;&gt;"",E1569&lt;&gt;"",E1570&lt;&gt;"",E1571&lt;&gt;"",E1572&lt;&gt;"",E1573&lt;&gt;"",E1574&lt;&gt;""), "", "Information needed")</f>
        <v>Information needed</v>
      </c>
      <c r="J1563" s="38"/>
      <c r="L1563" s="2"/>
      <c r="M1563" s="382"/>
      <c r="N1563" s="2"/>
      <c r="O1563" s="42"/>
    </row>
    <row r="1564" spans="2:15" ht="13.5" customHeight="1" x14ac:dyDescent="0.3">
      <c r="B1564" s="328"/>
      <c r="C1564" s="333" t="s">
        <v>494</v>
      </c>
      <c r="D1564" s="329"/>
      <c r="E1564" s="271"/>
      <c r="F1564" s="2"/>
      <c r="H1564" s="2"/>
      <c r="I1564" s="379"/>
      <c r="J1564" s="38"/>
      <c r="L1564" s="2"/>
      <c r="M1564" s="382"/>
      <c r="N1564" s="2"/>
      <c r="O1564" s="42"/>
    </row>
    <row r="1565" spans="2:15" ht="13.5" customHeight="1" x14ac:dyDescent="0.3">
      <c r="B1565" s="328"/>
      <c r="C1565" s="333" t="s">
        <v>526</v>
      </c>
      <c r="D1565" s="329"/>
      <c r="E1565" s="271"/>
      <c r="F1565" s="2"/>
      <c r="H1565" s="2"/>
      <c r="I1565" s="379"/>
      <c r="J1565" s="38"/>
      <c r="L1565" s="2"/>
      <c r="M1565" s="382"/>
      <c r="N1565" s="2"/>
      <c r="O1565" s="42"/>
    </row>
    <row r="1566" spans="2:15" ht="13.5" customHeight="1" x14ac:dyDescent="0.3">
      <c r="B1566" s="328"/>
      <c r="C1566" s="333" t="s">
        <v>496</v>
      </c>
      <c r="D1566" s="329"/>
      <c r="E1566" s="271"/>
      <c r="F1566" s="2"/>
      <c r="H1566" s="2"/>
      <c r="I1566" s="379"/>
      <c r="J1566" s="38"/>
      <c r="L1566" s="2"/>
      <c r="M1566" s="382"/>
      <c r="N1566" s="2"/>
      <c r="O1566" s="42"/>
    </row>
    <row r="1567" spans="2:15" ht="13.5" customHeight="1" x14ac:dyDescent="0.3">
      <c r="B1567" s="328"/>
      <c r="C1567" s="333" t="s">
        <v>497</v>
      </c>
      <c r="D1567" s="329"/>
      <c r="E1567" s="271"/>
      <c r="F1567" s="2"/>
      <c r="H1567" s="2"/>
      <c r="I1567" s="379"/>
      <c r="J1567" s="38"/>
      <c r="L1567" s="2"/>
      <c r="M1567" s="382"/>
      <c r="N1567" s="2"/>
      <c r="O1567" s="42"/>
    </row>
    <row r="1568" spans="2:15" ht="13.5" customHeight="1" x14ac:dyDescent="0.3">
      <c r="B1568" s="328"/>
      <c r="C1568" s="333" t="s">
        <v>498</v>
      </c>
      <c r="D1568" s="329"/>
      <c r="E1568" s="271"/>
      <c r="F1568" s="2"/>
      <c r="H1568" s="2"/>
      <c r="I1568" s="379"/>
      <c r="J1568" s="38"/>
      <c r="L1568" s="2"/>
      <c r="M1568" s="382"/>
      <c r="N1568" s="2"/>
      <c r="O1568" s="42"/>
    </row>
    <row r="1569" spans="2:15" ht="13.5" customHeight="1" x14ac:dyDescent="0.3">
      <c r="B1569" s="328"/>
      <c r="C1569" s="333" t="s">
        <v>499</v>
      </c>
      <c r="D1569" s="329"/>
      <c r="E1569" s="271"/>
      <c r="F1569" s="2"/>
      <c r="H1569" s="2"/>
      <c r="I1569" s="379"/>
      <c r="J1569" s="38"/>
      <c r="L1569" s="2"/>
      <c r="M1569" s="382"/>
      <c r="N1569" s="2"/>
      <c r="O1569" s="42"/>
    </row>
    <row r="1570" spans="2:15" ht="13.5" customHeight="1" x14ac:dyDescent="0.3">
      <c r="B1570" s="328"/>
      <c r="C1570" s="333" t="s">
        <v>500</v>
      </c>
      <c r="D1570" s="329"/>
      <c r="E1570" s="271"/>
      <c r="F1570" s="2"/>
      <c r="H1570" s="2"/>
      <c r="I1570" s="379"/>
      <c r="J1570" s="38"/>
      <c r="L1570" s="2"/>
      <c r="M1570" s="382"/>
      <c r="N1570" s="2"/>
      <c r="O1570" s="42"/>
    </row>
    <row r="1571" spans="2:15" ht="13.5" customHeight="1" x14ac:dyDescent="0.3">
      <c r="B1571" s="328"/>
      <c r="C1571" s="333" t="s">
        <v>512</v>
      </c>
      <c r="D1571" s="329"/>
      <c r="E1571" s="271"/>
      <c r="F1571" s="2"/>
      <c r="H1571" s="2"/>
      <c r="I1571" s="379"/>
      <c r="J1571" s="38"/>
      <c r="L1571" s="2"/>
      <c r="M1571" s="382"/>
      <c r="N1571" s="2"/>
      <c r="O1571" s="42"/>
    </row>
    <row r="1572" spans="2:15" ht="13.5" customHeight="1" x14ac:dyDescent="0.3">
      <c r="B1572" s="328"/>
      <c r="C1572" s="334" t="s">
        <v>514</v>
      </c>
      <c r="D1572" s="329"/>
      <c r="E1572" s="271"/>
      <c r="F1572" s="2"/>
      <c r="H1572" s="2"/>
      <c r="I1572" s="379"/>
      <c r="J1572" s="38"/>
      <c r="L1572" s="2"/>
      <c r="M1572" s="382"/>
      <c r="N1572" s="2"/>
      <c r="O1572" s="42"/>
    </row>
    <row r="1573" spans="2:15" ht="13.5" customHeight="1" x14ac:dyDescent="0.3">
      <c r="B1573" s="328"/>
      <c r="C1573" s="334" t="s">
        <v>513</v>
      </c>
      <c r="D1573" s="329"/>
      <c r="E1573" s="271"/>
      <c r="F1573" s="2"/>
      <c r="H1573" s="2"/>
      <c r="I1573" s="379"/>
      <c r="J1573" s="38"/>
      <c r="L1573" s="2"/>
      <c r="M1573" s="383" t="s">
        <v>454</v>
      </c>
      <c r="N1573" s="2"/>
      <c r="O1573" s="42"/>
    </row>
    <row r="1574" spans="2:15" ht="13.5" customHeight="1" thickBot="1" x14ac:dyDescent="0.35">
      <c r="B1574" s="328"/>
      <c r="C1574" s="334" t="s">
        <v>511</v>
      </c>
      <c r="D1574" s="329"/>
      <c r="E1574" s="272"/>
      <c r="F1574" s="2"/>
      <c r="H1574" s="2"/>
      <c r="I1574" s="379"/>
      <c r="J1574" s="38"/>
      <c r="L1574" s="2"/>
      <c r="M1574" s="383"/>
      <c r="N1574" s="2"/>
      <c r="O1574" s="42"/>
    </row>
    <row r="1575" spans="2:15" ht="13.5" customHeight="1" x14ac:dyDescent="0.4">
      <c r="B1575" s="37"/>
      <c r="C1575" s="13"/>
      <c r="D1575" s="13"/>
      <c r="E1575" s="270"/>
      <c r="F1575" s="2"/>
      <c r="H1575" s="2"/>
      <c r="I1575" s="47"/>
      <c r="J1575" s="38"/>
      <c r="L1575" s="2"/>
      <c r="M1575" s="26"/>
      <c r="N1575" s="2"/>
      <c r="O1575" s="42"/>
    </row>
    <row r="1576" spans="2:15" ht="18" customHeight="1" x14ac:dyDescent="0.4">
      <c r="B1576" s="37"/>
      <c r="C1576" s="142" t="s">
        <v>346</v>
      </c>
      <c r="D1576" s="13"/>
      <c r="E1576" s="14"/>
      <c r="F1576" s="2"/>
      <c r="H1576" s="2"/>
      <c r="I1576" s="47"/>
      <c r="J1576" s="38"/>
      <c r="L1576" s="2"/>
      <c r="M1576" s="142" t="s">
        <v>346</v>
      </c>
      <c r="N1576" s="2"/>
      <c r="O1576" s="42"/>
    </row>
    <row r="1577" spans="2:15" ht="13.5" customHeight="1" thickBot="1" x14ac:dyDescent="0.35">
      <c r="B1577" s="37"/>
      <c r="C1577" s="13"/>
      <c r="D1577" s="13"/>
      <c r="E1577" s="234"/>
      <c r="F1577" s="2"/>
      <c r="H1577" s="2"/>
      <c r="I1577" s="47"/>
      <c r="J1577" s="38"/>
      <c r="L1577" s="2"/>
      <c r="M1577" s="26"/>
      <c r="N1577" s="2"/>
      <c r="O1577" s="42"/>
    </row>
    <row r="1578" spans="2:15" ht="63" thickBot="1" x14ac:dyDescent="0.35">
      <c r="B1578" s="37"/>
      <c r="C1578" s="229" t="s">
        <v>455</v>
      </c>
      <c r="D1578" s="13"/>
      <c r="E1578" s="145"/>
      <c r="F1578" s="2"/>
      <c r="H1578" s="2"/>
      <c r="I1578" s="51" t="str">
        <f>IF(OR($E1545="Cancelled",$E1545="Postponed, see Future Events for info",E1578&lt;&gt;""), "", "Optional")</f>
        <v>Optional</v>
      </c>
      <c r="J1578" s="38"/>
      <c r="L1578" s="2"/>
      <c r="M1578" s="229" t="s">
        <v>458</v>
      </c>
      <c r="N1578" s="2"/>
      <c r="O1578" s="42"/>
    </row>
    <row r="1579" spans="2:15" x14ac:dyDescent="0.3">
      <c r="B1579" s="37"/>
      <c r="C1579" s="13"/>
      <c r="D1579" s="13"/>
      <c r="E1579" s="234"/>
      <c r="F1579" s="2"/>
      <c r="H1579" s="2"/>
      <c r="I1579" s="47"/>
      <c r="J1579" s="38"/>
      <c r="L1579" s="2"/>
      <c r="M1579" s="26"/>
      <c r="N1579" s="2"/>
      <c r="O1579" s="42"/>
    </row>
    <row r="1580" spans="2:15" ht="18" customHeight="1" x14ac:dyDescent="0.4">
      <c r="B1580" s="37"/>
      <c r="C1580" s="142" t="s">
        <v>130</v>
      </c>
      <c r="D1580" s="13"/>
      <c r="E1580" s="141"/>
      <c r="F1580" s="2"/>
      <c r="H1580" s="2"/>
      <c r="I1580" s="47"/>
      <c r="J1580" s="38"/>
      <c r="L1580" s="2"/>
      <c r="M1580" s="144" t="s">
        <v>130</v>
      </c>
      <c r="N1580" s="2"/>
      <c r="O1580" s="42"/>
    </row>
    <row r="1581" spans="2:15" ht="13.5" customHeight="1" thickBot="1" x14ac:dyDescent="0.35">
      <c r="B1581" s="37"/>
      <c r="C1581" s="14"/>
      <c r="D1581" s="13"/>
      <c r="E1581" s="240"/>
      <c r="F1581" s="2"/>
      <c r="H1581" s="2"/>
      <c r="I1581" s="47"/>
      <c r="J1581" s="38"/>
      <c r="L1581" s="2"/>
      <c r="M1581" s="380" t="s">
        <v>525</v>
      </c>
      <c r="N1581" s="2"/>
      <c r="O1581" s="42"/>
    </row>
    <row r="1582" spans="2:15" ht="13.5" customHeight="1" x14ac:dyDescent="0.3">
      <c r="B1582" s="37"/>
      <c r="C1582" s="13" t="s">
        <v>431</v>
      </c>
      <c r="D1582" s="13"/>
      <c r="E1582" s="235"/>
      <c r="F1582" s="2"/>
      <c r="H1582" s="2"/>
      <c r="I1582" s="47" t="str">
        <f>IF(OR($E1545="Postponed, see Future Events for info",E1582&lt;&gt;""), "", "Information needed")</f>
        <v>Information needed</v>
      </c>
      <c r="J1582" s="38"/>
      <c r="L1582" s="2"/>
      <c r="M1582" s="380"/>
      <c r="N1582" s="2"/>
      <c r="O1582" s="42"/>
    </row>
    <row r="1583" spans="2:15" ht="13.5" thickBot="1" x14ac:dyDescent="0.35">
      <c r="B1583" s="37"/>
      <c r="C1583" s="13" t="s">
        <v>321</v>
      </c>
      <c r="D1583" s="13"/>
      <c r="E1583" s="236"/>
      <c r="F1583" s="2"/>
      <c r="H1583" s="2"/>
      <c r="I1583" s="47" t="str">
        <f>IF(OR($E1545="Cancelled",$E1545="Postponed, see Future Events for info",E1583&lt;&gt;""), "", "Information needed")</f>
        <v>Information needed</v>
      </c>
      <c r="J1583" s="38"/>
      <c r="L1583" s="2"/>
      <c r="M1583" s="380"/>
      <c r="N1583" s="2"/>
      <c r="O1583" s="42"/>
    </row>
    <row r="1584" spans="2:15" ht="13.5" thickBot="1" x14ac:dyDescent="0.35">
      <c r="B1584" s="37"/>
      <c r="C1584" s="13"/>
      <c r="D1584" s="13"/>
      <c r="E1584" s="234"/>
      <c r="F1584" s="2"/>
      <c r="H1584" s="2"/>
      <c r="I1584" s="47"/>
      <c r="J1584" s="38"/>
      <c r="L1584" s="2"/>
      <c r="M1584" s="380"/>
      <c r="N1584" s="2"/>
      <c r="O1584" s="42"/>
    </row>
    <row r="1585" spans="1:15" x14ac:dyDescent="0.3">
      <c r="B1585" s="37"/>
      <c r="C1585" s="13" t="s">
        <v>113</v>
      </c>
      <c r="D1585" s="13"/>
      <c r="E1585" s="241"/>
      <c r="F1585" s="2"/>
      <c r="H1585" s="2"/>
      <c r="I1585" s="47" t="str">
        <f>IF(OR($E1545="Postponed, see Future Events for info",E1585&lt;&gt;""), "", "Information needed")</f>
        <v>Information needed</v>
      </c>
      <c r="J1585" s="38"/>
      <c r="L1585" s="2"/>
      <c r="M1585" s="380"/>
      <c r="N1585" s="2"/>
      <c r="O1585" s="42"/>
    </row>
    <row r="1586" spans="1:15" ht="13.5" thickBot="1" x14ac:dyDescent="0.35">
      <c r="B1586" s="37"/>
      <c r="C1586" s="14" t="str">
        <f>IF(E1585&lt;&gt;"Yes","","Was the contract reviewed by the RSC Legal team?")</f>
        <v/>
      </c>
      <c r="D1586" s="14"/>
      <c r="E1586" s="75"/>
      <c r="F1586" s="2"/>
      <c r="H1586" s="2"/>
      <c r="I1586" s="47" t="str">
        <f>IF(AND(C1586&lt;&gt;"",E1586=""), "Information needed","")</f>
        <v/>
      </c>
      <c r="J1586" s="38"/>
      <c r="L1586" s="2"/>
      <c r="M1586" s="380"/>
      <c r="N1586" s="2"/>
      <c r="O1586" s="42"/>
    </row>
    <row r="1587" spans="1:15" ht="13.5" thickBot="1" x14ac:dyDescent="0.35">
      <c r="B1587" s="37"/>
      <c r="C1587" s="2"/>
      <c r="D1587" s="2"/>
      <c r="E1587" s="234"/>
      <c r="F1587" s="2"/>
      <c r="H1587" s="2"/>
      <c r="I1587" s="47"/>
      <c r="J1587" s="38"/>
      <c r="L1587" s="2"/>
      <c r="M1587" s="380"/>
      <c r="N1587" s="2"/>
      <c r="O1587" s="42"/>
    </row>
    <row r="1588" spans="1:15" x14ac:dyDescent="0.3">
      <c r="B1588" s="37"/>
      <c r="C1588" s="13" t="s">
        <v>527</v>
      </c>
      <c r="D1588" s="13"/>
      <c r="E1588" s="235"/>
      <c r="F1588" s="2"/>
      <c r="H1588" s="2"/>
      <c r="I1588" s="47" t="str">
        <f>IF(OR($E1545="Cancelled",$E1545="Postponed, see Future Events for info",E1588&lt;&gt;""), "", "Information needed")</f>
        <v>Information needed</v>
      </c>
      <c r="J1588" s="38"/>
      <c r="L1588" s="2"/>
      <c r="M1588" s="380"/>
      <c r="N1588" s="2"/>
      <c r="O1588" s="42"/>
    </row>
    <row r="1589" spans="1:15" ht="26.25" customHeight="1" thickBot="1" x14ac:dyDescent="0.35">
      <c r="B1589" s="37"/>
      <c r="C1589" s="26" t="str">
        <f>IF(E1588&lt;&gt;"Yes","","Please provide details. Additional information can be provided on the Community support page.")</f>
        <v/>
      </c>
      <c r="D1589" s="14"/>
      <c r="E1589" s="146"/>
      <c r="F1589" s="2"/>
      <c r="H1589" s="2"/>
      <c r="I1589" s="47" t="str">
        <f>IF(AND(C1589&lt;&gt;"",E1589=""),"Information needed","")</f>
        <v/>
      </c>
      <c r="J1589" s="38"/>
      <c r="L1589" s="2"/>
      <c r="M1589" s="85" t="s">
        <v>131</v>
      </c>
      <c r="N1589" s="2"/>
      <c r="O1589" s="42"/>
    </row>
    <row r="1590" spans="1:15" ht="12" customHeight="1" thickBot="1" x14ac:dyDescent="0.35">
      <c r="B1590" s="37"/>
      <c r="C1590" s="2"/>
      <c r="D1590" s="2"/>
      <c r="E1590" s="234"/>
      <c r="F1590" s="2"/>
      <c r="H1590" s="2"/>
      <c r="I1590" s="47"/>
      <c r="J1590" s="38"/>
      <c r="L1590" s="2"/>
      <c r="M1590" s="382" t="s">
        <v>524</v>
      </c>
      <c r="N1590" s="2"/>
      <c r="O1590" s="42"/>
    </row>
    <row r="1591" spans="1:15" x14ac:dyDescent="0.3">
      <c r="B1591" s="37"/>
      <c r="C1591" s="13" t="s">
        <v>117</v>
      </c>
      <c r="D1591" s="13"/>
      <c r="E1591" s="235"/>
      <c r="F1591" s="2"/>
      <c r="H1591" s="2"/>
      <c r="I1591" s="47" t="str">
        <f>IF(OR($E1545="Cancelled",$E1545="Postponed, see Future Events for info",E1591&lt;&gt;""), "", "Information needed")</f>
        <v>Information needed</v>
      </c>
      <c r="J1591" s="38"/>
      <c r="L1591" s="2"/>
      <c r="M1591" s="382"/>
      <c r="N1591" s="2"/>
      <c r="O1591" s="42"/>
    </row>
    <row r="1592" spans="1:15" ht="26.25" customHeight="1" thickBot="1" x14ac:dyDescent="0.35">
      <c r="B1592" s="37"/>
      <c r="C1592" s="14" t="str">
        <f>IF(E1591&lt;&gt;"Yes","","Please provide details.")</f>
        <v/>
      </c>
      <c r="D1592" s="14"/>
      <c r="E1592" s="146"/>
      <c r="F1592" s="2"/>
      <c r="H1592" s="2"/>
      <c r="I1592" s="47" t="str">
        <f>IF(AND(C1592&lt;&gt;"",E1592=""),"Information needed","")</f>
        <v/>
      </c>
      <c r="J1592" s="38"/>
      <c r="L1592" s="2"/>
      <c r="M1592" s="85" t="s">
        <v>523</v>
      </c>
      <c r="N1592" s="2"/>
      <c r="O1592" s="42"/>
    </row>
    <row r="1593" spans="1:15" ht="18" customHeight="1" x14ac:dyDescent="0.3">
      <c r="B1593" s="37"/>
      <c r="C1593" s="4"/>
      <c r="D1593" s="4"/>
      <c r="E1593" s="234"/>
      <c r="F1593" s="2"/>
      <c r="H1593" s="2"/>
      <c r="I1593" s="47"/>
      <c r="J1593" s="38"/>
      <c r="L1593" s="2"/>
      <c r="M1593" s="2"/>
      <c r="N1593" s="2"/>
      <c r="O1593" s="42"/>
    </row>
    <row r="1594" spans="1:15" ht="18" x14ac:dyDescent="0.3">
      <c r="B1594" s="37"/>
      <c r="C1594" s="144" t="s">
        <v>447</v>
      </c>
      <c r="D1594" s="144"/>
      <c r="E1594" s="144"/>
      <c r="F1594" s="4"/>
      <c r="G1594" s="7"/>
      <c r="H1594" s="4"/>
      <c r="I1594" s="47"/>
      <c r="J1594" s="39"/>
      <c r="L1594" s="11"/>
      <c r="M1594" s="144" t="s">
        <v>447</v>
      </c>
      <c r="N1594" s="11"/>
      <c r="O1594" s="42"/>
    </row>
    <row r="1595" spans="1:15" ht="13.5" customHeight="1" thickBot="1" x14ac:dyDescent="0.35">
      <c r="B1595" s="37"/>
      <c r="C1595" s="2"/>
      <c r="D1595" s="2"/>
      <c r="E1595" s="242"/>
      <c r="F1595" s="2"/>
      <c r="H1595" s="2"/>
      <c r="I1595" s="47"/>
      <c r="J1595" s="38"/>
      <c r="L1595" s="2"/>
      <c r="M1595" s="381" t="s">
        <v>432</v>
      </c>
      <c r="N1595" s="2"/>
      <c r="O1595" s="42"/>
    </row>
    <row r="1596" spans="1:15" x14ac:dyDescent="0.3">
      <c r="B1596" s="37"/>
      <c r="C1596" s="4" t="s">
        <v>63</v>
      </c>
      <c r="D1596" s="4"/>
      <c r="E1596" s="243"/>
      <c r="F1596" s="2"/>
      <c r="H1596" s="2"/>
      <c r="I1596" s="47" t="str">
        <f>IF(OR($E1545="Cancelled",$E1545="Postponed, see Future Events for info",E1596&lt;&gt;""), "", "Information needed")</f>
        <v>Information needed</v>
      </c>
      <c r="J1596" s="38"/>
      <c r="L1596" s="2"/>
      <c r="M1596" s="381"/>
      <c r="N1596" s="2"/>
      <c r="O1596" s="42"/>
    </row>
    <row r="1597" spans="1:15" ht="13.5" thickBot="1" x14ac:dyDescent="0.35">
      <c r="A1597" s="201"/>
      <c r="B1597" s="37"/>
      <c r="C1597" s="248" t="str">
        <f>IF(E1596&lt;&gt;"Red","","Did you submit a declaration form for your red risk assessment?")</f>
        <v/>
      </c>
      <c r="D1597" s="14"/>
      <c r="E1597" s="146"/>
      <c r="F1597" s="2"/>
      <c r="H1597" s="2"/>
      <c r="I1597" s="47" t="str">
        <f>IF(AND(C1597&lt;&gt;"",E1597=""), "Information needed","")</f>
        <v/>
      </c>
      <c r="J1597" s="38"/>
      <c r="K1597" s="201"/>
      <c r="L1597" s="2"/>
      <c r="M1597" s="381"/>
      <c r="N1597" s="2"/>
      <c r="O1597" s="42"/>
    </row>
    <row r="1598" spans="1:15" s="15" customFormat="1" ht="13.5" thickBot="1" x14ac:dyDescent="0.35">
      <c r="A1598" s="68"/>
      <c r="B1598" s="37"/>
      <c r="C1598" s="4"/>
      <c r="D1598" s="4"/>
      <c r="E1598" s="234"/>
      <c r="F1598" s="2"/>
      <c r="G1598" s="8"/>
      <c r="H1598" s="2"/>
      <c r="I1598" s="47"/>
      <c r="J1598" s="38"/>
      <c r="K1598" s="68"/>
      <c r="L1598" s="2"/>
      <c r="M1598" s="381"/>
      <c r="N1598" s="2"/>
      <c r="O1598" s="43"/>
    </row>
    <row r="1599" spans="1:15" x14ac:dyDescent="0.3">
      <c r="B1599" s="37"/>
      <c r="C1599" s="4" t="s">
        <v>237</v>
      </c>
      <c r="D1599" s="4"/>
      <c r="E1599" s="244"/>
      <c r="F1599" s="2"/>
      <c r="H1599" s="2"/>
      <c r="I1599" s="47" t="str">
        <f>IF(OR($E1545="Cancelled",$E1545="Postponed, see Future Events for info",E1599&lt;&gt;""), "", "Information needed")</f>
        <v>Information needed</v>
      </c>
      <c r="J1599" s="38"/>
      <c r="L1599" s="2"/>
      <c r="M1599" s="381"/>
      <c r="N1599" s="10"/>
      <c r="O1599" s="42"/>
    </row>
    <row r="1600" spans="1:15" ht="13.5" customHeight="1" thickBot="1" x14ac:dyDescent="0.35">
      <c r="B1600" s="37"/>
      <c r="C1600" s="248" t="str">
        <f>IF(E1599&lt;&gt;"Yes","","Did your event comply with Rule 8.3 of the member network rules?")</f>
        <v/>
      </c>
      <c r="D1600" s="14"/>
      <c r="E1600" s="146"/>
      <c r="F1600" s="2"/>
      <c r="H1600" s="2"/>
      <c r="I1600" s="47" t="str">
        <f>IF(AND(C1600&lt;&gt;"",E1600=""), "Information needed","")</f>
        <v/>
      </c>
      <c r="J1600" s="38"/>
      <c r="L1600" s="2"/>
      <c r="M1600" s="381"/>
      <c r="N1600" s="10"/>
      <c r="O1600" s="42"/>
    </row>
    <row r="1601" spans="2:15" ht="14.25" customHeight="1" thickBot="1" x14ac:dyDescent="0.35">
      <c r="B1601" s="37"/>
      <c r="C1601" s="14"/>
      <c r="D1601" s="14"/>
      <c r="E1601" s="245"/>
      <c r="F1601" s="2"/>
      <c r="H1601" s="2"/>
      <c r="I1601" s="47"/>
      <c r="J1601" s="38"/>
      <c r="L1601" s="2"/>
      <c r="M1601" s="381"/>
      <c r="N1601" s="10"/>
      <c r="O1601" s="42"/>
    </row>
    <row r="1602" spans="2:15" ht="40.5" customHeight="1" thickBot="1" x14ac:dyDescent="0.35">
      <c r="B1602" s="37"/>
      <c r="C1602" s="27" t="s">
        <v>182</v>
      </c>
      <c r="D1602" s="27"/>
      <c r="E1602" s="145"/>
      <c r="F1602" s="2"/>
      <c r="H1602" s="2"/>
      <c r="I1602" s="51" t="str">
        <f>IF(OR($E1545="Cancelled",$E1545="Postponed, see Future Events for info",E1602&lt;&gt;""), "", "Optional")</f>
        <v>Optional</v>
      </c>
      <c r="J1602" s="38"/>
      <c r="L1602" s="2"/>
      <c r="M1602" s="85" t="s">
        <v>236</v>
      </c>
      <c r="N1602" s="10"/>
      <c r="O1602" s="42"/>
    </row>
    <row r="1603" spans="2:15" ht="13.5" customHeight="1" x14ac:dyDescent="0.3">
      <c r="B1603" s="37"/>
      <c r="C1603" s="2"/>
      <c r="D1603" s="2"/>
      <c r="E1603" s="245"/>
      <c r="F1603" s="2"/>
      <c r="H1603" s="2"/>
      <c r="I1603" s="47"/>
      <c r="J1603" s="38"/>
      <c r="L1603" s="2"/>
      <c r="M1603" s="45"/>
      <c r="N1603" s="2"/>
      <c r="O1603" s="42"/>
    </row>
    <row r="1604" spans="2:15" ht="18" x14ac:dyDescent="0.4">
      <c r="B1604" s="37"/>
      <c r="C1604" s="142" t="s">
        <v>64</v>
      </c>
      <c r="D1604" s="142"/>
      <c r="E1604" s="142"/>
      <c r="F1604" s="2"/>
      <c r="H1604" s="2"/>
      <c r="I1604" s="47"/>
      <c r="J1604" s="38"/>
      <c r="L1604" s="2"/>
      <c r="M1604" s="144" t="s">
        <v>64</v>
      </c>
      <c r="N1604" s="2"/>
      <c r="O1604" s="42"/>
    </row>
    <row r="1605" spans="2:15" x14ac:dyDescent="0.3">
      <c r="B1605" s="37"/>
      <c r="C1605" s="4"/>
      <c r="D1605" s="4"/>
      <c r="E1605" s="234"/>
      <c r="F1605" s="2"/>
      <c r="H1605" s="2"/>
      <c r="I1605" s="47"/>
      <c r="J1605" s="38"/>
      <c r="L1605" s="2"/>
      <c r="M1605" s="381" t="s">
        <v>445</v>
      </c>
      <c r="N1605" s="2"/>
      <c r="O1605" s="42"/>
    </row>
    <row r="1606" spans="2:15" ht="14.25" customHeight="1" thickBot="1" x14ac:dyDescent="0.35">
      <c r="B1606" s="37"/>
      <c r="C1606" s="4" t="s">
        <v>360</v>
      </c>
      <c r="D1606" s="4"/>
      <c r="E1606" s="234"/>
      <c r="F1606" s="2"/>
      <c r="H1606" s="2"/>
      <c r="I1606" s="47"/>
      <c r="J1606" s="38"/>
      <c r="L1606" s="2"/>
      <c r="M1606" s="381"/>
      <c r="N1606" s="2"/>
      <c r="O1606" s="42"/>
    </row>
    <row r="1607" spans="2:15" ht="14.25" customHeight="1" x14ac:dyDescent="0.3">
      <c r="B1607" s="37"/>
      <c r="C1607" s="86" t="s">
        <v>69</v>
      </c>
      <c r="D1607" s="86"/>
      <c r="E1607" s="235"/>
      <c r="F1607" s="2"/>
      <c r="H1607" s="2"/>
      <c r="I1607" s="47" t="str">
        <f>IF(OR($E1545="Cancelled",$E1545="Postponed, see Future Events for info",E1607&lt;&gt;""), "", "Information needed")</f>
        <v>Information needed</v>
      </c>
      <c r="J1607" s="38"/>
      <c r="L1607" s="2"/>
      <c r="M1607" s="381"/>
      <c r="N1607" s="2"/>
      <c r="O1607" s="42"/>
    </row>
    <row r="1608" spans="2:15" ht="14.25" customHeight="1" x14ac:dyDescent="0.3">
      <c r="B1608" s="37"/>
      <c r="C1608" s="86" t="s">
        <v>70</v>
      </c>
      <c r="D1608" s="86"/>
      <c r="E1608" s="246"/>
      <c r="F1608" s="2"/>
      <c r="H1608" s="2"/>
      <c r="I1608" s="47" t="str">
        <f>IF(OR($E1545="Cancelled",$E1545="Postponed, see Future Events for info",E1608&lt;&gt;""), "", "Information needed")</f>
        <v>Information needed</v>
      </c>
      <c r="J1608" s="38"/>
      <c r="L1608" s="2"/>
      <c r="M1608" s="381"/>
      <c r="N1608" s="2"/>
      <c r="O1608" s="42"/>
    </row>
    <row r="1609" spans="2:15" ht="14.25" customHeight="1" x14ac:dyDescent="0.3">
      <c r="B1609" s="37"/>
      <c r="C1609" s="86" t="s">
        <v>72</v>
      </c>
      <c r="D1609" s="86"/>
      <c r="E1609" s="237"/>
      <c r="F1609" s="2"/>
      <c r="H1609" s="2"/>
      <c r="I1609" s="47" t="str">
        <f>IF(OR($E1545="Cancelled",$E1545="Postponed, see Future Events for info",E1609&lt;&gt;""), "", "Information needed")</f>
        <v>Information needed</v>
      </c>
      <c r="J1609" s="38"/>
      <c r="L1609" s="2"/>
      <c r="M1609" s="381"/>
      <c r="N1609" s="2"/>
      <c r="O1609" s="42"/>
    </row>
    <row r="1610" spans="2:15" ht="14.25" customHeight="1" thickBot="1" x14ac:dyDescent="0.35">
      <c r="B1610" s="37"/>
      <c r="C1610" s="86" t="s">
        <v>71</v>
      </c>
      <c r="D1610" s="86"/>
      <c r="E1610" s="236"/>
      <c r="F1610" s="2"/>
      <c r="H1610" s="2"/>
      <c r="I1610" s="47" t="str">
        <f>IF(OR($E1545="Cancelled",$E1545="Postponed, see Future Events for info",E1610&lt;&gt;""), "", "Information needed")</f>
        <v>Information needed</v>
      </c>
      <c r="J1610" s="38"/>
      <c r="L1610" s="2"/>
      <c r="M1610" s="381"/>
      <c r="N1610" s="2"/>
      <c r="O1610" s="42"/>
    </row>
    <row r="1611" spans="2:15" ht="14.25" customHeight="1" thickBot="1" x14ac:dyDescent="0.35">
      <c r="B1611" s="37"/>
      <c r="C1611" s="2"/>
      <c r="D1611" s="2"/>
      <c r="E1611" s="234"/>
      <c r="F1611" s="2"/>
      <c r="H1611" s="2"/>
      <c r="I1611" s="47"/>
      <c r="J1611" s="38"/>
      <c r="L1611" s="2"/>
      <c r="M1611" s="381"/>
      <c r="N1611" s="2"/>
      <c r="O1611" s="42"/>
    </row>
    <row r="1612" spans="2:15" ht="12.75" customHeight="1" x14ac:dyDescent="0.3">
      <c r="B1612" s="37"/>
      <c r="C1612" s="46" t="s">
        <v>65</v>
      </c>
      <c r="D1612" s="46"/>
      <c r="E1612" s="235"/>
      <c r="F1612" s="2"/>
      <c r="H1612" s="2"/>
      <c r="I1612" s="47" t="str">
        <f>IF(OR($E1545="Cancelled",$E1545="Postponed, see Future Events for info",E1612&lt;&gt;""), "", "Information needed")</f>
        <v>Information needed</v>
      </c>
      <c r="J1612" s="38"/>
      <c r="L1612" s="2"/>
      <c r="M1612" s="381"/>
      <c r="N1612" s="2"/>
      <c r="O1612" s="42"/>
    </row>
    <row r="1613" spans="2:15" ht="56.25" customHeight="1" thickBot="1" x14ac:dyDescent="0.3">
      <c r="B1613" s="37"/>
      <c r="C1613" s="14" t="str">
        <f>IF(E1612&lt;&gt;"Yes","","Please provide details here")</f>
        <v/>
      </c>
      <c r="D1613" s="14"/>
      <c r="E1613" s="75"/>
      <c r="F1613" s="14"/>
      <c r="G1613" s="54"/>
      <c r="H1613" s="14"/>
      <c r="I1613" s="47" t="str">
        <f>IF(AND(C1613&lt;&gt;"",E1613=""), "Information needed","")</f>
        <v/>
      </c>
      <c r="J1613" s="83"/>
      <c r="L1613" s="2"/>
      <c r="M1613" s="381"/>
      <c r="N1613" s="2"/>
      <c r="O1613" s="84"/>
    </row>
    <row r="1614" spans="2:15" ht="13.5" thickBot="1" x14ac:dyDescent="0.35">
      <c r="B1614" s="37"/>
      <c r="C1614" s="4"/>
      <c r="D1614" s="4"/>
      <c r="E1614" s="26"/>
      <c r="F1614" s="2"/>
      <c r="H1614" s="2"/>
      <c r="I1614" s="47"/>
      <c r="J1614" s="38"/>
      <c r="L1614" s="2"/>
      <c r="M1614" s="381"/>
      <c r="N1614" s="2"/>
      <c r="O1614" s="42"/>
    </row>
    <row r="1615" spans="2:15" ht="57" customHeight="1" thickBot="1" x14ac:dyDescent="0.35">
      <c r="B1615" s="37"/>
      <c r="C1615" s="27" t="s">
        <v>75</v>
      </c>
      <c r="D1615" s="27"/>
      <c r="E1615" s="145"/>
      <c r="F1615" s="2"/>
      <c r="H1615" s="2"/>
      <c r="I1615" s="51" t="str">
        <f>IF(OR($E1545="Cancelled",$E1545="Postponed, see Future Events for info",E1615&lt;&gt;""), "", "Optional")</f>
        <v>Optional</v>
      </c>
      <c r="J1615" s="38"/>
      <c r="L1615" s="2"/>
      <c r="M1615" s="85" t="s">
        <v>448</v>
      </c>
      <c r="N1615" s="2"/>
      <c r="O1615" s="42"/>
    </row>
    <row r="1616" spans="2:15" x14ac:dyDescent="0.3">
      <c r="B1616" s="37"/>
      <c r="C1616" s="4"/>
      <c r="D1616" s="4"/>
      <c r="E1616" s="234"/>
      <c r="F1616" s="2"/>
      <c r="H1616" s="2"/>
      <c r="I1616" s="47"/>
      <c r="J1616" s="38"/>
      <c r="L1616" s="2"/>
      <c r="M1616" s="4"/>
      <c r="N1616" s="2"/>
      <c r="O1616" s="42"/>
    </row>
    <row r="1617" spans="1:15" ht="13.5" thickBot="1" x14ac:dyDescent="0.35">
      <c r="C1617" s="8"/>
      <c r="D1617" s="8"/>
      <c r="I1617" s="50"/>
      <c r="J1617" s="42"/>
      <c r="M1617" s="8"/>
    </row>
    <row r="1618" spans="1:15" s="98" customFormat="1" ht="21.75" customHeight="1" thickBot="1" x14ac:dyDescent="0.35">
      <c r="C1618" s="247" t="s">
        <v>392</v>
      </c>
      <c r="D1618" s="150"/>
      <c r="E1618" s="247" t="s">
        <v>411</v>
      </c>
      <c r="I1618" s="96"/>
      <c r="M1618" s="94" t="s">
        <v>251</v>
      </c>
    </row>
    <row r="1619" spans="1:15" ht="12.5" x14ac:dyDescent="0.25">
      <c r="C1619" s="44"/>
      <c r="D1619" s="44"/>
      <c r="M1619" s="44"/>
    </row>
    <row r="1621" spans="1:15" x14ac:dyDescent="0.3">
      <c r="B1621" s="37"/>
      <c r="C1621" s="4"/>
      <c r="D1621" s="4"/>
      <c r="E1621" s="234"/>
      <c r="F1621" s="2"/>
      <c r="H1621" s="2"/>
      <c r="I1621" s="48"/>
      <c r="J1621" s="2"/>
      <c r="L1621" s="2"/>
      <c r="M1621" s="4"/>
      <c r="N1621" s="2"/>
    </row>
    <row r="1622" spans="1:15" ht="29.5" x14ac:dyDescent="0.25">
      <c r="A1622" s="200">
        <v>20</v>
      </c>
      <c r="B1622" s="35"/>
      <c r="C1622" s="151" t="s">
        <v>333</v>
      </c>
      <c r="D1622" s="151"/>
      <c r="E1622" s="151"/>
      <c r="F1622" s="152"/>
      <c r="G1622" s="16"/>
      <c r="H1622" s="12"/>
      <c r="I1622" s="140" t="str">
        <f>IF(COUNTIF(I1626:I1700,"Information needed")&lt;1,"Complete","Incomplete")</f>
        <v>Incomplete</v>
      </c>
      <c r="J1622" s="41"/>
      <c r="K1622" s="200">
        <v>20</v>
      </c>
      <c r="L1622" s="12"/>
      <c r="M1622" s="101" t="s">
        <v>263</v>
      </c>
      <c r="N1622" s="12"/>
    </row>
    <row r="1623" spans="1:15" x14ac:dyDescent="0.3">
      <c r="B1623" s="37"/>
      <c r="C1623" s="37"/>
      <c r="D1623" s="37"/>
      <c r="E1623" s="37"/>
      <c r="F1623" s="37"/>
      <c r="G1623" s="16"/>
      <c r="H1623" s="37"/>
      <c r="I1623" s="37"/>
      <c r="J1623" s="37"/>
      <c r="L1623" s="2"/>
      <c r="M1623" s="4"/>
      <c r="N1623" s="2"/>
    </row>
    <row r="1624" spans="1:15" ht="18" customHeight="1" x14ac:dyDescent="0.4">
      <c r="B1624" s="37"/>
      <c r="C1624" s="142" t="s">
        <v>446</v>
      </c>
      <c r="D1624" s="142"/>
      <c r="E1624" s="141"/>
      <c r="F1624" s="2"/>
      <c r="H1624" s="2"/>
      <c r="I1624" s="48"/>
      <c r="J1624" s="2"/>
      <c r="L1624" s="2"/>
      <c r="M1624" s="143" t="s">
        <v>319</v>
      </c>
      <c r="N1624" s="2"/>
    </row>
    <row r="1625" spans="1:15" ht="13.5" customHeight="1" thickBot="1" x14ac:dyDescent="0.35">
      <c r="B1625" s="37"/>
      <c r="C1625" s="4"/>
      <c r="D1625" s="4"/>
      <c r="E1625" s="234"/>
      <c r="F1625" s="2"/>
      <c r="H1625" s="2"/>
      <c r="I1625" s="48"/>
      <c r="J1625" s="2"/>
      <c r="L1625" s="2"/>
      <c r="M1625" s="26"/>
      <c r="N1625" s="2"/>
    </row>
    <row r="1626" spans="1:15" ht="13.5" customHeight="1" x14ac:dyDescent="0.3">
      <c r="B1626" s="37"/>
      <c r="C1626" s="13" t="s">
        <v>13</v>
      </c>
      <c r="D1626" s="13"/>
      <c r="E1626" s="235"/>
      <c r="F1626" s="2"/>
      <c r="H1626" s="2"/>
      <c r="I1626" s="47" t="str">
        <f>IF(OR($E1630="Cancelled",$E1630="Postponed, see Future Events for info",E1626&lt;&gt;""), "", "Information needed")</f>
        <v>Information needed</v>
      </c>
      <c r="J1626" s="38"/>
      <c r="L1626" s="2"/>
      <c r="M1626" s="355" t="s">
        <v>457</v>
      </c>
      <c r="N1626" s="2"/>
      <c r="O1626" s="42"/>
    </row>
    <row r="1627" spans="1:15" ht="13.5" customHeight="1" x14ac:dyDescent="0.3">
      <c r="B1627" s="37"/>
      <c r="C1627" s="13" t="s">
        <v>50</v>
      </c>
      <c r="D1627" s="13"/>
      <c r="E1627" s="237"/>
      <c r="F1627" s="2"/>
      <c r="H1627" s="2"/>
      <c r="I1627" s="47" t="str">
        <f>IF(OR($E1630="Cancelled",$E1630="Postponed, see Future Events for info",E1627&lt;&gt;""), "", "Information needed")</f>
        <v>Information needed</v>
      </c>
      <c r="J1627" s="38"/>
      <c r="L1627" s="2"/>
      <c r="M1627" s="355"/>
      <c r="N1627" s="2"/>
      <c r="O1627" s="42"/>
    </row>
    <row r="1628" spans="1:15" ht="13.5" customHeight="1" x14ac:dyDescent="0.3">
      <c r="B1628" s="37"/>
      <c r="C1628" s="13" t="s">
        <v>110</v>
      </c>
      <c r="D1628" s="13"/>
      <c r="E1628" s="237"/>
      <c r="F1628" s="2"/>
      <c r="H1628" s="2"/>
      <c r="I1628" s="47" t="str">
        <f>IF(OR($E1630="Cancelled",$E1630="Postponed, see Future Events for info",E1628&lt;&gt;""), "", "Information needed")</f>
        <v>Information needed</v>
      </c>
      <c r="J1628" s="38"/>
      <c r="L1628" s="2"/>
      <c r="M1628" s="355"/>
      <c r="N1628" s="2"/>
      <c r="O1628" s="42"/>
    </row>
    <row r="1629" spans="1:15" ht="13.5" customHeight="1" x14ac:dyDescent="0.3">
      <c r="B1629" s="37"/>
      <c r="C1629" s="13" t="s">
        <v>487</v>
      </c>
      <c r="D1629" s="13"/>
      <c r="E1629" s="237"/>
      <c r="F1629" s="2"/>
      <c r="H1629" s="2"/>
      <c r="I1629" s="47" t="str">
        <f>IF(OR($E1630="Cancelled",$E1630="Postponed, see Future Events for info",E1629&lt;&gt;""), "", "Information needed")</f>
        <v>Information needed</v>
      </c>
      <c r="J1629" s="38"/>
      <c r="L1629" s="2"/>
      <c r="M1629" s="355"/>
      <c r="N1629" s="2"/>
      <c r="O1629" s="42"/>
    </row>
    <row r="1630" spans="1:15" ht="13.5" customHeight="1" thickBot="1" x14ac:dyDescent="0.35">
      <c r="B1630" s="37"/>
      <c r="C1630" s="156" t="s">
        <v>486</v>
      </c>
      <c r="D1630" s="13"/>
      <c r="E1630" s="236"/>
      <c r="F1630" s="2"/>
      <c r="H1630" s="2"/>
      <c r="I1630" s="47" t="str">
        <f>IF(OR($E1630="Cancelled",$E1630="Postponed, see Future Events for info",E1630&lt;&gt;""), "", "Information needed")</f>
        <v>Information needed</v>
      </c>
      <c r="J1630" s="38"/>
      <c r="L1630" s="2"/>
      <c r="M1630" s="355"/>
      <c r="N1630" s="2"/>
      <c r="O1630" s="42"/>
    </row>
    <row r="1631" spans="1:15" ht="13.5" customHeight="1" thickBot="1" x14ac:dyDescent="0.35">
      <c r="B1631" s="37"/>
      <c r="C1631" s="13"/>
      <c r="D1631" s="13"/>
      <c r="E1631" s="234"/>
      <c r="F1631" s="2"/>
      <c r="H1631" s="2"/>
      <c r="I1631" s="47"/>
      <c r="J1631" s="38"/>
      <c r="L1631" s="2"/>
      <c r="M1631" s="355"/>
      <c r="N1631" s="2"/>
      <c r="O1631" s="42"/>
    </row>
    <row r="1632" spans="1:15" ht="13.5" customHeight="1" x14ac:dyDescent="0.3">
      <c r="B1632" s="37"/>
      <c r="C1632" s="13" t="s">
        <v>503</v>
      </c>
      <c r="D1632" s="13"/>
      <c r="E1632" s="235"/>
      <c r="F1632" s="2"/>
      <c r="H1632" s="2"/>
      <c r="I1632" s="47" t="str">
        <f>IF(OR($E1630="Cancelled",$E1630="Postponed, see Future Events for info",E1632&lt;&gt;""), "", "Information needed")</f>
        <v>Information needed</v>
      </c>
      <c r="J1632" s="38"/>
      <c r="L1632" s="2"/>
      <c r="M1632" s="355"/>
      <c r="N1632" s="2"/>
      <c r="O1632" s="42"/>
    </row>
    <row r="1633" spans="2:15" ht="13.5" customHeight="1" thickBot="1" x14ac:dyDescent="0.35">
      <c r="B1633" s="37"/>
      <c r="C1633" s="23" t="str">
        <f>IF(E1632&lt;&gt;"Yes","Use this space if you would like to report repeated 2023 events as one entry","If yes, how many times did you run this event/ how many events were in the series?")</f>
        <v>Use this space if you would like to report repeated 2023 events as one entry</v>
      </c>
      <c r="D1633" s="13"/>
      <c r="E1633" s="236"/>
      <c r="F1633" s="2"/>
      <c r="H1633" s="2"/>
      <c r="I1633" s="47" t="str">
        <f>IF(AND(C1633="If yes, how many times did you run this event/ how many events were in the series?",E1633=""), "Information needed","")</f>
        <v/>
      </c>
      <c r="J1633" s="38"/>
      <c r="L1633" s="2"/>
      <c r="M1633" s="355"/>
      <c r="N1633" s="2"/>
      <c r="O1633" s="42"/>
    </row>
    <row r="1634" spans="2:15" ht="13.5" customHeight="1" thickBot="1" x14ac:dyDescent="0.35">
      <c r="B1634" s="37"/>
      <c r="C1634" s="13"/>
      <c r="D1634" s="13"/>
      <c r="E1634" s="234"/>
      <c r="F1634" s="2"/>
      <c r="H1634" s="2"/>
      <c r="I1634" s="47"/>
      <c r="J1634" s="38"/>
      <c r="L1634" s="2"/>
      <c r="M1634" s="355" t="s">
        <v>456</v>
      </c>
      <c r="N1634" s="2"/>
      <c r="O1634" s="42"/>
    </row>
    <row r="1635" spans="2:15" ht="13.5" customHeight="1" x14ac:dyDescent="0.3">
      <c r="B1635" s="37"/>
      <c r="C1635" s="13" t="str">
        <f>IF(E1632&lt;&gt;"Yes","Start date","Date of first event")</f>
        <v>Start date</v>
      </c>
      <c r="D1635" s="13"/>
      <c r="E1635" s="238"/>
      <c r="F1635" s="2"/>
      <c r="H1635" s="2"/>
      <c r="I1635" s="47" t="str">
        <f>IF(OR($E1630="Cancelled",$E1630="Postponed, see Future Events for info",E1635&lt;&gt;""), "", "Information needed")</f>
        <v>Information needed</v>
      </c>
      <c r="J1635" s="38"/>
      <c r="L1635" s="2"/>
      <c r="M1635" s="355"/>
      <c r="N1635" s="2"/>
      <c r="O1635" s="42"/>
    </row>
    <row r="1636" spans="2:15" ht="13.5" customHeight="1" thickBot="1" x14ac:dyDescent="0.35">
      <c r="B1636" s="37"/>
      <c r="C1636" s="13" t="str">
        <f>IF(E1632&lt;&gt;"Yes","End date","Date of last event")</f>
        <v>End date</v>
      </c>
      <c r="D1636" s="13"/>
      <c r="E1636" s="239"/>
      <c r="F1636" s="2"/>
      <c r="H1636" s="2"/>
      <c r="I1636" s="47" t="str">
        <f>IF(OR($E1630="Cancelled",$E1630="Postponed, see Future Events for info",E1636&lt;&gt;""), "", "Information needed")</f>
        <v>Information needed</v>
      </c>
      <c r="J1636" s="38"/>
      <c r="L1636" s="2"/>
      <c r="M1636" s="355"/>
      <c r="N1636" s="2"/>
      <c r="O1636" s="42"/>
    </row>
    <row r="1637" spans="2:15" ht="13.5" customHeight="1" thickBot="1" x14ac:dyDescent="0.35">
      <c r="B1637" s="37"/>
      <c r="C1637" s="13"/>
      <c r="D1637" s="13"/>
      <c r="E1637" s="234"/>
      <c r="F1637" s="2"/>
      <c r="H1637" s="2"/>
      <c r="I1637" s="47"/>
      <c r="J1637" s="38"/>
      <c r="L1637" s="2"/>
      <c r="M1637" s="147" t="s">
        <v>389</v>
      </c>
      <c r="N1637" s="2"/>
      <c r="O1637" s="42"/>
    </row>
    <row r="1638" spans="2:15" ht="13.5" customHeight="1" x14ac:dyDescent="0.3">
      <c r="B1638" s="37"/>
      <c r="C1638" s="13" t="s">
        <v>54</v>
      </c>
      <c r="D1638" s="13"/>
      <c r="E1638" s="235"/>
      <c r="F1638" s="2"/>
      <c r="H1638" s="2"/>
      <c r="I1638" s="47" t="str">
        <f>IF(OR($E1630="Cancelled",$E1630="Postponed, see Future Events for info",E1638&lt;&gt;""), "", "Information needed")</f>
        <v>Information needed</v>
      </c>
      <c r="J1638" s="38"/>
      <c r="L1638" s="2"/>
      <c r="M1638" s="26"/>
      <c r="N1638" s="2"/>
      <c r="O1638" s="42"/>
    </row>
    <row r="1639" spans="2:15" ht="13.5" customHeight="1" thickBot="1" x14ac:dyDescent="0.35">
      <c r="B1639" s="37"/>
      <c r="C1639" s="13" t="s">
        <v>73</v>
      </c>
      <c r="D1639" s="13"/>
      <c r="E1639" s="236"/>
      <c r="F1639" s="2"/>
      <c r="H1639" s="2"/>
      <c r="I1639" s="51" t="str">
        <f>IF(OR($E1630="Cancelled",$E1630="Postponed, see Future Events for info",E1639&lt;&gt;""), "", "Optional")</f>
        <v>Optional</v>
      </c>
      <c r="J1639" s="38"/>
      <c r="L1639" s="2"/>
      <c r="M1639" s="355" t="s">
        <v>453</v>
      </c>
      <c r="N1639" s="2"/>
      <c r="O1639" s="42"/>
    </row>
    <row r="1640" spans="2:15" ht="13.5" customHeight="1" thickBot="1" x14ac:dyDescent="0.35">
      <c r="B1640" s="37"/>
      <c r="C1640" s="13"/>
      <c r="D1640" s="13"/>
      <c r="E1640" s="234"/>
      <c r="F1640" s="2"/>
      <c r="H1640" s="2"/>
      <c r="I1640" s="47"/>
      <c r="J1640" s="38"/>
      <c r="L1640" s="2"/>
      <c r="M1640" s="355"/>
      <c r="N1640" s="2"/>
      <c r="O1640" s="42"/>
    </row>
    <row r="1641" spans="2:15" ht="13.5" customHeight="1" x14ac:dyDescent="0.3">
      <c r="B1641" s="37"/>
      <c r="C1641" s="13" t="s">
        <v>55</v>
      </c>
      <c r="D1641" s="13"/>
      <c r="E1641" s="235"/>
      <c r="F1641" s="2"/>
      <c r="H1641" s="2"/>
      <c r="I1641" s="47" t="str">
        <f>IF(OR($E1630="Cancelled",$E1630="Postponed, see Future Events for info",E1641&lt;&gt;""), "", "Information needed")</f>
        <v>Information needed</v>
      </c>
      <c r="J1641" s="38"/>
      <c r="L1641" s="2"/>
      <c r="M1641" s="355"/>
      <c r="N1641" s="2"/>
      <c r="O1641" s="42"/>
    </row>
    <row r="1642" spans="2:15" ht="13.5" customHeight="1" thickBot="1" x14ac:dyDescent="0.35">
      <c r="B1642" s="37"/>
      <c r="C1642" s="13" t="s">
        <v>74</v>
      </c>
      <c r="D1642" s="13"/>
      <c r="E1642" s="236"/>
      <c r="F1642" s="2"/>
      <c r="H1642" s="2"/>
      <c r="I1642" s="51" t="str">
        <f>IF(OR($E1630="Cancelled",$E1630="Postponed, see Future Events for info",E1642&lt;&gt;""), "", "Optional")</f>
        <v>Optional</v>
      </c>
      <c r="J1642" s="38"/>
      <c r="L1642" s="2"/>
      <c r="M1642" s="355"/>
      <c r="N1642" s="2"/>
      <c r="O1642" s="42"/>
    </row>
    <row r="1643" spans="2:15" ht="13.5" customHeight="1" thickBot="1" x14ac:dyDescent="0.35">
      <c r="B1643" s="37"/>
      <c r="C1643" s="13"/>
      <c r="D1643" s="13"/>
      <c r="E1643" s="234"/>
      <c r="F1643" s="2"/>
      <c r="H1643" s="2"/>
      <c r="I1643" s="47"/>
      <c r="J1643" s="38"/>
      <c r="L1643" s="2"/>
      <c r="M1643" s="355"/>
      <c r="N1643" s="2"/>
      <c r="O1643" s="42"/>
    </row>
    <row r="1644" spans="2:15" ht="13.5" customHeight="1" x14ac:dyDescent="0.3">
      <c r="B1644" s="37"/>
      <c r="C1644" s="13" t="str">
        <f>IF(E1632&lt;&gt;"Yes","Number of attendees (approx.)","Number of attendees (average number per event)")</f>
        <v>Number of attendees (approx.)</v>
      </c>
      <c r="D1644" s="13"/>
      <c r="E1644" s="235"/>
      <c r="F1644" s="2"/>
      <c r="H1644" s="2"/>
      <c r="I1644" s="47" t="str">
        <f>IF(OR($E1630="Cancelled",$E1630="Postponed, see Future Events for info",E1644&lt;&gt;""), "", "Information needed")</f>
        <v>Information needed</v>
      </c>
      <c r="J1644" s="38"/>
      <c r="L1644" s="2"/>
      <c r="M1644" s="355"/>
      <c r="N1644" s="2"/>
      <c r="O1644" s="42"/>
    </row>
    <row r="1645" spans="2:15" ht="13.5" customHeight="1" thickBot="1" x14ac:dyDescent="0.35">
      <c r="B1645" s="37"/>
      <c r="C1645" s="13" t="s">
        <v>483</v>
      </c>
      <c r="D1645" s="13"/>
      <c r="E1645" s="236"/>
      <c r="F1645" s="2"/>
      <c r="H1645" s="2"/>
      <c r="I1645" s="47" t="str">
        <f>IF(OR($E1630="Cancelled",$E1630="Postponed, see Future Events for info",E1645&lt;&gt;""), "", "Information needed")</f>
        <v>Information needed</v>
      </c>
      <c r="J1645" s="38"/>
      <c r="L1645" s="2"/>
      <c r="M1645" s="355"/>
      <c r="N1645" s="2"/>
      <c r="O1645" s="42"/>
    </row>
    <row r="1646" spans="2:15" ht="13.5" customHeight="1" x14ac:dyDescent="0.3">
      <c r="B1646" s="37"/>
      <c r="C1646" s="13"/>
      <c r="D1646" s="13"/>
      <c r="E1646" s="234"/>
      <c r="F1646" s="2"/>
      <c r="H1646" s="2"/>
      <c r="I1646" s="47"/>
      <c r="J1646" s="38"/>
      <c r="L1646" s="2"/>
      <c r="M1646" s="331"/>
      <c r="N1646" s="2"/>
      <c r="O1646" s="42"/>
    </row>
    <row r="1647" spans="2:15" ht="15" customHeight="1" thickBot="1" x14ac:dyDescent="0.35">
      <c r="B1647" s="328"/>
      <c r="C1647" s="332" t="s">
        <v>517</v>
      </c>
      <c r="D1647" s="329"/>
      <c r="E1647" s="330"/>
      <c r="F1647" s="2"/>
      <c r="H1647" s="2"/>
      <c r="I1647" s="47"/>
      <c r="J1647" s="38"/>
      <c r="L1647" s="2"/>
      <c r="M1647" s="382" t="s">
        <v>504</v>
      </c>
      <c r="N1647" s="2"/>
      <c r="O1647" s="42"/>
    </row>
    <row r="1648" spans="2:15" ht="13.5" customHeight="1" x14ac:dyDescent="0.3">
      <c r="B1648" s="328"/>
      <c r="C1648" s="333" t="s">
        <v>493</v>
      </c>
      <c r="D1648" s="329"/>
      <c r="E1648" s="269"/>
      <c r="F1648" s="2"/>
      <c r="H1648" s="2"/>
      <c r="I1648" s="379" t="str">
        <f>IF(OR(E1648&lt;&gt;"",E1649&lt;&gt;"",E1650&lt;&gt;"",E1651&lt;&gt;"",E1652&lt;&gt;"",E1653&lt;&gt;"",E1654&lt;&gt;"",E1655&lt;&gt;"",E1656&lt;&gt;"",E1657&lt;&gt;"",E1658&lt;&gt;"",E1659&lt;&gt;""), "", "Information needed")</f>
        <v>Information needed</v>
      </c>
      <c r="J1648" s="38"/>
      <c r="L1648" s="2"/>
      <c r="M1648" s="382"/>
      <c r="N1648" s="2"/>
      <c r="O1648" s="42"/>
    </row>
    <row r="1649" spans="2:15" ht="13.5" customHeight="1" x14ac:dyDescent="0.3">
      <c r="B1649" s="328"/>
      <c r="C1649" s="333" t="s">
        <v>494</v>
      </c>
      <c r="D1649" s="329"/>
      <c r="E1649" s="271"/>
      <c r="F1649" s="2"/>
      <c r="H1649" s="2"/>
      <c r="I1649" s="379"/>
      <c r="J1649" s="38"/>
      <c r="L1649" s="2"/>
      <c r="M1649" s="382"/>
      <c r="N1649" s="2"/>
      <c r="O1649" s="42"/>
    </row>
    <row r="1650" spans="2:15" ht="13.5" customHeight="1" x14ac:dyDescent="0.3">
      <c r="B1650" s="328"/>
      <c r="C1650" s="333" t="s">
        <v>526</v>
      </c>
      <c r="D1650" s="329"/>
      <c r="E1650" s="271"/>
      <c r="F1650" s="2"/>
      <c r="H1650" s="2"/>
      <c r="I1650" s="379"/>
      <c r="J1650" s="38"/>
      <c r="L1650" s="2"/>
      <c r="M1650" s="382"/>
      <c r="N1650" s="2"/>
      <c r="O1650" s="42"/>
    </row>
    <row r="1651" spans="2:15" ht="13.5" customHeight="1" x14ac:dyDescent="0.3">
      <c r="B1651" s="328"/>
      <c r="C1651" s="333" t="s">
        <v>496</v>
      </c>
      <c r="D1651" s="329"/>
      <c r="E1651" s="271"/>
      <c r="F1651" s="2"/>
      <c r="H1651" s="2"/>
      <c r="I1651" s="379"/>
      <c r="J1651" s="38"/>
      <c r="L1651" s="2"/>
      <c r="M1651" s="382"/>
      <c r="N1651" s="2"/>
      <c r="O1651" s="42"/>
    </row>
    <row r="1652" spans="2:15" ht="13.5" customHeight="1" x14ac:dyDescent="0.3">
      <c r="B1652" s="328"/>
      <c r="C1652" s="333" t="s">
        <v>497</v>
      </c>
      <c r="D1652" s="329"/>
      <c r="E1652" s="271"/>
      <c r="F1652" s="2"/>
      <c r="H1652" s="2"/>
      <c r="I1652" s="379"/>
      <c r="J1652" s="38"/>
      <c r="L1652" s="2"/>
      <c r="M1652" s="382"/>
      <c r="N1652" s="2"/>
      <c r="O1652" s="42"/>
    </row>
    <row r="1653" spans="2:15" ht="13.5" customHeight="1" x14ac:dyDescent="0.3">
      <c r="B1653" s="328"/>
      <c r="C1653" s="333" t="s">
        <v>498</v>
      </c>
      <c r="D1653" s="329"/>
      <c r="E1653" s="271"/>
      <c r="F1653" s="2"/>
      <c r="H1653" s="2"/>
      <c r="I1653" s="379"/>
      <c r="J1653" s="38"/>
      <c r="L1653" s="2"/>
      <c r="M1653" s="382"/>
      <c r="N1653" s="2"/>
      <c r="O1653" s="42"/>
    </row>
    <row r="1654" spans="2:15" ht="13.5" customHeight="1" x14ac:dyDescent="0.3">
      <c r="B1654" s="328"/>
      <c r="C1654" s="333" t="s">
        <v>499</v>
      </c>
      <c r="D1654" s="329"/>
      <c r="E1654" s="271"/>
      <c r="F1654" s="2"/>
      <c r="H1654" s="2"/>
      <c r="I1654" s="379"/>
      <c r="J1654" s="38"/>
      <c r="L1654" s="2"/>
      <c r="M1654" s="382"/>
      <c r="N1654" s="2"/>
      <c r="O1654" s="42"/>
    </row>
    <row r="1655" spans="2:15" ht="13.5" customHeight="1" x14ac:dyDescent="0.3">
      <c r="B1655" s="328"/>
      <c r="C1655" s="333" t="s">
        <v>500</v>
      </c>
      <c r="D1655" s="329"/>
      <c r="E1655" s="271"/>
      <c r="F1655" s="2"/>
      <c r="H1655" s="2"/>
      <c r="I1655" s="379"/>
      <c r="J1655" s="38"/>
      <c r="L1655" s="2"/>
      <c r="M1655" s="382"/>
      <c r="N1655" s="2"/>
      <c r="O1655" s="42"/>
    </row>
    <row r="1656" spans="2:15" ht="13.5" customHeight="1" x14ac:dyDescent="0.3">
      <c r="B1656" s="328"/>
      <c r="C1656" s="333" t="s">
        <v>512</v>
      </c>
      <c r="D1656" s="329"/>
      <c r="E1656" s="271"/>
      <c r="F1656" s="2"/>
      <c r="H1656" s="2"/>
      <c r="I1656" s="379"/>
      <c r="J1656" s="38"/>
      <c r="L1656" s="2"/>
      <c r="M1656" s="382"/>
      <c r="N1656" s="2"/>
      <c r="O1656" s="42"/>
    </row>
    <row r="1657" spans="2:15" ht="13.5" customHeight="1" x14ac:dyDescent="0.3">
      <c r="B1657" s="328"/>
      <c r="C1657" s="334" t="s">
        <v>514</v>
      </c>
      <c r="D1657" s="329"/>
      <c r="E1657" s="271"/>
      <c r="F1657" s="2"/>
      <c r="H1657" s="2"/>
      <c r="I1657" s="379"/>
      <c r="J1657" s="38"/>
      <c r="L1657" s="2"/>
      <c r="M1657" s="382"/>
      <c r="N1657" s="2"/>
      <c r="O1657" s="42"/>
    </row>
    <row r="1658" spans="2:15" ht="13.5" customHeight="1" x14ac:dyDescent="0.3">
      <c r="B1658" s="328"/>
      <c r="C1658" s="334" t="s">
        <v>513</v>
      </c>
      <c r="D1658" s="329"/>
      <c r="E1658" s="271"/>
      <c r="F1658" s="2"/>
      <c r="H1658" s="2"/>
      <c r="I1658" s="379"/>
      <c r="J1658" s="38"/>
      <c r="L1658" s="2"/>
      <c r="M1658" s="383" t="s">
        <v>454</v>
      </c>
      <c r="N1658" s="2"/>
      <c r="O1658" s="42"/>
    </row>
    <row r="1659" spans="2:15" ht="13.5" customHeight="1" thickBot="1" x14ac:dyDescent="0.35">
      <c r="B1659" s="328"/>
      <c r="C1659" s="334" t="s">
        <v>511</v>
      </c>
      <c r="D1659" s="329"/>
      <c r="E1659" s="272"/>
      <c r="F1659" s="2"/>
      <c r="H1659" s="2"/>
      <c r="I1659" s="379"/>
      <c r="J1659" s="38"/>
      <c r="L1659" s="2"/>
      <c r="M1659" s="383"/>
      <c r="N1659" s="2"/>
      <c r="O1659" s="42"/>
    </row>
    <row r="1660" spans="2:15" ht="13.5" customHeight="1" x14ac:dyDescent="0.4">
      <c r="B1660" s="37"/>
      <c r="C1660" s="13"/>
      <c r="D1660" s="13"/>
      <c r="E1660" s="270"/>
      <c r="F1660" s="2"/>
      <c r="H1660" s="2"/>
      <c r="I1660" s="47"/>
      <c r="J1660" s="38"/>
      <c r="L1660" s="2"/>
      <c r="M1660" s="26"/>
      <c r="N1660" s="2"/>
      <c r="O1660" s="42"/>
    </row>
    <row r="1661" spans="2:15" ht="18" customHeight="1" x14ac:dyDescent="0.4">
      <c r="B1661" s="37"/>
      <c r="C1661" s="142" t="s">
        <v>346</v>
      </c>
      <c r="D1661" s="13"/>
      <c r="E1661" s="14"/>
      <c r="F1661" s="2"/>
      <c r="H1661" s="2"/>
      <c r="I1661" s="47"/>
      <c r="J1661" s="38"/>
      <c r="L1661" s="2"/>
      <c r="M1661" s="142" t="s">
        <v>346</v>
      </c>
      <c r="N1661" s="2"/>
      <c r="O1661" s="42"/>
    </row>
    <row r="1662" spans="2:15" ht="13.5" customHeight="1" thickBot="1" x14ac:dyDescent="0.35">
      <c r="B1662" s="37"/>
      <c r="C1662" s="13"/>
      <c r="D1662" s="13"/>
      <c r="E1662" s="234"/>
      <c r="F1662" s="2"/>
      <c r="H1662" s="2"/>
      <c r="I1662" s="47"/>
      <c r="J1662" s="38"/>
      <c r="L1662" s="2"/>
      <c r="M1662" s="26"/>
      <c r="N1662" s="2"/>
      <c r="O1662" s="42"/>
    </row>
    <row r="1663" spans="2:15" ht="63" thickBot="1" x14ac:dyDescent="0.35">
      <c r="B1663" s="37"/>
      <c r="C1663" s="229" t="s">
        <v>455</v>
      </c>
      <c r="D1663" s="13"/>
      <c r="E1663" s="145"/>
      <c r="F1663" s="2"/>
      <c r="H1663" s="2"/>
      <c r="I1663" s="51" t="str">
        <f>IF(OR($E1630="Cancelled",$E1630="Postponed, see Future Events for info",E1663&lt;&gt;""), "", "Optional")</f>
        <v>Optional</v>
      </c>
      <c r="J1663" s="38"/>
      <c r="L1663" s="2"/>
      <c r="M1663" s="229" t="s">
        <v>458</v>
      </c>
      <c r="N1663" s="2"/>
      <c r="O1663" s="42"/>
    </row>
    <row r="1664" spans="2:15" x14ac:dyDescent="0.3">
      <c r="B1664" s="37"/>
      <c r="C1664" s="13"/>
      <c r="D1664" s="13"/>
      <c r="E1664" s="234"/>
      <c r="F1664" s="2"/>
      <c r="H1664" s="2"/>
      <c r="I1664" s="47"/>
      <c r="J1664" s="38"/>
      <c r="L1664" s="2"/>
      <c r="M1664" s="26"/>
      <c r="N1664" s="2"/>
      <c r="O1664" s="42"/>
    </row>
    <row r="1665" spans="2:15" ht="18" customHeight="1" x14ac:dyDescent="0.4">
      <c r="B1665" s="37"/>
      <c r="C1665" s="142" t="s">
        <v>130</v>
      </c>
      <c r="D1665" s="13"/>
      <c r="E1665" s="141"/>
      <c r="F1665" s="2"/>
      <c r="H1665" s="2"/>
      <c r="I1665" s="47"/>
      <c r="J1665" s="38"/>
      <c r="L1665" s="2"/>
      <c r="M1665" s="144" t="s">
        <v>130</v>
      </c>
      <c r="N1665" s="2"/>
      <c r="O1665" s="42"/>
    </row>
    <row r="1666" spans="2:15" ht="13.5" customHeight="1" thickBot="1" x14ac:dyDescent="0.35">
      <c r="B1666" s="37"/>
      <c r="C1666" s="14"/>
      <c r="D1666" s="13"/>
      <c r="E1666" s="240"/>
      <c r="F1666" s="2"/>
      <c r="H1666" s="2"/>
      <c r="I1666" s="47"/>
      <c r="J1666" s="38"/>
      <c r="L1666" s="2"/>
      <c r="M1666" s="380" t="s">
        <v>525</v>
      </c>
      <c r="N1666" s="2"/>
      <c r="O1666" s="42"/>
    </row>
    <row r="1667" spans="2:15" ht="13.5" customHeight="1" x14ac:dyDescent="0.3">
      <c r="B1667" s="37"/>
      <c r="C1667" s="13" t="s">
        <v>431</v>
      </c>
      <c r="D1667" s="13"/>
      <c r="E1667" s="235"/>
      <c r="F1667" s="2"/>
      <c r="H1667" s="2"/>
      <c r="I1667" s="47" t="str">
        <f>IF(OR($E1630="Postponed, see Future Events for info",E1667&lt;&gt;""), "", "Information needed")</f>
        <v>Information needed</v>
      </c>
      <c r="J1667" s="38"/>
      <c r="L1667" s="2"/>
      <c r="M1667" s="380"/>
      <c r="N1667" s="2"/>
      <c r="O1667" s="42"/>
    </row>
    <row r="1668" spans="2:15" ht="13.5" thickBot="1" x14ac:dyDescent="0.35">
      <c r="B1668" s="37"/>
      <c r="C1668" s="13" t="s">
        <v>321</v>
      </c>
      <c r="D1668" s="13"/>
      <c r="E1668" s="236"/>
      <c r="F1668" s="2"/>
      <c r="H1668" s="2"/>
      <c r="I1668" s="47" t="str">
        <f>IF(OR($E1630="Cancelled",$E1630="Postponed, see Future Events for info",E1668&lt;&gt;""), "", "Information needed")</f>
        <v>Information needed</v>
      </c>
      <c r="J1668" s="38"/>
      <c r="L1668" s="2"/>
      <c r="M1668" s="380"/>
      <c r="N1668" s="2"/>
      <c r="O1668" s="42"/>
    </row>
    <row r="1669" spans="2:15" ht="13.5" thickBot="1" x14ac:dyDescent="0.35">
      <c r="B1669" s="37"/>
      <c r="C1669" s="13"/>
      <c r="D1669" s="13"/>
      <c r="E1669" s="234"/>
      <c r="F1669" s="2"/>
      <c r="H1669" s="2"/>
      <c r="I1669" s="47"/>
      <c r="J1669" s="38"/>
      <c r="L1669" s="2"/>
      <c r="M1669" s="380"/>
      <c r="N1669" s="2"/>
      <c r="O1669" s="42"/>
    </row>
    <row r="1670" spans="2:15" x14ac:dyDescent="0.3">
      <c r="B1670" s="37"/>
      <c r="C1670" s="13" t="s">
        <v>113</v>
      </c>
      <c r="D1670" s="13"/>
      <c r="E1670" s="241"/>
      <c r="F1670" s="2"/>
      <c r="H1670" s="2"/>
      <c r="I1670" s="47" t="str">
        <f>IF(OR($E1630="Postponed, see Future Events for info",E1670&lt;&gt;""), "", "Information needed")</f>
        <v>Information needed</v>
      </c>
      <c r="J1670" s="38"/>
      <c r="L1670" s="2"/>
      <c r="M1670" s="380"/>
      <c r="N1670" s="2"/>
      <c r="O1670" s="42"/>
    </row>
    <row r="1671" spans="2:15" ht="13.5" thickBot="1" x14ac:dyDescent="0.35">
      <c r="B1671" s="37"/>
      <c r="C1671" s="14" t="str">
        <f>IF(E1670&lt;&gt;"Yes","","Was the contract reviewed by the RSC Legal team?")</f>
        <v/>
      </c>
      <c r="D1671" s="14"/>
      <c r="E1671" s="75"/>
      <c r="F1671" s="2"/>
      <c r="H1671" s="2"/>
      <c r="I1671" s="47" t="str">
        <f>IF(AND(C1671&lt;&gt;"",E1671=""), "Information needed","")</f>
        <v/>
      </c>
      <c r="J1671" s="38"/>
      <c r="L1671" s="2"/>
      <c r="M1671" s="380"/>
      <c r="N1671" s="2"/>
      <c r="O1671" s="42"/>
    </row>
    <row r="1672" spans="2:15" ht="13.5" thickBot="1" x14ac:dyDescent="0.35">
      <c r="B1672" s="37"/>
      <c r="C1672" s="2"/>
      <c r="D1672" s="2"/>
      <c r="E1672" s="234"/>
      <c r="F1672" s="2"/>
      <c r="H1672" s="2"/>
      <c r="I1672" s="47"/>
      <c r="J1672" s="38"/>
      <c r="L1672" s="2"/>
      <c r="M1672" s="380"/>
      <c r="N1672" s="2"/>
      <c r="O1672" s="42"/>
    </row>
    <row r="1673" spans="2:15" x14ac:dyDescent="0.3">
      <c r="B1673" s="37"/>
      <c r="C1673" s="13" t="s">
        <v>527</v>
      </c>
      <c r="D1673" s="13"/>
      <c r="E1673" s="235"/>
      <c r="F1673" s="2"/>
      <c r="H1673" s="2"/>
      <c r="I1673" s="47" t="str">
        <f>IF(OR($E1630="Cancelled",$E1630="Postponed, see Future Events for info",E1673&lt;&gt;""), "", "Information needed")</f>
        <v>Information needed</v>
      </c>
      <c r="J1673" s="38"/>
      <c r="L1673" s="2"/>
      <c r="M1673" s="380"/>
      <c r="N1673" s="2"/>
      <c r="O1673" s="42"/>
    </row>
    <row r="1674" spans="2:15" ht="26.25" customHeight="1" thickBot="1" x14ac:dyDescent="0.35">
      <c r="B1674" s="37"/>
      <c r="C1674" s="26" t="str">
        <f>IF(E1673&lt;&gt;"Yes","","Please provide details. Additional information can be provided on the Community support page.")</f>
        <v/>
      </c>
      <c r="D1674" s="14"/>
      <c r="E1674" s="146"/>
      <c r="F1674" s="2"/>
      <c r="H1674" s="2"/>
      <c r="I1674" s="47" t="str">
        <f>IF(AND(C1674&lt;&gt;"",E1674=""),"Information needed","")</f>
        <v/>
      </c>
      <c r="J1674" s="38"/>
      <c r="L1674" s="2"/>
      <c r="M1674" s="85" t="s">
        <v>131</v>
      </c>
      <c r="N1674" s="2"/>
      <c r="O1674" s="42"/>
    </row>
    <row r="1675" spans="2:15" ht="12" customHeight="1" thickBot="1" x14ac:dyDescent="0.35">
      <c r="B1675" s="37"/>
      <c r="C1675" s="2"/>
      <c r="D1675" s="2"/>
      <c r="E1675" s="234"/>
      <c r="F1675" s="2"/>
      <c r="H1675" s="2"/>
      <c r="I1675" s="47"/>
      <c r="J1675" s="38"/>
      <c r="L1675" s="2"/>
      <c r="M1675" s="382" t="s">
        <v>524</v>
      </c>
      <c r="N1675" s="2"/>
      <c r="O1675" s="42"/>
    </row>
    <row r="1676" spans="2:15" x14ac:dyDescent="0.3">
      <c r="B1676" s="37"/>
      <c r="C1676" s="13" t="s">
        <v>117</v>
      </c>
      <c r="D1676" s="13"/>
      <c r="E1676" s="235"/>
      <c r="F1676" s="2"/>
      <c r="H1676" s="2"/>
      <c r="I1676" s="47" t="str">
        <f>IF(OR($E1630="Cancelled",$E1630="Postponed, see Future Events for info",E1676&lt;&gt;""), "", "Information needed")</f>
        <v>Information needed</v>
      </c>
      <c r="J1676" s="38"/>
      <c r="L1676" s="2"/>
      <c r="M1676" s="382"/>
      <c r="N1676" s="2"/>
      <c r="O1676" s="42"/>
    </row>
    <row r="1677" spans="2:15" ht="26.25" customHeight="1" thickBot="1" x14ac:dyDescent="0.35">
      <c r="B1677" s="37"/>
      <c r="C1677" s="14" t="str">
        <f>IF(E1676&lt;&gt;"Yes","","Please provide details.")</f>
        <v/>
      </c>
      <c r="D1677" s="14"/>
      <c r="E1677" s="146"/>
      <c r="F1677" s="2"/>
      <c r="H1677" s="2"/>
      <c r="I1677" s="47" t="str">
        <f>IF(AND(C1677&lt;&gt;"",E1677=""),"Information needed","")</f>
        <v/>
      </c>
      <c r="J1677" s="38"/>
      <c r="L1677" s="2"/>
      <c r="M1677" s="85" t="s">
        <v>523</v>
      </c>
      <c r="N1677" s="2"/>
      <c r="O1677" s="42"/>
    </row>
    <row r="1678" spans="2:15" ht="18" customHeight="1" x14ac:dyDescent="0.3">
      <c r="B1678" s="37"/>
      <c r="C1678" s="4"/>
      <c r="D1678" s="4"/>
      <c r="E1678" s="234"/>
      <c r="F1678" s="2"/>
      <c r="H1678" s="2"/>
      <c r="I1678" s="47"/>
      <c r="J1678" s="38"/>
      <c r="L1678" s="2"/>
      <c r="M1678" s="2"/>
      <c r="N1678" s="2"/>
      <c r="O1678" s="42"/>
    </row>
    <row r="1679" spans="2:15" ht="18" x14ac:dyDescent="0.3">
      <c r="B1679" s="37"/>
      <c r="C1679" s="144" t="s">
        <v>447</v>
      </c>
      <c r="D1679" s="144"/>
      <c r="E1679" s="144"/>
      <c r="F1679" s="4"/>
      <c r="G1679" s="7"/>
      <c r="H1679" s="4"/>
      <c r="I1679" s="47"/>
      <c r="J1679" s="39"/>
      <c r="L1679" s="11"/>
      <c r="M1679" s="144" t="s">
        <v>447</v>
      </c>
      <c r="N1679" s="11"/>
      <c r="O1679" s="42"/>
    </row>
    <row r="1680" spans="2:15" ht="13.5" customHeight="1" thickBot="1" x14ac:dyDescent="0.35">
      <c r="B1680" s="37"/>
      <c r="C1680" s="2"/>
      <c r="D1680" s="2"/>
      <c r="E1680" s="242"/>
      <c r="F1680" s="2"/>
      <c r="H1680" s="2"/>
      <c r="I1680" s="47"/>
      <c r="J1680" s="38"/>
      <c r="L1680" s="2"/>
      <c r="M1680" s="381" t="s">
        <v>432</v>
      </c>
      <c r="N1680" s="2"/>
      <c r="O1680" s="42"/>
    </row>
    <row r="1681" spans="1:15" x14ac:dyDescent="0.3">
      <c r="B1681" s="37"/>
      <c r="C1681" s="4" t="s">
        <v>63</v>
      </c>
      <c r="D1681" s="4"/>
      <c r="E1681" s="243"/>
      <c r="F1681" s="2"/>
      <c r="H1681" s="2"/>
      <c r="I1681" s="47" t="str">
        <f>IF(OR($E1630="Cancelled",$E1630="Postponed, see Future Events for info",E1681&lt;&gt;""), "", "Information needed")</f>
        <v>Information needed</v>
      </c>
      <c r="J1681" s="38"/>
      <c r="L1681" s="2"/>
      <c r="M1681" s="381"/>
      <c r="N1681" s="2"/>
      <c r="O1681" s="42"/>
    </row>
    <row r="1682" spans="1:15" ht="13.5" thickBot="1" x14ac:dyDescent="0.35">
      <c r="A1682" s="201"/>
      <c r="B1682" s="37"/>
      <c r="C1682" s="248" t="str">
        <f>IF(E1681&lt;&gt;"Red","","Did you submit a declaration form for your red risk assessment?")</f>
        <v/>
      </c>
      <c r="D1682" s="14"/>
      <c r="E1682" s="146"/>
      <c r="F1682" s="2"/>
      <c r="H1682" s="2"/>
      <c r="I1682" s="47" t="str">
        <f>IF(AND(C1682&lt;&gt;"",E1682=""), "Information needed","")</f>
        <v/>
      </c>
      <c r="J1682" s="38"/>
      <c r="K1682" s="201"/>
      <c r="L1682" s="2"/>
      <c r="M1682" s="381"/>
      <c r="N1682" s="2"/>
      <c r="O1682" s="42"/>
    </row>
    <row r="1683" spans="1:15" s="15" customFormat="1" ht="13.5" thickBot="1" x14ac:dyDescent="0.35">
      <c r="A1683" s="68"/>
      <c r="B1683" s="37"/>
      <c r="C1683" s="4"/>
      <c r="D1683" s="4"/>
      <c r="E1683" s="234"/>
      <c r="F1683" s="2"/>
      <c r="G1683" s="8"/>
      <c r="H1683" s="2"/>
      <c r="I1683" s="47"/>
      <c r="J1683" s="38"/>
      <c r="K1683" s="68"/>
      <c r="L1683" s="2"/>
      <c r="M1683" s="381"/>
      <c r="N1683" s="2"/>
      <c r="O1683" s="43"/>
    </row>
    <row r="1684" spans="1:15" x14ac:dyDescent="0.3">
      <c r="B1684" s="37"/>
      <c r="C1684" s="4" t="s">
        <v>237</v>
      </c>
      <c r="D1684" s="4"/>
      <c r="E1684" s="244"/>
      <c r="F1684" s="2"/>
      <c r="H1684" s="2"/>
      <c r="I1684" s="47" t="str">
        <f>IF(OR($E1630="Cancelled",$E1630="Postponed, see Future Events for info",E1684&lt;&gt;""), "", "Information needed")</f>
        <v>Information needed</v>
      </c>
      <c r="J1684" s="38"/>
      <c r="L1684" s="2"/>
      <c r="M1684" s="381"/>
      <c r="N1684" s="10"/>
      <c r="O1684" s="42"/>
    </row>
    <row r="1685" spans="1:15" ht="13.5" customHeight="1" thickBot="1" x14ac:dyDescent="0.35">
      <c r="B1685" s="37"/>
      <c r="C1685" s="248" t="str">
        <f>IF(E1684&lt;&gt;"Yes","","Did your event comply with Rule 8.3 of the member network rules?")</f>
        <v/>
      </c>
      <c r="D1685" s="14"/>
      <c r="E1685" s="146"/>
      <c r="F1685" s="2"/>
      <c r="H1685" s="2"/>
      <c r="I1685" s="47" t="str">
        <f>IF(AND(C1685&lt;&gt;"",E1685=""), "Information needed","")</f>
        <v/>
      </c>
      <c r="J1685" s="38"/>
      <c r="L1685" s="2"/>
      <c r="M1685" s="381"/>
      <c r="N1685" s="10"/>
      <c r="O1685" s="42"/>
    </row>
    <row r="1686" spans="1:15" ht="14.25" customHeight="1" thickBot="1" x14ac:dyDescent="0.35">
      <c r="B1686" s="37"/>
      <c r="C1686" s="14"/>
      <c r="D1686" s="14"/>
      <c r="E1686" s="245"/>
      <c r="F1686" s="2"/>
      <c r="H1686" s="2"/>
      <c r="I1686" s="47"/>
      <c r="J1686" s="38"/>
      <c r="L1686" s="2"/>
      <c r="M1686" s="381"/>
      <c r="N1686" s="10"/>
      <c r="O1686" s="42"/>
    </row>
    <row r="1687" spans="1:15" ht="40.5" customHeight="1" thickBot="1" x14ac:dyDescent="0.35">
      <c r="B1687" s="37"/>
      <c r="C1687" s="27" t="s">
        <v>182</v>
      </c>
      <c r="D1687" s="27"/>
      <c r="E1687" s="145"/>
      <c r="F1687" s="2"/>
      <c r="H1687" s="2"/>
      <c r="I1687" s="51" t="str">
        <f>IF(OR($E1630="Cancelled",$E1630="Postponed, see Future Events for info",E1687&lt;&gt;""), "", "Optional")</f>
        <v>Optional</v>
      </c>
      <c r="J1687" s="38"/>
      <c r="L1687" s="2"/>
      <c r="M1687" s="85" t="s">
        <v>236</v>
      </c>
      <c r="N1687" s="10"/>
      <c r="O1687" s="42"/>
    </row>
    <row r="1688" spans="1:15" ht="13.5" customHeight="1" x14ac:dyDescent="0.3">
      <c r="B1688" s="37"/>
      <c r="C1688" s="2"/>
      <c r="D1688" s="2"/>
      <c r="E1688" s="245"/>
      <c r="F1688" s="2"/>
      <c r="H1688" s="2"/>
      <c r="I1688" s="47"/>
      <c r="J1688" s="38"/>
      <c r="L1688" s="2"/>
      <c r="M1688" s="45"/>
      <c r="N1688" s="2"/>
      <c r="O1688" s="42"/>
    </row>
    <row r="1689" spans="1:15" ht="18" x14ac:dyDescent="0.4">
      <c r="B1689" s="37"/>
      <c r="C1689" s="142" t="s">
        <v>64</v>
      </c>
      <c r="D1689" s="142"/>
      <c r="E1689" s="142"/>
      <c r="F1689" s="2"/>
      <c r="H1689" s="2"/>
      <c r="I1689" s="47"/>
      <c r="J1689" s="38"/>
      <c r="L1689" s="2"/>
      <c r="M1689" s="144" t="s">
        <v>64</v>
      </c>
      <c r="N1689" s="2"/>
      <c r="O1689" s="42"/>
    </row>
    <row r="1690" spans="1:15" x14ac:dyDescent="0.3">
      <c r="B1690" s="37"/>
      <c r="C1690" s="4"/>
      <c r="D1690" s="4"/>
      <c r="E1690" s="234"/>
      <c r="F1690" s="2"/>
      <c r="H1690" s="2"/>
      <c r="I1690" s="47"/>
      <c r="J1690" s="38"/>
      <c r="L1690" s="2"/>
      <c r="M1690" s="381" t="s">
        <v>445</v>
      </c>
      <c r="N1690" s="2"/>
      <c r="O1690" s="42"/>
    </row>
    <row r="1691" spans="1:15" ht="14.25" customHeight="1" thickBot="1" x14ac:dyDescent="0.35">
      <c r="B1691" s="37"/>
      <c r="C1691" s="4" t="s">
        <v>360</v>
      </c>
      <c r="D1691" s="4"/>
      <c r="E1691" s="234"/>
      <c r="F1691" s="2"/>
      <c r="H1691" s="2"/>
      <c r="I1691" s="47"/>
      <c r="J1691" s="38"/>
      <c r="L1691" s="2"/>
      <c r="M1691" s="381"/>
      <c r="N1691" s="2"/>
      <c r="O1691" s="42"/>
    </row>
    <row r="1692" spans="1:15" ht="14.25" customHeight="1" x14ac:dyDescent="0.3">
      <c r="B1692" s="37"/>
      <c r="C1692" s="86" t="s">
        <v>69</v>
      </c>
      <c r="D1692" s="86"/>
      <c r="E1692" s="235"/>
      <c r="F1692" s="2"/>
      <c r="H1692" s="2"/>
      <c r="I1692" s="47" t="str">
        <f>IF(OR($E1630="Cancelled",$E1630="Postponed, see Future Events for info",E1692&lt;&gt;""), "", "Information needed")</f>
        <v>Information needed</v>
      </c>
      <c r="J1692" s="38"/>
      <c r="L1692" s="2"/>
      <c r="M1692" s="381"/>
      <c r="N1692" s="2"/>
      <c r="O1692" s="42"/>
    </row>
    <row r="1693" spans="1:15" ht="14.25" customHeight="1" x14ac:dyDescent="0.3">
      <c r="B1693" s="37"/>
      <c r="C1693" s="86" t="s">
        <v>70</v>
      </c>
      <c r="D1693" s="86"/>
      <c r="E1693" s="246"/>
      <c r="F1693" s="2"/>
      <c r="H1693" s="2"/>
      <c r="I1693" s="47" t="str">
        <f>IF(OR($E1630="Cancelled",$E1630="Postponed, see Future Events for info",E1693&lt;&gt;""), "", "Information needed")</f>
        <v>Information needed</v>
      </c>
      <c r="J1693" s="38"/>
      <c r="L1693" s="2"/>
      <c r="M1693" s="381"/>
      <c r="N1693" s="2"/>
      <c r="O1693" s="42"/>
    </row>
    <row r="1694" spans="1:15" ht="14.25" customHeight="1" x14ac:dyDescent="0.3">
      <c r="B1694" s="37"/>
      <c r="C1694" s="86" t="s">
        <v>72</v>
      </c>
      <c r="D1694" s="86"/>
      <c r="E1694" s="237"/>
      <c r="F1694" s="2"/>
      <c r="H1694" s="2"/>
      <c r="I1694" s="47" t="str">
        <f>IF(OR($E1630="Cancelled",$E1630="Postponed, see Future Events for info",E1694&lt;&gt;""), "", "Information needed")</f>
        <v>Information needed</v>
      </c>
      <c r="J1694" s="38"/>
      <c r="L1694" s="2"/>
      <c r="M1694" s="381"/>
      <c r="N1694" s="2"/>
      <c r="O1694" s="42"/>
    </row>
    <row r="1695" spans="1:15" ht="14.25" customHeight="1" thickBot="1" x14ac:dyDescent="0.35">
      <c r="B1695" s="37"/>
      <c r="C1695" s="86" t="s">
        <v>71</v>
      </c>
      <c r="D1695" s="86"/>
      <c r="E1695" s="236"/>
      <c r="F1695" s="2"/>
      <c r="H1695" s="2"/>
      <c r="I1695" s="47" t="str">
        <f>IF(OR($E1630="Cancelled",$E1630="Postponed, see Future Events for info",E1695&lt;&gt;""), "", "Information needed")</f>
        <v>Information needed</v>
      </c>
      <c r="J1695" s="38"/>
      <c r="L1695" s="2"/>
      <c r="M1695" s="381"/>
      <c r="N1695" s="2"/>
      <c r="O1695" s="42"/>
    </row>
    <row r="1696" spans="1:15" ht="14.25" customHeight="1" thickBot="1" x14ac:dyDescent="0.35">
      <c r="B1696" s="37"/>
      <c r="C1696" s="2"/>
      <c r="D1696" s="2"/>
      <c r="E1696" s="234"/>
      <c r="F1696" s="2"/>
      <c r="H1696" s="2"/>
      <c r="I1696" s="47"/>
      <c r="J1696" s="38"/>
      <c r="L1696" s="2"/>
      <c r="M1696" s="381"/>
      <c r="N1696" s="2"/>
      <c r="O1696" s="42"/>
    </row>
    <row r="1697" spans="1:15" ht="12.75" customHeight="1" x14ac:dyDescent="0.3">
      <c r="B1697" s="37"/>
      <c r="C1697" s="46" t="s">
        <v>65</v>
      </c>
      <c r="D1697" s="46"/>
      <c r="E1697" s="235"/>
      <c r="F1697" s="2"/>
      <c r="H1697" s="2"/>
      <c r="I1697" s="47" t="str">
        <f>IF(OR($E1630="Cancelled",$E1630="Postponed, see Future Events for info",E1697&lt;&gt;""), "", "Information needed")</f>
        <v>Information needed</v>
      </c>
      <c r="J1697" s="38"/>
      <c r="L1697" s="2"/>
      <c r="M1697" s="381"/>
      <c r="N1697" s="2"/>
      <c r="O1697" s="42"/>
    </row>
    <row r="1698" spans="1:15" ht="56.25" customHeight="1" thickBot="1" x14ac:dyDescent="0.3">
      <c r="B1698" s="37"/>
      <c r="C1698" s="14" t="str">
        <f>IF(E1697&lt;&gt;"Yes","","Please provide details here")</f>
        <v/>
      </c>
      <c r="D1698" s="14"/>
      <c r="E1698" s="75"/>
      <c r="F1698" s="14"/>
      <c r="G1698" s="54"/>
      <c r="H1698" s="14"/>
      <c r="I1698" s="47" t="str">
        <f>IF(AND(C1698&lt;&gt;"",E1698=""), "Information needed","")</f>
        <v/>
      </c>
      <c r="J1698" s="83"/>
      <c r="L1698" s="2"/>
      <c r="M1698" s="381"/>
      <c r="N1698" s="2"/>
      <c r="O1698" s="84"/>
    </row>
    <row r="1699" spans="1:15" ht="13.5" thickBot="1" x14ac:dyDescent="0.35">
      <c r="B1699" s="37"/>
      <c r="C1699" s="4"/>
      <c r="D1699" s="4"/>
      <c r="E1699" s="26"/>
      <c r="F1699" s="2"/>
      <c r="H1699" s="2"/>
      <c r="I1699" s="47"/>
      <c r="J1699" s="38"/>
      <c r="L1699" s="2"/>
      <c r="M1699" s="381"/>
      <c r="N1699" s="2"/>
      <c r="O1699" s="42"/>
    </row>
    <row r="1700" spans="1:15" ht="57" customHeight="1" thickBot="1" x14ac:dyDescent="0.35">
      <c r="B1700" s="37"/>
      <c r="C1700" s="27" t="s">
        <v>75</v>
      </c>
      <c r="D1700" s="27"/>
      <c r="E1700" s="145"/>
      <c r="F1700" s="2"/>
      <c r="H1700" s="2"/>
      <c r="I1700" s="51" t="str">
        <f>IF(OR($E1630="Cancelled",$E1630="Postponed, see Future Events for info",E1700&lt;&gt;""), "", "Optional")</f>
        <v>Optional</v>
      </c>
      <c r="J1700" s="38"/>
      <c r="L1700" s="2"/>
      <c r="M1700" s="85" t="s">
        <v>448</v>
      </c>
      <c r="N1700" s="2"/>
      <c r="O1700" s="42"/>
    </row>
    <row r="1701" spans="1:15" x14ac:dyDescent="0.3">
      <c r="B1701" s="37"/>
      <c r="C1701" s="4"/>
      <c r="D1701" s="4"/>
      <c r="E1701" s="234"/>
      <c r="F1701" s="2"/>
      <c r="H1701" s="2"/>
      <c r="I1701" s="47"/>
      <c r="J1701" s="38"/>
      <c r="L1701" s="2"/>
      <c r="M1701" s="4"/>
      <c r="N1701" s="2"/>
      <c r="O1701" s="42"/>
    </row>
    <row r="1702" spans="1:15" ht="13.5" thickBot="1" x14ac:dyDescent="0.35">
      <c r="C1702" s="8"/>
      <c r="D1702" s="8"/>
      <c r="I1702" s="50"/>
      <c r="J1702" s="42"/>
      <c r="M1702" s="8"/>
    </row>
    <row r="1703" spans="1:15" s="98" customFormat="1" ht="21.75" customHeight="1" thickBot="1" x14ac:dyDescent="0.35">
      <c r="C1703" s="247" t="s">
        <v>392</v>
      </c>
      <c r="D1703" s="150"/>
      <c r="E1703" s="247" t="s">
        <v>412</v>
      </c>
      <c r="I1703" s="96"/>
      <c r="M1703" s="94" t="s">
        <v>251</v>
      </c>
    </row>
    <row r="1704" spans="1:15" ht="12.5" x14ac:dyDescent="0.25">
      <c r="C1704" s="44"/>
      <c r="D1704" s="44"/>
      <c r="M1704" s="44"/>
    </row>
    <row r="1706" spans="1:15" x14ac:dyDescent="0.3">
      <c r="B1706" s="37"/>
      <c r="C1706" s="4"/>
      <c r="D1706" s="4"/>
      <c r="E1706" s="234"/>
      <c r="F1706" s="2"/>
      <c r="H1706" s="2"/>
      <c r="I1706" s="48"/>
      <c r="J1706" s="2"/>
      <c r="L1706" s="2"/>
      <c r="M1706" s="4"/>
      <c r="N1706" s="2"/>
    </row>
    <row r="1707" spans="1:15" ht="29.5" x14ac:dyDescent="0.25">
      <c r="A1707" s="200">
        <v>21</v>
      </c>
      <c r="B1707" s="35"/>
      <c r="C1707" s="151" t="s">
        <v>332</v>
      </c>
      <c r="D1707" s="151"/>
      <c r="E1707" s="151"/>
      <c r="F1707" s="152"/>
      <c r="G1707" s="16"/>
      <c r="H1707" s="12"/>
      <c r="I1707" s="140" t="str">
        <f>IF(COUNTIF(I1711:I1785,"Information needed")&lt;1,"Complete","Incomplete")</f>
        <v>Incomplete</v>
      </c>
      <c r="J1707" s="41"/>
      <c r="K1707" s="200">
        <v>21</v>
      </c>
      <c r="L1707" s="12"/>
      <c r="M1707" s="101" t="s">
        <v>263</v>
      </c>
      <c r="N1707" s="12"/>
    </row>
    <row r="1708" spans="1:15" x14ac:dyDescent="0.3">
      <c r="B1708" s="37"/>
      <c r="C1708" s="37"/>
      <c r="D1708" s="37"/>
      <c r="E1708" s="37"/>
      <c r="F1708" s="37"/>
      <c r="G1708" s="16"/>
      <c r="H1708" s="37"/>
      <c r="I1708" s="37"/>
      <c r="J1708" s="37"/>
      <c r="L1708" s="2"/>
      <c r="M1708" s="4"/>
      <c r="N1708" s="2"/>
    </row>
    <row r="1709" spans="1:15" ht="18" customHeight="1" x14ac:dyDescent="0.4">
      <c r="B1709" s="37"/>
      <c r="C1709" s="142" t="s">
        <v>446</v>
      </c>
      <c r="D1709" s="142"/>
      <c r="E1709" s="141"/>
      <c r="F1709" s="2"/>
      <c r="H1709" s="2"/>
      <c r="I1709" s="48"/>
      <c r="J1709" s="2"/>
      <c r="L1709" s="2"/>
      <c r="M1709" s="143" t="s">
        <v>319</v>
      </c>
      <c r="N1709" s="2"/>
    </row>
    <row r="1710" spans="1:15" ht="13.5" customHeight="1" thickBot="1" x14ac:dyDescent="0.35">
      <c r="B1710" s="37"/>
      <c r="C1710" s="4"/>
      <c r="D1710" s="4"/>
      <c r="E1710" s="234"/>
      <c r="F1710" s="2"/>
      <c r="H1710" s="2"/>
      <c r="I1710" s="48"/>
      <c r="J1710" s="2"/>
      <c r="L1710" s="2"/>
      <c r="M1710" s="26"/>
      <c r="N1710" s="2"/>
    </row>
    <row r="1711" spans="1:15" ht="13.5" customHeight="1" x14ac:dyDescent="0.3">
      <c r="B1711" s="37"/>
      <c r="C1711" s="13" t="s">
        <v>13</v>
      </c>
      <c r="D1711" s="13"/>
      <c r="E1711" s="235"/>
      <c r="F1711" s="2"/>
      <c r="H1711" s="2"/>
      <c r="I1711" s="47" t="str">
        <f>IF(OR($E1715="Cancelled",$E1715="Postponed, see Future Events for info",E1711&lt;&gt;""), "", "Information needed")</f>
        <v>Information needed</v>
      </c>
      <c r="J1711" s="38"/>
      <c r="L1711" s="2"/>
      <c r="M1711" s="355" t="s">
        <v>457</v>
      </c>
      <c r="N1711" s="2"/>
      <c r="O1711" s="42"/>
    </row>
    <row r="1712" spans="1:15" ht="13.5" customHeight="1" x14ac:dyDescent="0.3">
      <c r="B1712" s="37"/>
      <c r="C1712" s="13" t="s">
        <v>50</v>
      </c>
      <c r="D1712" s="13"/>
      <c r="E1712" s="237"/>
      <c r="F1712" s="2"/>
      <c r="H1712" s="2"/>
      <c r="I1712" s="47" t="str">
        <f>IF(OR($E1715="Cancelled",$E1715="Postponed, see Future Events for info",E1712&lt;&gt;""), "", "Information needed")</f>
        <v>Information needed</v>
      </c>
      <c r="J1712" s="38"/>
      <c r="L1712" s="2"/>
      <c r="M1712" s="355"/>
      <c r="N1712" s="2"/>
      <c r="O1712" s="42"/>
    </row>
    <row r="1713" spans="2:15" ht="13.5" customHeight="1" x14ac:dyDescent="0.3">
      <c r="B1713" s="37"/>
      <c r="C1713" s="13" t="s">
        <v>110</v>
      </c>
      <c r="D1713" s="13"/>
      <c r="E1713" s="237"/>
      <c r="F1713" s="2"/>
      <c r="H1713" s="2"/>
      <c r="I1713" s="47" t="str">
        <f>IF(OR($E1715="Cancelled",$E1715="Postponed, see Future Events for info",E1713&lt;&gt;""), "", "Information needed")</f>
        <v>Information needed</v>
      </c>
      <c r="J1713" s="38"/>
      <c r="L1713" s="2"/>
      <c r="M1713" s="355"/>
      <c r="N1713" s="2"/>
      <c r="O1713" s="42"/>
    </row>
    <row r="1714" spans="2:15" ht="13.5" customHeight="1" x14ac:dyDescent="0.3">
      <c r="B1714" s="37"/>
      <c r="C1714" s="13" t="s">
        <v>487</v>
      </c>
      <c r="D1714" s="13"/>
      <c r="E1714" s="237"/>
      <c r="F1714" s="2"/>
      <c r="H1714" s="2"/>
      <c r="I1714" s="47" t="str">
        <f>IF(OR($E1715="Cancelled",$E1715="Postponed, see Future Events for info",E1714&lt;&gt;""), "", "Information needed")</f>
        <v>Information needed</v>
      </c>
      <c r="J1714" s="38"/>
      <c r="L1714" s="2"/>
      <c r="M1714" s="355"/>
      <c r="N1714" s="2"/>
      <c r="O1714" s="42"/>
    </row>
    <row r="1715" spans="2:15" ht="13.5" customHeight="1" thickBot="1" x14ac:dyDescent="0.35">
      <c r="B1715" s="37"/>
      <c r="C1715" s="156" t="s">
        <v>486</v>
      </c>
      <c r="D1715" s="13"/>
      <c r="E1715" s="236"/>
      <c r="F1715" s="2"/>
      <c r="H1715" s="2"/>
      <c r="I1715" s="47" t="str">
        <f>IF(OR($E1715="Cancelled",$E1715="Postponed, see Future Events for info",E1715&lt;&gt;""), "", "Information needed")</f>
        <v>Information needed</v>
      </c>
      <c r="J1715" s="38"/>
      <c r="L1715" s="2"/>
      <c r="M1715" s="355"/>
      <c r="N1715" s="2"/>
      <c r="O1715" s="42"/>
    </row>
    <row r="1716" spans="2:15" ht="13.5" customHeight="1" thickBot="1" x14ac:dyDescent="0.35">
      <c r="B1716" s="37"/>
      <c r="C1716" s="13"/>
      <c r="D1716" s="13"/>
      <c r="E1716" s="234"/>
      <c r="F1716" s="2"/>
      <c r="H1716" s="2"/>
      <c r="I1716" s="47"/>
      <c r="J1716" s="38"/>
      <c r="L1716" s="2"/>
      <c r="M1716" s="355"/>
      <c r="N1716" s="2"/>
      <c r="O1716" s="42"/>
    </row>
    <row r="1717" spans="2:15" ht="13.5" customHeight="1" x14ac:dyDescent="0.3">
      <c r="B1717" s="37"/>
      <c r="C1717" s="13" t="s">
        <v>503</v>
      </c>
      <c r="D1717" s="13"/>
      <c r="E1717" s="235"/>
      <c r="F1717" s="2"/>
      <c r="H1717" s="2"/>
      <c r="I1717" s="47" t="str">
        <f>IF(OR($E1715="Cancelled",$E1715="Postponed, see Future Events for info",E1717&lt;&gt;""), "", "Information needed")</f>
        <v>Information needed</v>
      </c>
      <c r="J1717" s="38"/>
      <c r="L1717" s="2"/>
      <c r="M1717" s="355"/>
      <c r="N1717" s="2"/>
      <c r="O1717" s="42"/>
    </row>
    <row r="1718" spans="2:15" ht="13.5" customHeight="1" thickBot="1" x14ac:dyDescent="0.35">
      <c r="B1718" s="37"/>
      <c r="C1718" s="23" t="str">
        <f>IF(E1717&lt;&gt;"Yes","Use this space if you would like to report repeated 2023 events as one entry","If yes, how many times did you run this event/ how many events were in the series?")</f>
        <v>Use this space if you would like to report repeated 2023 events as one entry</v>
      </c>
      <c r="D1718" s="13"/>
      <c r="E1718" s="236"/>
      <c r="F1718" s="2"/>
      <c r="H1718" s="2"/>
      <c r="I1718" s="47" t="str">
        <f>IF(AND(C1718="If yes, how many times did you run this event/ how many events were in the series?",E1718=""), "Information needed","")</f>
        <v/>
      </c>
      <c r="J1718" s="38"/>
      <c r="L1718" s="2"/>
      <c r="M1718" s="355"/>
      <c r="N1718" s="2"/>
      <c r="O1718" s="42"/>
    </row>
    <row r="1719" spans="2:15" ht="13.5" customHeight="1" thickBot="1" x14ac:dyDescent="0.35">
      <c r="B1719" s="37"/>
      <c r="C1719" s="13"/>
      <c r="D1719" s="13"/>
      <c r="E1719" s="234"/>
      <c r="F1719" s="2"/>
      <c r="H1719" s="2"/>
      <c r="I1719" s="47"/>
      <c r="J1719" s="38"/>
      <c r="L1719" s="2"/>
      <c r="M1719" s="355" t="s">
        <v>456</v>
      </c>
      <c r="N1719" s="2"/>
      <c r="O1719" s="42"/>
    </row>
    <row r="1720" spans="2:15" ht="13.5" customHeight="1" x14ac:dyDescent="0.3">
      <c r="B1720" s="37"/>
      <c r="C1720" s="13" t="str">
        <f>IF(E1717&lt;&gt;"Yes","Start date","Date of first event")</f>
        <v>Start date</v>
      </c>
      <c r="D1720" s="13"/>
      <c r="E1720" s="238"/>
      <c r="F1720" s="2"/>
      <c r="H1720" s="2"/>
      <c r="I1720" s="47" t="str">
        <f>IF(OR($E1715="Cancelled",$E1715="Postponed, see Future Events for info",E1720&lt;&gt;""), "", "Information needed")</f>
        <v>Information needed</v>
      </c>
      <c r="J1720" s="38"/>
      <c r="L1720" s="2"/>
      <c r="M1720" s="355"/>
      <c r="N1720" s="2"/>
      <c r="O1720" s="42"/>
    </row>
    <row r="1721" spans="2:15" ht="13.5" customHeight="1" thickBot="1" x14ac:dyDescent="0.35">
      <c r="B1721" s="37"/>
      <c r="C1721" s="13" t="str">
        <f>IF(E1717&lt;&gt;"Yes","End date","Date of last event")</f>
        <v>End date</v>
      </c>
      <c r="D1721" s="13"/>
      <c r="E1721" s="239"/>
      <c r="F1721" s="2"/>
      <c r="H1721" s="2"/>
      <c r="I1721" s="47" t="str">
        <f>IF(OR($E1715="Cancelled",$E1715="Postponed, see Future Events for info",E1721&lt;&gt;""), "", "Information needed")</f>
        <v>Information needed</v>
      </c>
      <c r="J1721" s="38"/>
      <c r="L1721" s="2"/>
      <c r="M1721" s="355"/>
      <c r="N1721" s="2"/>
      <c r="O1721" s="42"/>
    </row>
    <row r="1722" spans="2:15" ht="13.5" customHeight="1" thickBot="1" x14ac:dyDescent="0.35">
      <c r="B1722" s="37"/>
      <c r="C1722" s="13"/>
      <c r="D1722" s="13"/>
      <c r="E1722" s="234"/>
      <c r="F1722" s="2"/>
      <c r="H1722" s="2"/>
      <c r="I1722" s="47"/>
      <c r="J1722" s="38"/>
      <c r="L1722" s="2"/>
      <c r="M1722" s="147" t="s">
        <v>389</v>
      </c>
      <c r="N1722" s="2"/>
      <c r="O1722" s="42"/>
    </row>
    <row r="1723" spans="2:15" ht="13.5" customHeight="1" x14ac:dyDescent="0.3">
      <c r="B1723" s="37"/>
      <c r="C1723" s="13" t="s">
        <v>54</v>
      </c>
      <c r="D1723" s="13"/>
      <c r="E1723" s="235"/>
      <c r="F1723" s="2"/>
      <c r="H1723" s="2"/>
      <c r="I1723" s="47" t="str">
        <f>IF(OR($E1715="Cancelled",$E1715="Postponed, see Future Events for info",E1723&lt;&gt;""), "", "Information needed")</f>
        <v>Information needed</v>
      </c>
      <c r="J1723" s="38"/>
      <c r="L1723" s="2"/>
      <c r="M1723" s="26"/>
      <c r="N1723" s="2"/>
      <c r="O1723" s="42"/>
    </row>
    <row r="1724" spans="2:15" ht="13.5" customHeight="1" thickBot="1" x14ac:dyDescent="0.35">
      <c r="B1724" s="37"/>
      <c r="C1724" s="13" t="s">
        <v>73</v>
      </c>
      <c r="D1724" s="13"/>
      <c r="E1724" s="236"/>
      <c r="F1724" s="2"/>
      <c r="H1724" s="2"/>
      <c r="I1724" s="51" t="str">
        <f>IF(OR($E1715="Cancelled",$E1715="Postponed, see Future Events for info",E1724&lt;&gt;""), "", "Optional")</f>
        <v>Optional</v>
      </c>
      <c r="J1724" s="38"/>
      <c r="L1724" s="2"/>
      <c r="M1724" s="355" t="s">
        <v>453</v>
      </c>
      <c r="N1724" s="2"/>
      <c r="O1724" s="42"/>
    </row>
    <row r="1725" spans="2:15" ht="13.5" customHeight="1" thickBot="1" x14ac:dyDescent="0.35">
      <c r="B1725" s="37"/>
      <c r="C1725" s="13"/>
      <c r="D1725" s="13"/>
      <c r="E1725" s="234"/>
      <c r="F1725" s="2"/>
      <c r="H1725" s="2"/>
      <c r="I1725" s="47"/>
      <c r="J1725" s="38"/>
      <c r="L1725" s="2"/>
      <c r="M1725" s="355"/>
      <c r="N1725" s="2"/>
      <c r="O1725" s="42"/>
    </row>
    <row r="1726" spans="2:15" ht="13.5" customHeight="1" x14ac:dyDescent="0.3">
      <c r="B1726" s="37"/>
      <c r="C1726" s="13" t="s">
        <v>55</v>
      </c>
      <c r="D1726" s="13"/>
      <c r="E1726" s="235"/>
      <c r="F1726" s="2"/>
      <c r="H1726" s="2"/>
      <c r="I1726" s="47" t="str">
        <f>IF(OR($E1715="Cancelled",$E1715="Postponed, see Future Events for info",E1726&lt;&gt;""), "", "Information needed")</f>
        <v>Information needed</v>
      </c>
      <c r="J1726" s="38"/>
      <c r="L1726" s="2"/>
      <c r="M1726" s="355"/>
      <c r="N1726" s="2"/>
      <c r="O1726" s="42"/>
    </row>
    <row r="1727" spans="2:15" ht="13.5" customHeight="1" thickBot="1" x14ac:dyDescent="0.35">
      <c r="B1727" s="37"/>
      <c r="C1727" s="13" t="s">
        <v>74</v>
      </c>
      <c r="D1727" s="13"/>
      <c r="E1727" s="236"/>
      <c r="F1727" s="2"/>
      <c r="H1727" s="2"/>
      <c r="I1727" s="51" t="str">
        <f>IF(OR($E1715="Cancelled",$E1715="Postponed, see Future Events for info",E1727&lt;&gt;""), "", "Optional")</f>
        <v>Optional</v>
      </c>
      <c r="J1727" s="38"/>
      <c r="L1727" s="2"/>
      <c r="M1727" s="355"/>
      <c r="N1727" s="2"/>
      <c r="O1727" s="42"/>
    </row>
    <row r="1728" spans="2:15" ht="13.5" customHeight="1" thickBot="1" x14ac:dyDescent="0.35">
      <c r="B1728" s="37"/>
      <c r="C1728" s="13"/>
      <c r="D1728" s="13"/>
      <c r="E1728" s="234"/>
      <c r="F1728" s="2"/>
      <c r="H1728" s="2"/>
      <c r="I1728" s="47"/>
      <c r="J1728" s="38"/>
      <c r="L1728" s="2"/>
      <c r="M1728" s="355"/>
      <c r="N1728" s="2"/>
      <c r="O1728" s="42"/>
    </row>
    <row r="1729" spans="2:15" ht="13.5" customHeight="1" x14ac:dyDescent="0.3">
      <c r="B1729" s="37"/>
      <c r="C1729" s="13" t="str">
        <f>IF(E1717&lt;&gt;"Yes","Number of attendees (approx.)","Number of attendees (average number per event)")</f>
        <v>Number of attendees (approx.)</v>
      </c>
      <c r="D1729" s="13"/>
      <c r="E1729" s="235"/>
      <c r="F1729" s="2"/>
      <c r="H1729" s="2"/>
      <c r="I1729" s="47" t="str">
        <f>IF(OR($E1715="Cancelled",$E1715="Postponed, see Future Events for info",E1729&lt;&gt;""), "", "Information needed")</f>
        <v>Information needed</v>
      </c>
      <c r="J1729" s="38"/>
      <c r="L1729" s="2"/>
      <c r="M1729" s="355"/>
      <c r="N1729" s="2"/>
      <c r="O1729" s="42"/>
    </row>
    <row r="1730" spans="2:15" ht="13.5" customHeight="1" thickBot="1" x14ac:dyDescent="0.35">
      <c r="B1730" s="37"/>
      <c r="C1730" s="13" t="s">
        <v>483</v>
      </c>
      <c r="D1730" s="13"/>
      <c r="E1730" s="236"/>
      <c r="F1730" s="2"/>
      <c r="H1730" s="2"/>
      <c r="I1730" s="47" t="str">
        <f>IF(OR($E1715="Cancelled",$E1715="Postponed, see Future Events for info",E1730&lt;&gt;""), "", "Information needed")</f>
        <v>Information needed</v>
      </c>
      <c r="J1730" s="38"/>
      <c r="L1730" s="2"/>
      <c r="M1730" s="355"/>
      <c r="N1730" s="2"/>
      <c r="O1730" s="42"/>
    </row>
    <row r="1731" spans="2:15" ht="13.5" customHeight="1" x14ac:dyDescent="0.3">
      <c r="B1731" s="37"/>
      <c r="C1731" s="13"/>
      <c r="D1731" s="13"/>
      <c r="E1731" s="234"/>
      <c r="F1731" s="2"/>
      <c r="H1731" s="2"/>
      <c r="I1731" s="47"/>
      <c r="J1731" s="38"/>
      <c r="L1731" s="2"/>
      <c r="M1731" s="331"/>
      <c r="N1731" s="2"/>
      <c r="O1731" s="42"/>
    </row>
    <row r="1732" spans="2:15" ht="15" customHeight="1" thickBot="1" x14ac:dyDescent="0.35">
      <c r="B1732" s="328"/>
      <c r="C1732" s="332" t="s">
        <v>517</v>
      </c>
      <c r="D1732" s="329"/>
      <c r="E1732" s="330"/>
      <c r="F1732" s="2"/>
      <c r="H1732" s="2"/>
      <c r="I1732" s="47"/>
      <c r="J1732" s="38"/>
      <c r="L1732" s="2"/>
      <c r="M1732" s="382" t="s">
        <v>504</v>
      </c>
      <c r="N1732" s="2"/>
      <c r="O1732" s="42"/>
    </row>
    <row r="1733" spans="2:15" ht="13.5" customHeight="1" x14ac:dyDescent="0.3">
      <c r="B1733" s="328"/>
      <c r="C1733" s="333" t="s">
        <v>493</v>
      </c>
      <c r="D1733" s="329"/>
      <c r="E1733" s="269"/>
      <c r="F1733" s="2"/>
      <c r="H1733" s="2"/>
      <c r="I1733" s="379" t="str">
        <f>IF(OR(E1733&lt;&gt;"",E1734&lt;&gt;"",E1735&lt;&gt;"",E1736&lt;&gt;"",E1737&lt;&gt;"",E1738&lt;&gt;"",E1739&lt;&gt;"",E1740&lt;&gt;"",E1741&lt;&gt;"",E1742&lt;&gt;"",E1743&lt;&gt;"",E1744&lt;&gt;""), "", "Information needed")</f>
        <v>Information needed</v>
      </c>
      <c r="J1733" s="38"/>
      <c r="L1733" s="2"/>
      <c r="M1733" s="382"/>
      <c r="N1733" s="2"/>
      <c r="O1733" s="42"/>
    </row>
    <row r="1734" spans="2:15" ht="13.5" customHeight="1" x14ac:dyDescent="0.3">
      <c r="B1734" s="328"/>
      <c r="C1734" s="333" t="s">
        <v>494</v>
      </c>
      <c r="D1734" s="329"/>
      <c r="E1734" s="271"/>
      <c r="F1734" s="2"/>
      <c r="H1734" s="2"/>
      <c r="I1734" s="379"/>
      <c r="J1734" s="38"/>
      <c r="L1734" s="2"/>
      <c r="M1734" s="382"/>
      <c r="N1734" s="2"/>
      <c r="O1734" s="42"/>
    </row>
    <row r="1735" spans="2:15" ht="13.5" customHeight="1" x14ac:dyDescent="0.3">
      <c r="B1735" s="328"/>
      <c r="C1735" s="333" t="s">
        <v>526</v>
      </c>
      <c r="D1735" s="329"/>
      <c r="E1735" s="271"/>
      <c r="F1735" s="2"/>
      <c r="H1735" s="2"/>
      <c r="I1735" s="379"/>
      <c r="J1735" s="38"/>
      <c r="L1735" s="2"/>
      <c r="M1735" s="382"/>
      <c r="N1735" s="2"/>
      <c r="O1735" s="42"/>
    </row>
    <row r="1736" spans="2:15" ht="13.5" customHeight="1" x14ac:dyDescent="0.3">
      <c r="B1736" s="328"/>
      <c r="C1736" s="333" t="s">
        <v>496</v>
      </c>
      <c r="D1736" s="329"/>
      <c r="E1736" s="271"/>
      <c r="F1736" s="2"/>
      <c r="H1736" s="2"/>
      <c r="I1736" s="379"/>
      <c r="J1736" s="38"/>
      <c r="L1736" s="2"/>
      <c r="M1736" s="382"/>
      <c r="N1736" s="2"/>
      <c r="O1736" s="42"/>
    </row>
    <row r="1737" spans="2:15" ht="13.5" customHeight="1" x14ac:dyDescent="0.3">
      <c r="B1737" s="328"/>
      <c r="C1737" s="333" t="s">
        <v>497</v>
      </c>
      <c r="D1737" s="329"/>
      <c r="E1737" s="271"/>
      <c r="F1737" s="2"/>
      <c r="H1737" s="2"/>
      <c r="I1737" s="379"/>
      <c r="J1737" s="38"/>
      <c r="L1737" s="2"/>
      <c r="M1737" s="382"/>
      <c r="N1737" s="2"/>
      <c r="O1737" s="42"/>
    </row>
    <row r="1738" spans="2:15" ht="13.5" customHeight="1" x14ac:dyDescent="0.3">
      <c r="B1738" s="328"/>
      <c r="C1738" s="333" t="s">
        <v>498</v>
      </c>
      <c r="D1738" s="329"/>
      <c r="E1738" s="271"/>
      <c r="F1738" s="2"/>
      <c r="H1738" s="2"/>
      <c r="I1738" s="379"/>
      <c r="J1738" s="38"/>
      <c r="L1738" s="2"/>
      <c r="M1738" s="382"/>
      <c r="N1738" s="2"/>
      <c r="O1738" s="42"/>
    </row>
    <row r="1739" spans="2:15" ht="13.5" customHeight="1" x14ac:dyDescent="0.3">
      <c r="B1739" s="328"/>
      <c r="C1739" s="333" t="s">
        <v>499</v>
      </c>
      <c r="D1739" s="329"/>
      <c r="E1739" s="271"/>
      <c r="F1739" s="2"/>
      <c r="H1739" s="2"/>
      <c r="I1739" s="379"/>
      <c r="J1739" s="38"/>
      <c r="L1739" s="2"/>
      <c r="M1739" s="382"/>
      <c r="N1739" s="2"/>
      <c r="O1739" s="42"/>
    </row>
    <row r="1740" spans="2:15" ht="13.5" customHeight="1" x14ac:dyDescent="0.3">
      <c r="B1740" s="328"/>
      <c r="C1740" s="333" t="s">
        <v>500</v>
      </c>
      <c r="D1740" s="329"/>
      <c r="E1740" s="271"/>
      <c r="F1740" s="2"/>
      <c r="H1740" s="2"/>
      <c r="I1740" s="379"/>
      <c r="J1740" s="38"/>
      <c r="L1740" s="2"/>
      <c r="M1740" s="382"/>
      <c r="N1740" s="2"/>
      <c r="O1740" s="42"/>
    </row>
    <row r="1741" spans="2:15" ht="13.5" customHeight="1" x14ac:dyDescent="0.3">
      <c r="B1741" s="328"/>
      <c r="C1741" s="333" t="s">
        <v>512</v>
      </c>
      <c r="D1741" s="329"/>
      <c r="E1741" s="271"/>
      <c r="F1741" s="2"/>
      <c r="H1741" s="2"/>
      <c r="I1741" s="379"/>
      <c r="J1741" s="38"/>
      <c r="L1741" s="2"/>
      <c r="M1741" s="382"/>
      <c r="N1741" s="2"/>
      <c r="O1741" s="42"/>
    </row>
    <row r="1742" spans="2:15" ht="13.5" customHeight="1" x14ac:dyDescent="0.3">
      <c r="B1742" s="328"/>
      <c r="C1742" s="334" t="s">
        <v>514</v>
      </c>
      <c r="D1742" s="329"/>
      <c r="E1742" s="271"/>
      <c r="F1742" s="2"/>
      <c r="H1742" s="2"/>
      <c r="I1742" s="379"/>
      <c r="J1742" s="38"/>
      <c r="L1742" s="2"/>
      <c r="M1742" s="382"/>
      <c r="N1742" s="2"/>
      <c r="O1742" s="42"/>
    </row>
    <row r="1743" spans="2:15" ht="13.5" customHeight="1" x14ac:dyDescent="0.3">
      <c r="B1743" s="328"/>
      <c r="C1743" s="334" t="s">
        <v>513</v>
      </c>
      <c r="D1743" s="329"/>
      <c r="E1743" s="271"/>
      <c r="F1743" s="2"/>
      <c r="H1743" s="2"/>
      <c r="I1743" s="379"/>
      <c r="J1743" s="38"/>
      <c r="L1743" s="2"/>
      <c r="M1743" s="383" t="s">
        <v>454</v>
      </c>
      <c r="N1743" s="2"/>
      <c r="O1743" s="42"/>
    </row>
    <row r="1744" spans="2:15" ht="13.5" customHeight="1" thickBot="1" x14ac:dyDescent="0.35">
      <c r="B1744" s="328"/>
      <c r="C1744" s="334" t="s">
        <v>511</v>
      </c>
      <c r="D1744" s="329"/>
      <c r="E1744" s="272"/>
      <c r="F1744" s="2"/>
      <c r="H1744" s="2"/>
      <c r="I1744" s="379"/>
      <c r="J1744" s="38"/>
      <c r="L1744" s="2"/>
      <c r="M1744" s="383"/>
      <c r="N1744" s="2"/>
      <c r="O1744" s="42"/>
    </row>
    <row r="1745" spans="2:15" ht="13.5" customHeight="1" x14ac:dyDescent="0.4">
      <c r="B1745" s="37"/>
      <c r="C1745" s="13"/>
      <c r="D1745" s="13"/>
      <c r="E1745" s="270"/>
      <c r="F1745" s="2"/>
      <c r="H1745" s="2"/>
      <c r="I1745" s="47"/>
      <c r="J1745" s="38"/>
      <c r="L1745" s="2"/>
      <c r="M1745" s="26"/>
      <c r="N1745" s="2"/>
      <c r="O1745" s="42"/>
    </row>
    <row r="1746" spans="2:15" ht="18" customHeight="1" x14ac:dyDescent="0.4">
      <c r="B1746" s="37"/>
      <c r="C1746" s="142" t="s">
        <v>346</v>
      </c>
      <c r="D1746" s="13"/>
      <c r="E1746" s="14"/>
      <c r="F1746" s="2"/>
      <c r="H1746" s="2"/>
      <c r="I1746" s="47"/>
      <c r="J1746" s="38"/>
      <c r="L1746" s="2"/>
      <c r="M1746" s="142" t="s">
        <v>346</v>
      </c>
      <c r="N1746" s="2"/>
      <c r="O1746" s="42"/>
    </row>
    <row r="1747" spans="2:15" ht="13.5" customHeight="1" thickBot="1" x14ac:dyDescent="0.35">
      <c r="B1747" s="37"/>
      <c r="C1747" s="13"/>
      <c r="D1747" s="13"/>
      <c r="E1747" s="234"/>
      <c r="F1747" s="2"/>
      <c r="H1747" s="2"/>
      <c r="I1747" s="47"/>
      <c r="J1747" s="38"/>
      <c r="L1747" s="2"/>
      <c r="M1747" s="26"/>
      <c r="N1747" s="2"/>
      <c r="O1747" s="42"/>
    </row>
    <row r="1748" spans="2:15" ht="63" thickBot="1" x14ac:dyDescent="0.35">
      <c r="B1748" s="37"/>
      <c r="C1748" s="229" t="s">
        <v>455</v>
      </c>
      <c r="D1748" s="13"/>
      <c r="E1748" s="145"/>
      <c r="F1748" s="2"/>
      <c r="H1748" s="2"/>
      <c r="I1748" s="51" t="str">
        <f>IF(OR($E1715="Cancelled",$E1715="Postponed, see Future Events for info",E1748&lt;&gt;""), "", "Optional")</f>
        <v>Optional</v>
      </c>
      <c r="J1748" s="38"/>
      <c r="L1748" s="2"/>
      <c r="M1748" s="229" t="s">
        <v>458</v>
      </c>
      <c r="N1748" s="2"/>
      <c r="O1748" s="42"/>
    </row>
    <row r="1749" spans="2:15" x14ac:dyDescent="0.3">
      <c r="B1749" s="37"/>
      <c r="C1749" s="13"/>
      <c r="D1749" s="13"/>
      <c r="E1749" s="234"/>
      <c r="F1749" s="2"/>
      <c r="H1749" s="2"/>
      <c r="I1749" s="47"/>
      <c r="J1749" s="38"/>
      <c r="L1749" s="2"/>
      <c r="M1749" s="26"/>
      <c r="N1749" s="2"/>
      <c r="O1749" s="42"/>
    </row>
    <row r="1750" spans="2:15" ht="18" customHeight="1" x14ac:dyDescent="0.4">
      <c r="B1750" s="37"/>
      <c r="C1750" s="142" t="s">
        <v>130</v>
      </c>
      <c r="D1750" s="13"/>
      <c r="E1750" s="141"/>
      <c r="F1750" s="2"/>
      <c r="H1750" s="2"/>
      <c r="I1750" s="47"/>
      <c r="J1750" s="38"/>
      <c r="L1750" s="2"/>
      <c r="M1750" s="144" t="s">
        <v>130</v>
      </c>
      <c r="N1750" s="2"/>
      <c r="O1750" s="42"/>
    </row>
    <row r="1751" spans="2:15" ht="13.5" customHeight="1" thickBot="1" x14ac:dyDescent="0.35">
      <c r="B1751" s="37"/>
      <c r="C1751" s="14"/>
      <c r="D1751" s="13"/>
      <c r="E1751" s="240"/>
      <c r="F1751" s="2"/>
      <c r="H1751" s="2"/>
      <c r="I1751" s="47"/>
      <c r="J1751" s="38"/>
      <c r="L1751" s="2"/>
      <c r="M1751" s="380" t="s">
        <v>525</v>
      </c>
      <c r="N1751" s="2"/>
      <c r="O1751" s="42"/>
    </row>
    <row r="1752" spans="2:15" ht="13.5" customHeight="1" x14ac:dyDescent="0.3">
      <c r="B1752" s="37"/>
      <c r="C1752" s="13" t="s">
        <v>431</v>
      </c>
      <c r="D1752" s="13"/>
      <c r="E1752" s="235"/>
      <c r="F1752" s="2"/>
      <c r="H1752" s="2"/>
      <c r="I1752" s="47" t="str">
        <f>IF(OR($E1715="Postponed, see Future Events for info",E1752&lt;&gt;""), "", "Information needed")</f>
        <v>Information needed</v>
      </c>
      <c r="J1752" s="38"/>
      <c r="L1752" s="2"/>
      <c r="M1752" s="380"/>
      <c r="N1752" s="2"/>
      <c r="O1752" s="42"/>
    </row>
    <row r="1753" spans="2:15" ht="13.5" thickBot="1" x14ac:dyDescent="0.35">
      <c r="B1753" s="37"/>
      <c r="C1753" s="13" t="s">
        <v>321</v>
      </c>
      <c r="D1753" s="13"/>
      <c r="E1753" s="236"/>
      <c r="F1753" s="2"/>
      <c r="H1753" s="2"/>
      <c r="I1753" s="47" t="str">
        <f>IF(OR($E1715="Cancelled",$E1715="Postponed, see Future Events for info",E1753&lt;&gt;""), "", "Information needed")</f>
        <v>Information needed</v>
      </c>
      <c r="J1753" s="38"/>
      <c r="L1753" s="2"/>
      <c r="M1753" s="380"/>
      <c r="N1753" s="2"/>
      <c r="O1753" s="42"/>
    </row>
    <row r="1754" spans="2:15" ht="13.5" thickBot="1" x14ac:dyDescent="0.35">
      <c r="B1754" s="37"/>
      <c r="C1754" s="13"/>
      <c r="D1754" s="13"/>
      <c r="E1754" s="234"/>
      <c r="F1754" s="2"/>
      <c r="H1754" s="2"/>
      <c r="I1754" s="47"/>
      <c r="J1754" s="38"/>
      <c r="L1754" s="2"/>
      <c r="M1754" s="380"/>
      <c r="N1754" s="2"/>
      <c r="O1754" s="42"/>
    </row>
    <row r="1755" spans="2:15" x14ac:dyDescent="0.3">
      <c r="B1755" s="37"/>
      <c r="C1755" s="13" t="s">
        <v>113</v>
      </c>
      <c r="D1755" s="13"/>
      <c r="E1755" s="241"/>
      <c r="F1755" s="2"/>
      <c r="H1755" s="2"/>
      <c r="I1755" s="47" t="str">
        <f>IF(OR($E1715="Postponed, see Future Events for info",E1755&lt;&gt;""), "", "Information needed")</f>
        <v>Information needed</v>
      </c>
      <c r="J1755" s="38"/>
      <c r="L1755" s="2"/>
      <c r="M1755" s="380"/>
      <c r="N1755" s="2"/>
      <c r="O1755" s="42"/>
    </row>
    <row r="1756" spans="2:15" ht="13.5" thickBot="1" x14ac:dyDescent="0.35">
      <c r="B1756" s="37"/>
      <c r="C1756" s="14" t="str">
        <f>IF(E1755&lt;&gt;"Yes","","Was the contract reviewed by the RSC Legal team?")</f>
        <v/>
      </c>
      <c r="D1756" s="14"/>
      <c r="E1756" s="75"/>
      <c r="F1756" s="2"/>
      <c r="H1756" s="2"/>
      <c r="I1756" s="47" t="str">
        <f>IF(AND(C1756&lt;&gt;"",E1756=""), "Information needed","")</f>
        <v/>
      </c>
      <c r="J1756" s="38"/>
      <c r="L1756" s="2"/>
      <c r="M1756" s="380"/>
      <c r="N1756" s="2"/>
      <c r="O1756" s="42"/>
    </row>
    <row r="1757" spans="2:15" ht="13.5" thickBot="1" x14ac:dyDescent="0.35">
      <c r="B1757" s="37"/>
      <c r="C1757" s="2"/>
      <c r="D1757" s="2"/>
      <c r="E1757" s="234"/>
      <c r="F1757" s="2"/>
      <c r="H1757" s="2"/>
      <c r="I1757" s="47"/>
      <c r="J1757" s="38"/>
      <c r="L1757" s="2"/>
      <c r="M1757" s="380"/>
      <c r="N1757" s="2"/>
      <c r="O1757" s="42"/>
    </row>
    <row r="1758" spans="2:15" x14ac:dyDescent="0.3">
      <c r="B1758" s="37"/>
      <c r="C1758" s="13" t="s">
        <v>527</v>
      </c>
      <c r="D1758" s="13"/>
      <c r="E1758" s="235"/>
      <c r="F1758" s="2"/>
      <c r="H1758" s="2"/>
      <c r="I1758" s="47" t="str">
        <f>IF(OR($E1715="Cancelled",$E1715="Postponed, see Future Events for info",E1758&lt;&gt;""), "", "Information needed")</f>
        <v>Information needed</v>
      </c>
      <c r="J1758" s="38"/>
      <c r="L1758" s="2"/>
      <c r="M1758" s="380"/>
      <c r="N1758" s="2"/>
      <c r="O1758" s="42"/>
    </row>
    <row r="1759" spans="2:15" ht="26.25" customHeight="1" thickBot="1" x14ac:dyDescent="0.35">
      <c r="B1759" s="37"/>
      <c r="C1759" s="26" t="str">
        <f>IF(E1758&lt;&gt;"Yes","","Please provide details. Additional information can be provided on the Community support page.")</f>
        <v/>
      </c>
      <c r="D1759" s="14"/>
      <c r="E1759" s="146"/>
      <c r="F1759" s="2"/>
      <c r="H1759" s="2"/>
      <c r="I1759" s="47" t="str">
        <f>IF(AND(C1759&lt;&gt;"",E1759=""),"Information needed","")</f>
        <v/>
      </c>
      <c r="J1759" s="38"/>
      <c r="L1759" s="2"/>
      <c r="M1759" s="85" t="s">
        <v>131</v>
      </c>
      <c r="N1759" s="2"/>
      <c r="O1759" s="42"/>
    </row>
    <row r="1760" spans="2:15" ht="12" customHeight="1" thickBot="1" x14ac:dyDescent="0.35">
      <c r="B1760" s="37"/>
      <c r="C1760" s="2"/>
      <c r="D1760" s="2"/>
      <c r="E1760" s="234"/>
      <c r="F1760" s="2"/>
      <c r="H1760" s="2"/>
      <c r="I1760" s="47"/>
      <c r="J1760" s="38"/>
      <c r="L1760" s="2"/>
      <c r="M1760" s="382" t="s">
        <v>524</v>
      </c>
      <c r="N1760" s="2"/>
      <c r="O1760" s="42"/>
    </row>
    <row r="1761" spans="1:15" x14ac:dyDescent="0.3">
      <c r="B1761" s="37"/>
      <c r="C1761" s="13" t="s">
        <v>117</v>
      </c>
      <c r="D1761" s="13"/>
      <c r="E1761" s="235"/>
      <c r="F1761" s="2"/>
      <c r="H1761" s="2"/>
      <c r="I1761" s="47" t="str">
        <f>IF(OR($E1715="Cancelled",$E1715="Postponed, see Future Events for info",E1761&lt;&gt;""), "", "Information needed")</f>
        <v>Information needed</v>
      </c>
      <c r="J1761" s="38"/>
      <c r="L1761" s="2"/>
      <c r="M1761" s="382"/>
      <c r="N1761" s="2"/>
      <c r="O1761" s="42"/>
    </row>
    <row r="1762" spans="1:15" ht="26.25" customHeight="1" thickBot="1" x14ac:dyDescent="0.35">
      <c r="B1762" s="37"/>
      <c r="C1762" s="14" t="str">
        <f>IF(E1761&lt;&gt;"Yes","","Please provide details.")</f>
        <v/>
      </c>
      <c r="D1762" s="14"/>
      <c r="E1762" s="146"/>
      <c r="F1762" s="2"/>
      <c r="H1762" s="2"/>
      <c r="I1762" s="47" t="str">
        <f>IF(AND(C1762&lt;&gt;"",E1762=""),"Information needed","")</f>
        <v/>
      </c>
      <c r="J1762" s="38"/>
      <c r="L1762" s="2"/>
      <c r="M1762" s="85" t="s">
        <v>523</v>
      </c>
      <c r="N1762" s="2"/>
      <c r="O1762" s="42"/>
    </row>
    <row r="1763" spans="1:15" ht="18" customHeight="1" x14ac:dyDescent="0.3">
      <c r="B1763" s="37"/>
      <c r="C1763" s="4"/>
      <c r="D1763" s="4"/>
      <c r="E1763" s="234"/>
      <c r="F1763" s="2"/>
      <c r="H1763" s="2"/>
      <c r="I1763" s="47"/>
      <c r="J1763" s="38"/>
      <c r="L1763" s="2"/>
      <c r="M1763" s="2"/>
      <c r="N1763" s="2"/>
      <c r="O1763" s="42"/>
    </row>
    <row r="1764" spans="1:15" ht="18" x14ac:dyDescent="0.3">
      <c r="B1764" s="37"/>
      <c r="C1764" s="144" t="s">
        <v>447</v>
      </c>
      <c r="D1764" s="144"/>
      <c r="E1764" s="144"/>
      <c r="F1764" s="4"/>
      <c r="G1764" s="7"/>
      <c r="H1764" s="4"/>
      <c r="I1764" s="47"/>
      <c r="J1764" s="39"/>
      <c r="L1764" s="11"/>
      <c r="M1764" s="144" t="s">
        <v>447</v>
      </c>
      <c r="N1764" s="11"/>
      <c r="O1764" s="42"/>
    </row>
    <row r="1765" spans="1:15" ht="13.5" customHeight="1" thickBot="1" x14ac:dyDescent="0.35">
      <c r="B1765" s="37"/>
      <c r="C1765" s="2"/>
      <c r="D1765" s="2"/>
      <c r="E1765" s="242"/>
      <c r="F1765" s="2"/>
      <c r="H1765" s="2"/>
      <c r="I1765" s="47"/>
      <c r="J1765" s="38"/>
      <c r="L1765" s="2"/>
      <c r="M1765" s="381" t="s">
        <v>432</v>
      </c>
      <c r="N1765" s="2"/>
      <c r="O1765" s="42"/>
    </row>
    <row r="1766" spans="1:15" x14ac:dyDescent="0.3">
      <c r="B1766" s="37"/>
      <c r="C1766" s="4" t="s">
        <v>63</v>
      </c>
      <c r="D1766" s="4"/>
      <c r="E1766" s="243"/>
      <c r="F1766" s="2"/>
      <c r="H1766" s="2"/>
      <c r="I1766" s="47" t="str">
        <f>IF(OR($E1715="Cancelled",$E1715="Postponed, see Future Events for info",E1766&lt;&gt;""), "", "Information needed")</f>
        <v>Information needed</v>
      </c>
      <c r="J1766" s="38"/>
      <c r="L1766" s="2"/>
      <c r="M1766" s="381"/>
      <c r="N1766" s="2"/>
      <c r="O1766" s="42"/>
    </row>
    <row r="1767" spans="1:15" ht="13.5" thickBot="1" x14ac:dyDescent="0.35">
      <c r="A1767" s="201"/>
      <c r="B1767" s="37"/>
      <c r="C1767" s="248" t="str">
        <f>IF(E1766&lt;&gt;"Red","","Did you submit a declaration form for your red risk assessment?")</f>
        <v/>
      </c>
      <c r="D1767" s="14"/>
      <c r="E1767" s="146"/>
      <c r="F1767" s="2"/>
      <c r="H1767" s="2"/>
      <c r="I1767" s="47" t="str">
        <f>IF(AND(C1767&lt;&gt;"",E1767=""), "Information needed","")</f>
        <v/>
      </c>
      <c r="J1767" s="38"/>
      <c r="K1767" s="201"/>
      <c r="L1767" s="2"/>
      <c r="M1767" s="381"/>
      <c r="N1767" s="2"/>
      <c r="O1767" s="42"/>
    </row>
    <row r="1768" spans="1:15" s="15" customFormat="1" ht="13.5" thickBot="1" x14ac:dyDescent="0.35">
      <c r="A1768" s="68"/>
      <c r="B1768" s="37"/>
      <c r="C1768" s="4"/>
      <c r="D1768" s="4"/>
      <c r="E1768" s="234"/>
      <c r="F1768" s="2"/>
      <c r="G1768" s="8"/>
      <c r="H1768" s="2"/>
      <c r="I1768" s="47"/>
      <c r="J1768" s="38"/>
      <c r="K1768" s="68"/>
      <c r="L1768" s="2"/>
      <c r="M1768" s="381"/>
      <c r="N1768" s="2"/>
      <c r="O1768" s="43"/>
    </row>
    <row r="1769" spans="1:15" x14ac:dyDescent="0.3">
      <c r="B1769" s="37"/>
      <c r="C1769" s="4" t="s">
        <v>237</v>
      </c>
      <c r="D1769" s="4"/>
      <c r="E1769" s="244"/>
      <c r="F1769" s="2"/>
      <c r="H1769" s="2"/>
      <c r="I1769" s="47" t="str">
        <f>IF(OR($E1715="Cancelled",$E1715="Postponed, see Future Events for info",E1769&lt;&gt;""), "", "Information needed")</f>
        <v>Information needed</v>
      </c>
      <c r="J1769" s="38"/>
      <c r="L1769" s="2"/>
      <c r="M1769" s="381"/>
      <c r="N1769" s="10"/>
      <c r="O1769" s="42"/>
    </row>
    <row r="1770" spans="1:15" ht="13.5" customHeight="1" thickBot="1" x14ac:dyDescent="0.35">
      <c r="B1770" s="37"/>
      <c r="C1770" s="248" t="str">
        <f>IF(E1769&lt;&gt;"Yes","","Did your event comply with Rule 8.3 of the member network rules?")</f>
        <v/>
      </c>
      <c r="D1770" s="14"/>
      <c r="E1770" s="146"/>
      <c r="F1770" s="2"/>
      <c r="H1770" s="2"/>
      <c r="I1770" s="47" t="str">
        <f>IF(AND(C1770&lt;&gt;"",E1770=""), "Information needed","")</f>
        <v/>
      </c>
      <c r="J1770" s="38"/>
      <c r="L1770" s="2"/>
      <c r="M1770" s="381"/>
      <c r="N1770" s="10"/>
      <c r="O1770" s="42"/>
    </row>
    <row r="1771" spans="1:15" ht="14.25" customHeight="1" thickBot="1" x14ac:dyDescent="0.35">
      <c r="B1771" s="37"/>
      <c r="C1771" s="14"/>
      <c r="D1771" s="14"/>
      <c r="E1771" s="245"/>
      <c r="F1771" s="2"/>
      <c r="H1771" s="2"/>
      <c r="I1771" s="47"/>
      <c r="J1771" s="38"/>
      <c r="L1771" s="2"/>
      <c r="M1771" s="381"/>
      <c r="N1771" s="10"/>
      <c r="O1771" s="42"/>
    </row>
    <row r="1772" spans="1:15" ht="40.5" customHeight="1" thickBot="1" x14ac:dyDescent="0.35">
      <c r="B1772" s="37"/>
      <c r="C1772" s="27" t="s">
        <v>182</v>
      </c>
      <c r="D1772" s="27"/>
      <c r="E1772" s="145"/>
      <c r="F1772" s="2"/>
      <c r="H1772" s="2"/>
      <c r="I1772" s="51" t="str">
        <f>IF(OR($E1715="Cancelled",$E1715="Postponed, see Future Events for info",E1772&lt;&gt;""), "", "Optional")</f>
        <v>Optional</v>
      </c>
      <c r="J1772" s="38"/>
      <c r="L1772" s="2"/>
      <c r="M1772" s="85" t="s">
        <v>236</v>
      </c>
      <c r="N1772" s="10"/>
      <c r="O1772" s="42"/>
    </row>
    <row r="1773" spans="1:15" ht="13.5" customHeight="1" x14ac:dyDescent="0.3">
      <c r="B1773" s="37"/>
      <c r="C1773" s="2"/>
      <c r="D1773" s="2"/>
      <c r="E1773" s="245"/>
      <c r="F1773" s="2"/>
      <c r="H1773" s="2"/>
      <c r="I1773" s="47"/>
      <c r="J1773" s="38"/>
      <c r="L1773" s="2"/>
      <c r="M1773" s="45"/>
      <c r="N1773" s="2"/>
      <c r="O1773" s="42"/>
    </row>
    <row r="1774" spans="1:15" ht="18" x14ac:dyDescent="0.4">
      <c r="B1774" s="37"/>
      <c r="C1774" s="142" t="s">
        <v>64</v>
      </c>
      <c r="D1774" s="142"/>
      <c r="E1774" s="142"/>
      <c r="F1774" s="2"/>
      <c r="H1774" s="2"/>
      <c r="I1774" s="47"/>
      <c r="J1774" s="38"/>
      <c r="L1774" s="2"/>
      <c r="M1774" s="144" t="s">
        <v>64</v>
      </c>
      <c r="N1774" s="2"/>
      <c r="O1774" s="42"/>
    </row>
    <row r="1775" spans="1:15" x14ac:dyDescent="0.3">
      <c r="B1775" s="37"/>
      <c r="C1775" s="4"/>
      <c r="D1775" s="4"/>
      <c r="E1775" s="234"/>
      <c r="F1775" s="2"/>
      <c r="H1775" s="2"/>
      <c r="I1775" s="47"/>
      <c r="J1775" s="38"/>
      <c r="L1775" s="2"/>
      <c r="M1775" s="381" t="s">
        <v>445</v>
      </c>
      <c r="N1775" s="2"/>
      <c r="O1775" s="42"/>
    </row>
    <row r="1776" spans="1:15" ht="14.25" customHeight="1" thickBot="1" x14ac:dyDescent="0.35">
      <c r="B1776" s="37"/>
      <c r="C1776" s="4" t="s">
        <v>360</v>
      </c>
      <c r="D1776" s="4"/>
      <c r="E1776" s="234"/>
      <c r="F1776" s="2"/>
      <c r="H1776" s="2"/>
      <c r="I1776" s="47"/>
      <c r="J1776" s="38"/>
      <c r="L1776" s="2"/>
      <c r="M1776" s="381"/>
      <c r="N1776" s="2"/>
      <c r="O1776" s="42"/>
    </row>
    <row r="1777" spans="1:15" ht="14.25" customHeight="1" x14ac:dyDescent="0.3">
      <c r="B1777" s="37"/>
      <c r="C1777" s="86" t="s">
        <v>69</v>
      </c>
      <c r="D1777" s="86"/>
      <c r="E1777" s="235"/>
      <c r="F1777" s="2"/>
      <c r="H1777" s="2"/>
      <c r="I1777" s="47" t="str">
        <f>IF(OR($E1715="Cancelled",$E1715="Postponed, see Future Events for info",E1777&lt;&gt;""), "", "Information needed")</f>
        <v>Information needed</v>
      </c>
      <c r="J1777" s="38"/>
      <c r="L1777" s="2"/>
      <c r="M1777" s="381"/>
      <c r="N1777" s="2"/>
      <c r="O1777" s="42"/>
    </row>
    <row r="1778" spans="1:15" ht="14.25" customHeight="1" x14ac:dyDescent="0.3">
      <c r="B1778" s="37"/>
      <c r="C1778" s="86" t="s">
        <v>70</v>
      </c>
      <c r="D1778" s="86"/>
      <c r="E1778" s="246"/>
      <c r="F1778" s="2"/>
      <c r="H1778" s="2"/>
      <c r="I1778" s="47" t="str">
        <f>IF(OR($E1715="Cancelled",$E1715="Postponed, see Future Events for info",E1778&lt;&gt;""), "", "Information needed")</f>
        <v>Information needed</v>
      </c>
      <c r="J1778" s="38"/>
      <c r="L1778" s="2"/>
      <c r="M1778" s="381"/>
      <c r="N1778" s="2"/>
      <c r="O1778" s="42"/>
    </row>
    <row r="1779" spans="1:15" ht="14.25" customHeight="1" x14ac:dyDescent="0.3">
      <c r="B1779" s="37"/>
      <c r="C1779" s="86" t="s">
        <v>72</v>
      </c>
      <c r="D1779" s="86"/>
      <c r="E1779" s="237"/>
      <c r="F1779" s="2"/>
      <c r="H1779" s="2"/>
      <c r="I1779" s="47" t="str">
        <f>IF(OR($E1715="Cancelled",$E1715="Postponed, see Future Events for info",E1779&lt;&gt;""), "", "Information needed")</f>
        <v>Information needed</v>
      </c>
      <c r="J1779" s="38"/>
      <c r="L1779" s="2"/>
      <c r="M1779" s="381"/>
      <c r="N1779" s="2"/>
      <c r="O1779" s="42"/>
    </row>
    <row r="1780" spans="1:15" ht="14.25" customHeight="1" thickBot="1" x14ac:dyDescent="0.35">
      <c r="B1780" s="37"/>
      <c r="C1780" s="86" t="s">
        <v>71</v>
      </c>
      <c r="D1780" s="86"/>
      <c r="E1780" s="236"/>
      <c r="F1780" s="2"/>
      <c r="H1780" s="2"/>
      <c r="I1780" s="47" t="str">
        <f>IF(OR($E1715="Cancelled",$E1715="Postponed, see Future Events for info",E1780&lt;&gt;""), "", "Information needed")</f>
        <v>Information needed</v>
      </c>
      <c r="J1780" s="38"/>
      <c r="L1780" s="2"/>
      <c r="M1780" s="381"/>
      <c r="N1780" s="2"/>
      <c r="O1780" s="42"/>
    </row>
    <row r="1781" spans="1:15" ht="14.25" customHeight="1" thickBot="1" x14ac:dyDescent="0.35">
      <c r="B1781" s="37"/>
      <c r="C1781" s="2"/>
      <c r="D1781" s="2"/>
      <c r="E1781" s="234"/>
      <c r="F1781" s="2"/>
      <c r="H1781" s="2"/>
      <c r="I1781" s="47"/>
      <c r="J1781" s="38"/>
      <c r="L1781" s="2"/>
      <c r="M1781" s="381"/>
      <c r="N1781" s="2"/>
      <c r="O1781" s="42"/>
    </row>
    <row r="1782" spans="1:15" ht="12.75" customHeight="1" x14ac:dyDescent="0.3">
      <c r="B1782" s="37"/>
      <c r="C1782" s="46" t="s">
        <v>65</v>
      </c>
      <c r="D1782" s="46"/>
      <c r="E1782" s="235"/>
      <c r="F1782" s="2"/>
      <c r="H1782" s="2"/>
      <c r="I1782" s="47" t="str">
        <f>IF(OR($E1715="Cancelled",$E1715="Postponed, see Future Events for info",E1782&lt;&gt;""), "", "Information needed")</f>
        <v>Information needed</v>
      </c>
      <c r="J1782" s="38"/>
      <c r="L1782" s="2"/>
      <c r="M1782" s="381"/>
      <c r="N1782" s="2"/>
      <c r="O1782" s="42"/>
    </row>
    <row r="1783" spans="1:15" ht="56.25" customHeight="1" thickBot="1" x14ac:dyDescent="0.3">
      <c r="B1783" s="37"/>
      <c r="C1783" s="14" t="str">
        <f>IF(E1782&lt;&gt;"Yes","","Please provide details here")</f>
        <v/>
      </c>
      <c r="D1783" s="14"/>
      <c r="E1783" s="75"/>
      <c r="F1783" s="14"/>
      <c r="G1783" s="54"/>
      <c r="H1783" s="14"/>
      <c r="I1783" s="47" t="str">
        <f>IF(AND(C1783&lt;&gt;"",E1783=""), "Information needed","")</f>
        <v/>
      </c>
      <c r="J1783" s="83"/>
      <c r="L1783" s="2"/>
      <c r="M1783" s="381"/>
      <c r="N1783" s="2"/>
      <c r="O1783" s="84"/>
    </row>
    <row r="1784" spans="1:15" ht="13.5" thickBot="1" x14ac:dyDescent="0.35">
      <c r="B1784" s="37"/>
      <c r="C1784" s="4"/>
      <c r="D1784" s="4"/>
      <c r="E1784" s="26"/>
      <c r="F1784" s="2"/>
      <c r="H1784" s="2"/>
      <c r="I1784" s="47"/>
      <c r="J1784" s="38"/>
      <c r="L1784" s="2"/>
      <c r="M1784" s="381"/>
      <c r="N1784" s="2"/>
      <c r="O1784" s="42"/>
    </row>
    <row r="1785" spans="1:15" ht="57" customHeight="1" thickBot="1" x14ac:dyDescent="0.35">
      <c r="B1785" s="37"/>
      <c r="C1785" s="27" t="s">
        <v>75</v>
      </c>
      <c r="D1785" s="27"/>
      <c r="E1785" s="145"/>
      <c r="F1785" s="2"/>
      <c r="H1785" s="2"/>
      <c r="I1785" s="51" t="str">
        <f>IF(OR($E1715="Cancelled",$E1715="Postponed, see Future Events for info",E1785&lt;&gt;""), "", "Optional")</f>
        <v>Optional</v>
      </c>
      <c r="J1785" s="38"/>
      <c r="L1785" s="2"/>
      <c r="M1785" s="85" t="s">
        <v>448</v>
      </c>
      <c r="N1785" s="2"/>
      <c r="O1785" s="42"/>
    </row>
    <row r="1786" spans="1:15" x14ac:dyDescent="0.3">
      <c r="B1786" s="37"/>
      <c r="C1786" s="4"/>
      <c r="D1786" s="4"/>
      <c r="E1786" s="234"/>
      <c r="F1786" s="2"/>
      <c r="H1786" s="2"/>
      <c r="I1786" s="47"/>
      <c r="J1786" s="38"/>
      <c r="L1786" s="2"/>
      <c r="M1786" s="4"/>
      <c r="N1786" s="2"/>
      <c r="O1786" s="42"/>
    </row>
    <row r="1787" spans="1:15" ht="13.5" thickBot="1" x14ac:dyDescent="0.35">
      <c r="C1787" s="8"/>
      <c r="D1787" s="8"/>
      <c r="I1787" s="50"/>
      <c r="J1787" s="42"/>
      <c r="M1787" s="8"/>
    </row>
    <row r="1788" spans="1:15" s="98" customFormat="1" ht="21.75" customHeight="1" thickBot="1" x14ac:dyDescent="0.35">
      <c r="C1788" s="247" t="s">
        <v>392</v>
      </c>
      <c r="D1788" s="150"/>
      <c r="E1788" s="247" t="s">
        <v>413</v>
      </c>
      <c r="I1788" s="96"/>
      <c r="M1788" s="94" t="s">
        <v>251</v>
      </c>
    </row>
    <row r="1789" spans="1:15" ht="12.5" x14ac:dyDescent="0.25">
      <c r="C1789" s="44"/>
      <c r="D1789" s="44"/>
      <c r="M1789" s="44"/>
    </row>
    <row r="1791" spans="1:15" x14ac:dyDescent="0.3">
      <c r="B1791" s="37"/>
      <c r="C1791" s="4"/>
      <c r="D1791" s="4"/>
      <c r="E1791" s="234"/>
      <c r="F1791" s="2"/>
      <c r="H1791" s="2"/>
      <c r="I1791" s="48"/>
      <c r="J1791" s="2"/>
      <c r="L1791" s="2"/>
      <c r="M1791" s="4"/>
      <c r="N1791" s="2"/>
    </row>
    <row r="1792" spans="1:15" ht="29.5" x14ac:dyDescent="0.25">
      <c r="A1792" s="200">
        <v>22</v>
      </c>
      <c r="B1792" s="35"/>
      <c r="C1792" s="151" t="s">
        <v>331</v>
      </c>
      <c r="D1792" s="151"/>
      <c r="E1792" s="151"/>
      <c r="F1792" s="152"/>
      <c r="G1792" s="16"/>
      <c r="H1792" s="12"/>
      <c r="I1792" s="140" t="str">
        <f>IF(COUNTIF(I1796:I1870,"Information needed")&lt;1,"Complete","Incomplete")</f>
        <v>Incomplete</v>
      </c>
      <c r="J1792" s="41"/>
      <c r="K1792" s="200">
        <v>22</v>
      </c>
      <c r="L1792" s="12"/>
      <c r="M1792" s="101" t="s">
        <v>263</v>
      </c>
      <c r="N1792" s="12"/>
    </row>
    <row r="1793" spans="2:15" x14ac:dyDescent="0.3">
      <c r="B1793" s="37"/>
      <c r="C1793" s="37"/>
      <c r="D1793" s="37"/>
      <c r="E1793" s="37"/>
      <c r="F1793" s="37"/>
      <c r="G1793" s="16"/>
      <c r="H1793" s="37"/>
      <c r="I1793" s="37"/>
      <c r="J1793" s="37"/>
      <c r="L1793" s="2"/>
      <c r="M1793" s="4"/>
      <c r="N1793" s="2"/>
    </row>
    <row r="1794" spans="2:15" ht="18" customHeight="1" x14ac:dyDescent="0.4">
      <c r="B1794" s="37"/>
      <c r="C1794" s="142" t="s">
        <v>446</v>
      </c>
      <c r="D1794" s="142"/>
      <c r="E1794" s="141"/>
      <c r="F1794" s="2"/>
      <c r="H1794" s="2"/>
      <c r="I1794" s="48"/>
      <c r="J1794" s="2"/>
      <c r="L1794" s="2"/>
      <c r="M1794" s="143" t="s">
        <v>319</v>
      </c>
      <c r="N1794" s="2"/>
    </row>
    <row r="1795" spans="2:15" ht="13.5" customHeight="1" thickBot="1" x14ac:dyDescent="0.35">
      <c r="B1795" s="37"/>
      <c r="C1795" s="4"/>
      <c r="D1795" s="4"/>
      <c r="E1795" s="234"/>
      <c r="F1795" s="2"/>
      <c r="H1795" s="2"/>
      <c r="I1795" s="48"/>
      <c r="J1795" s="2"/>
      <c r="L1795" s="2"/>
      <c r="M1795" s="26"/>
      <c r="N1795" s="2"/>
    </row>
    <row r="1796" spans="2:15" ht="13.5" customHeight="1" x14ac:dyDescent="0.3">
      <c r="B1796" s="37"/>
      <c r="C1796" s="13" t="s">
        <v>13</v>
      </c>
      <c r="D1796" s="13"/>
      <c r="E1796" s="235"/>
      <c r="F1796" s="2"/>
      <c r="H1796" s="2"/>
      <c r="I1796" s="47" t="str">
        <f>IF(OR($E1800="Cancelled",$E1800="Postponed, see Future Events for info",E1796&lt;&gt;""), "", "Information needed")</f>
        <v>Information needed</v>
      </c>
      <c r="J1796" s="38"/>
      <c r="L1796" s="2"/>
      <c r="M1796" s="355" t="s">
        <v>457</v>
      </c>
      <c r="N1796" s="2"/>
      <c r="O1796" s="42"/>
    </row>
    <row r="1797" spans="2:15" ht="13.5" customHeight="1" x14ac:dyDescent="0.3">
      <c r="B1797" s="37"/>
      <c r="C1797" s="13" t="s">
        <v>50</v>
      </c>
      <c r="D1797" s="13"/>
      <c r="E1797" s="237"/>
      <c r="F1797" s="2"/>
      <c r="H1797" s="2"/>
      <c r="I1797" s="47" t="str">
        <f>IF(OR($E1800="Cancelled",$E1800="Postponed, see Future Events for info",E1797&lt;&gt;""), "", "Information needed")</f>
        <v>Information needed</v>
      </c>
      <c r="J1797" s="38"/>
      <c r="L1797" s="2"/>
      <c r="M1797" s="355"/>
      <c r="N1797" s="2"/>
      <c r="O1797" s="42"/>
    </row>
    <row r="1798" spans="2:15" ht="13.5" customHeight="1" x14ac:dyDescent="0.3">
      <c r="B1798" s="37"/>
      <c r="C1798" s="13" t="s">
        <v>110</v>
      </c>
      <c r="D1798" s="13"/>
      <c r="E1798" s="237"/>
      <c r="F1798" s="2"/>
      <c r="H1798" s="2"/>
      <c r="I1798" s="47" t="str">
        <f>IF(OR($E1800="Cancelled",$E1800="Postponed, see Future Events for info",E1798&lt;&gt;""), "", "Information needed")</f>
        <v>Information needed</v>
      </c>
      <c r="J1798" s="38"/>
      <c r="L1798" s="2"/>
      <c r="M1798" s="355"/>
      <c r="N1798" s="2"/>
      <c r="O1798" s="42"/>
    </row>
    <row r="1799" spans="2:15" ht="13.5" customHeight="1" x14ac:dyDescent="0.3">
      <c r="B1799" s="37"/>
      <c r="C1799" s="13" t="s">
        <v>487</v>
      </c>
      <c r="D1799" s="13"/>
      <c r="E1799" s="237"/>
      <c r="F1799" s="2"/>
      <c r="H1799" s="2"/>
      <c r="I1799" s="47" t="str">
        <f>IF(OR($E1800="Cancelled",$E1800="Postponed, see Future Events for info",E1799&lt;&gt;""), "", "Information needed")</f>
        <v>Information needed</v>
      </c>
      <c r="J1799" s="38"/>
      <c r="L1799" s="2"/>
      <c r="M1799" s="355"/>
      <c r="N1799" s="2"/>
      <c r="O1799" s="42"/>
    </row>
    <row r="1800" spans="2:15" ht="13.5" customHeight="1" thickBot="1" x14ac:dyDescent="0.35">
      <c r="B1800" s="37"/>
      <c r="C1800" s="156" t="s">
        <v>486</v>
      </c>
      <c r="D1800" s="13"/>
      <c r="E1800" s="236"/>
      <c r="F1800" s="2"/>
      <c r="H1800" s="2"/>
      <c r="I1800" s="47" t="str">
        <f>IF(OR($E1800="Cancelled",$E1800="Postponed, see Future Events for info",E1800&lt;&gt;""), "", "Information needed")</f>
        <v>Information needed</v>
      </c>
      <c r="J1800" s="38"/>
      <c r="L1800" s="2"/>
      <c r="M1800" s="355"/>
      <c r="N1800" s="2"/>
      <c r="O1800" s="42"/>
    </row>
    <row r="1801" spans="2:15" ht="13.5" customHeight="1" thickBot="1" x14ac:dyDescent="0.35">
      <c r="B1801" s="37"/>
      <c r="C1801" s="13"/>
      <c r="D1801" s="13"/>
      <c r="E1801" s="234"/>
      <c r="F1801" s="2"/>
      <c r="H1801" s="2"/>
      <c r="I1801" s="47"/>
      <c r="J1801" s="38"/>
      <c r="L1801" s="2"/>
      <c r="M1801" s="355"/>
      <c r="N1801" s="2"/>
      <c r="O1801" s="42"/>
    </row>
    <row r="1802" spans="2:15" ht="13.5" customHeight="1" x14ac:dyDescent="0.3">
      <c r="B1802" s="37"/>
      <c r="C1802" s="13" t="s">
        <v>503</v>
      </c>
      <c r="D1802" s="13"/>
      <c r="E1802" s="235"/>
      <c r="F1802" s="2"/>
      <c r="H1802" s="2"/>
      <c r="I1802" s="47" t="str">
        <f>IF(OR($E1800="Cancelled",$E1800="Postponed, see Future Events for info",E1802&lt;&gt;""), "", "Information needed")</f>
        <v>Information needed</v>
      </c>
      <c r="J1802" s="38"/>
      <c r="L1802" s="2"/>
      <c r="M1802" s="355"/>
      <c r="N1802" s="2"/>
      <c r="O1802" s="42"/>
    </row>
    <row r="1803" spans="2:15" ht="13.5" customHeight="1" thickBot="1" x14ac:dyDescent="0.35">
      <c r="B1803" s="37"/>
      <c r="C1803" s="23" t="str">
        <f>IF(E1802&lt;&gt;"Yes","Use this space if you would like to report repeated 2023 events as one entry","If yes, how many times did you run this event/ how many events were in the series?")</f>
        <v>Use this space if you would like to report repeated 2023 events as one entry</v>
      </c>
      <c r="D1803" s="13"/>
      <c r="E1803" s="236"/>
      <c r="F1803" s="2"/>
      <c r="H1803" s="2"/>
      <c r="I1803" s="47" t="str">
        <f>IF(AND(C1803="If yes, how many times did you run this event/ how many events were in the series?",E1803=""), "Information needed","")</f>
        <v/>
      </c>
      <c r="J1803" s="38"/>
      <c r="L1803" s="2"/>
      <c r="M1803" s="355"/>
      <c r="N1803" s="2"/>
      <c r="O1803" s="42"/>
    </row>
    <row r="1804" spans="2:15" ht="13.5" customHeight="1" thickBot="1" x14ac:dyDescent="0.35">
      <c r="B1804" s="37"/>
      <c r="C1804" s="13"/>
      <c r="D1804" s="13"/>
      <c r="E1804" s="234"/>
      <c r="F1804" s="2"/>
      <c r="H1804" s="2"/>
      <c r="I1804" s="47"/>
      <c r="J1804" s="38"/>
      <c r="L1804" s="2"/>
      <c r="M1804" s="355" t="s">
        <v>456</v>
      </c>
      <c r="N1804" s="2"/>
      <c r="O1804" s="42"/>
    </row>
    <row r="1805" spans="2:15" ht="13.5" customHeight="1" x14ac:dyDescent="0.3">
      <c r="B1805" s="37"/>
      <c r="C1805" s="13" t="str">
        <f>IF(E1802&lt;&gt;"Yes","Start date","Date of first event")</f>
        <v>Start date</v>
      </c>
      <c r="D1805" s="13"/>
      <c r="E1805" s="238"/>
      <c r="F1805" s="2"/>
      <c r="H1805" s="2"/>
      <c r="I1805" s="47" t="str">
        <f>IF(OR($E1800="Cancelled",$E1800="Postponed, see Future Events for info",E1805&lt;&gt;""), "", "Information needed")</f>
        <v>Information needed</v>
      </c>
      <c r="J1805" s="38"/>
      <c r="L1805" s="2"/>
      <c r="M1805" s="355"/>
      <c r="N1805" s="2"/>
      <c r="O1805" s="42"/>
    </row>
    <row r="1806" spans="2:15" ht="13.5" customHeight="1" thickBot="1" x14ac:dyDescent="0.35">
      <c r="B1806" s="37"/>
      <c r="C1806" s="13" t="str">
        <f>IF(E1802&lt;&gt;"Yes","End date","Date of last event")</f>
        <v>End date</v>
      </c>
      <c r="D1806" s="13"/>
      <c r="E1806" s="239"/>
      <c r="F1806" s="2"/>
      <c r="H1806" s="2"/>
      <c r="I1806" s="47" t="str">
        <f>IF(OR($E1800="Cancelled",$E1800="Postponed, see Future Events for info",E1806&lt;&gt;""), "", "Information needed")</f>
        <v>Information needed</v>
      </c>
      <c r="J1806" s="38"/>
      <c r="L1806" s="2"/>
      <c r="M1806" s="355"/>
      <c r="N1806" s="2"/>
      <c r="O1806" s="42"/>
    </row>
    <row r="1807" spans="2:15" ht="13.5" customHeight="1" thickBot="1" x14ac:dyDescent="0.35">
      <c r="B1807" s="37"/>
      <c r="C1807" s="13"/>
      <c r="D1807" s="13"/>
      <c r="E1807" s="234"/>
      <c r="F1807" s="2"/>
      <c r="H1807" s="2"/>
      <c r="I1807" s="47"/>
      <c r="J1807" s="38"/>
      <c r="L1807" s="2"/>
      <c r="M1807" s="147" t="s">
        <v>389</v>
      </c>
      <c r="N1807" s="2"/>
      <c r="O1807" s="42"/>
    </row>
    <row r="1808" spans="2:15" ht="13.5" customHeight="1" x14ac:dyDescent="0.3">
      <c r="B1808" s="37"/>
      <c r="C1808" s="13" t="s">
        <v>54</v>
      </c>
      <c r="D1808" s="13"/>
      <c r="E1808" s="235"/>
      <c r="F1808" s="2"/>
      <c r="H1808" s="2"/>
      <c r="I1808" s="47" t="str">
        <f>IF(OR($E1800="Cancelled",$E1800="Postponed, see Future Events for info",E1808&lt;&gt;""), "", "Information needed")</f>
        <v>Information needed</v>
      </c>
      <c r="J1808" s="38"/>
      <c r="L1808" s="2"/>
      <c r="M1808" s="26"/>
      <c r="N1808" s="2"/>
      <c r="O1808" s="42"/>
    </row>
    <row r="1809" spans="2:15" ht="13.5" customHeight="1" thickBot="1" x14ac:dyDescent="0.35">
      <c r="B1809" s="37"/>
      <c r="C1809" s="13" t="s">
        <v>73</v>
      </c>
      <c r="D1809" s="13"/>
      <c r="E1809" s="236"/>
      <c r="F1809" s="2"/>
      <c r="H1809" s="2"/>
      <c r="I1809" s="51" t="str">
        <f>IF(OR($E1800="Cancelled",$E1800="Postponed, see Future Events for info",E1809&lt;&gt;""), "", "Optional")</f>
        <v>Optional</v>
      </c>
      <c r="J1809" s="38"/>
      <c r="L1809" s="2"/>
      <c r="M1809" s="355" t="s">
        <v>453</v>
      </c>
      <c r="N1809" s="2"/>
      <c r="O1809" s="42"/>
    </row>
    <row r="1810" spans="2:15" ht="13.5" customHeight="1" thickBot="1" x14ac:dyDescent="0.35">
      <c r="B1810" s="37"/>
      <c r="C1810" s="13"/>
      <c r="D1810" s="13"/>
      <c r="E1810" s="234"/>
      <c r="F1810" s="2"/>
      <c r="H1810" s="2"/>
      <c r="I1810" s="47"/>
      <c r="J1810" s="38"/>
      <c r="L1810" s="2"/>
      <c r="M1810" s="355"/>
      <c r="N1810" s="2"/>
      <c r="O1810" s="42"/>
    </row>
    <row r="1811" spans="2:15" ht="13.5" customHeight="1" x14ac:dyDescent="0.3">
      <c r="B1811" s="37"/>
      <c r="C1811" s="13" t="s">
        <v>55</v>
      </c>
      <c r="D1811" s="13"/>
      <c r="E1811" s="235"/>
      <c r="F1811" s="2"/>
      <c r="H1811" s="2"/>
      <c r="I1811" s="47" t="str">
        <f>IF(OR($E1800="Cancelled",$E1800="Postponed, see Future Events for info",E1811&lt;&gt;""), "", "Information needed")</f>
        <v>Information needed</v>
      </c>
      <c r="J1811" s="38"/>
      <c r="L1811" s="2"/>
      <c r="M1811" s="355"/>
      <c r="N1811" s="2"/>
      <c r="O1811" s="42"/>
    </row>
    <row r="1812" spans="2:15" ht="13.5" customHeight="1" thickBot="1" x14ac:dyDescent="0.35">
      <c r="B1812" s="37"/>
      <c r="C1812" s="13" t="s">
        <v>74</v>
      </c>
      <c r="D1812" s="13"/>
      <c r="E1812" s="236"/>
      <c r="F1812" s="2"/>
      <c r="H1812" s="2"/>
      <c r="I1812" s="51" t="str">
        <f>IF(OR($E1800="Cancelled",$E1800="Postponed, see Future Events for info",E1812&lt;&gt;""), "", "Optional")</f>
        <v>Optional</v>
      </c>
      <c r="J1812" s="38"/>
      <c r="L1812" s="2"/>
      <c r="M1812" s="355"/>
      <c r="N1812" s="2"/>
      <c r="O1812" s="42"/>
    </row>
    <row r="1813" spans="2:15" ht="13.5" customHeight="1" thickBot="1" x14ac:dyDescent="0.35">
      <c r="B1813" s="37"/>
      <c r="C1813" s="13"/>
      <c r="D1813" s="13"/>
      <c r="E1813" s="234"/>
      <c r="F1813" s="2"/>
      <c r="H1813" s="2"/>
      <c r="I1813" s="47"/>
      <c r="J1813" s="38"/>
      <c r="L1813" s="2"/>
      <c r="M1813" s="355"/>
      <c r="N1813" s="2"/>
      <c r="O1813" s="42"/>
    </row>
    <row r="1814" spans="2:15" ht="13.5" customHeight="1" x14ac:dyDescent="0.3">
      <c r="B1814" s="37"/>
      <c r="C1814" s="13" t="str">
        <f>IF(E1802&lt;&gt;"Yes","Number of attendees (approx.)","Number of attendees (average number per event)")</f>
        <v>Number of attendees (approx.)</v>
      </c>
      <c r="D1814" s="13"/>
      <c r="E1814" s="235"/>
      <c r="F1814" s="2"/>
      <c r="H1814" s="2"/>
      <c r="I1814" s="47" t="str">
        <f>IF(OR($E1800="Cancelled",$E1800="Postponed, see Future Events for info",E1814&lt;&gt;""), "", "Information needed")</f>
        <v>Information needed</v>
      </c>
      <c r="J1814" s="38"/>
      <c r="L1814" s="2"/>
      <c r="M1814" s="355"/>
      <c r="N1814" s="2"/>
      <c r="O1814" s="42"/>
    </row>
    <row r="1815" spans="2:15" ht="13.5" customHeight="1" thickBot="1" x14ac:dyDescent="0.35">
      <c r="B1815" s="37"/>
      <c r="C1815" s="13" t="s">
        <v>483</v>
      </c>
      <c r="D1815" s="13"/>
      <c r="E1815" s="236"/>
      <c r="F1815" s="2"/>
      <c r="H1815" s="2"/>
      <c r="I1815" s="47" t="str">
        <f>IF(OR($E1800="Cancelled",$E1800="Postponed, see Future Events for info",E1815&lt;&gt;""), "", "Information needed")</f>
        <v>Information needed</v>
      </c>
      <c r="J1815" s="38"/>
      <c r="L1815" s="2"/>
      <c r="M1815" s="355"/>
      <c r="N1815" s="2"/>
      <c r="O1815" s="42"/>
    </row>
    <row r="1816" spans="2:15" ht="13.5" customHeight="1" x14ac:dyDescent="0.3">
      <c r="B1816" s="37"/>
      <c r="C1816" s="13"/>
      <c r="D1816" s="13"/>
      <c r="E1816" s="234"/>
      <c r="F1816" s="2"/>
      <c r="H1816" s="2"/>
      <c r="I1816" s="47"/>
      <c r="J1816" s="38"/>
      <c r="L1816" s="2"/>
      <c r="M1816" s="331"/>
      <c r="N1816" s="2"/>
      <c r="O1816" s="42"/>
    </row>
    <row r="1817" spans="2:15" ht="15" customHeight="1" thickBot="1" x14ac:dyDescent="0.35">
      <c r="B1817" s="328"/>
      <c r="C1817" s="332" t="s">
        <v>517</v>
      </c>
      <c r="D1817" s="329"/>
      <c r="E1817" s="330"/>
      <c r="F1817" s="2"/>
      <c r="H1817" s="2"/>
      <c r="I1817" s="47"/>
      <c r="J1817" s="38"/>
      <c r="L1817" s="2"/>
      <c r="M1817" s="382" t="s">
        <v>504</v>
      </c>
      <c r="N1817" s="2"/>
      <c r="O1817" s="42"/>
    </row>
    <row r="1818" spans="2:15" ht="13.5" customHeight="1" x14ac:dyDescent="0.3">
      <c r="B1818" s="328"/>
      <c r="C1818" s="333" t="s">
        <v>493</v>
      </c>
      <c r="D1818" s="329"/>
      <c r="E1818" s="269"/>
      <c r="F1818" s="2"/>
      <c r="H1818" s="2"/>
      <c r="I1818" s="379" t="str">
        <f>IF(OR(E1818&lt;&gt;"",E1819&lt;&gt;"",E1820&lt;&gt;"",E1821&lt;&gt;"",E1822&lt;&gt;"",E1823&lt;&gt;"",E1824&lt;&gt;"",E1825&lt;&gt;"",E1826&lt;&gt;"",E1827&lt;&gt;"",E1828&lt;&gt;"",E1829&lt;&gt;""), "", "Information needed")</f>
        <v>Information needed</v>
      </c>
      <c r="J1818" s="38"/>
      <c r="L1818" s="2"/>
      <c r="M1818" s="382"/>
      <c r="N1818" s="2"/>
      <c r="O1818" s="42"/>
    </row>
    <row r="1819" spans="2:15" ht="13.5" customHeight="1" x14ac:dyDescent="0.3">
      <c r="B1819" s="328"/>
      <c r="C1819" s="333" t="s">
        <v>494</v>
      </c>
      <c r="D1819" s="329"/>
      <c r="E1819" s="271"/>
      <c r="F1819" s="2"/>
      <c r="H1819" s="2"/>
      <c r="I1819" s="379"/>
      <c r="J1819" s="38"/>
      <c r="L1819" s="2"/>
      <c r="M1819" s="382"/>
      <c r="N1819" s="2"/>
      <c r="O1819" s="42"/>
    </row>
    <row r="1820" spans="2:15" ht="13.5" customHeight="1" x14ac:dyDescent="0.3">
      <c r="B1820" s="328"/>
      <c r="C1820" s="333" t="s">
        <v>526</v>
      </c>
      <c r="D1820" s="329"/>
      <c r="E1820" s="271"/>
      <c r="F1820" s="2"/>
      <c r="H1820" s="2"/>
      <c r="I1820" s="379"/>
      <c r="J1820" s="38"/>
      <c r="L1820" s="2"/>
      <c r="M1820" s="382"/>
      <c r="N1820" s="2"/>
      <c r="O1820" s="42"/>
    </row>
    <row r="1821" spans="2:15" ht="13.5" customHeight="1" x14ac:dyDescent="0.3">
      <c r="B1821" s="328"/>
      <c r="C1821" s="333" t="s">
        <v>496</v>
      </c>
      <c r="D1821" s="329"/>
      <c r="E1821" s="271"/>
      <c r="F1821" s="2"/>
      <c r="H1821" s="2"/>
      <c r="I1821" s="379"/>
      <c r="J1821" s="38"/>
      <c r="L1821" s="2"/>
      <c r="M1821" s="382"/>
      <c r="N1821" s="2"/>
      <c r="O1821" s="42"/>
    </row>
    <row r="1822" spans="2:15" ht="13.5" customHeight="1" x14ac:dyDescent="0.3">
      <c r="B1822" s="328"/>
      <c r="C1822" s="333" t="s">
        <v>497</v>
      </c>
      <c r="D1822" s="329"/>
      <c r="E1822" s="271"/>
      <c r="F1822" s="2"/>
      <c r="H1822" s="2"/>
      <c r="I1822" s="379"/>
      <c r="J1822" s="38"/>
      <c r="L1822" s="2"/>
      <c r="M1822" s="382"/>
      <c r="N1822" s="2"/>
      <c r="O1822" s="42"/>
    </row>
    <row r="1823" spans="2:15" ht="13.5" customHeight="1" x14ac:dyDescent="0.3">
      <c r="B1823" s="328"/>
      <c r="C1823" s="333" t="s">
        <v>498</v>
      </c>
      <c r="D1823" s="329"/>
      <c r="E1823" s="271"/>
      <c r="F1823" s="2"/>
      <c r="H1823" s="2"/>
      <c r="I1823" s="379"/>
      <c r="J1823" s="38"/>
      <c r="L1823" s="2"/>
      <c r="M1823" s="382"/>
      <c r="N1823" s="2"/>
      <c r="O1823" s="42"/>
    </row>
    <row r="1824" spans="2:15" ht="13.5" customHeight="1" x14ac:dyDescent="0.3">
      <c r="B1824" s="328"/>
      <c r="C1824" s="333" t="s">
        <v>499</v>
      </c>
      <c r="D1824" s="329"/>
      <c r="E1824" s="271"/>
      <c r="F1824" s="2"/>
      <c r="H1824" s="2"/>
      <c r="I1824" s="379"/>
      <c r="J1824" s="38"/>
      <c r="L1824" s="2"/>
      <c r="M1824" s="382"/>
      <c r="N1824" s="2"/>
      <c r="O1824" s="42"/>
    </row>
    <row r="1825" spans="2:15" ht="13.5" customHeight="1" x14ac:dyDescent="0.3">
      <c r="B1825" s="328"/>
      <c r="C1825" s="333" t="s">
        <v>500</v>
      </c>
      <c r="D1825" s="329"/>
      <c r="E1825" s="271"/>
      <c r="F1825" s="2"/>
      <c r="H1825" s="2"/>
      <c r="I1825" s="379"/>
      <c r="J1825" s="38"/>
      <c r="L1825" s="2"/>
      <c r="M1825" s="382"/>
      <c r="N1825" s="2"/>
      <c r="O1825" s="42"/>
    </row>
    <row r="1826" spans="2:15" ht="13.5" customHeight="1" x14ac:dyDescent="0.3">
      <c r="B1826" s="328"/>
      <c r="C1826" s="333" t="s">
        <v>512</v>
      </c>
      <c r="D1826" s="329"/>
      <c r="E1826" s="271"/>
      <c r="F1826" s="2"/>
      <c r="H1826" s="2"/>
      <c r="I1826" s="379"/>
      <c r="J1826" s="38"/>
      <c r="L1826" s="2"/>
      <c r="M1826" s="382"/>
      <c r="N1826" s="2"/>
      <c r="O1826" s="42"/>
    </row>
    <row r="1827" spans="2:15" ht="13.5" customHeight="1" x14ac:dyDescent="0.3">
      <c r="B1827" s="328"/>
      <c r="C1827" s="334" t="s">
        <v>514</v>
      </c>
      <c r="D1827" s="329"/>
      <c r="E1827" s="271"/>
      <c r="F1827" s="2"/>
      <c r="H1827" s="2"/>
      <c r="I1827" s="379"/>
      <c r="J1827" s="38"/>
      <c r="L1827" s="2"/>
      <c r="M1827" s="382"/>
      <c r="N1827" s="2"/>
      <c r="O1827" s="42"/>
    </row>
    <row r="1828" spans="2:15" ht="13.5" customHeight="1" x14ac:dyDescent="0.3">
      <c r="B1828" s="328"/>
      <c r="C1828" s="334" t="s">
        <v>513</v>
      </c>
      <c r="D1828" s="329"/>
      <c r="E1828" s="271"/>
      <c r="F1828" s="2"/>
      <c r="H1828" s="2"/>
      <c r="I1828" s="379"/>
      <c r="J1828" s="38"/>
      <c r="L1828" s="2"/>
      <c r="M1828" s="383" t="s">
        <v>454</v>
      </c>
      <c r="N1828" s="2"/>
      <c r="O1828" s="42"/>
    </row>
    <row r="1829" spans="2:15" ht="13.5" customHeight="1" thickBot="1" x14ac:dyDescent="0.35">
      <c r="B1829" s="328"/>
      <c r="C1829" s="334" t="s">
        <v>511</v>
      </c>
      <c r="D1829" s="329"/>
      <c r="E1829" s="272"/>
      <c r="F1829" s="2"/>
      <c r="H1829" s="2"/>
      <c r="I1829" s="379"/>
      <c r="J1829" s="38"/>
      <c r="L1829" s="2"/>
      <c r="M1829" s="383"/>
      <c r="N1829" s="2"/>
      <c r="O1829" s="42"/>
    </row>
    <row r="1830" spans="2:15" ht="13.5" customHeight="1" x14ac:dyDescent="0.4">
      <c r="B1830" s="37"/>
      <c r="C1830" s="13"/>
      <c r="D1830" s="13"/>
      <c r="E1830" s="270"/>
      <c r="F1830" s="2"/>
      <c r="H1830" s="2"/>
      <c r="I1830" s="47"/>
      <c r="J1830" s="38"/>
      <c r="L1830" s="2"/>
      <c r="M1830" s="26"/>
      <c r="N1830" s="2"/>
      <c r="O1830" s="42"/>
    </row>
    <row r="1831" spans="2:15" ht="18" customHeight="1" x14ac:dyDescent="0.4">
      <c r="B1831" s="37"/>
      <c r="C1831" s="142" t="s">
        <v>346</v>
      </c>
      <c r="D1831" s="13"/>
      <c r="E1831" s="14"/>
      <c r="F1831" s="2"/>
      <c r="H1831" s="2"/>
      <c r="I1831" s="47"/>
      <c r="J1831" s="38"/>
      <c r="L1831" s="2"/>
      <c r="M1831" s="142" t="s">
        <v>346</v>
      </c>
      <c r="N1831" s="2"/>
      <c r="O1831" s="42"/>
    </row>
    <row r="1832" spans="2:15" ht="13.5" customHeight="1" thickBot="1" x14ac:dyDescent="0.35">
      <c r="B1832" s="37"/>
      <c r="C1832" s="13"/>
      <c r="D1832" s="13"/>
      <c r="E1832" s="234"/>
      <c r="F1832" s="2"/>
      <c r="H1832" s="2"/>
      <c r="I1832" s="47"/>
      <c r="J1832" s="38"/>
      <c r="L1832" s="2"/>
      <c r="M1832" s="26"/>
      <c r="N1832" s="2"/>
      <c r="O1832" s="42"/>
    </row>
    <row r="1833" spans="2:15" ht="63" thickBot="1" x14ac:dyDescent="0.35">
      <c r="B1833" s="37"/>
      <c r="C1833" s="229" t="s">
        <v>455</v>
      </c>
      <c r="D1833" s="13"/>
      <c r="E1833" s="145"/>
      <c r="F1833" s="2"/>
      <c r="H1833" s="2"/>
      <c r="I1833" s="51" t="str">
        <f>IF(OR($E1800="Cancelled",$E1800="Postponed, see Future Events for info",E1833&lt;&gt;""), "", "Optional")</f>
        <v>Optional</v>
      </c>
      <c r="J1833" s="38"/>
      <c r="L1833" s="2"/>
      <c r="M1833" s="229" t="s">
        <v>458</v>
      </c>
      <c r="N1833" s="2"/>
      <c r="O1833" s="42"/>
    </row>
    <row r="1834" spans="2:15" x14ac:dyDescent="0.3">
      <c r="B1834" s="37"/>
      <c r="C1834" s="13"/>
      <c r="D1834" s="13"/>
      <c r="E1834" s="234"/>
      <c r="F1834" s="2"/>
      <c r="H1834" s="2"/>
      <c r="I1834" s="47"/>
      <c r="J1834" s="38"/>
      <c r="L1834" s="2"/>
      <c r="M1834" s="26"/>
      <c r="N1834" s="2"/>
      <c r="O1834" s="42"/>
    </row>
    <row r="1835" spans="2:15" ht="18" customHeight="1" x14ac:dyDescent="0.4">
      <c r="B1835" s="37"/>
      <c r="C1835" s="142" t="s">
        <v>130</v>
      </c>
      <c r="D1835" s="13"/>
      <c r="E1835" s="141"/>
      <c r="F1835" s="2"/>
      <c r="H1835" s="2"/>
      <c r="I1835" s="47"/>
      <c r="J1835" s="38"/>
      <c r="L1835" s="2"/>
      <c r="M1835" s="144" t="s">
        <v>130</v>
      </c>
      <c r="N1835" s="2"/>
      <c r="O1835" s="42"/>
    </row>
    <row r="1836" spans="2:15" ht="13.5" customHeight="1" thickBot="1" x14ac:dyDescent="0.35">
      <c r="B1836" s="37"/>
      <c r="C1836" s="14"/>
      <c r="D1836" s="13"/>
      <c r="E1836" s="240"/>
      <c r="F1836" s="2"/>
      <c r="H1836" s="2"/>
      <c r="I1836" s="47"/>
      <c r="J1836" s="38"/>
      <c r="L1836" s="2"/>
      <c r="M1836" s="380" t="s">
        <v>525</v>
      </c>
      <c r="N1836" s="2"/>
      <c r="O1836" s="42"/>
    </row>
    <row r="1837" spans="2:15" ht="13.5" customHeight="1" x14ac:dyDescent="0.3">
      <c r="B1837" s="37"/>
      <c r="C1837" s="13" t="s">
        <v>431</v>
      </c>
      <c r="D1837" s="13"/>
      <c r="E1837" s="235"/>
      <c r="F1837" s="2"/>
      <c r="H1837" s="2"/>
      <c r="I1837" s="47" t="str">
        <f>IF(OR($E1800="Postponed, see Future Events for info",E1837&lt;&gt;""), "", "Information needed")</f>
        <v>Information needed</v>
      </c>
      <c r="J1837" s="38"/>
      <c r="L1837" s="2"/>
      <c r="M1837" s="380"/>
      <c r="N1837" s="2"/>
      <c r="O1837" s="42"/>
    </row>
    <row r="1838" spans="2:15" ht="13.5" thickBot="1" x14ac:dyDescent="0.35">
      <c r="B1838" s="37"/>
      <c r="C1838" s="13" t="s">
        <v>321</v>
      </c>
      <c r="D1838" s="13"/>
      <c r="E1838" s="236"/>
      <c r="F1838" s="2"/>
      <c r="H1838" s="2"/>
      <c r="I1838" s="47" t="str">
        <f>IF(OR($E1800="Cancelled",$E1800="Postponed, see Future Events for info",E1838&lt;&gt;""), "", "Information needed")</f>
        <v>Information needed</v>
      </c>
      <c r="J1838" s="38"/>
      <c r="L1838" s="2"/>
      <c r="M1838" s="380"/>
      <c r="N1838" s="2"/>
      <c r="O1838" s="42"/>
    </row>
    <row r="1839" spans="2:15" ht="13.5" thickBot="1" x14ac:dyDescent="0.35">
      <c r="B1839" s="37"/>
      <c r="C1839" s="13"/>
      <c r="D1839" s="13"/>
      <c r="E1839" s="234"/>
      <c r="F1839" s="2"/>
      <c r="H1839" s="2"/>
      <c r="I1839" s="47"/>
      <c r="J1839" s="38"/>
      <c r="L1839" s="2"/>
      <c r="M1839" s="380"/>
      <c r="N1839" s="2"/>
      <c r="O1839" s="42"/>
    </row>
    <row r="1840" spans="2:15" x14ac:dyDescent="0.3">
      <c r="B1840" s="37"/>
      <c r="C1840" s="13" t="s">
        <v>113</v>
      </c>
      <c r="D1840" s="13"/>
      <c r="E1840" s="241"/>
      <c r="F1840" s="2"/>
      <c r="H1840" s="2"/>
      <c r="I1840" s="47" t="str">
        <f>IF(OR($E1800="Postponed, see Future Events for info",E1840&lt;&gt;""), "", "Information needed")</f>
        <v>Information needed</v>
      </c>
      <c r="J1840" s="38"/>
      <c r="L1840" s="2"/>
      <c r="M1840" s="380"/>
      <c r="N1840" s="2"/>
      <c r="O1840" s="42"/>
    </row>
    <row r="1841" spans="1:15" ht="13.5" thickBot="1" x14ac:dyDescent="0.35">
      <c r="B1841" s="37"/>
      <c r="C1841" s="14" t="str">
        <f>IF(E1840&lt;&gt;"Yes","","Was the contract reviewed by the RSC Legal team?")</f>
        <v/>
      </c>
      <c r="D1841" s="14"/>
      <c r="E1841" s="75"/>
      <c r="F1841" s="2"/>
      <c r="H1841" s="2"/>
      <c r="I1841" s="47" t="str">
        <f>IF(AND(C1841&lt;&gt;"",E1841=""), "Information needed","")</f>
        <v/>
      </c>
      <c r="J1841" s="38"/>
      <c r="L1841" s="2"/>
      <c r="M1841" s="380"/>
      <c r="N1841" s="2"/>
      <c r="O1841" s="42"/>
    </row>
    <row r="1842" spans="1:15" ht="13.5" thickBot="1" x14ac:dyDescent="0.35">
      <c r="B1842" s="37"/>
      <c r="C1842" s="2"/>
      <c r="D1842" s="2"/>
      <c r="E1842" s="234"/>
      <c r="F1842" s="2"/>
      <c r="H1842" s="2"/>
      <c r="I1842" s="47"/>
      <c r="J1842" s="38"/>
      <c r="L1842" s="2"/>
      <c r="M1842" s="380"/>
      <c r="N1842" s="2"/>
      <c r="O1842" s="42"/>
    </row>
    <row r="1843" spans="1:15" x14ac:dyDescent="0.3">
      <c r="B1843" s="37"/>
      <c r="C1843" s="13" t="s">
        <v>527</v>
      </c>
      <c r="D1843" s="13"/>
      <c r="E1843" s="235"/>
      <c r="F1843" s="2"/>
      <c r="H1843" s="2"/>
      <c r="I1843" s="47" t="str">
        <f>IF(OR($E1800="Cancelled",$E1800="Postponed, see Future Events for info",E1843&lt;&gt;""), "", "Information needed")</f>
        <v>Information needed</v>
      </c>
      <c r="J1843" s="38"/>
      <c r="L1843" s="2"/>
      <c r="M1843" s="380"/>
      <c r="N1843" s="2"/>
      <c r="O1843" s="42"/>
    </row>
    <row r="1844" spans="1:15" ht="26.25" customHeight="1" thickBot="1" x14ac:dyDescent="0.35">
      <c r="B1844" s="37"/>
      <c r="C1844" s="26" t="str">
        <f>IF(E1843&lt;&gt;"Yes","","Please provide details. Additional information can be provided on the Community support page.")</f>
        <v/>
      </c>
      <c r="D1844" s="14"/>
      <c r="E1844" s="146"/>
      <c r="F1844" s="2"/>
      <c r="H1844" s="2"/>
      <c r="I1844" s="47" t="str">
        <f>IF(AND(C1844&lt;&gt;"",E1844=""),"Information needed","")</f>
        <v/>
      </c>
      <c r="J1844" s="38"/>
      <c r="L1844" s="2"/>
      <c r="M1844" s="85" t="s">
        <v>131</v>
      </c>
      <c r="N1844" s="2"/>
      <c r="O1844" s="42"/>
    </row>
    <row r="1845" spans="1:15" ht="12" customHeight="1" thickBot="1" x14ac:dyDescent="0.35">
      <c r="B1845" s="37"/>
      <c r="C1845" s="2"/>
      <c r="D1845" s="2"/>
      <c r="E1845" s="234"/>
      <c r="F1845" s="2"/>
      <c r="H1845" s="2"/>
      <c r="I1845" s="47"/>
      <c r="J1845" s="38"/>
      <c r="L1845" s="2"/>
      <c r="M1845" s="382" t="s">
        <v>524</v>
      </c>
      <c r="N1845" s="2"/>
      <c r="O1845" s="42"/>
    </row>
    <row r="1846" spans="1:15" x14ac:dyDescent="0.3">
      <c r="B1846" s="37"/>
      <c r="C1846" s="13" t="s">
        <v>117</v>
      </c>
      <c r="D1846" s="13"/>
      <c r="E1846" s="235"/>
      <c r="F1846" s="2"/>
      <c r="H1846" s="2"/>
      <c r="I1846" s="47" t="str">
        <f>IF(OR($E1800="Cancelled",$E1800="Postponed, see Future Events for info",E1846&lt;&gt;""), "", "Information needed")</f>
        <v>Information needed</v>
      </c>
      <c r="J1846" s="38"/>
      <c r="L1846" s="2"/>
      <c r="M1846" s="382"/>
      <c r="N1846" s="2"/>
      <c r="O1846" s="42"/>
    </row>
    <row r="1847" spans="1:15" ht="26.25" customHeight="1" thickBot="1" x14ac:dyDescent="0.35">
      <c r="B1847" s="37"/>
      <c r="C1847" s="14" t="str">
        <f>IF(E1846&lt;&gt;"Yes","","Please provide details.")</f>
        <v/>
      </c>
      <c r="D1847" s="14"/>
      <c r="E1847" s="146"/>
      <c r="F1847" s="2"/>
      <c r="H1847" s="2"/>
      <c r="I1847" s="47" t="str">
        <f>IF(AND(C1847&lt;&gt;"",E1847=""),"Information needed","")</f>
        <v/>
      </c>
      <c r="J1847" s="38"/>
      <c r="L1847" s="2"/>
      <c r="M1847" s="85" t="s">
        <v>523</v>
      </c>
      <c r="N1847" s="2"/>
      <c r="O1847" s="42"/>
    </row>
    <row r="1848" spans="1:15" ht="18" customHeight="1" x14ac:dyDescent="0.3">
      <c r="B1848" s="37"/>
      <c r="C1848" s="4"/>
      <c r="D1848" s="4"/>
      <c r="E1848" s="234"/>
      <c r="F1848" s="2"/>
      <c r="H1848" s="2"/>
      <c r="I1848" s="47"/>
      <c r="J1848" s="38"/>
      <c r="L1848" s="2"/>
      <c r="M1848" s="2"/>
      <c r="N1848" s="2"/>
      <c r="O1848" s="42"/>
    </row>
    <row r="1849" spans="1:15" ht="18" x14ac:dyDescent="0.3">
      <c r="B1849" s="37"/>
      <c r="C1849" s="144" t="s">
        <v>447</v>
      </c>
      <c r="D1849" s="144"/>
      <c r="E1849" s="144"/>
      <c r="F1849" s="4"/>
      <c r="G1849" s="7"/>
      <c r="H1849" s="4"/>
      <c r="I1849" s="47"/>
      <c r="J1849" s="39"/>
      <c r="L1849" s="11"/>
      <c r="M1849" s="144" t="s">
        <v>447</v>
      </c>
      <c r="N1849" s="11"/>
      <c r="O1849" s="42"/>
    </row>
    <row r="1850" spans="1:15" ht="13.5" customHeight="1" thickBot="1" x14ac:dyDescent="0.35">
      <c r="B1850" s="37"/>
      <c r="C1850" s="2"/>
      <c r="D1850" s="2"/>
      <c r="E1850" s="242"/>
      <c r="F1850" s="2"/>
      <c r="H1850" s="2"/>
      <c r="I1850" s="47"/>
      <c r="J1850" s="38"/>
      <c r="L1850" s="2"/>
      <c r="M1850" s="381" t="s">
        <v>432</v>
      </c>
      <c r="N1850" s="2"/>
      <c r="O1850" s="42"/>
    </row>
    <row r="1851" spans="1:15" x14ac:dyDescent="0.3">
      <c r="B1851" s="37"/>
      <c r="C1851" s="4" t="s">
        <v>63</v>
      </c>
      <c r="D1851" s="4"/>
      <c r="E1851" s="243"/>
      <c r="F1851" s="2"/>
      <c r="H1851" s="2"/>
      <c r="I1851" s="47" t="str">
        <f>IF(OR($E1800="Cancelled",$E1800="Postponed, see Future Events for info",E1851&lt;&gt;""), "", "Information needed")</f>
        <v>Information needed</v>
      </c>
      <c r="J1851" s="38"/>
      <c r="L1851" s="2"/>
      <c r="M1851" s="381"/>
      <c r="N1851" s="2"/>
      <c r="O1851" s="42"/>
    </row>
    <row r="1852" spans="1:15" ht="13.5" thickBot="1" x14ac:dyDescent="0.35">
      <c r="A1852" s="201"/>
      <c r="B1852" s="37"/>
      <c r="C1852" s="248" t="str">
        <f>IF(E1851&lt;&gt;"Red","","Did you submit a declaration form for your red risk assessment?")</f>
        <v/>
      </c>
      <c r="D1852" s="14"/>
      <c r="E1852" s="146"/>
      <c r="F1852" s="2"/>
      <c r="H1852" s="2"/>
      <c r="I1852" s="47" t="str">
        <f>IF(AND(C1852&lt;&gt;"",E1852=""), "Information needed","")</f>
        <v/>
      </c>
      <c r="J1852" s="38"/>
      <c r="K1852" s="201"/>
      <c r="L1852" s="2"/>
      <c r="M1852" s="381"/>
      <c r="N1852" s="2"/>
      <c r="O1852" s="42"/>
    </row>
    <row r="1853" spans="1:15" s="15" customFormat="1" ht="13.5" thickBot="1" x14ac:dyDescent="0.35">
      <c r="A1853" s="68"/>
      <c r="B1853" s="37"/>
      <c r="C1853" s="4"/>
      <c r="D1853" s="4"/>
      <c r="E1853" s="234"/>
      <c r="F1853" s="2"/>
      <c r="G1853" s="8"/>
      <c r="H1853" s="2"/>
      <c r="I1853" s="47"/>
      <c r="J1853" s="38"/>
      <c r="K1853" s="68"/>
      <c r="L1853" s="2"/>
      <c r="M1853" s="381"/>
      <c r="N1853" s="2"/>
      <c r="O1853" s="43"/>
    </row>
    <row r="1854" spans="1:15" x14ac:dyDescent="0.3">
      <c r="B1854" s="37"/>
      <c r="C1854" s="4" t="s">
        <v>237</v>
      </c>
      <c r="D1854" s="4"/>
      <c r="E1854" s="244"/>
      <c r="F1854" s="2"/>
      <c r="H1854" s="2"/>
      <c r="I1854" s="47" t="str">
        <f>IF(OR($E1800="Cancelled",$E1800="Postponed, see Future Events for info",E1854&lt;&gt;""), "", "Information needed")</f>
        <v>Information needed</v>
      </c>
      <c r="J1854" s="38"/>
      <c r="L1854" s="2"/>
      <c r="M1854" s="381"/>
      <c r="N1854" s="10"/>
      <c r="O1854" s="42"/>
    </row>
    <row r="1855" spans="1:15" ht="13.5" customHeight="1" thickBot="1" x14ac:dyDescent="0.35">
      <c r="B1855" s="37"/>
      <c r="C1855" s="248" t="str">
        <f>IF(E1854&lt;&gt;"Yes","","Did your event comply with Rule 8.3 of the member network rules?")</f>
        <v/>
      </c>
      <c r="D1855" s="14"/>
      <c r="E1855" s="146"/>
      <c r="F1855" s="2"/>
      <c r="H1855" s="2"/>
      <c r="I1855" s="47" t="str">
        <f>IF(AND(C1855&lt;&gt;"",E1855=""), "Information needed","")</f>
        <v/>
      </c>
      <c r="J1855" s="38"/>
      <c r="L1855" s="2"/>
      <c r="M1855" s="381"/>
      <c r="N1855" s="10"/>
      <c r="O1855" s="42"/>
    </row>
    <row r="1856" spans="1:15" ht="14.25" customHeight="1" thickBot="1" x14ac:dyDescent="0.35">
      <c r="B1856" s="37"/>
      <c r="C1856" s="14"/>
      <c r="D1856" s="14"/>
      <c r="E1856" s="245"/>
      <c r="F1856" s="2"/>
      <c r="H1856" s="2"/>
      <c r="I1856" s="47"/>
      <c r="J1856" s="38"/>
      <c r="L1856" s="2"/>
      <c r="M1856" s="381"/>
      <c r="N1856" s="10"/>
      <c r="O1856" s="42"/>
    </row>
    <row r="1857" spans="2:15" ht="40.5" customHeight="1" thickBot="1" x14ac:dyDescent="0.35">
      <c r="B1857" s="37"/>
      <c r="C1857" s="27" t="s">
        <v>182</v>
      </c>
      <c r="D1857" s="27"/>
      <c r="E1857" s="145"/>
      <c r="F1857" s="2"/>
      <c r="H1857" s="2"/>
      <c r="I1857" s="51" t="str">
        <f>IF(OR($E1800="Cancelled",$E1800="Postponed, see Future Events for info",E1857&lt;&gt;""), "", "Optional")</f>
        <v>Optional</v>
      </c>
      <c r="J1857" s="38"/>
      <c r="L1857" s="2"/>
      <c r="M1857" s="85" t="s">
        <v>236</v>
      </c>
      <c r="N1857" s="10"/>
      <c r="O1857" s="42"/>
    </row>
    <row r="1858" spans="2:15" ht="13.5" customHeight="1" x14ac:dyDescent="0.3">
      <c r="B1858" s="37"/>
      <c r="C1858" s="2"/>
      <c r="D1858" s="2"/>
      <c r="E1858" s="245"/>
      <c r="F1858" s="2"/>
      <c r="H1858" s="2"/>
      <c r="I1858" s="47"/>
      <c r="J1858" s="38"/>
      <c r="L1858" s="2"/>
      <c r="M1858" s="45"/>
      <c r="N1858" s="2"/>
      <c r="O1858" s="42"/>
    </row>
    <row r="1859" spans="2:15" ht="18" x14ac:dyDescent="0.4">
      <c r="B1859" s="37"/>
      <c r="C1859" s="142" t="s">
        <v>64</v>
      </c>
      <c r="D1859" s="142"/>
      <c r="E1859" s="142"/>
      <c r="F1859" s="2"/>
      <c r="H1859" s="2"/>
      <c r="I1859" s="47"/>
      <c r="J1859" s="38"/>
      <c r="L1859" s="2"/>
      <c r="M1859" s="144" t="s">
        <v>64</v>
      </c>
      <c r="N1859" s="2"/>
      <c r="O1859" s="42"/>
    </row>
    <row r="1860" spans="2:15" x14ac:dyDescent="0.3">
      <c r="B1860" s="37"/>
      <c r="C1860" s="4"/>
      <c r="D1860" s="4"/>
      <c r="E1860" s="234"/>
      <c r="F1860" s="2"/>
      <c r="H1860" s="2"/>
      <c r="I1860" s="47"/>
      <c r="J1860" s="38"/>
      <c r="L1860" s="2"/>
      <c r="M1860" s="381" t="s">
        <v>445</v>
      </c>
      <c r="N1860" s="2"/>
      <c r="O1860" s="42"/>
    </row>
    <row r="1861" spans="2:15" ht="14.25" customHeight="1" thickBot="1" x14ac:dyDescent="0.35">
      <c r="B1861" s="37"/>
      <c r="C1861" s="4" t="s">
        <v>360</v>
      </c>
      <c r="D1861" s="4"/>
      <c r="E1861" s="234"/>
      <c r="F1861" s="2"/>
      <c r="H1861" s="2"/>
      <c r="I1861" s="47"/>
      <c r="J1861" s="38"/>
      <c r="L1861" s="2"/>
      <c r="M1861" s="381"/>
      <c r="N1861" s="2"/>
      <c r="O1861" s="42"/>
    </row>
    <row r="1862" spans="2:15" ht="14.25" customHeight="1" x14ac:dyDescent="0.3">
      <c r="B1862" s="37"/>
      <c r="C1862" s="86" t="s">
        <v>69</v>
      </c>
      <c r="D1862" s="86"/>
      <c r="E1862" s="235"/>
      <c r="F1862" s="2"/>
      <c r="H1862" s="2"/>
      <c r="I1862" s="47" t="str">
        <f>IF(OR($E1800="Cancelled",$E1800="Postponed, see Future Events for info",E1862&lt;&gt;""), "", "Information needed")</f>
        <v>Information needed</v>
      </c>
      <c r="J1862" s="38"/>
      <c r="L1862" s="2"/>
      <c r="M1862" s="381"/>
      <c r="N1862" s="2"/>
      <c r="O1862" s="42"/>
    </row>
    <row r="1863" spans="2:15" ht="14.25" customHeight="1" x14ac:dyDescent="0.3">
      <c r="B1863" s="37"/>
      <c r="C1863" s="86" t="s">
        <v>70</v>
      </c>
      <c r="D1863" s="86"/>
      <c r="E1863" s="246"/>
      <c r="F1863" s="2"/>
      <c r="H1863" s="2"/>
      <c r="I1863" s="47" t="str">
        <f>IF(OR($E1800="Cancelled",$E1800="Postponed, see Future Events for info",E1863&lt;&gt;""), "", "Information needed")</f>
        <v>Information needed</v>
      </c>
      <c r="J1863" s="38"/>
      <c r="L1863" s="2"/>
      <c r="M1863" s="381"/>
      <c r="N1863" s="2"/>
      <c r="O1863" s="42"/>
    </row>
    <row r="1864" spans="2:15" ht="14.25" customHeight="1" x14ac:dyDescent="0.3">
      <c r="B1864" s="37"/>
      <c r="C1864" s="86" t="s">
        <v>72</v>
      </c>
      <c r="D1864" s="86"/>
      <c r="E1864" s="237"/>
      <c r="F1864" s="2"/>
      <c r="H1864" s="2"/>
      <c r="I1864" s="47" t="str">
        <f>IF(OR($E1800="Cancelled",$E1800="Postponed, see Future Events for info",E1864&lt;&gt;""), "", "Information needed")</f>
        <v>Information needed</v>
      </c>
      <c r="J1864" s="38"/>
      <c r="L1864" s="2"/>
      <c r="M1864" s="381"/>
      <c r="N1864" s="2"/>
      <c r="O1864" s="42"/>
    </row>
    <row r="1865" spans="2:15" ht="14.25" customHeight="1" thickBot="1" x14ac:dyDescent="0.35">
      <c r="B1865" s="37"/>
      <c r="C1865" s="86" t="s">
        <v>71</v>
      </c>
      <c r="D1865" s="86"/>
      <c r="E1865" s="236"/>
      <c r="F1865" s="2"/>
      <c r="H1865" s="2"/>
      <c r="I1865" s="47" t="str">
        <f>IF(OR($E1800="Cancelled",$E1800="Postponed, see Future Events for info",E1865&lt;&gt;""), "", "Information needed")</f>
        <v>Information needed</v>
      </c>
      <c r="J1865" s="38"/>
      <c r="L1865" s="2"/>
      <c r="M1865" s="381"/>
      <c r="N1865" s="2"/>
      <c r="O1865" s="42"/>
    </row>
    <row r="1866" spans="2:15" ht="14.25" customHeight="1" thickBot="1" x14ac:dyDescent="0.35">
      <c r="B1866" s="37"/>
      <c r="C1866" s="2"/>
      <c r="D1866" s="2"/>
      <c r="E1866" s="234"/>
      <c r="F1866" s="2"/>
      <c r="H1866" s="2"/>
      <c r="I1866" s="47"/>
      <c r="J1866" s="38"/>
      <c r="L1866" s="2"/>
      <c r="M1866" s="381"/>
      <c r="N1866" s="2"/>
      <c r="O1866" s="42"/>
    </row>
    <row r="1867" spans="2:15" ht="12.75" customHeight="1" x14ac:dyDescent="0.3">
      <c r="B1867" s="37"/>
      <c r="C1867" s="46" t="s">
        <v>65</v>
      </c>
      <c r="D1867" s="46"/>
      <c r="E1867" s="235"/>
      <c r="F1867" s="2"/>
      <c r="H1867" s="2"/>
      <c r="I1867" s="47" t="str">
        <f>IF(OR($E1800="Cancelled",$E1800="Postponed, see Future Events for info",E1867&lt;&gt;""), "", "Information needed")</f>
        <v>Information needed</v>
      </c>
      <c r="J1867" s="38"/>
      <c r="L1867" s="2"/>
      <c r="M1867" s="381"/>
      <c r="N1867" s="2"/>
      <c r="O1867" s="42"/>
    </row>
    <row r="1868" spans="2:15" ht="56.25" customHeight="1" thickBot="1" x14ac:dyDescent="0.3">
      <c r="B1868" s="37"/>
      <c r="C1868" s="14" t="str">
        <f>IF(E1867&lt;&gt;"Yes","","Please provide details here")</f>
        <v/>
      </c>
      <c r="D1868" s="14"/>
      <c r="E1868" s="75"/>
      <c r="F1868" s="14"/>
      <c r="G1868" s="54"/>
      <c r="H1868" s="14"/>
      <c r="I1868" s="47" t="str">
        <f>IF(AND(C1868&lt;&gt;"",E1868=""), "Information needed","")</f>
        <v/>
      </c>
      <c r="J1868" s="83"/>
      <c r="L1868" s="2"/>
      <c r="M1868" s="381"/>
      <c r="N1868" s="2"/>
      <c r="O1868" s="84"/>
    </row>
    <row r="1869" spans="2:15" ht="13.5" thickBot="1" x14ac:dyDescent="0.35">
      <c r="B1869" s="37"/>
      <c r="C1869" s="4"/>
      <c r="D1869" s="4"/>
      <c r="E1869" s="26"/>
      <c r="F1869" s="2"/>
      <c r="H1869" s="2"/>
      <c r="I1869" s="47"/>
      <c r="J1869" s="38"/>
      <c r="L1869" s="2"/>
      <c r="M1869" s="381"/>
      <c r="N1869" s="2"/>
      <c r="O1869" s="42"/>
    </row>
    <row r="1870" spans="2:15" ht="57" customHeight="1" thickBot="1" x14ac:dyDescent="0.35">
      <c r="B1870" s="37"/>
      <c r="C1870" s="27" t="s">
        <v>75</v>
      </c>
      <c r="D1870" s="27"/>
      <c r="E1870" s="145"/>
      <c r="F1870" s="2"/>
      <c r="H1870" s="2"/>
      <c r="I1870" s="51" t="str">
        <f>IF(OR($E1800="Cancelled",$E1800="Postponed, see Future Events for info",E1870&lt;&gt;""), "", "Optional")</f>
        <v>Optional</v>
      </c>
      <c r="J1870" s="38"/>
      <c r="L1870" s="2"/>
      <c r="M1870" s="85" t="s">
        <v>448</v>
      </c>
      <c r="N1870" s="2"/>
      <c r="O1870" s="42"/>
    </row>
    <row r="1871" spans="2:15" x14ac:dyDescent="0.3">
      <c r="B1871" s="37"/>
      <c r="C1871" s="4"/>
      <c r="D1871" s="4"/>
      <c r="E1871" s="234"/>
      <c r="F1871" s="2"/>
      <c r="H1871" s="2"/>
      <c r="I1871" s="47"/>
      <c r="J1871" s="38"/>
      <c r="L1871" s="2"/>
      <c r="M1871" s="4"/>
      <c r="N1871" s="2"/>
      <c r="O1871" s="42"/>
    </row>
    <row r="1872" spans="2:15" ht="13.5" thickBot="1" x14ac:dyDescent="0.35">
      <c r="C1872" s="8"/>
      <c r="D1872" s="8"/>
      <c r="I1872" s="50"/>
      <c r="J1872" s="42"/>
      <c r="M1872" s="8"/>
    </row>
    <row r="1873" spans="1:15" s="98" customFormat="1" ht="21.75" customHeight="1" thickBot="1" x14ac:dyDescent="0.35">
      <c r="C1873" s="247" t="s">
        <v>392</v>
      </c>
      <c r="D1873" s="150"/>
      <c r="E1873" s="247" t="s">
        <v>414</v>
      </c>
      <c r="I1873" s="96"/>
      <c r="M1873" s="94" t="s">
        <v>251</v>
      </c>
    </row>
    <row r="1874" spans="1:15" ht="12.5" x14ac:dyDescent="0.25">
      <c r="C1874" s="44"/>
      <c r="D1874" s="44"/>
      <c r="M1874" s="44"/>
    </row>
    <row r="1876" spans="1:15" x14ac:dyDescent="0.3">
      <c r="B1876" s="37"/>
      <c r="C1876" s="4"/>
      <c r="D1876" s="4"/>
      <c r="E1876" s="234"/>
      <c r="F1876" s="2"/>
      <c r="H1876" s="2"/>
      <c r="I1876" s="48"/>
      <c r="J1876" s="2"/>
      <c r="L1876" s="2"/>
      <c r="M1876" s="4"/>
      <c r="N1876" s="2"/>
    </row>
    <row r="1877" spans="1:15" ht="29.5" x14ac:dyDescent="0.25">
      <c r="A1877" s="200">
        <v>23</v>
      </c>
      <c r="B1877" s="35"/>
      <c r="C1877" s="151" t="s">
        <v>330</v>
      </c>
      <c r="D1877" s="151"/>
      <c r="E1877" s="151"/>
      <c r="F1877" s="152"/>
      <c r="G1877" s="16"/>
      <c r="H1877" s="12"/>
      <c r="I1877" s="140" t="str">
        <f>IF(COUNTIF(I1881:I1955,"Information needed")&lt;1,"Complete","Incomplete")</f>
        <v>Incomplete</v>
      </c>
      <c r="J1877" s="41"/>
      <c r="K1877" s="200">
        <v>23</v>
      </c>
      <c r="L1877" s="12"/>
      <c r="M1877" s="101" t="s">
        <v>263</v>
      </c>
      <c r="N1877" s="12"/>
    </row>
    <row r="1878" spans="1:15" x14ac:dyDescent="0.3">
      <c r="B1878" s="37"/>
      <c r="C1878" s="37"/>
      <c r="D1878" s="37"/>
      <c r="E1878" s="37"/>
      <c r="F1878" s="37"/>
      <c r="G1878" s="16"/>
      <c r="H1878" s="37"/>
      <c r="I1878" s="37"/>
      <c r="J1878" s="37"/>
      <c r="L1878" s="2"/>
      <c r="M1878" s="4"/>
      <c r="N1878" s="2"/>
    </row>
    <row r="1879" spans="1:15" ht="18" customHeight="1" x14ac:dyDescent="0.4">
      <c r="B1879" s="37"/>
      <c r="C1879" s="142" t="s">
        <v>446</v>
      </c>
      <c r="D1879" s="142"/>
      <c r="E1879" s="141"/>
      <c r="F1879" s="2"/>
      <c r="H1879" s="2"/>
      <c r="I1879" s="48"/>
      <c r="J1879" s="2"/>
      <c r="L1879" s="2"/>
      <c r="M1879" s="143" t="s">
        <v>319</v>
      </c>
      <c r="N1879" s="2"/>
    </row>
    <row r="1880" spans="1:15" ht="13.5" customHeight="1" thickBot="1" x14ac:dyDescent="0.35">
      <c r="B1880" s="37"/>
      <c r="C1880" s="4"/>
      <c r="D1880" s="4"/>
      <c r="E1880" s="234"/>
      <c r="F1880" s="2"/>
      <c r="H1880" s="2"/>
      <c r="I1880" s="48"/>
      <c r="J1880" s="2"/>
      <c r="L1880" s="2"/>
      <c r="M1880" s="26"/>
      <c r="N1880" s="2"/>
    </row>
    <row r="1881" spans="1:15" ht="13.5" customHeight="1" x14ac:dyDescent="0.3">
      <c r="B1881" s="37"/>
      <c r="C1881" s="13" t="s">
        <v>13</v>
      </c>
      <c r="D1881" s="13"/>
      <c r="E1881" s="235"/>
      <c r="F1881" s="2"/>
      <c r="H1881" s="2"/>
      <c r="I1881" s="47" t="str">
        <f>IF(OR($E1885="Cancelled",$E1885="Postponed, see Future Events for info",E1881&lt;&gt;""), "", "Information needed")</f>
        <v>Information needed</v>
      </c>
      <c r="J1881" s="38"/>
      <c r="L1881" s="2"/>
      <c r="M1881" s="355" t="s">
        <v>457</v>
      </c>
      <c r="N1881" s="2"/>
      <c r="O1881" s="42"/>
    </row>
    <row r="1882" spans="1:15" ht="13.5" customHeight="1" x14ac:dyDescent="0.3">
      <c r="B1882" s="37"/>
      <c r="C1882" s="13" t="s">
        <v>50</v>
      </c>
      <c r="D1882" s="13"/>
      <c r="E1882" s="237"/>
      <c r="F1882" s="2"/>
      <c r="H1882" s="2"/>
      <c r="I1882" s="47" t="str">
        <f>IF(OR($E1885="Cancelled",$E1885="Postponed, see Future Events for info",E1882&lt;&gt;""), "", "Information needed")</f>
        <v>Information needed</v>
      </c>
      <c r="J1882" s="38"/>
      <c r="L1882" s="2"/>
      <c r="M1882" s="355"/>
      <c r="N1882" s="2"/>
      <c r="O1882" s="42"/>
    </row>
    <row r="1883" spans="1:15" ht="13.5" customHeight="1" x14ac:dyDescent="0.3">
      <c r="B1883" s="37"/>
      <c r="C1883" s="13" t="s">
        <v>110</v>
      </c>
      <c r="D1883" s="13"/>
      <c r="E1883" s="237"/>
      <c r="F1883" s="2"/>
      <c r="H1883" s="2"/>
      <c r="I1883" s="47" t="str">
        <f>IF(OR($E1885="Cancelled",$E1885="Postponed, see Future Events for info",E1883&lt;&gt;""), "", "Information needed")</f>
        <v>Information needed</v>
      </c>
      <c r="J1883" s="38"/>
      <c r="L1883" s="2"/>
      <c r="M1883" s="355"/>
      <c r="N1883" s="2"/>
      <c r="O1883" s="42"/>
    </row>
    <row r="1884" spans="1:15" ht="13.5" customHeight="1" x14ac:dyDescent="0.3">
      <c r="B1884" s="37"/>
      <c r="C1884" s="13" t="s">
        <v>487</v>
      </c>
      <c r="D1884" s="13"/>
      <c r="E1884" s="237"/>
      <c r="F1884" s="2"/>
      <c r="H1884" s="2"/>
      <c r="I1884" s="47" t="str">
        <f>IF(OR($E1885="Cancelled",$E1885="Postponed, see Future Events for info",E1884&lt;&gt;""), "", "Information needed")</f>
        <v>Information needed</v>
      </c>
      <c r="J1884" s="38"/>
      <c r="L1884" s="2"/>
      <c r="M1884" s="355"/>
      <c r="N1884" s="2"/>
      <c r="O1884" s="42"/>
    </row>
    <row r="1885" spans="1:15" ht="13.5" customHeight="1" thickBot="1" x14ac:dyDescent="0.35">
      <c r="B1885" s="37"/>
      <c r="C1885" s="156" t="s">
        <v>486</v>
      </c>
      <c r="D1885" s="13"/>
      <c r="E1885" s="236"/>
      <c r="F1885" s="2"/>
      <c r="H1885" s="2"/>
      <c r="I1885" s="47" t="str">
        <f>IF(OR($E1885="Cancelled",$E1885="Postponed, see Future Events for info",E1885&lt;&gt;""), "", "Information needed")</f>
        <v>Information needed</v>
      </c>
      <c r="J1885" s="38"/>
      <c r="L1885" s="2"/>
      <c r="M1885" s="355"/>
      <c r="N1885" s="2"/>
      <c r="O1885" s="42"/>
    </row>
    <row r="1886" spans="1:15" ht="13.5" customHeight="1" thickBot="1" x14ac:dyDescent="0.35">
      <c r="B1886" s="37"/>
      <c r="C1886" s="13"/>
      <c r="D1886" s="13"/>
      <c r="E1886" s="234"/>
      <c r="F1886" s="2"/>
      <c r="H1886" s="2"/>
      <c r="I1886" s="47"/>
      <c r="J1886" s="38"/>
      <c r="L1886" s="2"/>
      <c r="M1886" s="355"/>
      <c r="N1886" s="2"/>
      <c r="O1886" s="42"/>
    </row>
    <row r="1887" spans="1:15" ht="13.5" customHeight="1" x14ac:dyDescent="0.3">
      <c r="B1887" s="37"/>
      <c r="C1887" s="13" t="s">
        <v>503</v>
      </c>
      <c r="D1887" s="13"/>
      <c r="E1887" s="235"/>
      <c r="F1887" s="2"/>
      <c r="H1887" s="2"/>
      <c r="I1887" s="47" t="str">
        <f>IF(OR($E1885="Cancelled",$E1885="Postponed, see Future Events for info",E1887&lt;&gt;""), "", "Information needed")</f>
        <v>Information needed</v>
      </c>
      <c r="J1887" s="38"/>
      <c r="L1887" s="2"/>
      <c r="M1887" s="355"/>
      <c r="N1887" s="2"/>
      <c r="O1887" s="42"/>
    </row>
    <row r="1888" spans="1:15" ht="13.5" customHeight="1" thickBot="1" x14ac:dyDescent="0.35">
      <c r="B1888" s="37"/>
      <c r="C1888" s="23" t="str">
        <f>IF(E1887&lt;&gt;"Yes","Use this space if you would like to report repeated 2023 events as one entry","If yes, how many times did you run this event/ how many events were in the series?")</f>
        <v>Use this space if you would like to report repeated 2023 events as one entry</v>
      </c>
      <c r="D1888" s="13"/>
      <c r="E1888" s="236"/>
      <c r="F1888" s="2"/>
      <c r="H1888" s="2"/>
      <c r="I1888" s="47" t="str">
        <f>IF(AND(C1888="If yes, how many times did you run this event/ how many events were in the series?",E1888=""), "Information needed","")</f>
        <v/>
      </c>
      <c r="J1888" s="38"/>
      <c r="L1888" s="2"/>
      <c r="M1888" s="355"/>
      <c r="N1888" s="2"/>
      <c r="O1888" s="42"/>
    </row>
    <row r="1889" spans="2:15" ht="13.5" customHeight="1" thickBot="1" x14ac:dyDescent="0.35">
      <c r="B1889" s="37"/>
      <c r="C1889" s="13"/>
      <c r="D1889" s="13"/>
      <c r="E1889" s="234"/>
      <c r="F1889" s="2"/>
      <c r="H1889" s="2"/>
      <c r="I1889" s="47"/>
      <c r="J1889" s="38"/>
      <c r="L1889" s="2"/>
      <c r="M1889" s="355" t="s">
        <v>456</v>
      </c>
      <c r="N1889" s="2"/>
      <c r="O1889" s="42"/>
    </row>
    <row r="1890" spans="2:15" ht="13.5" customHeight="1" x14ac:dyDescent="0.3">
      <c r="B1890" s="37"/>
      <c r="C1890" s="13" t="str">
        <f>IF(E1887&lt;&gt;"Yes","Start date","Date of first event")</f>
        <v>Start date</v>
      </c>
      <c r="D1890" s="13"/>
      <c r="E1890" s="238"/>
      <c r="F1890" s="2"/>
      <c r="H1890" s="2"/>
      <c r="I1890" s="47" t="str">
        <f>IF(OR($E1885="Cancelled",$E1885="Postponed, see Future Events for info",E1890&lt;&gt;""), "", "Information needed")</f>
        <v>Information needed</v>
      </c>
      <c r="J1890" s="38"/>
      <c r="L1890" s="2"/>
      <c r="M1890" s="355"/>
      <c r="N1890" s="2"/>
      <c r="O1890" s="42"/>
    </row>
    <row r="1891" spans="2:15" ht="13.5" customHeight="1" thickBot="1" x14ac:dyDescent="0.35">
      <c r="B1891" s="37"/>
      <c r="C1891" s="13" t="str">
        <f>IF(E1887&lt;&gt;"Yes","End date","Date of last event")</f>
        <v>End date</v>
      </c>
      <c r="D1891" s="13"/>
      <c r="E1891" s="239"/>
      <c r="F1891" s="2"/>
      <c r="H1891" s="2"/>
      <c r="I1891" s="47" t="str">
        <f>IF(OR($E1885="Cancelled",$E1885="Postponed, see Future Events for info",E1891&lt;&gt;""), "", "Information needed")</f>
        <v>Information needed</v>
      </c>
      <c r="J1891" s="38"/>
      <c r="L1891" s="2"/>
      <c r="M1891" s="355"/>
      <c r="N1891" s="2"/>
      <c r="O1891" s="42"/>
    </row>
    <row r="1892" spans="2:15" ht="13.5" customHeight="1" thickBot="1" x14ac:dyDescent="0.35">
      <c r="B1892" s="37"/>
      <c r="C1892" s="13"/>
      <c r="D1892" s="13"/>
      <c r="E1892" s="234"/>
      <c r="F1892" s="2"/>
      <c r="H1892" s="2"/>
      <c r="I1892" s="47"/>
      <c r="J1892" s="38"/>
      <c r="L1892" s="2"/>
      <c r="M1892" s="147" t="s">
        <v>389</v>
      </c>
      <c r="N1892" s="2"/>
      <c r="O1892" s="42"/>
    </row>
    <row r="1893" spans="2:15" ht="13.5" customHeight="1" x14ac:dyDescent="0.3">
      <c r="B1893" s="37"/>
      <c r="C1893" s="13" t="s">
        <v>54</v>
      </c>
      <c r="D1893" s="13"/>
      <c r="E1893" s="235"/>
      <c r="F1893" s="2"/>
      <c r="H1893" s="2"/>
      <c r="I1893" s="47" t="str">
        <f>IF(OR($E1885="Cancelled",$E1885="Postponed, see Future Events for info",E1893&lt;&gt;""), "", "Information needed")</f>
        <v>Information needed</v>
      </c>
      <c r="J1893" s="38"/>
      <c r="L1893" s="2"/>
      <c r="M1893" s="26"/>
      <c r="N1893" s="2"/>
      <c r="O1893" s="42"/>
    </row>
    <row r="1894" spans="2:15" ht="13.5" customHeight="1" thickBot="1" x14ac:dyDescent="0.35">
      <c r="B1894" s="37"/>
      <c r="C1894" s="13" t="s">
        <v>73</v>
      </c>
      <c r="D1894" s="13"/>
      <c r="E1894" s="236"/>
      <c r="F1894" s="2"/>
      <c r="H1894" s="2"/>
      <c r="I1894" s="51" t="str">
        <f>IF(OR($E1885="Cancelled",$E1885="Postponed, see Future Events for info",E1894&lt;&gt;""), "", "Optional")</f>
        <v>Optional</v>
      </c>
      <c r="J1894" s="38"/>
      <c r="L1894" s="2"/>
      <c r="M1894" s="355" t="s">
        <v>453</v>
      </c>
      <c r="N1894" s="2"/>
      <c r="O1894" s="42"/>
    </row>
    <row r="1895" spans="2:15" ht="13.5" customHeight="1" thickBot="1" x14ac:dyDescent="0.35">
      <c r="B1895" s="37"/>
      <c r="C1895" s="13"/>
      <c r="D1895" s="13"/>
      <c r="E1895" s="234"/>
      <c r="F1895" s="2"/>
      <c r="H1895" s="2"/>
      <c r="I1895" s="47"/>
      <c r="J1895" s="38"/>
      <c r="L1895" s="2"/>
      <c r="M1895" s="355"/>
      <c r="N1895" s="2"/>
      <c r="O1895" s="42"/>
    </row>
    <row r="1896" spans="2:15" ht="13.5" customHeight="1" x14ac:dyDescent="0.3">
      <c r="B1896" s="37"/>
      <c r="C1896" s="13" t="s">
        <v>55</v>
      </c>
      <c r="D1896" s="13"/>
      <c r="E1896" s="235"/>
      <c r="F1896" s="2"/>
      <c r="H1896" s="2"/>
      <c r="I1896" s="47" t="str">
        <f>IF(OR($E1885="Cancelled",$E1885="Postponed, see Future Events for info",E1896&lt;&gt;""), "", "Information needed")</f>
        <v>Information needed</v>
      </c>
      <c r="J1896" s="38"/>
      <c r="L1896" s="2"/>
      <c r="M1896" s="355"/>
      <c r="N1896" s="2"/>
      <c r="O1896" s="42"/>
    </row>
    <row r="1897" spans="2:15" ht="13.5" customHeight="1" thickBot="1" x14ac:dyDescent="0.35">
      <c r="B1897" s="37"/>
      <c r="C1897" s="13" t="s">
        <v>74</v>
      </c>
      <c r="D1897" s="13"/>
      <c r="E1897" s="236"/>
      <c r="F1897" s="2"/>
      <c r="H1897" s="2"/>
      <c r="I1897" s="51" t="str">
        <f>IF(OR($E1885="Cancelled",$E1885="Postponed, see Future Events for info",E1897&lt;&gt;""), "", "Optional")</f>
        <v>Optional</v>
      </c>
      <c r="J1897" s="38"/>
      <c r="L1897" s="2"/>
      <c r="M1897" s="355"/>
      <c r="N1897" s="2"/>
      <c r="O1897" s="42"/>
    </row>
    <row r="1898" spans="2:15" ht="13.5" customHeight="1" thickBot="1" x14ac:dyDescent="0.35">
      <c r="B1898" s="37"/>
      <c r="C1898" s="13"/>
      <c r="D1898" s="13"/>
      <c r="E1898" s="234"/>
      <c r="F1898" s="2"/>
      <c r="H1898" s="2"/>
      <c r="I1898" s="47"/>
      <c r="J1898" s="38"/>
      <c r="L1898" s="2"/>
      <c r="M1898" s="355"/>
      <c r="N1898" s="2"/>
      <c r="O1898" s="42"/>
    </row>
    <row r="1899" spans="2:15" ht="13.5" customHeight="1" x14ac:dyDescent="0.3">
      <c r="B1899" s="37"/>
      <c r="C1899" s="13" t="str">
        <f>IF(E1887&lt;&gt;"Yes","Number of attendees (approx.)","Number of attendees (average number per event)")</f>
        <v>Number of attendees (approx.)</v>
      </c>
      <c r="D1899" s="13"/>
      <c r="E1899" s="235"/>
      <c r="F1899" s="2"/>
      <c r="H1899" s="2"/>
      <c r="I1899" s="47" t="str">
        <f>IF(OR($E1885="Cancelled",$E1885="Postponed, see Future Events for info",E1899&lt;&gt;""), "", "Information needed")</f>
        <v>Information needed</v>
      </c>
      <c r="J1899" s="38"/>
      <c r="L1899" s="2"/>
      <c r="M1899" s="355"/>
      <c r="N1899" s="2"/>
      <c r="O1899" s="42"/>
    </row>
    <row r="1900" spans="2:15" ht="13.5" customHeight="1" thickBot="1" x14ac:dyDescent="0.35">
      <c r="B1900" s="37"/>
      <c r="C1900" s="13" t="s">
        <v>483</v>
      </c>
      <c r="D1900" s="13"/>
      <c r="E1900" s="236"/>
      <c r="F1900" s="2"/>
      <c r="H1900" s="2"/>
      <c r="I1900" s="47" t="str">
        <f>IF(OR($E1885="Cancelled",$E1885="Postponed, see Future Events for info",E1900&lt;&gt;""), "", "Information needed")</f>
        <v>Information needed</v>
      </c>
      <c r="J1900" s="38"/>
      <c r="L1900" s="2"/>
      <c r="M1900" s="355"/>
      <c r="N1900" s="2"/>
      <c r="O1900" s="42"/>
    </row>
    <row r="1901" spans="2:15" ht="13.5" customHeight="1" x14ac:dyDescent="0.3">
      <c r="B1901" s="37"/>
      <c r="C1901" s="13"/>
      <c r="D1901" s="13"/>
      <c r="E1901" s="234"/>
      <c r="F1901" s="2"/>
      <c r="H1901" s="2"/>
      <c r="I1901" s="47"/>
      <c r="J1901" s="38"/>
      <c r="L1901" s="2"/>
      <c r="M1901" s="331"/>
      <c r="N1901" s="2"/>
      <c r="O1901" s="42"/>
    </row>
    <row r="1902" spans="2:15" ht="15" customHeight="1" thickBot="1" x14ac:dyDescent="0.35">
      <c r="B1902" s="328"/>
      <c r="C1902" s="332" t="s">
        <v>517</v>
      </c>
      <c r="D1902" s="329"/>
      <c r="E1902" s="330"/>
      <c r="F1902" s="2"/>
      <c r="H1902" s="2"/>
      <c r="I1902" s="47"/>
      <c r="J1902" s="38"/>
      <c r="L1902" s="2"/>
      <c r="M1902" s="382" t="s">
        <v>504</v>
      </c>
      <c r="N1902" s="2"/>
      <c r="O1902" s="42"/>
    </row>
    <row r="1903" spans="2:15" ht="13.5" customHeight="1" x14ac:dyDescent="0.3">
      <c r="B1903" s="328"/>
      <c r="C1903" s="333" t="s">
        <v>493</v>
      </c>
      <c r="D1903" s="329"/>
      <c r="E1903" s="269"/>
      <c r="F1903" s="2"/>
      <c r="H1903" s="2"/>
      <c r="I1903" s="379" t="str">
        <f>IF(OR(E1903&lt;&gt;"",E1904&lt;&gt;"",E1905&lt;&gt;"",E1906&lt;&gt;"",E1907&lt;&gt;"",E1908&lt;&gt;"",E1909&lt;&gt;"",E1910&lt;&gt;"",E1911&lt;&gt;"",E1912&lt;&gt;"",E1913&lt;&gt;"",E1914&lt;&gt;""), "", "Information needed")</f>
        <v>Information needed</v>
      </c>
      <c r="J1903" s="38"/>
      <c r="L1903" s="2"/>
      <c r="M1903" s="382"/>
      <c r="N1903" s="2"/>
      <c r="O1903" s="42"/>
    </row>
    <row r="1904" spans="2:15" ht="13.5" customHeight="1" x14ac:dyDescent="0.3">
      <c r="B1904" s="328"/>
      <c r="C1904" s="333" t="s">
        <v>494</v>
      </c>
      <c r="D1904" s="329"/>
      <c r="E1904" s="271"/>
      <c r="F1904" s="2"/>
      <c r="H1904" s="2"/>
      <c r="I1904" s="379"/>
      <c r="J1904" s="38"/>
      <c r="L1904" s="2"/>
      <c r="M1904" s="382"/>
      <c r="N1904" s="2"/>
      <c r="O1904" s="42"/>
    </row>
    <row r="1905" spans="2:15" ht="13.5" customHeight="1" x14ac:dyDescent="0.3">
      <c r="B1905" s="328"/>
      <c r="C1905" s="333" t="s">
        <v>526</v>
      </c>
      <c r="D1905" s="329"/>
      <c r="E1905" s="271"/>
      <c r="F1905" s="2"/>
      <c r="H1905" s="2"/>
      <c r="I1905" s="379"/>
      <c r="J1905" s="38"/>
      <c r="L1905" s="2"/>
      <c r="M1905" s="382"/>
      <c r="N1905" s="2"/>
      <c r="O1905" s="42"/>
    </row>
    <row r="1906" spans="2:15" ht="13.5" customHeight="1" x14ac:dyDescent="0.3">
      <c r="B1906" s="328"/>
      <c r="C1906" s="333" t="s">
        <v>496</v>
      </c>
      <c r="D1906" s="329"/>
      <c r="E1906" s="271"/>
      <c r="F1906" s="2"/>
      <c r="H1906" s="2"/>
      <c r="I1906" s="379"/>
      <c r="J1906" s="38"/>
      <c r="L1906" s="2"/>
      <c r="M1906" s="382"/>
      <c r="N1906" s="2"/>
      <c r="O1906" s="42"/>
    </row>
    <row r="1907" spans="2:15" ht="13.5" customHeight="1" x14ac:dyDescent="0.3">
      <c r="B1907" s="328"/>
      <c r="C1907" s="333" t="s">
        <v>497</v>
      </c>
      <c r="D1907" s="329"/>
      <c r="E1907" s="271"/>
      <c r="F1907" s="2"/>
      <c r="H1907" s="2"/>
      <c r="I1907" s="379"/>
      <c r="J1907" s="38"/>
      <c r="L1907" s="2"/>
      <c r="M1907" s="382"/>
      <c r="N1907" s="2"/>
      <c r="O1907" s="42"/>
    </row>
    <row r="1908" spans="2:15" ht="13.5" customHeight="1" x14ac:dyDescent="0.3">
      <c r="B1908" s="328"/>
      <c r="C1908" s="333" t="s">
        <v>498</v>
      </c>
      <c r="D1908" s="329"/>
      <c r="E1908" s="271"/>
      <c r="F1908" s="2"/>
      <c r="H1908" s="2"/>
      <c r="I1908" s="379"/>
      <c r="J1908" s="38"/>
      <c r="L1908" s="2"/>
      <c r="M1908" s="382"/>
      <c r="N1908" s="2"/>
      <c r="O1908" s="42"/>
    </row>
    <row r="1909" spans="2:15" ht="13.5" customHeight="1" x14ac:dyDescent="0.3">
      <c r="B1909" s="328"/>
      <c r="C1909" s="333" t="s">
        <v>499</v>
      </c>
      <c r="D1909" s="329"/>
      <c r="E1909" s="271"/>
      <c r="F1909" s="2"/>
      <c r="H1909" s="2"/>
      <c r="I1909" s="379"/>
      <c r="J1909" s="38"/>
      <c r="L1909" s="2"/>
      <c r="M1909" s="382"/>
      <c r="N1909" s="2"/>
      <c r="O1909" s="42"/>
    </row>
    <row r="1910" spans="2:15" ht="13.5" customHeight="1" x14ac:dyDescent="0.3">
      <c r="B1910" s="328"/>
      <c r="C1910" s="333" t="s">
        <v>500</v>
      </c>
      <c r="D1910" s="329"/>
      <c r="E1910" s="271"/>
      <c r="F1910" s="2"/>
      <c r="H1910" s="2"/>
      <c r="I1910" s="379"/>
      <c r="J1910" s="38"/>
      <c r="L1910" s="2"/>
      <c r="M1910" s="382"/>
      <c r="N1910" s="2"/>
      <c r="O1910" s="42"/>
    </row>
    <row r="1911" spans="2:15" ht="13.5" customHeight="1" x14ac:dyDescent="0.3">
      <c r="B1911" s="328"/>
      <c r="C1911" s="333" t="s">
        <v>512</v>
      </c>
      <c r="D1911" s="329"/>
      <c r="E1911" s="271"/>
      <c r="F1911" s="2"/>
      <c r="H1911" s="2"/>
      <c r="I1911" s="379"/>
      <c r="J1911" s="38"/>
      <c r="L1911" s="2"/>
      <c r="M1911" s="382"/>
      <c r="N1911" s="2"/>
      <c r="O1911" s="42"/>
    </row>
    <row r="1912" spans="2:15" ht="13.5" customHeight="1" x14ac:dyDescent="0.3">
      <c r="B1912" s="328"/>
      <c r="C1912" s="334" t="s">
        <v>514</v>
      </c>
      <c r="D1912" s="329"/>
      <c r="E1912" s="271"/>
      <c r="F1912" s="2"/>
      <c r="H1912" s="2"/>
      <c r="I1912" s="379"/>
      <c r="J1912" s="38"/>
      <c r="L1912" s="2"/>
      <c r="M1912" s="382"/>
      <c r="N1912" s="2"/>
      <c r="O1912" s="42"/>
    </row>
    <row r="1913" spans="2:15" ht="13.5" customHeight="1" x14ac:dyDescent="0.3">
      <c r="B1913" s="328"/>
      <c r="C1913" s="334" t="s">
        <v>513</v>
      </c>
      <c r="D1913" s="329"/>
      <c r="E1913" s="271"/>
      <c r="F1913" s="2"/>
      <c r="H1913" s="2"/>
      <c r="I1913" s="379"/>
      <c r="J1913" s="38"/>
      <c r="L1913" s="2"/>
      <c r="M1913" s="383" t="s">
        <v>454</v>
      </c>
      <c r="N1913" s="2"/>
      <c r="O1913" s="42"/>
    </row>
    <row r="1914" spans="2:15" ht="13.5" customHeight="1" thickBot="1" x14ac:dyDescent="0.35">
      <c r="B1914" s="328"/>
      <c r="C1914" s="334" t="s">
        <v>511</v>
      </c>
      <c r="D1914" s="329"/>
      <c r="E1914" s="272"/>
      <c r="F1914" s="2"/>
      <c r="H1914" s="2"/>
      <c r="I1914" s="379"/>
      <c r="J1914" s="38"/>
      <c r="L1914" s="2"/>
      <c r="M1914" s="383"/>
      <c r="N1914" s="2"/>
      <c r="O1914" s="42"/>
    </row>
    <row r="1915" spans="2:15" ht="13.5" customHeight="1" x14ac:dyDescent="0.4">
      <c r="B1915" s="37"/>
      <c r="C1915" s="13"/>
      <c r="D1915" s="13"/>
      <c r="E1915" s="270"/>
      <c r="F1915" s="2"/>
      <c r="H1915" s="2"/>
      <c r="I1915" s="47"/>
      <c r="J1915" s="38"/>
      <c r="L1915" s="2"/>
      <c r="M1915" s="26"/>
      <c r="N1915" s="2"/>
      <c r="O1915" s="42"/>
    </row>
    <row r="1916" spans="2:15" ht="18" customHeight="1" x14ac:dyDescent="0.4">
      <c r="B1916" s="37"/>
      <c r="C1916" s="142" t="s">
        <v>346</v>
      </c>
      <c r="D1916" s="13"/>
      <c r="E1916" s="14"/>
      <c r="F1916" s="2"/>
      <c r="H1916" s="2"/>
      <c r="I1916" s="47"/>
      <c r="J1916" s="38"/>
      <c r="L1916" s="2"/>
      <c r="M1916" s="142" t="s">
        <v>346</v>
      </c>
      <c r="N1916" s="2"/>
      <c r="O1916" s="42"/>
    </row>
    <row r="1917" spans="2:15" ht="13.5" customHeight="1" thickBot="1" x14ac:dyDescent="0.35">
      <c r="B1917" s="37"/>
      <c r="C1917" s="13"/>
      <c r="D1917" s="13"/>
      <c r="E1917" s="234"/>
      <c r="F1917" s="2"/>
      <c r="H1917" s="2"/>
      <c r="I1917" s="47"/>
      <c r="J1917" s="38"/>
      <c r="L1917" s="2"/>
      <c r="M1917" s="26"/>
      <c r="N1917" s="2"/>
      <c r="O1917" s="42"/>
    </row>
    <row r="1918" spans="2:15" ht="63" thickBot="1" x14ac:dyDescent="0.35">
      <c r="B1918" s="37"/>
      <c r="C1918" s="229" t="s">
        <v>455</v>
      </c>
      <c r="D1918" s="13"/>
      <c r="E1918" s="145"/>
      <c r="F1918" s="2"/>
      <c r="H1918" s="2"/>
      <c r="I1918" s="51" t="str">
        <f>IF(OR($E1885="Cancelled",$E1885="Postponed, see Future Events for info",E1918&lt;&gt;""), "", "Optional")</f>
        <v>Optional</v>
      </c>
      <c r="J1918" s="38"/>
      <c r="L1918" s="2"/>
      <c r="M1918" s="229" t="s">
        <v>458</v>
      </c>
      <c r="N1918" s="2"/>
      <c r="O1918" s="42"/>
    </row>
    <row r="1919" spans="2:15" x14ac:dyDescent="0.3">
      <c r="B1919" s="37"/>
      <c r="C1919" s="13"/>
      <c r="D1919" s="13"/>
      <c r="E1919" s="234"/>
      <c r="F1919" s="2"/>
      <c r="H1919" s="2"/>
      <c r="I1919" s="47"/>
      <c r="J1919" s="38"/>
      <c r="L1919" s="2"/>
      <c r="M1919" s="26"/>
      <c r="N1919" s="2"/>
      <c r="O1919" s="42"/>
    </row>
    <row r="1920" spans="2:15" ht="18" customHeight="1" x14ac:dyDescent="0.4">
      <c r="B1920" s="37"/>
      <c r="C1920" s="142" t="s">
        <v>130</v>
      </c>
      <c r="D1920" s="13"/>
      <c r="E1920" s="141"/>
      <c r="F1920" s="2"/>
      <c r="H1920" s="2"/>
      <c r="I1920" s="47"/>
      <c r="J1920" s="38"/>
      <c r="L1920" s="2"/>
      <c r="M1920" s="144" t="s">
        <v>130</v>
      </c>
      <c r="N1920" s="2"/>
      <c r="O1920" s="42"/>
    </row>
    <row r="1921" spans="2:15" ht="13.5" customHeight="1" thickBot="1" x14ac:dyDescent="0.35">
      <c r="B1921" s="37"/>
      <c r="C1921" s="14"/>
      <c r="D1921" s="13"/>
      <c r="E1921" s="240"/>
      <c r="F1921" s="2"/>
      <c r="H1921" s="2"/>
      <c r="I1921" s="47"/>
      <c r="J1921" s="38"/>
      <c r="L1921" s="2"/>
      <c r="M1921" s="380" t="s">
        <v>525</v>
      </c>
      <c r="N1921" s="2"/>
      <c r="O1921" s="42"/>
    </row>
    <row r="1922" spans="2:15" ht="13.5" customHeight="1" x14ac:dyDescent="0.3">
      <c r="B1922" s="37"/>
      <c r="C1922" s="13" t="s">
        <v>431</v>
      </c>
      <c r="D1922" s="13"/>
      <c r="E1922" s="235"/>
      <c r="F1922" s="2"/>
      <c r="H1922" s="2"/>
      <c r="I1922" s="47" t="str">
        <f>IF(OR($E1885="Postponed, see Future Events for info",E1922&lt;&gt;""), "", "Information needed")</f>
        <v>Information needed</v>
      </c>
      <c r="J1922" s="38"/>
      <c r="L1922" s="2"/>
      <c r="M1922" s="380"/>
      <c r="N1922" s="2"/>
      <c r="O1922" s="42"/>
    </row>
    <row r="1923" spans="2:15" ht="13.5" thickBot="1" x14ac:dyDescent="0.35">
      <c r="B1923" s="37"/>
      <c r="C1923" s="13" t="s">
        <v>321</v>
      </c>
      <c r="D1923" s="13"/>
      <c r="E1923" s="236"/>
      <c r="F1923" s="2"/>
      <c r="H1923" s="2"/>
      <c r="I1923" s="47" t="str">
        <f>IF(OR($E1885="Cancelled",$E1885="Postponed, see Future Events for info",E1923&lt;&gt;""), "", "Information needed")</f>
        <v>Information needed</v>
      </c>
      <c r="J1923" s="38"/>
      <c r="L1923" s="2"/>
      <c r="M1923" s="380"/>
      <c r="N1923" s="2"/>
      <c r="O1923" s="42"/>
    </row>
    <row r="1924" spans="2:15" ht="13.5" thickBot="1" x14ac:dyDescent="0.35">
      <c r="B1924" s="37"/>
      <c r="C1924" s="13"/>
      <c r="D1924" s="13"/>
      <c r="E1924" s="234"/>
      <c r="F1924" s="2"/>
      <c r="H1924" s="2"/>
      <c r="I1924" s="47"/>
      <c r="J1924" s="38"/>
      <c r="L1924" s="2"/>
      <c r="M1924" s="380"/>
      <c r="N1924" s="2"/>
      <c r="O1924" s="42"/>
    </row>
    <row r="1925" spans="2:15" x14ac:dyDescent="0.3">
      <c r="B1925" s="37"/>
      <c r="C1925" s="13" t="s">
        <v>113</v>
      </c>
      <c r="D1925" s="13"/>
      <c r="E1925" s="241"/>
      <c r="F1925" s="2"/>
      <c r="H1925" s="2"/>
      <c r="I1925" s="47" t="str">
        <f>IF(OR($E1885="Postponed, see Future Events for info",E1925&lt;&gt;""), "", "Information needed")</f>
        <v>Information needed</v>
      </c>
      <c r="J1925" s="38"/>
      <c r="L1925" s="2"/>
      <c r="M1925" s="380"/>
      <c r="N1925" s="2"/>
      <c r="O1925" s="42"/>
    </row>
    <row r="1926" spans="2:15" ht="13.5" thickBot="1" x14ac:dyDescent="0.35">
      <c r="B1926" s="37"/>
      <c r="C1926" s="14" t="str">
        <f>IF(E1925&lt;&gt;"Yes","","Was the contract reviewed by the RSC Legal team?")</f>
        <v/>
      </c>
      <c r="D1926" s="14"/>
      <c r="E1926" s="75"/>
      <c r="F1926" s="2"/>
      <c r="H1926" s="2"/>
      <c r="I1926" s="47" t="str">
        <f>IF(AND(C1926&lt;&gt;"",E1926=""), "Information needed","")</f>
        <v/>
      </c>
      <c r="J1926" s="38"/>
      <c r="L1926" s="2"/>
      <c r="M1926" s="380"/>
      <c r="N1926" s="2"/>
      <c r="O1926" s="42"/>
    </row>
    <row r="1927" spans="2:15" ht="13.5" thickBot="1" x14ac:dyDescent="0.35">
      <c r="B1927" s="37"/>
      <c r="C1927" s="2"/>
      <c r="D1927" s="2"/>
      <c r="E1927" s="234"/>
      <c r="F1927" s="2"/>
      <c r="H1927" s="2"/>
      <c r="I1927" s="47"/>
      <c r="J1927" s="38"/>
      <c r="L1927" s="2"/>
      <c r="M1927" s="380"/>
      <c r="N1927" s="2"/>
      <c r="O1927" s="42"/>
    </row>
    <row r="1928" spans="2:15" x14ac:dyDescent="0.3">
      <c r="B1928" s="37"/>
      <c r="C1928" s="13" t="s">
        <v>527</v>
      </c>
      <c r="D1928" s="13"/>
      <c r="E1928" s="235"/>
      <c r="F1928" s="2"/>
      <c r="H1928" s="2"/>
      <c r="I1928" s="47" t="str">
        <f>IF(OR($E1885="Cancelled",$E1885="Postponed, see Future Events for info",E1928&lt;&gt;""), "", "Information needed")</f>
        <v>Information needed</v>
      </c>
      <c r="J1928" s="38"/>
      <c r="L1928" s="2"/>
      <c r="M1928" s="380"/>
      <c r="N1928" s="2"/>
      <c r="O1928" s="42"/>
    </row>
    <row r="1929" spans="2:15" ht="26.25" customHeight="1" thickBot="1" x14ac:dyDescent="0.35">
      <c r="B1929" s="37"/>
      <c r="C1929" s="26" t="str">
        <f>IF(E1928&lt;&gt;"Yes","","Please provide details. Additional information can be provided on the Community support page.")</f>
        <v/>
      </c>
      <c r="D1929" s="14"/>
      <c r="E1929" s="146"/>
      <c r="F1929" s="2"/>
      <c r="H1929" s="2"/>
      <c r="I1929" s="47" t="str">
        <f>IF(AND(C1929&lt;&gt;"",E1929=""),"Information needed","")</f>
        <v/>
      </c>
      <c r="J1929" s="38"/>
      <c r="L1929" s="2"/>
      <c r="M1929" s="85" t="s">
        <v>131</v>
      </c>
      <c r="N1929" s="2"/>
      <c r="O1929" s="42"/>
    </row>
    <row r="1930" spans="2:15" ht="12" customHeight="1" thickBot="1" x14ac:dyDescent="0.35">
      <c r="B1930" s="37"/>
      <c r="C1930" s="2"/>
      <c r="D1930" s="2"/>
      <c r="E1930" s="234"/>
      <c r="F1930" s="2"/>
      <c r="H1930" s="2"/>
      <c r="I1930" s="47"/>
      <c r="J1930" s="38"/>
      <c r="L1930" s="2"/>
      <c r="M1930" s="382" t="s">
        <v>524</v>
      </c>
      <c r="N1930" s="2"/>
      <c r="O1930" s="42"/>
    </row>
    <row r="1931" spans="2:15" x14ac:dyDescent="0.3">
      <c r="B1931" s="37"/>
      <c r="C1931" s="13" t="s">
        <v>117</v>
      </c>
      <c r="D1931" s="13"/>
      <c r="E1931" s="235"/>
      <c r="F1931" s="2"/>
      <c r="H1931" s="2"/>
      <c r="I1931" s="47" t="str">
        <f>IF(OR($E1885="Cancelled",$E1885="Postponed, see Future Events for info",E1931&lt;&gt;""), "", "Information needed")</f>
        <v>Information needed</v>
      </c>
      <c r="J1931" s="38"/>
      <c r="L1931" s="2"/>
      <c r="M1931" s="382"/>
      <c r="N1931" s="2"/>
      <c r="O1931" s="42"/>
    </row>
    <row r="1932" spans="2:15" ht="26.25" customHeight="1" thickBot="1" x14ac:dyDescent="0.35">
      <c r="B1932" s="37"/>
      <c r="C1932" s="14" t="str">
        <f>IF(E1931&lt;&gt;"Yes","","Please provide details.")</f>
        <v/>
      </c>
      <c r="D1932" s="14"/>
      <c r="E1932" s="146"/>
      <c r="F1932" s="2"/>
      <c r="H1932" s="2"/>
      <c r="I1932" s="47" t="str">
        <f>IF(AND(C1932&lt;&gt;"",E1932=""),"Information needed","")</f>
        <v/>
      </c>
      <c r="J1932" s="38"/>
      <c r="L1932" s="2"/>
      <c r="M1932" s="85" t="s">
        <v>523</v>
      </c>
      <c r="N1932" s="2"/>
      <c r="O1932" s="42"/>
    </row>
    <row r="1933" spans="2:15" ht="18" customHeight="1" x14ac:dyDescent="0.3">
      <c r="B1933" s="37"/>
      <c r="C1933" s="4"/>
      <c r="D1933" s="4"/>
      <c r="E1933" s="234"/>
      <c r="F1933" s="2"/>
      <c r="H1933" s="2"/>
      <c r="I1933" s="47"/>
      <c r="J1933" s="38"/>
      <c r="L1933" s="2"/>
      <c r="M1933" s="2"/>
      <c r="N1933" s="2"/>
      <c r="O1933" s="42"/>
    </row>
    <row r="1934" spans="2:15" ht="18" x14ac:dyDescent="0.3">
      <c r="B1934" s="37"/>
      <c r="C1934" s="144" t="s">
        <v>447</v>
      </c>
      <c r="D1934" s="144"/>
      <c r="E1934" s="144"/>
      <c r="F1934" s="4"/>
      <c r="G1934" s="7"/>
      <c r="H1934" s="4"/>
      <c r="I1934" s="47"/>
      <c r="J1934" s="39"/>
      <c r="L1934" s="11"/>
      <c r="M1934" s="144" t="s">
        <v>447</v>
      </c>
      <c r="N1934" s="11"/>
      <c r="O1934" s="42"/>
    </row>
    <row r="1935" spans="2:15" ht="13.5" customHeight="1" thickBot="1" x14ac:dyDescent="0.35">
      <c r="B1935" s="37"/>
      <c r="C1935" s="2"/>
      <c r="D1935" s="2"/>
      <c r="E1935" s="242"/>
      <c r="F1935" s="2"/>
      <c r="H1935" s="2"/>
      <c r="I1935" s="47"/>
      <c r="J1935" s="38"/>
      <c r="L1935" s="2"/>
      <c r="M1935" s="381" t="s">
        <v>432</v>
      </c>
      <c r="N1935" s="2"/>
      <c r="O1935" s="42"/>
    </row>
    <row r="1936" spans="2:15" x14ac:dyDescent="0.3">
      <c r="B1936" s="37"/>
      <c r="C1936" s="4" t="s">
        <v>63</v>
      </c>
      <c r="D1936" s="4"/>
      <c r="E1936" s="243"/>
      <c r="F1936" s="2"/>
      <c r="H1936" s="2"/>
      <c r="I1936" s="47" t="str">
        <f>IF(OR($E1885="Cancelled",$E1885="Postponed, see Future Events for info",E1936&lt;&gt;""), "", "Information needed")</f>
        <v>Information needed</v>
      </c>
      <c r="J1936" s="38"/>
      <c r="L1936" s="2"/>
      <c r="M1936" s="381"/>
      <c r="N1936" s="2"/>
      <c r="O1936" s="42"/>
    </row>
    <row r="1937" spans="1:15" ht="13.5" thickBot="1" x14ac:dyDescent="0.35">
      <c r="A1937" s="201"/>
      <c r="B1937" s="37"/>
      <c r="C1937" s="248" t="str">
        <f>IF(E1936&lt;&gt;"Red","","Did you submit a declaration form for your red risk assessment?")</f>
        <v/>
      </c>
      <c r="D1937" s="14"/>
      <c r="E1937" s="146"/>
      <c r="F1937" s="2"/>
      <c r="H1937" s="2"/>
      <c r="I1937" s="47" t="str">
        <f>IF(AND(C1937&lt;&gt;"",E1937=""), "Information needed","")</f>
        <v/>
      </c>
      <c r="J1937" s="38"/>
      <c r="K1937" s="201"/>
      <c r="L1937" s="2"/>
      <c r="M1937" s="381"/>
      <c r="N1937" s="2"/>
      <c r="O1937" s="42"/>
    </row>
    <row r="1938" spans="1:15" s="15" customFormat="1" ht="13.5" thickBot="1" x14ac:dyDescent="0.35">
      <c r="A1938" s="68"/>
      <c r="B1938" s="37"/>
      <c r="C1938" s="4"/>
      <c r="D1938" s="4"/>
      <c r="E1938" s="234"/>
      <c r="F1938" s="2"/>
      <c r="G1938" s="8"/>
      <c r="H1938" s="2"/>
      <c r="I1938" s="47"/>
      <c r="J1938" s="38"/>
      <c r="K1938" s="68"/>
      <c r="L1938" s="2"/>
      <c r="M1938" s="381"/>
      <c r="N1938" s="2"/>
      <c r="O1938" s="43"/>
    </row>
    <row r="1939" spans="1:15" x14ac:dyDescent="0.3">
      <c r="B1939" s="37"/>
      <c r="C1939" s="4" t="s">
        <v>237</v>
      </c>
      <c r="D1939" s="4"/>
      <c r="E1939" s="244"/>
      <c r="F1939" s="2"/>
      <c r="H1939" s="2"/>
      <c r="I1939" s="47" t="str">
        <f>IF(OR($E1885="Cancelled",$E1885="Postponed, see Future Events for info",E1939&lt;&gt;""), "", "Information needed")</f>
        <v>Information needed</v>
      </c>
      <c r="J1939" s="38"/>
      <c r="L1939" s="2"/>
      <c r="M1939" s="381"/>
      <c r="N1939" s="10"/>
      <c r="O1939" s="42"/>
    </row>
    <row r="1940" spans="1:15" ht="13.5" customHeight="1" thickBot="1" x14ac:dyDescent="0.35">
      <c r="B1940" s="37"/>
      <c r="C1940" s="248" t="str">
        <f>IF(E1939&lt;&gt;"Yes","","Did your event comply with Rule 8.3 of the member network rules?")</f>
        <v/>
      </c>
      <c r="D1940" s="14"/>
      <c r="E1940" s="146"/>
      <c r="F1940" s="2"/>
      <c r="H1940" s="2"/>
      <c r="I1940" s="47" t="str">
        <f>IF(AND(C1940&lt;&gt;"",E1940=""), "Information needed","")</f>
        <v/>
      </c>
      <c r="J1940" s="38"/>
      <c r="L1940" s="2"/>
      <c r="M1940" s="381"/>
      <c r="N1940" s="10"/>
      <c r="O1940" s="42"/>
    </row>
    <row r="1941" spans="1:15" ht="14.25" customHeight="1" thickBot="1" x14ac:dyDescent="0.35">
      <c r="B1941" s="37"/>
      <c r="C1941" s="14"/>
      <c r="D1941" s="14"/>
      <c r="E1941" s="245"/>
      <c r="F1941" s="2"/>
      <c r="H1941" s="2"/>
      <c r="I1941" s="47"/>
      <c r="J1941" s="38"/>
      <c r="L1941" s="2"/>
      <c r="M1941" s="381"/>
      <c r="N1941" s="10"/>
      <c r="O1941" s="42"/>
    </row>
    <row r="1942" spans="1:15" ht="40.5" customHeight="1" thickBot="1" x14ac:dyDescent="0.35">
      <c r="B1942" s="37"/>
      <c r="C1942" s="27" t="s">
        <v>182</v>
      </c>
      <c r="D1942" s="27"/>
      <c r="E1942" s="145"/>
      <c r="F1942" s="2"/>
      <c r="H1942" s="2"/>
      <c r="I1942" s="51" t="str">
        <f>IF(OR($E1885="Cancelled",$E1885="Postponed, see Future Events for info",E1942&lt;&gt;""), "", "Optional")</f>
        <v>Optional</v>
      </c>
      <c r="J1942" s="38"/>
      <c r="L1942" s="2"/>
      <c r="M1942" s="85" t="s">
        <v>236</v>
      </c>
      <c r="N1942" s="10"/>
      <c r="O1942" s="42"/>
    </row>
    <row r="1943" spans="1:15" ht="13.5" customHeight="1" x14ac:dyDescent="0.3">
      <c r="B1943" s="37"/>
      <c r="C1943" s="2"/>
      <c r="D1943" s="2"/>
      <c r="E1943" s="245"/>
      <c r="F1943" s="2"/>
      <c r="H1943" s="2"/>
      <c r="I1943" s="47"/>
      <c r="J1943" s="38"/>
      <c r="L1943" s="2"/>
      <c r="M1943" s="45"/>
      <c r="N1943" s="2"/>
      <c r="O1943" s="42"/>
    </row>
    <row r="1944" spans="1:15" ht="18" x14ac:dyDescent="0.4">
      <c r="B1944" s="37"/>
      <c r="C1944" s="142" t="s">
        <v>64</v>
      </c>
      <c r="D1944" s="142"/>
      <c r="E1944" s="142"/>
      <c r="F1944" s="2"/>
      <c r="H1944" s="2"/>
      <c r="I1944" s="47"/>
      <c r="J1944" s="38"/>
      <c r="L1944" s="2"/>
      <c r="M1944" s="144" t="s">
        <v>64</v>
      </c>
      <c r="N1944" s="2"/>
      <c r="O1944" s="42"/>
    </row>
    <row r="1945" spans="1:15" x14ac:dyDescent="0.3">
      <c r="B1945" s="37"/>
      <c r="C1945" s="4"/>
      <c r="D1945" s="4"/>
      <c r="E1945" s="234"/>
      <c r="F1945" s="2"/>
      <c r="H1945" s="2"/>
      <c r="I1945" s="47"/>
      <c r="J1945" s="38"/>
      <c r="L1945" s="2"/>
      <c r="M1945" s="381" t="s">
        <v>445</v>
      </c>
      <c r="N1945" s="2"/>
      <c r="O1945" s="42"/>
    </row>
    <row r="1946" spans="1:15" ht="14.25" customHeight="1" thickBot="1" x14ac:dyDescent="0.35">
      <c r="B1946" s="37"/>
      <c r="C1946" s="4" t="s">
        <v>360</v>
      </c>
      <c r="D1946" s="4"/>
      <c r="E1946" s="234"/>
      <c r="F1946" s="2"/>
      <c r="H1946" s="2"/>
      <c r="I1946" s="47"/>
      <c r="J1946" s="38"/>
      <c r="L1946" s="2"/>
      <c r="M1946" s="381"/>
      <c r="N1946" s="2"/>
      <c r="O1946" s="42"/>
    </row>
    <row r="1947" spans="1:15" ht="14.25" customHeight="1" x14ac:dyDescent="0.3">
      <c r="B1947" s="37"/>
      <c r="C1947" s="86" t="s">
        <v>69</v>
      </c>
      <c r="D1947" s="86"/>
      <c r="E1947" s="235"/>
      <c r="F1947" s="2"/>
      <c r="H1947" s="2"/>
      <c r="I1947" s="47" t="str">
        <f>IF(OR($E1885="Cancelled",$E1885="Postponed, see Future Events for info",E1947&lt;&gt;""), "", "Information needed")</f>
        <v>Information needed</v>
      </c>
      <c r="J1947" s="38"/>
      <c r="L1947" s="2"/>
      <c r="M1947" s="381"/>
      <c r="N1947" s="2"/>
      <c r="O1947" s="42"/>
    </row>
    <row r="1948" spans="1:15" ht="14.25" customHeight="1" x14ac:dyDescent="0.3">
      <c r="B1948" s="37"/>
      <c r="C1948" s="86" t="s">
        <v>70</v>
      </c>
      <c r="D1948" s="86"/>
      <c r="E1948" s="246"/>
      <c r="F1948" s="2"/>
      <c r="H1948" s="2"/>
      <c r="I1948" s="47" t="str">
        <f>IF(OR($E1885="Cancelled",$E1885="Postponed, see Future Events for info",E1948&lt;&gt;""), "", "Information needed")</f>
        <v>Information needed</v>
      </c>
      <c r="J1948" s="38"/>
      <c r="L1948" s="2"/>
      <c r="M1948" s="381"/>
      <c r="N1948" s="2"/>
      <c r="O1948" s="42"/>
    </row>
    <row r="1949" spans="1:15" ht="14.25" customHeight="1" x14ac:dyDescent="0.3">
      <c r="B1949" s="37"/>
      <c r="C1949" s="86" t="s">
        <v>72</v>
      </c>
      <c r="D1949" s="86"/>
      <c r="E1949" s="237"/>
      <c r="F1949" s="2"/>
      <c r="H1949" s="2"/>
      <c r="I1949" s="47" t="str">
        <f>IF(OR($E1885="Cancelled",$E1885="Postponed, see Future Events for info",E1949&lt;&gt;""), "", "Information needed")</f>
        <v>Information needed</v>
      </c>
      <c r="J1949" s="38"/>
      <c r="L1949" s="2"/>
      <c r="M1949" s="381"/>
      <c r="N1949" s="2"/>
      <c r="O1949" s="42"/>
    </row>
    <row r="1950" spans="1:15" ht="14.25" customHeight="1" thickBot="1" x14ac:dyDescent="0.35">
      <c r="B1950" s="37"/>
      <c r="C1950" s="86" t="s">
        <v>71</v>
      </c>
      <c r="D1950" s="86"/>
      <c r="E1950" s="236"/>
      <c r="F1950" s="2"/>
      <c r="H1950" s="2"/>
      <c r="I1950" s="47" t="str">
        <f>IF(OR($E1885="Cancelled",$E1885="Postponed, see Future Events for info",E1950&lt;&gt;""), "", "Information needed")</f>
        <v>Information needed</v>
      </c>
      <c r="J1950" s="38"/>
      <c r="L1950" s="2"/>
      <c r="M1950" s="381"/>
      <c r="N1950" s="2"/>
      <c r="O1950" s="42"/>
    </row>
    <row r="1951" spans="1:15" ht="14.25" customHeight="1" thickBot="1" x14ac:dyDescent="0.35">
      <c r="B1951" s="37"/>
      <c r="C1951" s="2"/>
      <c r="D1951" s="2"/>
      <c r="E1951" s="234"/>
      <c r="F1951" s="2"/>
      <c r="H1951" s="2"/>
      <c r="I1951" s="47"/>
      <c r="J1951" s="38"/>
      <c r="L1951" s="2"/>
      <c r="M1951" s="381"/>
      <c r="N1951" s="2"/>
      <c r="O1951" s="42"/>
    </row>
    <row r="1952" spans="1:15" ht="12.75" customHeight="1" x14ac:dyDescent="0.3">
      <c r="B1952" s="37"/>
      <c r="C1952" s="46" t="s">
        <v>65</v>
      </c>
      <c r="D1952" s="46"/>
      <c r="E1952" s="235"/>
      <c r="F1952" s="2"/>
      <c r="H1952" s="2"/>
      <c r="I1952" s="47" t="str">
        <f>IF(OR($E1885="Cancelled",$E1885="Postponed, see Future Events for info",E1952&lt;&gt;""), "", "Information needed")</f>
        <v>Information needed</v>
      </c>
      <c r="J1952" s="38"/>
      <c r="L1952" s="2"/>
      <c r="M1952" s="381"/>
      <c r="N1952" s="2"/>
      <c r="O1952" s="42"/>
    </row>
    <row r="1953" spans="1:15" ht="56.25" customHeight="1" thickBot="1" x14ac:dyDescent="0.3">
      <c r="B1953" s="37"/>
      <c r="C1953" s="14" t="str">
        <f>IF(E1952&lt;&gt;"Yes","","Please provide details here")</f>
        <v/>
      </c>
      <c r="D1953" s="14"/>
      <c r="E1953" s="75"/>
      <c r="F1953" s="14"/>
      <c r="G1953" s="54"/>
      <c r="H1953" s="14"/>
      <c r="I1953" s="47" t="str">
        <f>IF(AND(C1953&lt;&gt;"",E1953=""), "Information needed","")</f>
        <v/>
      </c>
      <c r="J1953" s="83"/>
      <c r="L1953" s="2"/>
      <c r="M1953" s="381"/>
      <c r="N1953" s="2"/>
      <c r="O1953" s="84"/>
    </row>
    <row r="1954" spans="1:15" ht="13.5" thickBot="1" x14ac:dyDescent="0.35">
      <c r="B1954" s="37"/>
      <c r="C1954" s="4"/>
      <c r="D1954" s="4"/>
      <c r="E1954" s="26"/>
      <c r="F1954" s="2"/>
      <c r="H1954" s="2"/>
      <c r="I1954" s="47"/>
      <c r="J1954" s="38"/>
      <c r="L1954" s="2"/>
      <c r="M1954" s="381"/>
      <c r="N1954" s="2"/>
      <c r="O1954" s="42"/>
    </row>
    <row r="1955" spans="1:15" ht="57" customHeight="1" thickBot="1" x14ac:dyDescent="0.35">
      <c r="B1955" s="37"/>
      <c r="C1955" s="27" t="s">
        <v>75</v>
      </c>
      <c r="D1955" s="27"/>
      <c r="E1955" s="145"/>
      <c r="F1955" s="2"/>
      <c r="H1955" s="2"/>
      <c r="I1955" s="51" t="str">
        <f>IF(OR($E1885="Cancelled",$E1885="Postponed, see Future Events for info",E1955&lt;&gt;""), "", "Optional")</f>
        <v>Optional</v>
      </c>
      <c r="J1955" s="38"/>
      <c r="L1955" s="2"/>
      <c r="M1955" s="85" t="s">
        <v>448</v>
      </c>
      <c r="N1955" s="2"/>
      <c r="O1955" s="42"/>
    </row>
    <row r="1956" spans="1:15" x14ac:dyDescent="0.3">
      <c r="B1956" s="37"/>
      <c r="C1956" s="4"/>
      <c r="D1956" s="4"/>
      <c r="E1956" s="234"/>
      <c r="F1956" s="2"/>
      <c r="H1956" s="2"/>
      <c r="I1956" s="47"/>
      <c r="J1956" s="38"/>
      <c r="L1956" s="2"/>
      <c r="M1956" s="4"/>
      <c r="N1956" s="2"/>
      <c r="O1956" s="42"/>
    </row>
    <row r="1957" spans="1:15" ht="13.5" thickBot="1" x14ac:dyDescent="0.35">
      <c r="C1957" s="8"/>
      <c r="D1957" s="8"/>
      <c r="I1957" s="50"/>
      <c r="J1957" s="42"/>
      <c r="M1957" s="8"/>
    </row>
    <row r="1958" spans="1:15" s="98" customFormat="1" ht="21.75" customHeight="1" thickBot="1" x14ac:dyDescent="0.35">
      <c r="C1958" s="247" t="s">
        <v>392</v>
      </c>
      <c r="D1958" s="150"/>
      <c r="E1958" s="247" t="s">
        <v>415</v>
      </c>
      <c r="I1958" s="96"/>
      <c r="M1958" s="94" t="s">
        <v>251</v>
      </c>
    </row>
    <row r="1959" spans="1:15" ht="12.5" x14ac:dyDescent="0.25">
      <c r="C1959" s="44"/>
      <c r="D1959" s="44"/>
      <c r="M1959" s="44"/>
    </row>
    <row r="1961" spans="1:15" x14ac:dyDescent="0.3">
      <c r="B1961" s="37"/>
      <c r="C1961" s="4"/>
      <c r="D1961" s="4"/>
      <c r="E1961" s="234"/>
      <c r="F1961" s="2"/>
      <c r="H1961" s="2"/>
      <c r="I1961" s="48"/>
      <c r="J1961" s="2"/>
      <c r="L1961" s="2"/>
      <c r="M1961" s="4"/>
      <c r="N1961" s="2"/>
    </row>
    <row r="1962" spans="1:15" ht="29.5" x14ac:dyDescent="0.25">
      <c r="A1962" s="200">
        <v>24</v>
      </c>
      <c r="B1962" s="35"/>
      <c r="C1962" s="151" t="s">
        <v>329</v>
      </c>
      <c r="D1962" s="151"/>
      <c r="E1962" s="151"/>
      <c r="F1962" s="152"/>
      <c r="G1962" s="16"/>
      <c r="H1962" s="12"/>
      <c r="I1962" s="140" t="str">
        <f>IF(COUNTIF(I1966:I2040,"Information needed")&lt;1,"Complete","Incomplete")</f>
        <v>Incomplete</v>
      </c>
      <c r="J1962" s="41"/>
      <c r="K1962" s="200">
        <v>24</v>
      </c>
      <c r="L1962" s="12"/>
      <c r="M1962" s="101" t="s">
        <v>263</v>
      </c>
      <c r="N1962" s="12"/>
    </row>
    <row r="1963" spans="1:15" x14ac:dyDescent="0.3">
      <c r="B1963" s="37"/>
      <c r="C1963" s="37"/>
      <c r="D1963" s="37"/>
      <c r="E1963" s="37"/>
      <c r="F1963" s="37"/>
      <c r="G1963" s="16"/>
      <c r="H1963" s="37"/>
      <c r="I1963" s="37"/>
      <c r="J1963" s="37"/>
      <c r="L1963" s="2"/>
      <c r="M1963" s="4"/>
      <c r="N1963" s="2"/>
    </row>
    <row r="1964" spans="1:15" ht="18" customHeight="1" x14ac:dyDescent="0.4">
      <c r="B1964" s="37"/>
      <c r="C1964" s="142" t="s">
        <v>446</v>
      </c>
      <c r="D1964" s="142"/>
      <c r="E1964" s="141"/>
      <c r="F1964" s="2"/>
      <c r="H1964" s="2"/>
      <c r="I1964" s="48"/>
      <c r="J1964" s="2"/>
      <c r="L1964" s="2"/>
      <c r="M1964" s="143" t="s">
        <v>319</v>
      </c>
      <c r="N1964" s="2"/>
    </row>
    <row r="1965" spans="1:15" ht="13.5" customHeight="1" thickBot="1" x14ac:dyDescent="0.35">
      <c r="B1965" s="37"/>
      <c r="C1965" s="4"/>
      <c r="D1965" s="4"/>
      <c r="E1965" s="234"/>
      <c r="F1965" s="2"/>
      <c r="H1965" s="2"/>
      <c r="I1965" s="48"/>
      <c r="J1965" s="2"/>
      <c r="L1965" s="2"/>
      <c r="M1965" s="26"/>
      <c r="N1965" s="2"/>
    </row>
    <row r="1966" spans="1:15" ht="13.5" customHeight="1" x14ac:dyDescent="0.3">
      <c r="B1966" s="37"/>
      <c r="C1966" s="13" t="s">
        <v>13</v>
      </c>
      <c r="D1966" s="13"/>
      <c r="E1966" s="235"/>
      <c r="F1966" s="2"/>
      <c r="H1966" s="2"/>
      <c r="I1966" s="47" t="str">
        <f>IF(OR($E1970="Cancelled",$E1970="Postponed, see Future Events for info",E1966&lt;&gt;""), "", "Information needed")</f>
        <v>Information needed</v>
      </c>
      <c r="J1966" s="38"/>
      <c r="L1966" s="2"/>
      <c r="M1966" s="355" t="s">
        <v>457</v>
      </c>
      <c r="N1966" s="2"/>
      <c r="O1966" s="42"/>
    </row>
    <row r="1967" spans="1:15" ht="13.5" customHeight="1" x14ac:dyDescent="0.3">
      <c r="B1967" s="37"/>
      <c r="C1967" s="13" t="s">
        <v>50</v>
      </c>
      <c r="D1967" s="13"/>
      <c r="E1967" s="237"/>
      <c r="F1967" s="2"/>
      <c r="H1967" s="2"/>
      <c r="I1967" s="47" t="str">
        <f>IF(OR($E1970="Cancelled",$E1970="Postponed, see Future Events for info",E1967&lt;&gt;""), "", "Information needed")</f>
        <v>Information needed</v>
      </c>
      <c r="J1967" s="38"/>
      <c r="L1967" s="2"/>
      <c r="M1967" s="355"/>
      <c r="N1967" s="2"/>
      <c r="O1967" s="42"/>
    </row>
    <row r="1968" spans="1:15" ht="13.5" customHeight="1" x14ac:dyDescent="0.3">
      <c r="B1968" s="37"/>
      <c r="C1968" s="13" t="s">
        <v>110</v>
      </c>
      <c r="D1968" s="13"/>
      <c r="E1968" s="237"/>
      <c r="F1968" s="2"/>
      <c r="H1968" s="2"/>
      <c r="I1968" s="47" t="str">
        <f>IF(OR($E1970="Cancelled",$E1970="Postponed, see Future Events for info",E1968&lt;&gt;""), "", "Information needed")</f>
        <v>Information needed</v>
      </c>
      <c r="J1968" s="38"/>
      <c r="L1968" s="2"/>
      <c r="M1968" s="355"/>
      <c r="N1968" s="2"/>
      <c r="O1968" s="42"/>
    </row>
    <row r="1969" spans="2:15" ht="13.5" customHeight="1" x14ac:dyDescent="0.3">
      <c r="B1969" s="37"/>
      <c r="C1969" s="13" t="s">
        <v>487</v>
      </c>
      <c r="D1969" s="13"/>
      <c r="E1969" s="237"/>
      <c r="F1969" s="2"/>
      <c r="H1969" s="2"/>
      <c r="I1969" s="47" t="str">
        <f>IF(OR($E1970="Cancelled",$E1970="Postponed, see Future Events for info",E1969&lt;&gt;""), "", "Information needed")</f>
        <v>Information needed</v>
      </c>
      <c r="J1969" s="38"/>
      <c r="L1969" s="2"/>
      <c r="M1969" s="355"/>
      <c r="N1969" s="2"/>
      <c r="O1969" s="42"/>
    </row>
    <row r="1970" spans="2:15" ht="13.5" customHeight="1" thickBot="1" x14ac:dyDescent="0.35">
      <c r="B1970" s="37"/>
      <c r="C1970" s="156" t="s">
        <v>486</v>
      </c>
      <c r="D1970" s="13"/>
      <c r="E1970" s="236"/>
      <c r="F1970" s="2"/>
      <c r="H1970" s="2"/>
      <c r="I1970" s="47" t="str">
        <f>IF(OR($E1970="Cancelled",$E1970="Postponed, see Future Events for info",E1970&lt;&gt;""), "", "Information needed")</f>
        <v>Information needed</v>
      </c>
      <c r="J1970" s="38"/>
      <c r="L1970" s="2"/>
      <c r="M1970" s="355"/>
      <c r="N1970" s="2"/>
      <c r="O1970" s="42"/>
    </row>
    <row r="1971" spans="2:15" ht="13.5" customHeight="1" thickBot="1" x14ac:dyDescent="0.35">
      <c r="B1971" s="37"/>
      <c r="C1971" s="13"/>
      <c r="D1971" s="13"/>
      <c r="E1971" s="234"/>
      <c r="F1971" s="2"/>
      <c r="H1971" s="2"/>
      <c r="I1971" s="47"/>
      <c r="J1971" s="38"/>
      <c r="L1971" s="2"/>
      <c r="M1971" s="355"/>
      <c r="N1971" s="2"/>
      <c r="O1971" s="42"/>
    </row>
    <row r="1972" spans="2:15" ht="13.5" customHeight="1" x14ac:dyDescent="0.3">
      <c r="B1972" s="37"/>
      <c r="C1972" s="13" t="s">
        <v>503</v>
      </c>
      <c r="D1972" s="13"/>
      <c r="E1972" s="235"/>
      <c r="F1972" s="2"/>
      <c r="H1972" s="2"/>
      <c r="I1972" s="47" t="str">
        <f>IF(OR($E1970="Cancelled",$E1970="Postponed, see Future Events for info",E1972&lt;&gt;""), "", "Information needed")</f>
        <v>Information needed</v>
      </c>
      <c r="J1972" s="38"/>
      <c r="L1972" s="2"/>
      <c r="M1972" s="355"/>
      <c r="N1972" s="2"/>
      <c r="O1972" s="42"/>
    </row>
    <row r="1973" spans="2:15" ht="13.5" customHeight="1" thickBot="1" x14ac:dyDescent="0.35">
      <c r="B1973" s="37"/>
      <c r="C1973" s="23" t="str">
        <f>IF(E1972&lt;&gt;"Yes","Use this space if you would like to report repeated 2023 events as one entry","If yes, how many times did you run this event/ how many events were in the series?")</f>
        <v>Use this space if you would like to report repeated 2023 events as one entry</v>
      </c>
      <c r="D1973" s="13"/>
      <c r="E1973" s="236"/>
      <c r="F1973" s="2"/>
      <c r="H1973" s="2"/>
      <c r="I1973" s="47" t="str">
        <f>IF(AND(C1973="If yes, how many times did you run this event/ how many events were in the series?",E1973=""), "Information needed","")</f>
        <v/>
      </c>
      <c r="J1973" s="38"/>
      <c r="L1973" s="2"/>
      <c r="M1973" s="355"/>
      <c r="N1973" s="2"/>
      <c r="O1973" s="42"/>
    </row>
    <row r="1974" spans="2:15" ht="13.5" customHeight="1" thickBot="1" x14ac:dyDescent="0.35">
      <c r="B1974" s="37"/>
      <c r="C1974" s="13"/>
      <c r="D1974" s="13"/>
      <c r="E1974" s="234"/>
      <c r="F1974" s="2"/>
      <c r="H1974" s="2"/>
      <c r="I1974" s="47"/>
      <c r="J1974" s="38"/>
      <c r="L1974" s="2"/>
      <c r="M1974" s="355" t="s">
        <v>456</v>
      </c>
      <c r="N1974" s="2"/>
      <c r="O1974" s="42"/>
    </row>
    <row r="1975" spans="2:15" ht="13.5" customHeight="1" x14ac:dyDescent="0.3">
      <c r="B1975" s="37"/>
      <c r="C1975" s="13" t="str">
        <f>IF(E1972&lt;&gt;"Yes","Start date","Date of first event")</f>
        <v>Start date</v>
      </c>
      <c r="D1975" s="13"/>
      <c r="E1975" s="238"/>
      <c r="F1975" s="2"/>
      <c r="H1975" s="2"/>
      <c r="I1975" s="47" t="str">
        <f>IF(OR($E1970="Cancelled",$E1970="Postponed, see Future Events for info",E1975&lt;&gt;""), "", "Information needed")</f>
        <v>Information needed</v>
      </c>
      <c r="J1975" s="38"/>
      <c r="L1975" s="2"/>
      <c r="M1975" s="355"/>
      <c r="N1975" s="2"/>
      <c r="O1975" s="42"/>
    </row>
    <row r="1976" spans="2:15" ht="13.5" customHeight="1" thickBot="1" x14ac:dyDescent="0.35">
      <c r="B1976" s="37"/>
      <c r="C1976" s="13" t="str">
        <f>IF(E1972&lt;&gt;"Yes","End date","Date of last event")</f>
        <v>End date</v>
      </c>
      <c r="D1976" s="13"/>
      <c r="E1976" s="239"/>
      <c r="F1976" s="2"/>
      <c r="H1976" s="2"/>
      <c r="I1976" s="47" t="str">
        <f>IF(OR($E1970="Cancelled",$E1970="Postponed, see Future Events for info",E1976&lt;&gt;""), "", "Information needed")</f>
        <v>Information needed</v>
      </c>
      <c r="J1976" s="38"/>
      <c r="L1976" s="2"/>
      <c r="M1976" s="355"/>
      <c r="N1976" s="2"/>
      <c r="O1976" s="42"/>
    </row>
    <row r="1977" spans="2:15" ht="13.5" customHeight="1" thickBot="1" x14ac:dyDescent="0.35">
      <c r="B1977" s="37"/>
      <c r="C1977" s="13"/>
      <c r="D1977" s="13"/>
      <c r="E1977" s="234"/>
      <c r="F1977" s="2"/>
      <c r="H1977" s="2"/>
      <c r="I1977" s="47"/>
      <c r="J1977" s="38"/>
      <c r="L1977" s="2"/>
      <c r="M1977" s="147" t="s">
        <v>389</v>
      </c>
      <c r="N1977" s="2"/>
      <c r="O1977" s="42"/>
    </row>
    <row r="1978" spans="2:15" ht="13.5" customHeight="1" x14ac:dyDescent="0.3">
      <c r="B1978" s="37"/>
      <c r="C1978" s="13" t="s">
        <v>54</v>
      </c>
      <c r="D1978" s="13"/>
      <c r="E1978" s="235"/>
      <c r="F1978" s="2"/>
      <c r="H1978" s="2"/>
      <c r="I1978" s="47" t="str">
        <f>IF(OR($E1970="Cancelled",$E1970="Postponed, see Future Events for info",E1978&lt;&gt;""), "", "Information needed")</f>
        <v>Information needed</v>
      </c>
      <c r="J1978" s="38"/>
      <c r="L1978" s="2"/>
      <c r="M1978" s="26"/>
      <c r="N1978" s="2"/>
      <c r="O1978" s="42"/>
    </row>
    <row r="1979" spans="2:15" ht="13.5" customHeight="1" thickBot="1" x14ac:dyDescent="0.35">
      <c r="B1979" s="37"/>
      <c r="C1979" s="13" t="s">
        <v>73</v>
      </c>
      <c r="D1979" s="13"/>
      <c r="E1979" s="236"/>
      <c r="F1979" s="2"/>
      <c r="H1979" s="2"/>
      <c r="I1979" s="51" t="str">
        <f>IF(OR($E1970="Cancelled",$E1970="Postponed, see Future Events for info",E1979&lt;&gt;""), "", "Optional")</f>
        <v>Optional</v>
      </c>
      <c r="J1979" s="38"/>
      <c r="L1979" s="2"/>
      <c r="M1979" s="355" t="s">
        <v>453</v>
      </c>
      <c r="N1979" s="2"/>
      <c r="O1979" s="42"/>
    </row>
    <row r="1980" spans="2:15" ht="13.5" customHeight="1" thickBot="1" x14ac:dyDescent="0.35">
      <c r="B1980" s="37"/>
      <c r="C1980" s="13"/>
      <c r="D1980" s="13"/>
      <c r="E1980" s="234"/>
      <c r="F1980" s="2"/>
      <c r="H1980" s="2"/>
      <c r="I1980" s="47"/>
      <c r="J1980" s="38"/>
      <c r="L1980" s="2"/>
      <c r="M1980" s="355"/>
      <c r="N1980" s="2"/>
      <c r="O1980" s="42"/>
    </row>
    <row r="1981" spans="2:15" ht="13.5" customHeight="1" x14ac:dyDescent="0.3">
      <c r="B1981" s="37"/>
      <c r="C1981" s="13" t="s">
        <v>55</v>
      </c>
      <c r="D1981" s="13"/>
      <c r="E1981" s="235"/>
      <c r="F1981" s="2"/>
      <c r="H1981" s="2"/>
      <c r="I1981" s="47" t="str">
        <f>IF(OR($E1970="Cancelled",$E1970="Postponed, see Future Events for info",E1981&lt;&gt;""), "", "Information needed")</f>
        <v>Information needed</v>
      </c>
      <c r="J1981" s="38"/>
      <c r="L1981" s="2"/>
      <c r="M1981" s="355"/>
      <c r="N1981" s="2"/>
      <c r="O1981" s="42"/>
    </row>
    <row r="1982" spans="2:15" ht="13.5" customHeight="1" thickBot="1" x14ac:dyDescent="0.35">
      <c r="B1982" s="37"/>
      <c r="C1982" s="13" t="s">
        <v>74</v>
      </c>
      <c r="D1982" s="13"/>
      <c r="E1982" s="236"/>
      <c r="F1982" s="2"/>
      <c r="H1982" s="2"/>
      <c r="I1982" s="51" t="str">
        <f>IF(OR($E1970="Cancelled",$E1970="Postponed, see Future Events for info",E1982&lt;&gt;""), "", "Optional")</f>
        <v>Optional</v>
      </c>
      <c r="J1982" s="38"/>
      <c r="L1982" s="2"/>
      <c r="M1982" s="355"/>
      <c r="N1982" s="2"/>
      <c r="O1982" s="42"/>
    </row>
    <row r="1983" spans="2:15" ht="13.5" customHeight="1" thickBot="1" x14ac:dyDescent="0.35">
      <c r="B1983" s="37"/>
      <c r="C1983" s="13"/>
      <c r="D1983" s="13"/>
      <c r="E1983" s="234"/>
      <c r="F1983" s="2"/>
      <c r="H1983" s="2"/>
      <c r="I1983" s="47"/>
      <c r="J1983" s="38"/>
      <c r="L1983" s="2"/>
      <c r="M1983" s="355"/>
      <c r="N1983" s="2"/>
      <c r="O1983" s="42"/>
    </row>
    <row r="1984" spans="2:15" ht="13.5" customHeight="1" x14ac:dyDescent="0.3">
      <c r="B1984" s="37"/>
      <c r="C1984" s="13" t="str">
        <f>IF(E1972&lt;&gt;"Yes","Number of attendees (approx.)","Number of attendees (average number per event)")</f>
        <v>Number of attendees (approx.)</v>
      </c>
      <c r="D1984" s="13"/>
      <c r="E1984" s="235"/>
      <c r="F1984" s="2"/>
      <c r="H1984" s="2"/>
      <c r="I1984" s="47" t="str">
        <f>IF(OR($E1970="Cancelled",$E1970="Postponed, see Future Events for info",E1984&lt;&gt;""), "", "Information needed")</f>
        <v>Information needed</v>
      </c>
      <c r="J1984" s="38"/>
      <c r="L1984" s="2"/>
      <c r="M1984" s="355"/>
      <c r="N1984" s="2"/>
      <c r="O1984" s="42"/>
    </row>
    <row r="1985" spans="2:15" ht="13.5" customHeight="1" thickBot="1" x14ac:dyDescent="0.35">
      <c r="B1985" s="37"/>
      <c r="C1985" s="13" t="s">
        <v>483</v>
      </c>
      <c r="D1985" s="13"/>
      <c r="E1985" s="236"/>
      <c r="F1985" s="2"/>
      <c r="H1985" s="2"/>
      <c r="I1985" s="47" t="str">
        <f>IF(OR($E1970="Cancelled",$E1970="Postponed, see Future Events for info",E1985&lt;&gt;""), "", "Information needed")</f>
        <v>Information needed</v>
      </c>
      <c r="J1985" s="38"/>
      <c r="L1985" s="2"/>
      <c r="M1985" s="355"/>
      <c r="N1985" s="2"/>
      <c r="O1985" s="42"/>
    </row>
    <row r="1986" spans="2:15" ht="13.5" customHeight="1" x14ac:dyDescent="0.3">
      <c r="B1986" s="37"/>
      <c r="C1986" s="13"/>
      <c r="D1986" s="13"/>
      <c r="E1986" s="234"/>
      <c r="F1986" s="2"/>
      <c r="H1986" s="2"/>
      <c r="I1986" s="47"/>
      <c r="J1986" s="38"/>
      <c r="L1986" s="2"/>
      <c r="M1986" s="331"/>
      <c r="N1986" s="2"/>
      <c r="O1986" s="42"/>
    </row>
    <row r="1987" spans="2:15" ht="15" customHeight="1" thickBot="1" x14ac:dyDescent="0.35">
      <c r="B1987" s="328"/>
      <c r="C1987" s="332" t="s">
        <v>517</v>
      </c>
      <c r="D1987" s="329"/>
      <c r="E1987" s="330"/>
      <c r="F1987" s="2"/>
      <c r="H1987" s="2"/>
      <c r="I1987" s="47"/>
      <c r="J1987" s="38"/>
      <c r="L1987" s="2"/>
      <c r="M1987" s="382" t="s">
        <v>504</v>
      </c>
      <c r="N1987" s="2"/>
      <c r="O1987" s="42"/>
    </row>
    <row r="1988" spans="2:15" ht="13.5" customHeight="1" x14ac:dyDescent="0.3">
      <c r="B1988" s="328"/>
      <c r="C1988" s="333" t="s">
        <v>493</v>
      </c>
      <c r="D1988" s="329"/>
      <c r="E1988" s="269"/>
      <c r="F1988" s="2"/>
      <c r="H1988" s="2"/>
      <c r="I1988" s="379" t="str">
        <f>IF(OR(E1988&lt;&gt;"",E1989&lt;&gt;"",E1990&lt;&gt;"",E1991&lt;&gt;"",E1992&lt;&gt;"",E1993&lt;&gt;"",E1994&lt;&gt;"",E1995&lt;&gt;"",E1996&lt;&gt;"",E1997&lt;&gt;"",E1998&lt;&gt;"",E1999&lt;&gt;""), "", "Information needed")</f>
        <v>Information needed</v>
      </c>
      <c r="J1988" s="38"/>
      <c r="L1988" s="2"/>
      <c r="M1988" s="382"/>
      <c r="N1988" s="2"/>
      <c r="O1988" s="42"/>
    </row>
    <row r="1989" spans="2:15" ht="13.5" customHeight="1" x14ac:dyDescent="0.3">
      <c r="B1989" s="328"/>
      <c r="C1989" s="333" t="s">
        <v>494</v>
      </c>
      <c r="D1989" s="329"/>
      <c r="E1989" s="271"/>
      <c r="F1989" s="2"/>
      <c r="H1989" s="2"/>
      <c r="I1989" s="379"/>
      <c r="J1989" s="38"/>
      <c r="L1989" s="2"/>
      <c r="M1989" s="382"/>
      <c r="N1989" s="2"/>
      <c r="O1989" s="42"/>
    </row>
    <row r="1990" spans="2:15" ht="13.5" customHeight="1" x14ac:dyDescent="0.3">
      <c r="B1990" s="328"/>
      <c r="C1990" s="333" t="s">
        <v>526</v>
      </c>
      <c r="D1990" s="329"/>
      <c r="E1990" s="271"/>
      <c r="F1990" s="2"/>
      <c r="H1990" s="2"/>
      <c r="I1990" s="379"/>
      <c r="J1990" s="38"/>
      <c r="L1990" s="2"/>
      <c r="M1990" s="382"/>
      <c r="N1990" s="2"/>
      <c r="O1990" s="42"/>
    </row>
    <row r="1991" spans="2:15" ht="13.5" customHeight="1" x14ac:dyDescent="0.3">
      <c r="B1991" s="328"/>
      <c r="C1991" s="333" t="s">
        <v>496</v>
      </c>
      <c r="D1991" s="329"/>
      <c r="E1991" s="271"/>
      <c r="F1991" s="2"/>
      <c r="H1991" s="2"/>
      <c r="I1991" s="379"/>
      <c r="J1991" s="38"/>
      <c r="L1991" s="2"/>
      <c r="M1991" s="382"/>
      <c r="N1991" s="2"/>
      <c r="O1991" s="42"/>
    </row>
    <row r="1992" spans="2:15" ht="13.5" customHeight="1" x14ac:dyDescent="0.3">
      <c r="B1992" s="328"/>
      <c r="C1992" s="333" t="s">
        <v>497</v>
      </c>
      <c r="D1992" s="329"/>
      <c r="E1992" s="271"/>
      <c r="F1992" s="2"/>
      <c r="H1992" s="2"/>
      <c r="I1992" s="379"/>
      <c r="J1992" s="38"/>
      <c r="L1992" s="2"/>
      <c r="M1992" s="382"/>
      <c r="N1992" s="2"/>
      <c r="O1992" s="42"/>
    </row>
    <row r="1993" spans="2:15" ht="13.5" customHeight="1" x14ac:dyDescent="0.3">
      <c r="B1993" s="328"/>
      <c r="C1993" s="333" t="s">
        <v>498</v>
      </c>
      <c r="D1993" s="329"/>
      <c r="E1993" s="271"/>
      <c r="F1993" s="2"/>
      <c r="H1993" s="2"/>
      <c r="I1993" s="379"/>
      <c r="J1993" s="38"/>
      <c r="L1993" s="2"/>
      <c r="M1993" s="382"/>
      <c r="N1993" s="2"/>
      <c r="O1993" s="42"/>
    </row>
    <row r="1994" spans="2:15" ht="13.5" customHeight="1" x14ac:dyDescent="0.3">
      <c r="B1994" s="328"/>
      <c r="C1994" s="333" t="s">
        <v>499</v>
      </c>
      <c r="D1994" s="329"/>
      <c r="E1994" s="271"/>
      <c r="F1994" s="2"/>
      <c r="H1994" s="2"/>
      <c r="I1994" s="379"/>
      <c r="J1994" s="38"/>
      <c r="L1994" s="2"/>
      <c r="M1994" s="382"/>
      <c r="N1994" s="2"/>
      <c r="O1994" s="42"/>
    </row>
    <row r="1995" spans="2:15" ht="13.5" customHeight="1" x14ac:dyDescent="0.3">
      <c r="B1995" s="328"/>
      <c r="C1995" s="333" t="s">
        <v>500</v>
      </c>
      <c r="D1995" s="329"/>
      <c r="E1995" s="271"/>
      <c r="F1995" s="2"/>
      <c r="H1995" s="2"/>
      <c r="I1995" s="379"/>
      <c r="J1995" s="38"/>
      <c r="L1995" s="2"/>
      <c r="M1995" s="382"/>
      <c r="N1995" s="2"/>
      <c r="O1995" s="42"/>
    </row>
    <row r="1996" spans="2:15" ht="13.5" customHeight="1" x14ac:dyDescent="0.3">
      <c r="B1996" s="328"/>
      <c r="C1996" s="333" t="s">
        <v>512</v>
      </c>
      <c r="D1996" s="329"/>
      <c r="E1996" s="271"/>
      <c r="F1996" s="2"/>
      <c r="H1996" s="2"/>
      <c r="I1996" s="379"/>
      <c r="J1996" s="38"/>
      <c r="L1996" s="2"/>
      <c r="M1996" s="382"/>
      <c r="N1996" s="2"/>
      <c r="O1996" s="42"/>
    </row>
    <row r="1997" spans="2:15" ht="13.5" customHeight="1" x14ac:dyDescent="0.3">
      <c r="B1997" s="328"/>
      <c r="C1997" s="334" t="s">
        <v>514</v>
      </c>
      <c r="D1997" s="329"/>
      <c r="E1997" s="271"/>
      <c r="F1997" s="2"/>
      <c r="H1997" s="2"/>
      <c r="I1997" s="379"/>
      <c r="J1997" s="38"/>
      <c r="L1997" s="2"/>
      <c r="M1997" s="382"/>
      <c r="N1997" s="2"/>
      <c r="O1997" s="42"/>
    </row>
    <row r="1998" spans="2:15" ht="13.5" customHeight="1" x14ac:dyDescent="0.3">
      <c r="B1998" s="328"/>
      <c r="C1998" s="334" t="s">
        <v>513</v>
      </c>
      <c r="D1998" s="329"/>
      <c r="E1998" s="271"/>
      <c r="F1998" s="2"/>
      <c r="H1998" s="2"/>
      <c r="I1998" s="379"/>
      <c r="J1998" s="38"/>
      <c r="L1998" s="2"/>
      <c r="M1998" s="383" t="s">
        <v>454</v>
      </c>
      <c r="N1998" s="2"/>
      <c r="O1998" s="42"/>
    </row>
    <row r="1999" spans="2:15" ht="13.5" customHeight="1" thickBot="1" x14ac:dyDescent="0.35">
      <c r="B1999" s="328"/>
      <c r="C1999" s="334" t="s">
        <v>511</v>
      </c>
      <c r="D1999" s="329"/>
      <c r="E1999" s="272"/>
      <c r="F1999" s="2"/>
      <c r="H1999" s="2"/>
      <c r="I1999" s="379"/>
      <c r="J1999" s="38"/>
      <c r="L1999" s="2"/>
      <c r="M1999" s="383"/>
      <c r="N1999" s="2"/>
      <c r="O1999" s="42"/>
    </row>
    <row r="2000" spans="2:15" ht="13.5" customHeight="1" x14ac:dyDescent="0.4">
      <c r="B2000" s="37"/>
      <c r="C2000" s="13"/>
      <c r="D2000" s="13"/>
      <c r="E2000" s="270"/>
      <c r="F2000" s="2"/>
      <c r="H2000" s="2"/>
      <c r="I2000" s="47"/>
      <c r="J2000" s="38"/>
      <c r="L2000" s="2"/>
      <c r="M2000" s="26"/>
      <c r="N2000" s="2"/>
      <c r="O2000" s="42"/>
    </row>
    <row r="2001" spans="2:15" ht="18" customHeight="1" x14ac:dyDescent="0.4">
      <c r="B2001" s="37"/>
      <c r="C2001" s="142" t="s">
        <v>346</v>
      </c>
      <c r="D2001" s="13"/>
      <c r="E2001" s="14"/>
      <c r="F2001" s="2"/>
      <c r="H2001" s="2"/>
      <c r="I2001" s="47"/>
      <c r="J2001" s="38"/>
      <c r="L2001" s="2"/>
      <c r="M2001" s="142" t="s">
        <v>346</v>
      </c>
      <c r="N2001" s="2"/>
      <c r="O2001" s="42"/>
    </row>
    <row r="2002" spans="2:15" ht="13.5" customHeight="1" thickBot="1" x14ac:dyDescent="0.35">
      <c r="B2002" s="37"/>
      <c r="C2002" s="13"/>
      <c r="D2002" s="13"/>
      <c r="E2002" s="234"/>
      <c r="F2002" s="2"/>
      <c r="H2002" s="2"/>
      <c r="I2002" s="47"/>
      <c r="J2002" s="38"/>
      <c r="L2002" s="2"/>
      <c r="M2002" s="26"/>
      <c r="N2002" s="2"/>
      <c r="O2002" s="42"/>
    </row>
    <row r="2003" spans="2:15" ht="63" thickBot="1" x14ac:dyDescent="0.35">
      <c r="B2003" s="37"/>
      <c r="C2003" s="229" t="s">
        <v>455</v>
      </c>
      <c r="D2003" s="13"/>
      <c r="E2003" s="145"/>
      <c r="F2003" s="2"/>
      <c r="H2003" s="2"/>
      <c r="I2003" s="51" t="str">
        <f>IF(OR($E1970="Cancelled",$E1970="Postponed, see Future Events for info",E2003&lt;&gt;""), "", "Optional")</f>
        <v>Optional</v>
      </c>
      <c r="J2003" s="38"/>
      <c r="L2003" s="2"/>
      <c r="M2003" s="229" t="s">
        <v>458</v>
      </c>
      <c r="N2003" s="2"/>
      <c r="O2003" s="42"/>
    </row>
    <row r="2004" spans="2:15" x14ac:dyDescent="0.3">
      <c r="B2004" s="37"/>
      <c r="C2004" s="13"/>
      <c r="D2004" s="13"/>
      <c r="E2004" s="234"/>
      <c r="F2004" s="2"/>
      <c r="H2004" s="2"/>
      <c r="I2004" s="47"/>
      <c r="J2004" s="38"/>
      <c r="L2004" s="2"/>
      <c r="M2004" s="26"/>
      <c r="N2004" s="2"/>
      <c r="O2004" s="42"/>
    </row>
    <row r="2005" spans="2:15" ht="18" customHeight="1" x14ac:dyDescent="0.4">
      <c r="B2005" s="37"/>
      <c r="C2005" s="142" t="s">
        <v>130</v>
      </c>
      <c r="D2005" s="13"/>
      <c r="E2005" s="141"/>
      <c r="F2005" s="2"/>
      <c r="H2005" s="2"/>
      <c r="I2005" s="47"/>
      <c r="J2005" s="38"/>
      <c r="L2005" s="2"/>
      <c r="M2005" s="144" t="s">
        <v>130</v>
      </c>
      <c r="N2005" s="2"/>
      <c r="O2005" s="42"/>
    </row>
    <row r="2006" spans="2:15" ht="13.5" customHeight="1" thickBot="1" x14ac:dyDescent="0.35">
      <c r="B2006" s="37"/>
      <c r="C2006" s="14"/>
      <c r="D2006" s="13"/>
      <c r="E2006" s="240"/>
      <c r="F2006" s="2"/>
      <c r="H2006" s="2"/>
      <c r="I2006" s="47"/>
      <c r="J2006" s="38"/>
      <c r="L2006" s="2"/>
      <c r="M2006" s="380" t="s">
        <v>525</v>
      </c>
      <c r="N2006" s="2"/>
      <c r="O2006" s="42"/>
    </row>
    <row r="2007" spans="2:15" ht="13.5" customHeight="1" x14ac:dyDescent="0.3">
      <c r="B2007" s="37"/>
      <c r="C2007" s="13" t="s">
        <v>431</v>
      </c>
      <c r="D2007" s="13"/>
      <c r="E2007" s="235"/>
      <c r="F2007" s="2"/>
      <c r="H2007" s="2"/>
      <c r="I2007" s="47" t="str">
        <f>IF(OR($E1970="Postponed, see Future Events for info",E2007&lt;&gt;""), "", "Information needed")</f>
        <v>Information needed</v>
      </c>
      <c r="J2007" s="38"/>
      <c r="L2007" s="2"/>
      <c r="M2007" s="380"/>
      <c r="N2007" s="2"/>
      <c r="O2007" s="42"/>
    </row>
    <row r="2008" spans="2:15" ht="13.5" thickBot="1" x14ac:dyDescent="0.35">
      <c r="B2008" s="37"/>
      <c r="C2008" s="13" t="s">
        <v>321</v>
      </c>
      <c r="D2008" s="13"/>
      <c r="E2008" s="236"/>
      <c r="F2008" s="2"/>
      <c r="H2008" s="2"/>
      <c r="I2008" s="47" t="str">
        <f>IF(OR($E1970="Cancelled",$E1970="Postponed, see Future Events for info",E2008&lt;&gt;""), "", "Information needed")</f>
        <v>Information needed</v>
      </c>
      <c r="J2008" s="38"/>
      <c r="L2008" s="2"/>
      <c r="M2008" s="380"/>
      <c r="N2008" s="2"/>
      <c r="O2008" s="42"/>
    </row>
    <row r="2009" spans="2:15" ht="13.5" thickBot="1" x14ac:dyDescent="0.35">
      <c r="B2009" s="37"/>
      <c r="C2009" s="13"/>
      <c r="D2009" s="13"/>
      <c r="E2009" s="234"/>
      <c r="F2009" s="2"/>
      <c r="H2009" s="2"/>
      <c r="I2009" s="47"/>
      <c r="J2009" s="38"/>
      <c r="L2009" s="2"/>
      <c r="M2009" s="380"/>
      <c r="N2009" s="2"/>
      <c r="O2009" s="42"/>
    </row>
    <row r="2010" spans="2:15" x14ac:dyDescent="0.3">
      <c r="B2010" s="37"/>
      <c r="C2010" s="13" t="s">
        <v>113</v>
      </c>
      <c r="D2010" s="13"/>
      <c r="E2010" s="241"/>
      <c r="F2010" s="2"/>
      <c r="H2010" s="2"/>
      <c r="I2010" s="47" t="str">
        <f>IF(OR($E1970="Postponed, see Future Events for info",E2010&lt;&gt;""), "", "Information needed")</f>
        <v>Information needed</v>
      </c>
      <c r="J2010" s="38"/>
      <c r="L2010" s="2"/>
      <c r="M2010" s="380"/>
      <c r="N2010" s="2"/>
      <c r="O2010" s="42"/>
    </row>
    <row r="2011" spans="2:15" ht="13.5" thickBot="1" x14ac:dyDescent="0.35">
      <c r="B2011" s="37"/>
      <c r="C2011" s="14" t="str">
        <f>IF(E2010&lt;&gt;"Yes","","Was the contract reviewed by the RSC Legal team?")</f>
        <v/>
      </c>
      <c r="D2011" s="14"/>
      <c r="E2011" s="75"/>
      <c r="F2011" s="2"/>
      <c r="H2011" s="2"/>
      <c r="I2011" s="47" t="str">
        <f>IF(AND(C2011&lt;&gt;"",E2011=""), "Information needed","")</f>
        <v/>
      </c>
      <c r="J2011" s="38"/>
      <c r="L2011" s="2"/>
      <c r="M2011" s="380"/>
      <c r="N2011" s="2"/>
      <c r="O2011" s="42"/>
    </row>
    <row r="2012" spans="2:15" ht="13.5" thickBot="1" x14ac:dyDescent="0.35">
      <c r="B2012" s="37"/>
      <c r="C2012" s="2"/>
      <c r="D2012" s="2"/>
      <c r="E2012" s="234"/>
      <c r="F2012" s="2"/>
      <c r="H2012" s="2"/>
      <c r="I2012" s="47"/>
      <c r="J2012" s="38"/>
      <c r="L2012" s="2"/>
      <c r="M2012" s="380"/>
      <c r="N2012" s="2"/>
      <c r="O2012" s="42"/>
    </row>
    <row r="2013" spans="2:15" x14ac:dyDescent="0.3">
      <c r="B2013" s="37"/>
      <c r="C2013" s="13" t="s">
        <v>527</v>
      </c>
      <c r="D2013" s="13"/>
      <c r="E2013" s="235"/>
      <c r="F2013" s="2"/>
      <c r="H2013" s="2"/>
      <c r="I2013" s="47" t="str">
        <f>IF(OR($E1970="Cancelled",$E1970="Postponed, see Future Events for info",E2013&lt;&gt;""), "", "Information needed")</f>
        <v>Information needed</v>
      </c>
      <c r="J2013" s="38"/>
      <c r="L2013" s="2"/>
      <c r="M2013" s="380"/>
      <c r="N2013" s="2"/>
      <c r="O2013" s="42"/>
    </row>
    <row r="2014" spans="2:15" ht="26.25" customHeight="1" thickBot="1" x14ac:dyDescent="0.35">
      <c r="B2014" s="37"/>
      <c r="C2014" s="26" t="str">
        <f>IF(E2013&lt;&gt;"Yes","","Please provide details. Additional information can be provided on the Community support page.")</f>
        <v/>
      </c>
      <c r="D2014" s="14"/>
      <c r="E2014" s="146"/>
      <c r="F2014" s="2"/>
      <c r="H2014" s="2"/>
      <c r="I2014" s="47" t="str">
        <f>IF(AND(C2014&lt;&gt;"",E2014=""),"Information needed","")</f>
        <v/>
      </c>
      <c r="J2014" s="38"/>
      <c r="L2014" s="2"/>
      <c r="M2014" s="85" t="s">
        <v>131</v>
      </c>
      <c r="N2014" s="2"/>
      <c r="O2014" s="42"/>
    </row>
    <row r="2015" spans="2:15" ht="12" customHeight="1" thickBot="1" x14ac:dyDescent="0.35">
      <c r="B2015" s="37"/>
      <c r="C2015" s="2"/>
      <c r="D2015" s="2"/>
      <c r="E2015" s="234"/>
      <c r="F2015" s="2"/>
      <c r="H2015" s="2"/>
      <c r="I2015" s="47"/>
      <c r="J2015" s="38"/>
      <c r="L2015" s="2"/>
      <c r="M2015" s="382" t="s">
        <v>524</v>
      </c>
      <c r="N2015" s="2"/>
      <c r="O2015" s="42"/>
    </row>
    <row r="2016" spans="2:15" x14ac:dyDescent="0.3">
      <c r="B2016" s="37"/>
      <c r="C2016" s="13" t="s">
        <v>117</v>
      </c>
      <c r="D2016" s="13"/>
      <c r="E2016" s="235"/>
      <c r="F2016" s="2"/>
      <c r="H2016" s="2"/>
      <c r="I2016" s="47" t="str">
        <f>IF(OR($E1970="Cancelled",$E1970="Postponed, see Future Events for info",E2016&lt;&gt;""), "", "Information needed")</f>
        <v>Information needed</v>
      </c>
      <c r="J2016" s="38"/>
      <c r="L2016" s="2"/>
      <c r="M2016" s="382"/>
      <c r="N2016" s="2"/>
      <c r="O2016" s="42"/>
    </row>
    <row r="2017" spans="1:15" ht="26.25" customHeight="1" thickBot="1" x14ac:dyDescent="0.35">
      <c r="B2017" s="37"/>
      <c r="C2017" s="14" t="str">
        <f>IF(E2016&lt;&gt;"Yes","","Please provide details.")</f>
        <v/>
      </c>
      <c r="D2017" s="14"/>
      <c r="E2017" s="146"/>
      <c r="F2017" s="2"/>
      <c r="H2017" s="2"/>
      <c r="I2017" s="47" t="str">
        <f>IF(AND(C2017&lt;&gt;"",E2017=""),"Information needed","")</f>
        <v/>
      </c>
      <c r="J2017" s="38"/>
      <c r="L2017" s="2"/>
      <c r="M2017" s="85" t="s">
        <v>523</v>
      </c>
      <c r="N2017" s="2"/>
      <c r="O2017" s="42"/>
    </row>
    <row r="2018" spans="1:15" ht="18" customHeight="1" x14ac:dyDescent="0.3">
      <c r="B2018" s="37"/>
      <c r="C2018" s="4"/>
      <c r="D2018" s="4"/>
      <c r="E2018" s="234"/>
      <c r="F2018" s="2"/>
      <c r="H2018" s="2"/>
      <c r="I2018" s="47"/>
      <c r="J2018" s="38"/>
      <c r="L2018" s="2"/>
      <c r="M2018" s="2"/>
      <c r="N2018" s="2"/>
      <c r="O2018" s="42"/>
    </row>
    <row r="2019" spans="1:15" ht="18" x14ac:dyDescent="0.3">
      <c r="B2019" s="37"/>
      <c r="C2019" s="144" t="s">
        <v>447</v>
      </c>
      <c r="D2019" s="144"/>
      <c r="E2019" s="144"/>
      <c r="F2019" s="4"/>
      <c r="G2019" s="7"/>
      <c r="H2019" s="4"/>
      <c r="I2019" s="47"/>
      <c r="J2019" s="39"/>
      <c r="L2019" s="11"/>
      <c r="M2019" s="144" t="s">
        <v>447</v>
      </c>
      <c r="N2019" s="11"/>
      <c r="O2019" s="42"/>
    </row>
    <row r="2020" spans="1:15" ht="13.5" customHeight="1" thickBot="1" x14ac:dyDescent="0.35">
      <c r="B2020" s="37"/>
      <c r="C2020" s="2"/>
      <c r="D2020" s="2"/>
      <c r="E2020" s="242"/>
      <c r="F2020" s="2"/>
      <c r="H2020" s="2"/>
      <c r="I2020" s="47"/>
      <c r="J2020" s="38"/>
      <c r="L2020" s="2"/>
      <c r="M2020" s="381" t="s">
        <v>432</v>
      </c>
      <c r="N2020" s="2"/>
      <c r="O2020" s="42"/>
    </row>
    <row r="2021" spans="1:15" x14ac:dyDescent="0.3">
      <c r="B2021" s="37"/>
      <c r="C2021" s="4" t="s">
        <v>63</v>
      </c>
      <c r="D2021" s="4"/>
      <c r="E2021" s="243"/>
      <c r="F2021" s="2"/>
      <c r="H2021" s="2"/>
      <c r="I2021" s="47" t="str">
        <f>IF(OR($E1970="Cancelled",$E1970="Postponed, see Future Events for info",E2021&lt;&gt;""), "", "Information needed")</f>
        <v>Information needed</v>
      </c>
      <c r="J2021" s="38"/>
      <c r="L2021" s="2"/>
      <c r="M2021" s="381"/>
      <c r="N2021" s="2"/>
      <c r="O2021" s="42"/>
    </row>
    <row r="2022" spans="1:15" ht="13.5" thickBot="1" x14ac:dyDescent="0.35">
      <c r="A2022" s="201"/>
      <c r="B2022" s="37"/>
      <c r="C2022" s="248" t="str">
        <f>IF(E2021&lt;&gt;"Red","","Did you submit a declaration form for your red risk assessment?")</f>
        <v/>
      </c>
      <c r="D2022" s="14"/>
      <c r="E2022" s="146"/>
      <c r="F2022" s="2"/>
      <c r="H2022" s="2"/>
      <c r="I2022" s="47" t="str">
        <f>IF(AND(C2022&lt;&gt;"",E2022=""), "Information needed","")</f>
        <v/>
      </c>
      <c r="J2022" s="38"/>
      <c r="K2022" s="201"/>
      <c r="L2022" s="2"/>
      <c r="M2022" s="381"/>
      <c r="N2022" s="2"/>
      <c r="O2022" s="42"/>
    </row>
    <row r="2023" spans="1:15" s="15" customFormat="1" ht="13.5" thickBot="1" x14ac:dyDescent="0.35">
      <c r="A2023" s="68"/>
      <c r="B2023" s="37"/>
      <c r="C2023" s="4"/>
      <c r="D2023" s="4"/>
      <c r="E2023" s="234"/>
      <c r="F2023" s="2"/>
      <c r="G2023" s="8"/>
      <c r="H2023" s="2"/>
      <c r="I2023" s="47"/>
      <c r="J2023" s="38"/>
      <c r="K2023" s="68"/>
      <c r="L2023" s="2"/>
      <c r="M2023" s="381"/>
      <c r="N2023" s="2"/>
      <c r="O2023" s="43"/>
    </row>
    <row r="2024" spans="1:15" x14ac:dyDescent="0.3">
      <c r="B2024" s="37"/>
      <c r="C2024" s="4" t="s">
        <v>237</v>
      </c>
      <c r="D2024" s="4"/>
      <c r="E2024" s="244"/>
      <c r="F2024" s="2"/>
      <c r="H2024" s="2"/>
      <c r="I2024" s="47" t="str">
        <f>IF(OR($E1970="Cancelled",$E1970="Postponed, see Future Events for info",E2024&lt;&gt;""), "", "Information needed")</f>
        <v>Information needed</v>
      </c>
      <c r="J2024" s="38"/>
      <c r="L2024" s="2"/>
      <c r="M2024" s="381"/>
      <c r="N2024" s="10"/>
      <c r="O2024" s="42"/>
    </row>
    <row r="2025" spans="1:15" ht="13.5" customHeight="1" thickBot="1" x14ac:dyDescent="0.35">
      <c r="B2025" s="37"/>
      <c r="C2025" s="248" t="str">
        <f>IF(E2024&lt;&gt;"Yes","","Did your event comply with Rule 8.3 of the member network rules?")</f>
        <v/>
      </c>
      <c r="D2025" s="14"/>
      <c r="E2025" s="146"/>
      <c r="F2025" s="2"/>
      <c r="H2025" s="2"/>
      <c r="I2025" s="47" t="str">
        <f>IF(AND(C2025&lt;&gt;"",E2025=""), "Information needed","")</f>
        <v/>
      </c>
      <c r="J2025" s="38"/>
      <c r="L2025" s="2"/>
      <c r="M2025" s="381"/>
      <c r="N2025" s="10"/>
      <c r="O2025" s="42"/>
    </row>
    <row r="2026" spans="1:15" ht="14.25" customHeight="1" thickBot="1" x14ac:dyDescent="0.35">
      <c r="B2026" s="37"/>
      <c r="C2026" s="14"/>
      <c r="D2026" s="14"/>
      <c r="E2026" s="245"/>
      <c r="F2026" s="2"/>
      <c r="H2026" s="2"/>
      <c r="I2026" s="47"/>
      <c r="J2026" s="38"/>
      <c r="L2026" s="2"/>
      <c r="M2026" s="381"/>
      <c r="N2026" s="10"/>
      <c r="O2026" s="42"/>
    </row>
    <row r="2027" spans="1:15" ht="40.5" customHeight="1" thickBot="1" x14ac:dyDescent="0.35">
      <c r="B2027" s="37"/>
      <c r="C2027" s="27" t="s">
        <v>182</v>
      </c>
      <c r="D2027" s="27"/>
      <c r="E2027" s="145"/>
      <c r="F2027" s="2"/>
      <c r="H2027" s="2"/>
      <c r="I2027" s="51" t="str">
        <f>IF(OR($E1970="Cancelled",$E1970="Postponed, see Future Events for info",E2027&lt;&gt;""), "", "Optional")</f>
        <v>Optional</v>
      </c>
      <c r="J2027" s="38"/>
      <c r="L2027" s="2"/>
      <c r="M2027" s="85" t="s">
        <v>236</v>
      </c>
      <c r="N2027" s="10"/>
      <c r="O2027" s="42"/>
    </row>
    <row r="2028" spans="1:15" ht="13.5" customHeight="1" x14ac:dyDescent="0.3">
      <c r="B2028" s="37"/>
      <c r="C2028" s="2"/>
      <c r="D2028" s="2"/>
      <c r="E2028" s="245"/>
      <c r="F2028" s="2"/>
      <c r="H2028" s="2"/>
      <c r="I2028" s="47"/>
      <c r="J2028" s="38"/>
      <c r="L2028" s="2"/>
      <c r="M2028" s="45"/>
      <c r="N2028" s="2"/>
      <c r="O2028" s="42"/>
    </row>
    <row r="2029" spans="1:15" ht="18" x14ac:dyDescent="0.4">
      <c r="B2029" s="37"/>
      <c r="C2029" s="142" t="s">
        <v>64</v>
      </c>
      <c r="D2029" s="142"/>
      <c r="E2029" s="142"/>
      <c r="F2029" s="2"/>
      <c r="H2029" s="2"/>
      <c r="I2029" s="47"/>
      <c r="J2029" s="38"/>
      <c r="L2029" s="2"/>
      <c r="M2029" s="144" t="s">
        <v>64</v>
      </c>
      <c r="N2029" s="2"/>
      <c r="O2029" s="42"/>
    </row>
    <row r="2030" spans="1:15" x14ac:dyDescent="0.3">
      <c r="B2030" s="37"/>
      <c r="C2030" s="4"/>
      <c r="D2030" s="4"/>
      <c r="E2030" s="234"/>
      <c r="F2030" s="2"/>
      <c r="H2030" s="2"/>
      <c r="I2030" s="47"/>
      <c r="J2030" s="38"/>
      <c r="L2030" s="2"/>
      <c r="M2030" s="381" t="s">
        <v>445</v>
      </c>
      <c r="N2030" s="2"/>
      <c r="O2030" s="42"/>
    </row>
    <row r="2031" spans="1:15" ht="14.25" customHeight="1" thickBot="1" x14ac:dyDescent="0.35">
      <c r="B2031" s="37"/>
      <c r="C2031" s="4" t="s">
        <v>360</v>
      </c>
      <c r="D2031" s="4"/>
      <c r="E2031" s="234"/>
      <c r="F2031" s="2"/>
      <c r="H2031" s="2"/>
      <c r="I2031" s="47"/>
      <c r="J2031" s="38"/>
      <c r="L2031" s="2"/>
      <c r="M2031" s="381"/>
      <c r="N2031" s="2"/>
      <c r="O2031" s="42"/>
    </row>
    <row r="2032" spans="1:15" ht="14.25" customHeight="1" x14ac:dyDescent="0.3">
      <c r="B2032" s="37"/>
      <c r="C2032" s="86" t="s">
        <v>69</v>
      </c>
      <c r="D2032" s="86"/>
      <c r="E2032" s="235"/>
      <c r="F2032" s="2"/>
      <c r="H2032" s="2"/>
      <c r="I2032" s="47" t="str">
        <f>IF(OR($E1970="Cancelled",$E1970="Postponed, see Future Events for info",E2032&lt;&gt;""), "", "Information needed")</f>
        <v>Information needed</v>
      </c>
      <c r="J2032" s="38"/>
      <c r="L2032" s="2"/>
      <c r="M2032" s="381"/>
      <c r="N2032" s="2"/>
      <c r="O2032" s="42"/>
    </row>
    <row r="2033" spans="1:15" ht="14.25" customHeight="1" x14ac:dyDescent="0.3">
      <c r="B2033" s="37"/>
      <c r="C2033" s="86" t="s">
        <v>70</v>
      </c>
      <c r="D2033" s="86"/>
      <c r="E2033" s="246"/>
      <c r="F2033" s="2"/>
      <c r="H2033" s="2"/>
      <c r="I2033" s="47" t="str">
        <f>IF(OR($E1970="Cancelled",$E1970="Postponed, see Future Events for info",E2033&lt;&gt;""), "", "Information needed")</f>
        <v>Information needed</v>
      </c>
      <c r="J2033" s="38"/>
      <c r="L2033" s="2"/>
      <c r="M2033" s="381"/>
      <c r="N2033" s="2"/>
      <c r="O2033" s="42"/>
    </row>
    <row r="2034" spans="1:15" ht="14.25" customHeight="1" x14ac:dyDescent="0.3">
      <c r="B2034" s="37"/>
      <c r="C2034" s="86" t="s">
        <v>72</v>
      </c>
      <c r="D2034" s="86"/>
      <c r="E2034" s="237"/>
      <c r="F2034" s="2"/>
      <c r="H2034" s="2"/>
      <c r="I2034" s="47" t="str">
        <f>IF(OR($E1970="Cancelled",$E1970="Postponed, see Future Events for info",E2034&lt;&gt;""), "", "Information needed")</f>
        <v>Information needed</v>
      </c>
      <c r="J2034" s="38"/>
      <c r="L2034" s="2"/>
      <c r="M2034" s="381"/>
      <c r="N2034" s="2"/>
      <c r="O2034" s="42"/>
    </row>
    <row r="2035" spans="1:15" ht="14.25" customHeight="1" thickBot="1" x14ac:dyDescent="0.35">
      <c r="B2035" s="37"/>
      <c r="C2035" s="86" t="s">
        <v>71</v>
      </c>
      <c r="D2035" s="86"/>
      <c r="E2035" s="236"/>
      <c r="F2035" s="2"/>
      <c r="H2035" s="2"/>
      <c r="I2035" s="47" t="str">
        <f>IF(OR($E1970="Cancelled",$E1970="Postponed, see Future Events for info",E2035&lt;&gt;""), "", "Information needed")</f>
        <v>Information needed</v>
      </c>
      <c r="J2035" s="38"/>
      <c r="L2035" s="2"/>
      <c r="M2035" s="381"/>
      <c r="N2035" s="2"/>
      <c r="O2035" s="42"/>
    </row>
    <row r="2036" spans="1:15" ht="14.25" customHeight="1" thickBot="1" x14ac:dyDescent="0.35">
      <c r="B2036" s="37"/>
      <c r="C2036" s="2"/>
      <c r="D2036" s="2"/>
      <c r="E2036" s="234"/>
      <c r="F2036" s="2"/>
      <c r="H2036" s="2"/>
      <c r="I2036" s="47"/>
      <c r="J2036" s="38"/>
      <c r="L2036" s="2"/>
      <c r="M2036" s="381"/>
      <c r="N2036" s="2"/>
      <c r="O2036" s="42"/>
    </row>
    <row r="2037" spans="1:15" ht="12.75" customHeight="1" x14ac:dyDescent="0.3">
      <c r="B2037" s="37"/>
      <c r="C2037" s="46" t="s">
        <v>65</v>
      </c>
      <c r="D2037" s="46"/>
      <c r="E2037" s="235"/>
      <c r="F2037" s="2"/>
      <c r="H2037" s="2"/>
      <c r="I2037" s="47" t="str">
        <f>IF(OR($E1970="Cancelled",$E1970="Postponed, see Future Events for info",E2037&lt;&gt;""), "", "Information needed")</f>
        <v>Information needed</v>
      </c>
      <c r="J2037" s="38"/>
      <c r="L2037" s="2"/>
      <c r="M2037" s="381"/>
      <c r="N2037" s="2"/>
      <c r="O2037" s="42"/>
    </row>
    <row r="2038" spans="1:15" ht="56.25" customHeight="1" thickBot="1" x14ac:dyDescent="0.3">
      <c r="B2038" s="37"/>
      <c r="C2038" s="14" t="str">
        <f>IF(E2037&lt;&gt;"Yes","","Please provide details here")</f>
        <v/>
      </c>
      <c r="D2038" s="14"/>
      <c r="E2038" s="75"/>
      <c r="F2038" s="14"/>
      <c r="G2038" s="54"/>
      <c r="H2038" s="14"/>
      <c r="I2038" s="47" t="str">
        <f>IF(AND(C2038&lt;&gt;"",E2038=""), "Information needed","")</f>
        <v/>
      </c>
      <c r="J2038" s="83"/>
      <c r="L2038" s="2"/>
      <c r="M2038" s="381"/>
      <c r="N2038" s="2"/>
      <c r="O2038" s="84"/>
    </row>
    <row r="2039" spans="1:15" ht="13.5" thickBot="1" x14ac:dyDescent="0.35">
      <c r="B2039" s="37"/>
      <c r="C2039" s="4"/>
      <c r="D2039" s="4"/>
      <c r="E2039" s="26"/>
      <c r="F2039" s="2"/>
      <c r="H2039" s="2"/>
      <c r="I2039" s="47"/>
      <c r="J2039" s="38"/>
      <c r="L2039" s="2"/>
      <c r="M2039" s="381"/>
      <c r="N2039" s="2"/>
      <c r="O2039" s="42"/>
    </row>
    <row r="2040" spans="1:15" ht="57" customHeight="1" thickBot="1" x14ac:dyDescent="0.35">
      <c r="B2040" s="37"/>
      <c r="C2040" s="27" t="s">
        <v>75</v>
      </c>
      <c r="D2040" s="27"/>
      <c r="E2040" s="145"/>
      <c r="F2040" s="2"/>
      <c r="H2040" s="2"/>
      <c r="I2040" s="51" t="str">
        <f>IF(OR($E1970="Cancelled",$E1970="Postponed, see Future Events for info",E2040&lt;&gt;""), "", "Optional")</f>
        <v>Optional</v>
      </c>
      <c r="J2040" s="38"/>
      <c r="L2040" s="2"/>
      <c r="M2040" s="85" t="s">
        <v>448</v>
      </c>
      <c r="N2040" s="2"/>
      <c r="O2040" s="42"/>
    </row>
    <row r="2041" spans="1:15" x14ac:dyDescent="0.3">
      <c r="B2041" s="37"/>
      <c r="C2041" s="4"/>
      <c r="D2041" s="4"/>
      <c r="E2041" s="234"/>
      <c r="F2041" s="2"/>
      <c r="H2041" s="2"/>
      <c r="I2041" s="47"/>
      <c r="J2041" s="38"/>
      <c r="L2041" s="2"/>
      <c r="M2041" s="4"/>
      <c r="N2041" s="2"/>
      <c r="O2041" s="42"/>
    </row>
    <row r="2042" spans="1:15" ht="13.5" thickBot="1" x14ac:dyDescent="0.35">
      <c r="C2042" s="8"/>
      <c r="D2042" s="8"/>
      <c r="I2042" s="50"/>
      <c r="J2042" s="42"/>
      <c r="M2042" s="8"/>
    </row>
    <row r="2043" spans="1:15" s="98" customFormat="1" ht="21.75" customHeight="1" thickBot="1" x14ac:dyDescent="0.35">
      <c r="C2043" s="247" t="s">
        <v>392</v>
      </c>
      <c r="D2043" s="150"/>
      <c r="E2043" s="247" t="s">
        <v>416</v>
      </c>
      <c r="I2043" s="96"/>
      <c r="M2043" s="94" t="s">
        <v>251</v>
      </c>
    </row>
    <row r="2044" spans="1:15" ht="12.5" x14ac:dyDescent="0.25">
      <c r="C2044" s="44"/>
      <c r="D2044" s="44"/>
      <c r="M2044" s="44"/>
    </row>
    <row r="2046" spans="1:15" x14ac:dyDescent="0.3">
      <c r="B2046" s="37"/>
      <c r="C2046" s="4"/>
      <c r="D2046" s="4"/>
      <c r="E2046" s="234"/>
      <c r="F2046" s="2"/>
      <c r="H2046" s="2"/>
      <c r="I2046" s="48"/>
      <c r="J2046" s="2"/>
      <c r="L2046" s="2"/>
      <c r="M2046" s="4"/>
      <c r="N2046" s="2"/>
    </row>
    <row r="2047" spans="1:15" ht="29.5" x14ac:dyDescent="0.25">
      <c r="A2047" s="200">
        <v>25</v>
      </c>
      <c r="B2047" s="35"/>
      <c r="C2047" s="151" t="s">
        <v>328</v>
      </c>
      <c r="D2047" s="151"/>
      <c r="E2047" s="151"/>
      <c r="F2047" s="152"/>
      <c r="G2047" s="16"/>
      <c r="H2047" s="12"/>
      <c r="I2047" s="140" t="str">
        <f>IF(COUNTIF(I2051:I2125,"Information needed")&lt;1,"Complete","Incomplete")</f>
        <v>Incomplete</v>
      </c>
      <c r="J2047" s="41"/>
      <c r="K2047" s="200">
        <v>25</v>
      </c>
      <c r="L2047" s="12"/>
      <c r="M2047" s="101" t="s">
        <v>263</v>
      </c>
      <c r="N2047" s="12"/>
    </row>
    <row r="2048" spans="1:15" x14ac:dyDescent="0.3">
      <c r="B2048" s="37"/>
      <c r="C2048" s="37"/>
      <c r="D2048" s="37"/>
      <c r="E2048" s="37"/>
      <c r="F2048" s="37"/>
      <c r="G2048" s="16"/>
      <c r="H2048" s="37"/>
      <c r="I2048" s="37"/>
      <c r="J2048" s="37"/>
      <c r="L2048" s="2"/>
      <c r="M2048" s="4"/>
      <c r="N2048" s="2"/>
    </row>
    <row r="2049" spans="2:15" ht="18" customHeight="1" x14ac:dyDescent="0.4">
      <c r="B2049" s="37"/>
      <c r="C2049" s="142" t="s">
        <v>446</v>
      </c>
      <c r="D2049" s="142"/>
      <c r="E2049" s="141"/>
      <c r="F2049" s="2"/>
      <c r="H2049" s="2"/>
      <c r="I2049" s="48"/>
      <c r="J2049" s="2"/>
      <c r="L2049" s="2"/>
      <c r="M2049" s="143" t="s">
        <v>319</v>
      </c>
      <c r="N2049" s="2"/>
    </row>
    <row r="2050" spans="2:15" ht="13.5" customHeight="1" thickBot="1" x14ac:dyDescent="0.35">
      <c r="B2050" s="37"/>
      <c r="C2050" s="4"/>
      <c r="D2050" s="4"/>
      <c r="E2050" s="234"/>
      <c r="F2050" s="2"/>
      <c r="H2050" s="2"/>
      <c r="I2050" s="48"/>
      <c r="J2050" s="2"/>
      <c r="L2050" s="2"/>
      <c r="M2050" s="26"/>
      <c r="N2050" s="2"/>
    </row>
    <row r="2051" spans="2:15" ht="13.5" customHeight="1" x14ac:dyDescent="0.3">
      <c r="B2051" s="37"/>
      <c r="C2051" s="13" t="s">
        <v>13</v>
      </c>
      <c r="D2051" s="13"/>
      <c r="E2051" s="235"/>
      <c r="F2051" s="2"/>
      <c r="H2051" s="2"/>
      <c r="I2051" s="47" t="str">
        <f>IF(OR($E2055="Cancelled",$E2055="Postponed, see Future Events for info",E2051&lt;&gt;""), "", "Information needed")</f>
        <v>Information needed</v>
      </c>
      <c r="J2051" s="38"/>
      <c r="L2051" s="2"/>
      <c r="M2051" s="355" t="s">
        <v>457</v>
      </c>
      <c r="N2051" s="2"/>
      <c r="O2051" s="42"/>
    </row>
    <row r="2052" spans="2:15" ht="13.5" customHeight="1" x14ac:dyDescent="0.3">
      <c r="B2052" s="37"/>
      <c r="C2052" s="13" t="s">
        <v>50</v>
      </c>
      <c r="D2052" s="13"/>
      <c r="E2052" s="237"/>
      <c r="F2052" s="2"/>
      <c r="H2052" s="2"/>
      <c r="I2052" s="47" t="str">
        <f>IF(OR($E2055="Cancelled",$E2055="Postponed, see Future Events for info",E2052&lt;&gt;""), "", "Information needed")</f>
        <v>Information needed</v>
      </c>
      <c r="J2052" s="38"/>
      <c r="L2052" s="2"/>
      <c r="M2052" s="355"/>
      <c r="N2052" s="2"/>
      <c r="O2052" s="42"/>
    </row>
    <row r="2053" spans="2:15" ht="13.5" customHeight="1" x14ac:dyDescent="0.3">
      <c r="B2053" s="37"/>
      <c r="C2053" s="13" t="s">
        <v>110</v>
      </c>
      <c r="D2053" s="13"/>
      <c r="E2053" s="237"/>
      <c r="F2053" s="2"/>
      <c r="H2053" s="2"/>
      <c r="I2053" s="47" t="str">
        <f>IF(OR($E2055="Cancelled",$E2055="Postponed, see Future Events for info",E2053&lt;&gt;""), "", "Information needed")</f>
        <v>Information needed</v>
      </c>
      <c r="J2053" s="38"/>
      <c r="L2053" s="2"/>
      <c r="M2053" s="355"/>
      <c r="N2053" s="2"/>
      <c r="O2053" s="42"/>
    </row>
    <row r="2054" spans="2:15" ht="13.5" customHeight="1" x14ac:dyDescent="0.3">
      <c r="B2054" s="37"/>
      <c r="C2054" s="13" t="s">
        <v>487</v>
      </c>
      <c r="D2054" s="13"/>
      <c r="E2054" s="237"/>
      <c r="F2054" s="2"/>
      <c r="H2054" s="2"/>
      <c r="I2054" s="47" t="str">
        <f>IF(OR($E2055="Cancelled",$E2055="Postponed, see Future Events for info",E2054&lt;&gt;""), "", "Information needed")</f>
        <v>Information needed</v>
      </c>
      <c r="J2054" s="38"/>
      <c r="L2054" s="2"/>
      <c r="M2054" s="355"/>
      <c r="N2054" s="2"/>
      <c r="O2054" s="42"/>
    </row>
    <row r="2055" spans="2:15" ht="13.5" customHeight="1" thickBot="1" x14ac:dyDescent="0.35">
      <c r="B2055" s="37"/>
      <c r="C2055" s="156" t="s">
        <v>486</v>
      </c>
      <c r="D2055" s="13"/>
      <c r="E2055" s="236"/>
      <c r="F2055" s="2"/>
      <c r="H2055" s="2"/>
      <c r="I2055" s="47" t="str">
        <f>IF(OR($E2055="Cancelled",$E2055="Postponed, see Future Events for info",E2055&lt;&gt;""), "", "Information needed")</f>
        <v>Information needed</v>
      </c>
      <c r="J2055" s="38"/>
      <c r="L2055" s="2"/>
      <c r="M2055" s="355"/>
      <c r="N2055" s="2"/>
      <c r="O2055" s="42"/>
    </row>
    <row r="2056" spans="2:15" ht="13.5" customHeight="1" thickBot="1" x14ac:dyDescent="0.35">
      <c r="B2056" s="37"/>
      <c r="C2056" s="13"/>
      <c r="D2056" s="13"/>
      <c r="E2056" s="234"/>
      <c r="F2056" s="2"/>
      <c r="H2056" s="2"/>
      <c r="I2056" s="47"/>
      <c r="J2056" s="38"/>
      <c r="L2056" s="2"/>
      <c r="M2056" s="355"/>
      <c r="N2056" s="2"/>
      <c r="O2056" s="42"/>
    </row>
    <row r="2057" spans="2:15" ht="13.5" customHeight="1" x14ac:dyDescent="0.3">
      <c r="B2057" s="37"/>
      <c r="C2057" s="13" t="s">
        <v>503</v>
      </c>
      <c r="D2057" s="13"/>
      <c r="E2057" s="235"/>
      <c r="F2057" s="2"/>
      <c r="H2057" s="2"/>
      <c r="I2057" s="47" t="str">
        <f>IF(OR($E2055="Cancelled",$E2055="Postponed, see Future Events for info",E2057&lt;&gt;""), "", "Information needed")</f>
        <v>Information needed</v>
      </c>
      <c r="J2057" s="38"/>
      <c r="L2057" s="2"/>
      <c r="M2057" s="355"/>
      <c r="N2057" s="2"/>
      <c r="O2057" s="42"/>
    </row>
    <row r="2058" spans="2:15" ht="13.5" customHeight="1" thickBot="1" x14ac:dyDescent="0.35">
      <c r="B2058" s="37"/>
      <c r="C2058" s="23" t="str">
        <f>IF(E2057&lt;&gt;"Yes","Use this space if you would like to report repeated 2023 events as one entry","If yes, how many times did you run this event/ how many events were in the series?")</f>
        <v>Use this space if you would like to report repeated 2023 events as one entry</v>
      </c>
      <c r="D2058" s="13"/>
      <c r="E2058" s="236"/>
      <c r="F2058" s="2"/>
      <c r="H2058" s="2"/>
      <c r="I2058" s="47" t="str">
        <f>IF(AND(C2058="If yes, how many times did you run this event/ how many events were in the series?",E2058=""), "Information needed","")</f>
        <v/>
      </c>
      <c r="J2058" s="38"/>
      <c r="L2058" s="2"/>
      <c r="M2058" s="355"/>
      <c r="N2058" s="2"/>
      <c r="O2058" s="42"/>
    </row>
    <row r="2059" spans="2:15" ht="13.5" customHeight="1" thickBot="1" x14ac:dyDescent="0.35">
      <c r="B2059" s="37"/>
      <c r="C2059" s="13"/>
      <c r="D2059" s="13"/>
      <c r="E2059" s="234"/>
      <c r="F2059" s="2"/>
      <c r="H2059" s="2"/>
      <c r="I2059" s="47"/>
      <c r="J2059" s="38"/>
      <c r="L2059" s="2"/>
      <c r="M2059" s="355" t="s">
        <v>456</v>
      </c>
      <c r="N2059" s="2"/>
      <c r="O2059" s="42"/>
    </row>
    <row r="2060" spans="2:15" ht="13.5" customHeight="1" x14ac:dyDescent="0.3">
      <c r="B2060" s="37"/>
      <c r="C2060" s="13" t="str">
        <f>IF(E2057&lt;&gt;"Yes","Start date","Date of first event")</f>
        <v>Start date</v>
      </c>
      <c r="D2060" s="13"/>
      <c r="E2060" s="238"/>
      <c r="F2060" s="2"/>
      <c r="H2060" s="2"/>
      <c r="I2060" s="47" t="str">
        <f>IF(OR($E2055="Cancelled",$E2055="Postponed, see Future Events for info",E2060&lt;&gt;""), "", "Information needed")</f>
        <v>Information needed</v>
      </c>
      <c r="J2060" s="38"/>
      <c r="L2060" s="2"/>
      <c r="M2060" s="355"/>
      <c r="N2060" s="2"/>
      <c r="O2060" s="42"/>
    </row>
    <row r="2061" spans="2:15" ht="13.5" customHeight="1" thickBot="1" x14ac:dyDescent="0.35">
      <c r="B2061" s="37"/>
      <c r="C2061" s="13" t="str">
        <f>IF(E2057&lt;&gt;"Yes","End date","Date of last event")</f>
        <v>End date</v>
      </c>
      <c r="D2061" s="13"/>
      <c r="E2061" s="239"/>
      <c r="F2061" s="2"/>
      <c r="H2061" s="2"/>
      <c r="I2061" s="47" t="str">
        <f>IF(OR($E2055="Cancelled",$E2055="Postponed, see Future Events for info",E2061&lt;&gt;""), "", "Information needed")</f>
        <v>Information needed</v>
      </c>
      <c r="J2061" s="38"/>
      <c r="L2061" s="2"/>
      <c r="M2061" s="355"/>
      <c r="N2061" s="2"/>
      <c r="O2061" s="42"/>
    </row>
    <row r="2062" spans="2:15" ht="13.5" customHeight="1" thickBot="1" x14ac:dyDescent="0.35">
      <c r="B2062" s="37"/>
      <c r="C2062" s="13"/>
      <c r="D2062" s="13"/>
      <c r="E2062" s="234"/>
      <c r="F2062" s="2"/>
      <c r="H2062" s="2"/>
      <c r="I2062" s="47"/>
      <c r="J2062" s="38"/>
      <c r="L2062" s="2"/>
      <c r="M2062" s="147" t="s">
        <v>389</v>
      </c>
      <c r="N2062" s="2"/>
      <c r="O2062" s="42"/>
    </row>
    <row r="2063" spans="2:15" ht="13.5" customHeight="1" x14ac:dyDescent="0.3">
      <c r="B2063" s="37"/>
      <c r="C2063" s="13" t="s">
        <v>54</v>
      </c>
      <c r="D2063" s="13"/>
      <c r="E2063" s="235"/>
      <c r="F2063" s="2"/>
      <c r="H2063" s="2"/>
      <c r="I2063" s="47" t="str">
        <f>IF(OR($E2055="Cancelled",$E2055="Postponed, see Future Events for info",E2063&lt;&gt;""), "", "Information needed")</f>
        <v>Information needed</v>
      </c>
      <c r="J2063" s="38"/>
      <c r="L2063" s="2"/>
      <c r="M2063" s="26"/>
      <c r="N2063" s="2"/>
      <c r="O2063" s="42"/>
    </row>
    <row r="2064" spans="2:15" ht="13.5" customHeight="1" thickBot="1" x14ac:dyDescent="0.35">
      <c r="B2064" s="37"/>
      <c r="C2064" s="13" t="s">
        <v>73</v>
      </c>
      <c r="D2064" s="13"/>
      <c r="E2064" s="236"/>
      <c r="F2064" s="2"/>
      <c r="H2064" s="2"/>
      <c r="I2064" s="51" t="str">
        <f>IF(OR($E2055="Cancelled",$E2055="Postponed, see Future Events for info",E2064&lt;&gt;""), "", "Optional")</f>
        <v>Optional</v>
      </c>
      <c r="J2064" s="38"/>
      <c r="L2064" s="2"/>
      <c r="M2064" s="355" t="s">
        <v>453</v>
      </c>
      <c r="N2064" s="2"/>
      <c r="O2064" s="42"/>
    </row>
    <row r="2065" spans="2:15" ht="13.5" customHeight="1" thickBot="1" x14ac:dyDescent="0.35">
      <c r="B2065" s="37"/>
      <c r="C2065" s="13"/>
      <c r="D2065" s="13"/>
      <c r="E2065" s="234"/>
      <c r="F2065" s="2"/>
      <c r="H2065" s="2"/>
      <c r="I2065" s="47"/>
      <c r="J2065" s="38"/>
      <c r="L2065" s="2"/>
      <c r="M2065" s="355"/>
      <c r="N2065" s="2"/>
      <c r="O2065" s="42"/>
    </row>
    <row r="2066" spans="2:15" ht="13.5" customHeight="1" x14ac:dyDescent="0.3">
      <c r="B2066" s="37"/>
      <c r="C2066" s="13" t="s">
        <v>55</v>
      </c>
      <c r="D2066" s="13"/>
      <c r="E2066" s="235"/>
      <c r="F2066" s="2"/>
      <c r="H2066" s="2"/>
      <c r="I2066" s="47" t="str">
        <f>IF(OR($E2055="Cancelled",$E2055="Postponed, see Future Events for info",E2066&lt;&gt;""), "", "Information needed")</f>
        <v>Information needed</v>
      </c>
      <c r="J2066" s="38"/>
      <c r="L2066" s="2"/>
      <c r="M2066" s="355"/>
      <c r="N2066" s="2"/>
      <c r="O2066" s="42"/>
    </row>
    <row r="2067" spans="2:15" ht="13.5" customHeight="1" thickBot="1" x14ac:dyDescent="0.35">
      <c r="B2067" s="37"/>
      <c r="C2067" s="13" t="s">
        <v>74</v>
      </c>
      <c r="D2067" s="13"/>
      <c r="E2067" s="236"/>
      <c r="F2067" s="2"/>
      <c r="H2067" s="2"/>
      <c r="I2067" s="51" t="str">
        <f>IF(OR($E2055="Cancelled",$E2055="Postponed, see Future Events for info",E2067&lt;&gt;""), "", "Optional")</f>
        <v>Optional</v>
      </c>
      <c r="J2067" s="38"/>
      <c r="L2067" s="2"/>
      <c r="M2067" s="355"/>
      <c r="N2067" s="2"/>
      <c r="O2067" s="42"/>
    </row>
    <row r="2068" spans="2:15" ht="13.5" customHeight="1" thickBot="1" x14ac:dyDescent="0.35">
      <c r="B2068" s="37"/>
      <c r="C2068" s="13"/>
      <c r="D2068" s="13"/>
      <c r="E2068" s="234"/>
      <c r="F2068" s="2"/>
      <c r="H2068" s="2"/>
      <c r="I2068" s="47"/>
      <c r="J2068" s="38"/>
      <c r="L2068" s="2"/>
      <c r="M2068" s="355"/>
      <c r="N2068" s="2"/>
      <c r="O2068" s="42"/>
    </row>
    <row r="2069" spans="2:15" ht="13.5" customHeight="1" x14ac:dyDescent="0.3">
      <c r="B2069" s="37"/>
      <c r="C2069" s="13" t="str">
        <f>IF(E2057&lt;&gt;"Yes","Number of attendees (approx.)","Number of attendees (average number per event)")</f>
        <v>Number of attendees (approx.)</v>
      </c>
      <c r="D2069" s="13"/>
      <c r="E2069" s="235"/>
      <c r="F2069" s="2"/>
      <c r="H2069" s="2"/>
      <c r="I2069" s="47" t="str">
        <f>IF(OR($E2055="Cancelled",$E2055="Postponed, see Future Events for info",E2069&lt;&gt;""), "", "Information needed")</f>
        <v>Information needed</v>
      </c>
      <c r="J2069" s="38"/>
      <c r="L2069" s="2"/>
      <c r="M2069" s="355"/>
      <c r="N2069" s="2"/>
      <c r="O2069" s="42"/>
    </row>
    <row r="2070" spans="2:15" ht="13.5" customHeight="1" thickBot="1" x14ac:dyDescent="0.35">
      <c r="B2070" s="37"/>
      <c r="C2070" s="13" t="s">
        <v>483</v>
      </c>
      <c r="D2070" s="13"/>
      <c r="E2070" s="236"/>
      <c r="F2070" s="2"/>
      <c r="H2070" s="2"/>
      <c r="I2070" s="47" t="str">
        <f>IF(OR($E2055="Cancelled",$E2055="Postponed, see Future Events for info",E2070&lt;&gt;""), "", "Information needed")</f>
        <v>Information needed</v>
      </c>
      <c r="J2070" s="38"/>
      <c r="L2070" s="2"/>
      <c r="M2070" s="355"/>
      <c r="N2070" s="2"/>
      <c r="O2070" s="42"/>
    </row>
    <row r="2071" spans="2:15" ht="13.5" customHeight="1" x14ac:dyDescent="0.3">
      <c r="B2071" s="37"/>
      <c r="C2071" s="13"/>
      <c r="D2071" s="13"/>
      <c r="E2071" s="234"/>
      <c r="F2071" s="2"/>
      <c r="H2071" s="2"/>
      <c r="I2071" s="47"/>
      <c r="J2071" s="38"/>
      <c r="L2071" s="2"/>
      <c r="M2071" s="331"/>
      <c r="N2071" s="2"/>
      <c r="O2071" s="42"/>
    </row>
    <row r="2072" spans="2:15" ht="15" customHeight="1" thickBot="1" x14ac:dyDescent="0.35">
      <c r="B2072" s="328"/>
      <c r="C2072" s="332" t="s">
        <v>517</v>
      </c>
      <c r="D2072" s="329"/>
      <c r="E2072" s="330"/>
      <c r="F2072" s="2"/>
      <c r="H2072" s="2"/>
      <c r="I2072" s="47"/>
      <c r="J2072" s="38"/>
      <c r="L2072" s="2"/>
      <c r="M2072" s="382" t="s">
        <v>504</v>
      </c>
      <c r="N2072" s="2"/>
      <c r="O2072" s="42"/>
    </row>
    <row r="2073" spans="2:15" ht="13.5" customHeight="1" x14ac:dyDescent="0.3">
      <c r="B2073" s="328"/>
      <c r="C2073" s="333" t="s">
        <v>493</v>
      </c>
      <c r="D2073" s="329"/>
      <c r="E2073" s="269"/>
      <c r="F2073" s="2"/>
      <c r="H2073" s="2"/>
      <c r="I2073" s="379" t="str">
        <f>IF(OR(E2073&lt;&gt;"",E2074&lt;&gt;"",E2075&lt;&gt;"",E2076&lt;&gt;"",E2077&lt;&gt;"",E2078&lt;&gt;"",E2079&lt;&gt;"",E2080&lt;&gt;"",E2081&lt;&gt;"",E2082&lt;&gt;"",E2083&lt;&gt;"",E2084&lt;&gt;""), "", "Information needed")</f>
        <v>Information needed</v>
      </c>
      <c r="J2073" s="38"/>
      <c r="L2073" s="2"/>
      <c r="M2073" s="382"/>
      <c r="N2073" s="2"/>
      <c r="O2073" s="42"/>
    </row>
    <row r="2074" spans="2:15" ht="13.5" customHeight="1" x14ac:dyDescent="0.3">
      <c r="B2074" s="328"/>
      <c r="C2074" s="333" t="s">
        <v>494</v>
      </c>
      <c r="D2074" s="329"/>
      <c r="E2074" s="271"/>
      <c r="F2074" s="2"/>
      <c r="H2074" s="2"/>
      <c r="I2074" s="379"/>
      <c r="J2074" s="38"/>
      <c r="L2074" s="2"/>
      <c r="M2074" s="382"/>
      <c r="N2074" s="2"/>
      <c r="O2074" s="42"/>
    </row>
    <row r="2075" spans="2:15" ht="13.5" customHeight="1" x14ac:dyDescent="0.3">
      <c r="B2075" s="328"/>
      <c r="C2075" s="333" t="s">
        <v>526</v>
      </c>
      <c r="D2075" s="329"/>
      <c r="E2075" s="271"/>
      <c r="F2075" s="2"/>
      <c r="H2075" s="2"/>
      <c r="I2075" s="379"/>
      <c r="J2075" s="38"/>
      <c r="L2075" s="2"/>
      <c r="M2075" s="382"/>
      <c r="N2075" s="2"/>
      <c r="O2075" s="42"/>
    </row>
    <row r="2076" spans="2:15" ht="13.5" customHeight="1" x14ac:dyDescent="0.3">
      <c r="B2076" s="328"/>
      <c r="C2076" s="333" t="s">
        <v>496</v>
      </c>
      <c r="D2076" s="329"/>
      <c r="E2076" s="271"/>
      <c r="F2076" s="2"/>
      <c r="H2076" s="2"/>
      <c r="I2076" s="379"/>
      <c r="J2076" s="38"/>
      <c r="L2076" s="2"/>
      <c r="M2076" s="382"/>
      <c r="N2076" s="2"/>
      <c r="O2076" s="42"/>
    </row>
    <row r="2077" spans="2:15" ht="13.5" customHeight="1" x14ac:dyDescent="0.3">
      <c r="B2077" s="328"/>
      <c r="C2077" s="333" t="s">
        <v>497</v>
      </c>
      <c r="D2077" s="329"/>
      <c r="E2077" s="271"/>
      <c r="F2077" s="2"/>
      <c r="H2077" s="2"/>
      <c r="I2077" s="379"/>
      <c r="J2077" s="38"/>
      <c r="L2077" s="2"/>
      <c r="M2077" s="382"/>
      <c r="N2077" s="2"/>
      <c r="O2077" s="42"/>
    </row>
    <row r="2078" spans="2:15" ht="13.5" customHeight="1" x14ac:dyDescent="0.3">
      <c r="B2078" s="328"/>
      <c r="C2078" s="333" t="s">
        <v>498</v>
      </c>
      <c r="D2078" s="329"/>
      <c r="E2078" s="271"/>
      <c r="F2078" s="2"/>
      <c r="H2078" s="2"/>
      <c r="I2078" s="379"/>
      <c r="J2078" s="38"/>
      <c r="L2078" s="2"/>
      <c r="M2078" s="382"/>
      <c r="N2078" s="2"/>
      <c r="O2078" s="42"/>
    </row>
    <row r="2079" spans="2:15" ht="13.5" customHeight="1" x14ac:dyDescent="0.3">
      <c r="B2079" s="328"/>
      <c r="C2079" s="333" t="s">
        <v>499</v>
      </c>
      <c r="D2079" s="329"/>
      <c r="E2079" s="271"/>
      <c r="F2079" s="2"/>
      <c r="H2079" s="2"/>
      <c r="I2079" s="379"/>
      <c r="J2079" s="38"/>
      <c r="L2079" s="2"/>
      <c r="M2079" s="382"/>
      <c r="N2079" s="2"/>
      <c r="O2079" s="42"/>
    </row>
    <row r="2080" spans="2:15" ht="13.5" customHeight="1" x14ac:dyDescent="0.3">
      <c r="B2080" s="328"/>
      <c r="C2080" s="333" t="s">
        <v>500</v>
      </c>
      <c r="D2080" s="329"/>
      <c r="E2080" s="271"/>
      <c r="F2080" s="2"/>
      <c r="H2080" s="2"/>
      <c r="I2080" s="379"/>
      <c r="J2080" s="38"/>
      <c r="L2080" s="2"/>
      <c r="M2080" s="382"/>
      <c r="N2080" s="2"/>
      <c r="O2080" s="42"/>
    </row>
    <row r="2081" spans="2:15" ht="13.5" customHeight="1" x14ac:dyDescent="0.3">
      <c r="B2081" s="328"/>
      <c r="C2081" s="333" t="s">
        <v>512</v>
      </c>
      <c r="D2081" s="329"/>
      <c r="E2081" s="271"/>
      <c r="F2081" s="2"/>
      <c r="H2081" s="2"/>
      <c r="I2081" s="379"/>
      <c r="J2081" s="38"/>
      <c r="L2081" s="2"/>
      <c r="M2081" s="382"/>
      <c r="N2081" s="2"/>
      <c r="O2081" s="42"/>
    </row>
    <row r="2082" spans="2:15" ht="13.5" customHeight="1" x14ac:dyDescent="0.3">
      <c r="B2082" s="328"/>
      <c r="C2082" s="334" t="s">
        <v>514</v>
      </c>
      <c r="D2082" s="329"/>
      <c r="E2082" s="271"/>
      <c r="F2082" s="2"/>
      <c r="H2082" s="2"/>
      <c r="I2082" s="379"/>
      <c r="J2082" s="38"/>
      <c r="L2082" s="2"/>
      <c r="M2082" s="382"/>
      <c r="N2082" s="2"/>
      <c r="O2082" s="42"/>
    </row>
    <row r="2083" spans="2:15" ht="13.5" customHeight="1" x14ac:dyDescent="0.3">
      <c r="B2083" s="328"/>
      <c r="C2083" s="334" t="s">
        <v>513</v>
      </c>
      <c r="D2083" s="329"/>
      <c r="E2083" s="271"/>
      <c r="F2083" s="2"/>
      <c r="H2083" s="2"/>
      <c r="I2083" s="379"/>
      <c r="J2083" s="38"/>
      <c r="L2083" s="2"/>
      <c r="M2083" s="383" t="s">
        <v>454</v>
      </c>
      <c r="N2083" s="2"/>
      <c r="O2083" s="42"/>
    </row>
    <row r="2084" spans="2:15" ht="13.5" customHeight="1" thickBot="1" x14ac:dyDescent="0.35">
      <c r="B2084" s="328"/>
      <c r="C2084" s="334" t="s">
        <v>511</v>
      </c>
      <c r="D2084" s="329"/>
      <c r="E2084" s="272"/>
      <c r="F2084" s="2"/>
      <c r="H2084" s="2"/>
      <c r="I2084" s="379"/>
      <c r="J2084" s="38"/>
      <c r="L2084" s="2"/>
      <c r="M2084" s="383"/>
      <c r="N2084" s="2"/>
      <c r="O2084" s="42"/>
    </row>
    <row r="2085" spans="2:15" ht="13.5" customHeight="1" x14ac:dyDescent="0.4">
      <c r="B2085" s="37"/>
      <c r="C2085" s="13"/>
      <c r="D2085" s="13"/>
      <c r="E2085" s="270"/>
      <c r="F2085" s="2"/>
      <c r="H2085" s="2"/>
      <c r="I2085" s="47"/>
      <c r="J2085" s="38"/>
      <c r="L2085" s="2"/>
      <c r="M2085" s="26"/>
      <c r="N2085" s="2"/>
      <c r="O2085" s="42"/>
    </row>
    <row r="2086" spans="2:15" ht="18" customHeight="1" x14ac:dyDescent="0.4">
      <c r="B2086" s="37"/>
      <c r="C2086" s="142" t="s">
        <v>346</v>
      </c>
      <c r="D2086" s="13"/>
      <c r="E2086" s="14"/>
      <c r="F2086" s="2"/>
      <c r="H2086" s="2"/>
      <c r="I2086" s="47"/>
      <c r="J2086" s="38"/>
      <c r="L2086" s="2"/>
      <c r="M2086" s="142" t="s">
        <v>346</v>
      </c>
      <c r="N2086" s="2"/>
      <c r="O2086" s="42"/>
    </row>
    <row r="2087" spans="2:15" ht="13.5" customHeight="1" thickBot="1" x14ac:dyDescent="0.35">
      <c r="B2087" s="37"/>
      <c r="C2087" s="13"/>
      <c r="D2087" s="13"/>
      <c r="E2087" s="234"/>
      <c r="F2087" s="2"/>
      <c r="H2087" s="2"/>
      <c r="I2087" s="47"/>
      <c r="J2087" s="38"/>
      <c r="L2087" s="2"/>
      <c r="M2087" s="26"/>
      <c r="N2087" s="2"/>
      <c r="O2087" s="42"/>
    </row>
    <row r="2088" spans="2:15" ht="63" thickBot="1" x14ac:dyDescent="0.35">
      <c r="B2088" s="37"/>
      <c r="C2088" s="229" t="s">
        <v>455</v>
      </c>
      <c r="D2088" s="13"/>
      <c r="E2088" s="145"/>
      <c r="F2088" s="2"/>
      <c r="H2088" s="2"/>
      <c r="I2088" s="51" t="str">
        <f>IF(OR($E2055="Cancelled",$E2055="Postponed, see Future Events for info",E2088&lt;&gt;""), "", "Optional")</f>
        <v>Optional</v>
      </c>
      <c r="J2088" s="38"/>
      <c r="L2088" s="2"/>
      <c r="M2088" s="229" t="s">
        <v>458</v>
      </c>
      <c r="N2088" s="2"/>
      <c r="O2088" s="42"/>
    </row>
    <row r="2089" spans="2:15" x14ac:dyDescent="0.3">
      <c r="B2089" s="37"/>
      <c r="C2089" s="13"/>
      <c r="D2089" s="13"/>
      <c r="E2089" s="234"/>
      <c r="F2089" s="2"/>
      <c r="H2089" s="2"/>
      <c r="I2089" s="47"/>
      <c r="J2089" s="38"/>
      <c r="L2089" s="2"/>
      <c r="M2089" s="26"/>
      <c r="N2089" s="2"/>
      <c r="O2089" s="42"/>
    </row>
    <row r="2090" spans="2:15" ht="18" customHeight="1" x14ac:dyDescent="0.4">
      <c r="B2090" s="37"/>
      <c r="C2090" s="142" t="s">
        <v>130</v>
      </c>
      <c r="D2090" s="13"/>
      <c r="E2090" s="141"/>
      <c r="F2090" s="2"/>
      <c r="H2090" s="2"/>
      <c r="I2090" s="47"/>
      <c r="J2090" s="38"/>
      <c r="L2090" s="2"/>
      <c r="M2090" s="144" t="s">
        <v>130</v>
      </c>
      <c r="N2090" s="2"/>
      <c r="O2090" s="42"/>
    </row>
    <row r="2091" spans="2:15" ht="13.5" customHeight="1" thickBot="1" x14ac:dyDescent="0.35">
      <c r="B2091" s="37"/>
      <c r="C2091" s="14"/>
      <c r="D2091" s="13"/>
      <c r="E2091" s="240"/>
      <c r="F2091" s="2"/>
      <c r="H2091" s="2"/>
      <c r="I2091" s="47"/>
      <c r="J2091" s="38"/>
      <c r="L2091" s="2"/>
      <c r="M2091" s="380" t="s">
        <v>525</v>
      </c>
      <c r="N2091" s="2"/>
      <c r="O2091" s="42"/>
    </row>
    <row r="2092" spans="2:15" ht="13.5" customHeight="1" x14ac:dyDescent="0.3">
      <c r="B2092" s="37"/>
      <c r="C2092" s="13" t="s">
        <v>431</v>
      </c>
      <c r="D2092" s="13"/>
      <c r="E2092" s="235"/>
      <c r="F2092" s="2"/>
      <c r="H2092" s="2"/>
      <c r="I2092" s="47" t="str">
        <f>IF(OR($E2055="Postponed, see Future Events for info",E2092&lt;&gt;""), "", "Information needed")</f>
        <v>Information needed</v>
      </c>
      <c r="J2092" s="38"/>
      <c r="L2092" s="2"/>
      <c r="M2092" s="380"/>
      <c r="N2092" s="2"/>
      <c r="O2092" s="42"/>
    </row>
    <row r="2093" spans="2:15" ht="13.5" thickBot="1" x14ac:dyDescent="0.35">
      <c r="B2093" s="37"/>
      <c r="C2093" s="13" t="s">
        <v>321</v>
      </c>
      <c r="D2093" s="13"/>
      <c r="E2093" s="236"/>
      <c r="F2093" s="2"/>
      <c r="H2093" s="2"/>
      <c r="I2093" s="47" t="str">
        <f>IF(OR($E2055="Cancelled",$E2055="Postponed, see Future Events for info",E2093&lt;&gt;""), "", "Information needed")</f>
        <v>Information needed</v>
      </c>
      <c r="J2093" s="38"/>
      <c r="L2093" s="2"/>
      <c r="M2093" s="380"/>
      <c r="N2093" s="2"/>
      <c r="O2093" s="42"/>
    </row>
    <row r="2094" spans="2:15" ht="13.5" thickBot="1" x14ac:dyDescent="0.35">
      <c r="B2094" s="37"/>
      <c r="C2094" s="13"/>
      <c r="D2094" s="13"/>
      <c r="E2094" s="234"/>
      <c r="F2094" s="2"/>
      <c r="H2094" s="2"/>
      <c r="I2094" s="47"/>
      <c r="J2094" s="38"/>
      <c r="L2094" s="2"/>
      <c r="M2094" s="380"/>
      <c r="N2094" s="2"/>
      <c r="O2094" s="42"/>
    </row>
    <row r="2095" spans="2:15" x14ac:dyDescent="0.3">
      <c r="B2095" s="37"/>
      <c r="C2095" s="13" t="s">
        <v>113</v>
      </c>
      <c r="D2095" s="13"/>
      <c r="E2095" s="241"/>
      <c r="F2095" s="2"/>
      <c r="H2095" s="2"/>
      <c r="I2095" s="47" t="str">
        <f>IF(OR($E2055="Postponed, see Future Events for info",E2095&lt;&gt;""), "", "Information needed")</f>
        <v>Information needed</v>
      </c>
      <c r="J2095" s="38"/>
      <c r="L2095" s="2"/>
      <c r="M2095" s="380"/>
      <c r="N2095" s="2"/>
      <c r="O2095" s="42"/>
    </row>
    <row r="2096" spans="2:15" ht="13.5" thickBot="1" x14ac:dyDescent="0.35">
      <c r="B2096" s="37"/>
      <c r="C2096" s="14" t="str">
        <f>IF(E2095&lt;&gt;"Yes","","Was the contract reviewed by the RSC Legal team?")</f>
        <v/>
      </c>
      <c r="D2096" s="14"/>
      <c r="E2096" s="75"/>
      <c r="F2096" s="2"/>
      <c r="H2096" s="2"/>
      <c r="I2096" s="47" t="str">
        <f>IF(AND(C2096&lt;&gt;"",E2096=""), "Information needed","")</f>
        <v/>
      </c>
      <c r="J2096" s="38"/>
      <c r="L2096" s="2"/>
      <c r="M2096" s="380"/>
      <c r="N2096" s="2"/>
      <c r="O2096" s="42"/>
    </row>
    <row r="2097" spans="1:15" ht="13.5" thickBot="1" x14ac:dyDescent="0.35">
      <c r="B2097" s="37"/>
      <c r="C2097" s="2"/>
      <c r="D2097" s="2"/>
      <c r="E2097" s="234"/>
      <c r="F2097" s="2"/>
      <c r="H2097" s="2"/>
      <c r="I2097" s="47"/>
      <c r="J2097" s="38"/>
      <c r="L2097" s="2"/>
      <c r="M2097" s="380"/>
      <c r="N2097" s="2"/>
      <c r="O2097" s="42"/>
    </row>
    <row r="2098" spans="1:15" x14ac:dyDescent="0.3">
      <c r="B2098" s="37"/>
      <c r="C2098" s="13" t="s">
        <v>527</v>
      </c>
      <c r="D2098" s="13"/>
      <c r="E2098" s="235"/>
      <c r="F2098" s="2"/>
      <c r="H2098" s="2"/>
      <c r="I2098" s="47" t="str">
        <f>IF(OR($E2055="Cancelled",$E2055="Postponed, see Future Events for info",E2098&lt;&gt;""), "", "Information needed")</f>
        <v>Information needed</v>
      </c>
      <c r="J2098" s="38"/>
      <c r="L2098" s="2"/>
      <c r="M2098" s="380"/>
      <c r="N2098" s="2"/>
      <c r="O2098" s="42"/>
    </row>
    <row r="2099" spans="1:15" ht="26.25" customHeight="1" thickBot="1" x14ac:dyDescent="0.35">
      <c r="B2099" s="37"/>
      <c r="C2099" s="26" t="str">
        <f>IF(E2098&lt;&gt;"Yes","","Please provide details. Additional information can be provided on the Community support page.")</f>
        <v/>
      </c>
      <c r="D2099" s="14"/>
      <c r="E2099" s="146"/>
      <c r="F2099" s="2"/>
      <c r="H2099" s="2"/>
      <c r="I2099" s="47" t="str">
        <f>IF(AND(C2099&lt;&gt;"",E2099=""),"Information needed","")</f>
        <v/>
      </c>
      <c r="J2099" s="38"/>
      <c r="L2099" s="2"/>
      <c r="M2099" s="85" t="s">
        <v>131</v>
      </c>
      <c r="N2099" s="2"/>
      <c r="O2099" s="42"/>
    </row>
    <row r="2100" spans="1:15" ht="12" customHeight="1" thickBot="1" x14ac:dyDescent="0.35">
      <c r="B2100" s="37"/>
      <c r="C2100" s="2"/>
      <c r="D2100" s="2"/>
      <c r="E2100" s="234"/>
      <c r="F2100" s="2"/>
      <c r="H2100" s="2"/>
      <c r="I2100" s="47"/>
      <c r="J2100" s="38"/>
      <c r="L2100" s="2"/>
      <c r="M2100" s="382" t="s">
        <v>524</v>
      </c>
      <c r="N2100" s="2"/>
      <c r="O2100" s="42"/>
    </row>
    <row r="2101" spans="1:15" x14ac:dyDescent="0.3">
      <c r="B2101" s="37"/>
      <c r="C2101" s="13" t="s">
        <v>117</v>
      </c>
      <c r="D2101" s="13"/>
      <c r="E2101" s="235"/>
      <c r="F2101" s="2"/>
      <c r="H2101" s="2"/>
      <c r="I2101" s="47" t="str">
        <f>IF(OR($E2055="Cancelled",$E2055="Postponed, see Future Events for info",E2101&lt;&gt;""), "", "Information needed")</f>
        <v>Information needed</v>
      </c>
      <c r="J2101" s="38"/>
      <c r="L2101" s="2"/>
      <c r="M2101" s="382"/>
      <c r="N2101" s="2"/>
      <c r="O2101" s="42"/>
    </row>
    <row r="2102" spans="1:15" ht="26.25" customHeight="1" thickBot="1" x14ac:dyDescent="0.35">
      <c r="B2102" s="37"/>
      <c r="C2102" s="14" t="str">
        <f>IF(E2101&lt;&gt;"Yes","","Please provide details.")</f>
        <v/>
      </c>
      <c r="D2102" s="14"/>
      <c r="E2102" s="146"/>
      <c r="F2102" s="2"/>
      <c r="H2102" s="2"/>
      <c r="I2102" s="47" t="str">
        <f>IF(AND(C2102&lt;&gt;"",E2102=""),"Information needed","")</f>
        <v/>
      </c>
      <c r="J2102" s="38"/>
      <c r="L2102" s="2"/>
      <c r="M2102" s="85" t="s">
        <v>523</v>
      </c>
      <c r="N2102" s="2"/>
      <c r="O2102" s="42"/>
    </row>
    <row r="2103" spans="1:15" ht="18" customHeight="1" x14ac:dyDescent="0.3">
      <c r="B2103" s="37"/>
      <c r="C2103" s="4"/>
      <c r="D2103" s="4"/>
      <c r="E2103" s="234"/>
      <c r="F2103" s="2"/>
      <c r="H2103" s="2"/>
      <c r="I2103" s="47"/>
      <c r="J2103" s="38"/>
      <c r="L2103" s="2"/>
      <c r="M2103" s="2"/>
      <c r="N2103" s="2"/>
      <c r="O2103" s="42"/>
    </row>
    <row r="2104" spans="1:15" ht="18" x14ac:dyDescent="0.3">
      <c r="B2104" s="37"/>
      <c r="C2104" s="144" t="s">
        <v>447</v>
      </c>
      <c r="D2104" s="144"/>
      <c r="E2104" s="144"/>
      <c r="F2104" s="4"/>
      <c r="G2104" s="7"/>
      <c r="H2104" s="4"/>
      <c r="I2104" s="47"/>
      <c r="J2104" s="39"/>
      <c r="L2104" s="11"/>
      <c r="M2104" s="144" t="s">
        <v>447</v>
      </c>
      <c r="N2104" s="11"/>
      <c r="O2104" s="42"/>
    </row>
    <row r="2105" spans="1:15" ht="13.5" customHeight="1" thickBot="1" x14ac:dyDescent="0.35">
      <c r="B2105" s="37"/>
      <c r="C2105" s="2"/>
      <c r="D2105" s="2"/>
      <c r="E2105" s="242"/>
      <c r="F2105" s="2"/>
      <c r="H2105" s="2"/>
      <c r="I2105" s="47"/>
      <c r="J2105" s="38"/>
      <c r="L2105" s="2"/>
      <c r="M2105" s="381" t="s">
        <v>432</v>
      </c>
      <c r="N2105" s="2"/>
      <c r="O2105" s="42"/>
    </row>
    <row r="2106" spans="1:15" x14ac:dyDescent="0.3">
      <c r="B2106" s="37"/>
      <c r="C2106" s="4" t="s">
        <v>63</v>
      </c>
      <c r="D2106" s="4"/>
      <c r="E2106" s="243"/>
      <c r="F2106" s="2"/>
      <c r="H2106" s="2"/>
      <c r="I2106" s="47" t="str">
        <f>IF(OR($E2055="Cancelled",$E2055="Postponed, see Future Events for info",E2106&lt;&gt;""), "", "Information needed")</f>
        <v>Information needed</v>
      </c>
      <c r="J2106" s="38"/>
      <c r="L2106" s="2"/>
      <c r="M2106" s="381"/>
      <c r="N2106" s="2"/>
      <c r="O2106" s="42"/>
    </row>
    <row r="2107" spans="1:15" ht="13.5" thickBot="1" x14ac:dyDescent="0.35">
      <c r="A2107" s="201"/>
      <c r="B2107" s="37"/>
      <c r="C2107" s="248" t="str">
        <f>IF(E2106&lt;&gt;"Red","","Did you submit a declaration form for your red risk assessment?")</f>
        <v/>
      </c>
      <c r="D2107" s="14"/>
      <c r="E2107" s="146"/>
      <c r="F2107" s="2"/>
      <c r="H2107" s="2"/>
      <c r="I2107" s="47" t="str">
        <f>IF(AND(C2107&lt;&gt;"",E2107=""), "Information needed","")</f>
        <v/>
      </c>
      <c r="J2107" s="38"/>
      <c r="K2107" s="201"/>
      <c r="L2107" s="2"/>
      <c r="M2107" s="381"/>
      <c r="N2107" s="2"/>
      <c r="O2107" s="42"/>
    </row>
    <row r="2108" spans="1:15" s="15" customFormat="1" ht="13.5" thickBot="1" x14ac:dyDescent="0.35">
      <c r="A2108" s="68"/>
      <c r="B2108" s="37"/>
      <c r="C2108" s="4"/>
      <c r="D2108" s="4"/>
      <c r="E2108" s="234"/>
      <c r="F2108" s="2"/>
      <c r="G2108" s="8"/>
      <c r="H2108" s="2"/>
      <c r="I2108" s="47"/>
      <c r="J2108" s="38"/>
      <c r="K2108" s="68"/>
      <c r="L2108" s="2"/>
      <c r="M2108" s="381"/>
      <c r="N2108" s="2"/>
      <c r="O2108" s="43"/>
    </row>
    <row r="2109" spans="1:15" x14ac:dyDescent="0.3">
      <c r="B2109" s="37"/>
      <c r="C2109" s="4" t="s">
        <v>237</v>
      </c>
      <c r="D2109" s="4"/>
      <c r="E2109" s="244"/>
      <c r="F2109" s="2"/>
      <c r="H2109" s="2"/>
      <c r="I2109" s="47" t="str">
        <f>IF(OR($E2055="Cancelled",$E2055="Postponed, see Future Events for info",E2109&lt;&gt;""), "", "Information needed")</f>
        <v>Information needed</v>
      </c>
      <c r="J2109" s="38"/>
      <c r="L2109" s="2"/>
      <c r="M2109" s="381"/>
      <c r="N2109" s="10"/>
      <c r="O2109" s="42"/>
    </row>
    <row r="2110" spans="1:15" ht="13.5" customHeight="1" thickBot="1" x14ac:dyDescent="0.35">
      <c r="B2110" s="37"/>
      <c r="C2110" s="248" t="str">
        <f>IF(E2109&lt;&gt;"Yes","","Did your event comply with Rule 8.3 of the member network rules?")</f>
        <v/>
      </c>
      <c r="D2110" s="14"/>
      <c r="E2110" s="146"/>
      <c r="F2110" s="2"/>
      <c r="H2110" s="2"/>
      <c r="I2110" s="47" t="str">
        <f>IF(AND(C2110&lt;&gt;"",E2110=""), "Information needed","")</f>
        <v/>
      </c>
      <c r="J2110" s="38"/>
      <c r="L2110" s="2"/>
      <c r="M2110" s="381"/>
      <c r="N2110" s="10"/>
      <c r="O2110" s="42"/>
    </row>
    <row r="2111" spans="1:15" ht="14.25" customHeight="1" thickBot="1" x14ac:dyDescent="0.35">
      <c r="B2111" s="37"/>
      <c r="C2111" s="14"/>
      <c r="D2111" s="14"/>
      <c r="E2111" s="245"/>
      <c r="F2111" s="2"/>
      <c r="H2111" s="2"/>
      <c r="I2111" s="47"/>
      <c r="J2111" s="38"/>
      <c r="L2111" s="2"/>
      <c r="M2111" s="381"/>
      <c r="N2111" s="10"/>
      <c r="O2111" s="42"/>
    </row>
    <row r="2112" spans="1:15" ht="40.5" customHeight="1" thickBot="1" x14ac:dyDescent="0.35">
      <c r="B2112" s="37"/>
      <c r="C2112" s="27" t="s">
        <v>182</v>
      </c>
      <c r="D2112" s="27"/>
      <c r="E2112" s="145"/>
      <c r="F2112" s="2"/>
      <c r="H2112" s="2"/>
      <c r="I2112" s="51" t="str">
        <f>IF(OR($E2055="Cancelled",$E2055="Postponed, see Future Events for info",E2112&lt;&gt;""), "", "Optional")</f>
        <v>Optional</v>
      </c>
      <c r="J2112" s="38"/>
      <c r="L2112" s="2"/>
      <c r="M2112" s="85" t="s">
        <v>236</v>
      </c>
      <c r="N2112" s="10"/>
      <c r="O2112" s="42"/>
    </row>
    <row r="2113" spans="2:15" ht="13.5" customHeight="1" x14ac:dyDescent="0.3">
      <c r="B2113" s="37"/>
      <c r="C2113" s="2"/>
      <c r="D2113" s="2"/>
      <c r="E2113" s="245"/>
      <c r="F2113" s="2"/>
      <c r="H2113" s="2"/>
      <c r="I2113" s="47"/>
      <c r="J2113" s="38"/>
      <c r="L2113" s="2"/>
      <c r="M2113" s="45"/>
      <c r="N2113" s="2"/>
      <c r="O2113" s="42"/>
    </row>
    <row r="2114" spans="2:15" ht="18" x14ac:dyDescent="0.4">
      <c r="B2114" s="37"/>
      <c r="C2114" s="142" t="s">
        <v>64</v>
      </c>
      <c r="D2114" s="142"/>
      <c r="E2114" s="142"/>
      <c r="F2114" s="2"/>
      <c r="H2114" s="2"/>
      <c r="I2114" s="47"/>
      <c r="J2114" s="38"/>
      <c r="L2114" s="2"/>
      <c r="M2114" s="144" t="s">
        <v>64</v>
      </c>
      <c r="N2114" s="2"/>
      <c r="O2114" s="42"/>
    </row>
    <row r="2115" spans="2:15" x14ac:dyDescent="0.3">
      <c r="B2115" s="37"/>
      <c r="C2115" s="4"/>
      <c r="D2115" s="4"/>
      <c r="E2115" s="234"/>
      <c r="F2115" s="2"/>
      <c r="H2115" s="2"/>
      <c r="I2115" s="47"/>
      <c r="J2115" s="38"/>
      <c r="L2115" s="2"/>
      <c r="M2115" s="381" t="s">
        <v>445</v>
      </c>
      <c r="N2115" s="2"/>
      <c r="O2115" s="42"/>
    </row>
    <row r="2116" spans="2:15" ht="14.25" customHeight="1" thickBot="1" x14ac:dyDescent="0.35">
      <c r="B2116" s="37"/>
      <c r="C2116" s="4" t="s">
        <v>360</v>
      </c>
      <c r="D2116" s="4"/>
      <c r="E2116" s="234"/>
      <c r="F2116" s="2"/>
      <c r="H2116" s="2"/>
      <c r="I2116" s="47"/>
      <c r="J2116" s="38"/>
      <c r="L2116" s="2"/>
      <c r="M2116" s="381"/>
      <c r="N2116" s="2"/>
      <c r="O2116" s="42"/>
    </row>
    <row r="2117" spans="2:15" ht="14.25" customHeight="1" x14ac:dyDescent="0.3">
      <c r="B2117" s="37"/>
      <c r="C2117" s="86" t="s">
        <v>69</v>
      </c>
      <c r="D2117" s="86"/>
      <c r="E2117" s="235"/>
      <c r="F2117" s="2"/>
      <c r="H2117" s="2"/>
      <c r="I2117" s="47" t="str">
        <f>IF(OR($E2055="Cancelled",$E2055="Postponed, see Future Events for info",E2117&lt;&gt;""), "", "Information needed")</f>
        <v>Information needed</v>
      </c>
      <c r="J2117" s="38"/>
      <c r="L2117" s="2"/>
      <c r="M2117" s="381"/>
      <c r="N2117" s="2"/>
      <c r="O2117" s="42"/>
    </row>
    <row r="2118" spans="2:15" ht="14.25" customHeight="1" x14ac:dyDescent="0.3">
      <c r="B2118" s="37"/>
      <c r="C2118" s="86" t="s">
        <v>70</v>
      </c>
      <c r="D2118" s="86"/>
      <c r="E2118" s="246"/>
      <c r="F2118" s="2"/>
      <c r="H2118" s="2"/>
      <c r="I2118" s="47" t="str">
        <f>IF(OR($E2055="Cancelled",$E2055="Postponed, see Future Events for info",E2118&lt;&gt;""), "", "Information needed")</f>
        <v>Information needed</v>
      </c>
      <c r="J2118" s="38"/>
      <c r="L2118" s="2"/>
      <c r="M2118" s="381"/>
      <c r="N2118" s="2"/>
      <c r="O2118" s="42"/>
    </row>
    <row r="2119" spans="2:15" ht="14.25" customHeight="1" x14ac:dyDescent="0.3">
      <c r="B2119" s="37"/>
      <c r="C2119" s="86" t="s">
        <v>72</v>
      </c>
      <c r="D2119" s="86"/>
      <c r="E2119" s="237"/>
      <c r="F2119" s="2"/>
      <c r="H2119" s="2"/>
      <c r="I2119" s="47" t="str">
        <f>IF(OR($E2055="Cancelled",$E2055="Postponed, see Future Events for info",E2119&lt;&gt;""), "", "Information needed")</f>
        <v>Information needed</v>
      </c>
      <c r="J2119" s="38"/>
      <c r="L2119" s="2"/>
      <c r="M2119" s="381"/>
      <c r="N2119" s="2"/>
      <c r="O2119" s="42"/>
    </row>
    <row r="2120" spans="2:15" ht="14.25" customHeight="1" thickBot="1" x14ac:dyDescent="0.35">
      <c r="B2120" s="37"/>
      <c r="C2120" s="86" t="s">
        <v>71</v>
      </c>
      <c r="D2120" s="86"/>
      <c r="E2120" s="236"/>
      <c r="F2120" s="2"/>
      <c r="H2120" s="2"/>
      <c r="I2120" s="47" t="str">
        <f>IF(OR($E2055="Cancelled",$E2055="Postponed, see Future Events for info",E2120&lt;&gt;""), "", "Information needed")</f>
        <v>Information needed</v>
      </c>
      <c r="J2120" s="38"/>
      <c r="L2120" s="2"/>
      <c r="M2120" s="381"/>
      <c r="N2120" s="2"/>
      <c r="O2120" s="42"/>
    </row>
    <row r="2121" spans="2:15" ht="14.25" customHeight="1" thickBot="1" x14ac:dyDescent="0.35">
      <c r="B2121" s="37"/>
      <c r="C2121" s="2"/>
      <c r="D2121" s="2"/>
      <c r="E2121" s="234"/>
      <c r="F2121" s="2"/>
      <c r="H2121" s="2"/>
      <c r="I2121" s="47"/>
      <c r="J2121" s="38"/>
      <c r="L2121" s="2"/>
      <c r="M2121" s="381"/>
      <c r="N2121" s="2"/>
      <c r="O2121" s="42"/>
    </row>
    <row r="2122" spans="2:15" ht="12.75" customHeight="1" x14ac:dyDescent="0.3">
      <c r="B2122" s="37"/>
      <c r="C2122" s="46" t="s">
        <v>65</v>
      </c>
      <c r="D2122" s="46"/>
      <c r="E2122" s="235"/>
      <c r="F2122" s="2"/>
      <c r="H2122" s="2"/>
      <c r="I2122" s="47" t="str">
        <f>IF(OR($E2055="Cancelled",$E2055="Postponed, see Future Events for info",E2122&lt;&gt;""), "", "Information needed")</f>
        <v>Information needed</v>
      </c>
      <c r="J2122" s="38"/>
      <c r="L2122" s="2"/>
      <c r="M2122" s="381"/>
      <c r="N2122" s="2"/>
      <c r="O2122" s="42"/>
    </row>
    <row r="2123" spans="2:15" ht="56.25" customHeight="1" thickBot="1" x14ac:dyDescent="0.3">
      <c r="B2123" s="37"/>
      <c r="C2123" s="14" t="str">
        <f>IF(E2122&lt;&gt;"Yes","","Please provide details here")</f>
        <v/>
      </c>
      <c r="D2123" s="14"/>
      <c r="E2123" s="75"/>
      <c r="F2123" s="14"/>
      <c r="G2123" s="54"/>
      <c r="H2123" s="14"/>
      <c r="I2123" s="47" t="str">
        <f>IF(AND(C2123&lt;&gt;"",E2123=""), "Information needed","")</f>
        <v/>
      </c>
      <c r="J2123" s="83"/>
      <c r="L2123" s="2"/>
      <c r="M2123" s="381"/>
      <c r="N2123" s="2"/>
      <c r="O2123" s="84"/>
    </row>
    <row r="2124" spans="2:15" ht="13.5" thickBot="1" x14ac:dyDescent="0.35">
      <c r="B2124" s="37"/>
      <c r="C2124" s="4"/>
      <c r="D2124" s="4"/>
      <c r="E2124" s="26"/>
      <c r="F2124" s="2"/>
      <c r="H2124" s="2"/>
      <c r="I2124" s="47"/>
      <c r="J2124" s="38"/>
      <c r="L2124" s="2"/>
      <c r="M2124" s="381"/>
      <c r="N2124" s="2"/>
      <c r="O2124" s="42"/>
    </row>
    <row r="2125" spans="2:15" ht="57" customHeight="1" thickBot="1" x14ac:dyDescent="0.35">
      <c r="B2125" s="37"/>
      <c r="C2125" s="27" t="s">
        <v>75</v>
      </c>
      <c r="D2125" s="27"/>
      <c r="E2125" s="145"/>
      <c r="F2125" s="2"/>
      <c r="H2125" s="2"/>
      <c r="I2125" s="51" t="str">
        <f>IF(OR($E2055="Cancelled",$E2055="Postponed, see Future Events for info",E2125&lt;&gt;""), "", "Optional")</f>
        <v>Optional</v>
      </c>
      <c r="J2125" s="38"/>
      <c r="L2125" s="2"/>
      <c r="M2125" s="85" t="s">
        <v>448</v>
      </c>
      <c r="N2125" s="2"/>
      <c r="O2125" s="42"/>
    </row>
    <row r="2126" spans="2:15" x14ac:dyDescent="0.3">
      <c r="B2126" s="37"/>
      <c r="C2126" s="4"/>
      <c r="D2126" s="4"/>
      <c r="E2126" s="234"/>
      <c r="F2126" s="2"/>
      <c r="H2126" s="2"/>
      <c r="I2126" s="47"/>
      <c r="J2126" s="38"/>
      <c r="L2126" s="2"/>
      <c r="M2126" s="4"/>
      <c r="N2126" s="2"/>
      <c r="O2126" s="42"/>
    </row>
    <row r="2127" spans="2:15" ht="13.5" thickBot="1" x14ac:dyDescent="0.35">
      <c r="C2127" s="8"/>
      <c r="D2127" s="8"/>
      <c r="I2127" s="50"/>
      <c r="J2127" s="42"/>
      <c r="M2127" s="8"/>
    </row>
    <row r="2128" spans="2:15" s="98" customFormat="1" ht="21.75" customHeight="1" thickBot="1" x14ac:dyDescent="0.35">
      <c r="C2128" s="247" t="s">
        <v>392</v>
      </c>
      <c r="D2128" s="150"/>
      <c r="E2128" s="247" t="s">
        <v>417</v>
      </c>
      <c r="I2128" s="96"/>
      <c r="M2128" s="94" t="s">
        <v>251</v>
      </c>
    </row>
    <row r="2129" spans="1:13" ht="12.5" x14ac:dyDescent="0.25">
      <c r="C2129" s="44"/>
      <c r="D2129" s="44"/>
      <c r="M2129" s="44"/>
    </row>
    <row r="2131" spans="1:13" x14ac:dyDescent="0.3">
      <c r="A2131" s="68">
        <v>26</v>
      </c>
      <c r="K2131" s="68">
        <v>26</v>
      </c>
    </row>
  </sheetData>
  <sheetProtection algorithmName="SHA-512" hashValue="W69uAxuZeTzs/dVlwTl9cwJ5wCCHtutFdnDAQyljZ3h/key0t3WQXyTCTt+CjxkRRO05IJfAwLs0U5pkR2u8fw==" saltValue="b+z9KxkryACAE4hT+2WkSg==" spinCount="100000" sheet="1" selectLockedCells="1"/>
  <mergeCells count="251">
    <mergeCell ref="I1818:I1829"/>
    <mergeCell ref="M1828:M1829"/>
    <mergeCell ref="M1836:M1843"/>
    <mergeCell ref="M1845:M1846"/>
    <mergeCell ref="M1902:M1912"/>
    <mergeCell ref="I1903:I1914"/>
    <mergeCell ref="M1913:M1914"/>
    <mergeCell ref="M1765:M1771"/>
    <mergeCell ref="I1648:I1659"/>
    <mergeCell ref="M1658:M1659"/>
    <mergeCell ref="M1666:M1673"/>
    <mergeCell ref="M1675:M1676"/>
    <mergeCell ref="M1732:M1742"/>
    <mergeCell ref="I1733:I1744"/>
    <mergeCell ref="M1743:M1744"/>
    <mergeCell ref="M1751:M1758"/>
    <mergeCell ref="M1760:M1761"/>
    <mergeCell ref="M230:M231"/>
    <mergeCell ref="M306:M313"/>
    <mergeCell ref="M315:M316"/>
    <mergeCell ref="M391:M398"/>
    <mergeCell ref="M400:M401"/>
    <mergeCell ref="M476:M483"/>
    <mergeCell ref="M485:M486"/>
    <mergeCell ref="M561:M568"/>
    <mergeCell ref="M570:M571"/>
    <mergeCell ref="M235:M241"/>
    <mergeCell ref="M364:M370"/>
    <mergeCell ref="M436:M443"/>
    <mergeCell ref="M444:M446"/>
    <mergeCell ref="M449:M455"/>
    <mergeCell ref="M468:M469"/>
    <mergeCell ref="I543:I554"/>
    <mergeCell ref="M500:M509"/>
    <mergeCell ref="M96:M103"/>
    <mergeCell ref="M104:M106"/>
    <mergeCell ref="M109:M115"/>
    <mergeCell ref="M245:M254"/>
    <mergeCell ref="M320:M326"/>
    <mergeCell ref="M330:M339"/>
    <mergeCell ref="M279:M285"/>
    <mergeCell ref="M181:M188"/>
    <mergeCell ref="M189:M191"/>
    <mergeCell ref="M194:M200"/>
    <mergeCell ref="M266:M273"/>
    <mergeCell ref="M274:M276"/>
    <mergeCell ref="M287:M297"/>
    <mergeCell ref="I288:I299"/>
    <mergeCell ref="M298:M299"/>
    <mergeCell ref="M372:M382"/>
    <mergeCell ref="I373:I384"/>
    <mergeCell ref="M383:M384"/>
    <mergeCell ref="M457:M467"/>
    <mergeCell ref="I458:I469"/>
    <mergeCell ref="M150:M156"/>
    <mergeCell ref="M160:M169"/>
    <mergeCell ref="M2115:M2124"/>
    <mergeCell ref="M1935:M1941"/>
    <mergeCell ref="M1945:M1954"/>
    <mergeCell ref="M2051:M2058"/>
    <mergeCell ref="M2059:M2061"/>
    <mergeCell ref="M2064:M2070"/>
    <mergeCell ref="M2020:M2026"/>
    <mergeCell ref="M1921:M1928"/>
    <mergeCell ref="M1930:M1931"/>
    <mergeCell ref="M1987:M1997"/>
    <mergeCell ref="M1998:M1999"/>
    <mergeCell ref="M2006:M2013"/>
    <mergeCell ref="M2015:M2016"/>
    <mergeCell ref="M2072:M2082"/>
    <mergeCell ref="M2083:M2084"/>
    <mergeCell ref="M2091:M2098"/>
    <mergeCell ref="M2100:M2101"/>
    <mergeCell ref="M1966:M1973"/>
    <mergeCell ref="M1974:M1976"/>
    <mergeCell ref="I628:I639"/>
    <mergeCell ref="I713:I724"/>
    <mergeCell ref="I798:I809"/>
    <mergeCell ref="M2030:M2039"/>
    <mergeCell ref="M2105:M2111"/>
    <mergeCell ref="M1775:M1784"/>
    <mergeCell ref="M1850:M1856"/>
    <mergeCell ref="M1860:M1869"/>
    <mergeCell ref="M1796:M1803"/>
    <mergeCell ref="M1804:M1806"/>
    <mergeCell ref="M1809:M1815"/>
    <mergeCell ref="M646:M653"/>
    <mergeCell ref="M655:M656"/>
    <mergeCell ref="M731:M738"/>
    <mergeCell ref="M740:M741"/>
    <mergeCell ref="M816:M823"/>
    <mergeCell ref="M825:M826"/>
    <mergeCell ref="M901:M908"/>
    <mergeCell ref="M910:M911"/>
    <mergeCell ref="M1979:M1985"/>
    <mergeCell ref="M1626:M1633"/>
    <mergeCell ref="M1634:M1636"/>
    <mergeCell ref="M1680:M1686"/>
    <mergeCell ref="M1690:M1699"/>
    <mergeCell ref="M1639:M1645"/>
    <mergeCell ref="M1711:M1718"/>
    <mergeCell ref="M1719:M1721"/>
    <mergeCell ref="M1724:M1730"/>
    <mergeCell ref="M1881:M1888"/>
    <mergeCell ref="M1889:M1891"/>
    <mergeCell ref="M1894:M1900"/>
    <mergeCell ref="M1520:M1529"/>
    <mergeCell ref="M1595:M1601"/>
    <mergeCell ref="M1605:M1614"/>
    <mergeCell ref="M1541:M1548"/>
    <mergeCell ref="M1549:M1551"/>
    <mergeCell ref="M1554:M1560"/>
    <mergeCell ref="M1562:M1572"/>
    <mergeCell ref="M1573:M1574"/>
    <mergeCell ref="M1581:M1588"/>
    <mergeCell ref="M1590:M1591"/>
    <mergeCell ref="M1647:M1657"/>
    <mergeCell ref="M1817:M1827"/>
    <mergeCell ref="M1371:M1378"/>
    <mergeCell ref="M1379:M1381"/>
    <mergeCell ref="M1425:M1431"/>
    <mergeCell ref="M1435:M1444"/>
    <mergeCell ref="M1510:M1516"/>
    <mergeCell ref="M1384:M1390"/>
    <mergeCell ref="M1456:M1463"/>
    <mergeCell ref="M1464:M1466"/>
    <mergeCell ref="M1469:M1475"/>
    <mergeCell ref="M1392:M1402"/>
    <mergeCell ref="M1403:M1404"/>
    <mergeCell ref="M1411:M1418"/>
    <mergeCell ref="M1420:M1421"/>
    <mergeCell ref="M1477:M1487"/>
    <mergeCell ref="M1488:M1489"/>
    <mergeCell ref="M1496:M1503"/>
    <mergeCell ref="M1505:M1506"/>
    <mergeCell ref="M1265:M1274"/>
    <mergeCell ref="M1340:M1346"/>
    <mergeCell ref="M1350:M1359"/>
    <mergeCell ref="M1286:M1293"/>
    <mergeCell ref="M1294:M1296"/>
    <mergeCell ref="M1299:M1305"/>
    <mergeCell ref="M1307:M1317"/>
    <mergeCell ref="M1318:M1319"/>
    <mergeCell ref="M1326:M1333"/>
    <mergeCell ref="M1335:M1336"/>
    <mergeCell ref="M1116:M1123"/>
    <mergeCell ref="M1124:M1126"/>
    <mergeCell ref="M1170:M1176"/>
    <mergeCell ref="M1180:M1189"/>
    <mergeCell ref="M1255:M1261"/>
    <mergeCell ref="M1129:M1135"/>
    <mergeCell ref="M1201:M1208"/>
    <mergeCell ref="M1209:M1211"/>
    <mergeCell ref="M1214:M1220"/>
    <mergeCell ref="M1137:M1147"/>
    <mergeCell ref="M1148:M1149"/>
    <mergeCell ref="M1156:M1163"/>
    <mergeCell ref="M1165:M1166"/>
    <mergeCell ref="M1222:M1232"/>
    <mergeCell ref="M1233:M1234"/>
    <mergeCell ref="M1241:M1248"/>
    <mergeCell ref="M1250:M1251"/>
    <mergeCell ref="M861:M868"/>
    <mergeCell ref="M869:M871"/>
    <mergeCell ref="M915:M921"/>
    <mergeCell ref="M925:M934"/>
    <mergeCell ref="M1000:M1006"/>
    <mergeCell ref="M874:M880"/>
    <mergeCell ref="M946:M953"/>
    <mergeCell ref="M954:M956"/>
    <mergeCell ref="M959:M965"/>
    <mergeCell ref="M882:M892"/>
    <mergeCell ref="M893:M894"/>
    <mergeCell ref="M967:M977"/>
    <mergeCell ref="M1010:M1019"/>
    <mergeCell ref="M1085:M1091"/>
    <mergeCell ref="M1095:M1104"/>
    <mergeCell ref="M1031:M1038"/>
    <mergeCell ref="M1039:M1041"/>
    <mergeCell ref="M1044:M1050"/>
    <mergeCell ref="M1052:M1062"/>
    <mergeCell ref="M1063:M1064"/>
    <mergeCell ref="M1071:M1078"/>
    <mergeCell ref="M1080:M1081"/>
    <mergeCell ref="M978:M979"/>
    <mergeCell ref="M986:M993"/>
    <mergeCell ref="M995:M996"/>
    <mergeCell ref="M808:M809"/>
    <mergeCell ref="M606:M613"/>
    <mergeCell ref="M614:M616"/>
    <mergeCell ref="M660:M666"/>
    <mergeCell ref="M670:M679"/>
    <mergeCell ref="M745:M751"/>
    <mergeCell ref="M619:M625"/>
    <mergeCell ref="M691:M698"/>
    <mergeCell ref="M699:M701"/>
    <mergeCell ref="M704:M710"/>
    <mergeCell ref="M627:M637"/>
    <mergeCell ref="M638:M639"/>
    <mergeCell ref="M712:M722"/>
    <mergeCell ref="M723:M724"/>
    <mergeCell ref="M755:M764"/>
    <mergeCell ref="M830:M836"/>
    <mergeCell ref="M840:M849"/>
    <mergeCell ref="M776:M783"/>
    <mergeCell ref="M784:M786"/>
    <mergeCell ref="M789:M795"/>
    <mergeCell ref="M797:M807"/>
    <mergeCell ref="C3:M3"/>
    <mergeCell ref="M65:M71"/>
    <mergeCell ref="M75:M84"/>
    <mergeCell ref="I33:I44"/>
    <mergeCell ref="M11:M18"/>
    <mergeCell ref="M19:M21"/>
    <mergeCell ref="M24:M30"/>
    <mergeCell ref="M43:M44"/>
    <mergeCell ref="M32:M42"/>
    <mergeCell ref="M117:M127"/>
    <mergeCell ref="M128:M129"/>
    <mergeCell ref="M51:M58"/>
    <mergeCell ref="M60:M61"/>
    <mergeCell ref="I118:I129"/>
    <mergeCell ref="M202:M212"/>
    <mergeCell ref="I203:I214"/>
    <mergeCell ref="M213:M214"/>
    <mergeCell ref="M136:M143"/>
    <mergeCell ref="M145:M146"/>
    <mergeCell ref="I1563:I1574"/>
    <mergeCell ref="I1988:I1999"/>
    <mergeCell ref="I2073:I2084"/>
    <mergeCell ref="M221:M228"/>
    <mergeCell ref="I883:I894"/>
    <mergeCell ref="I968:I979"/>
    <mergeCell ref="I1053:I1064"/>
    <mergeCell ref="I1138:I1149"/>
    <mergeCell ref="I1223:I1234"/>
    <mergeCell ref="I1308:I1319"/>
    <mergeCell ref="I1393:I1404"/>
    <mergeCell ref="I1478:I1489"/>
    <mergeCell ref="M575:M581"/>
    <mergeCell ref="M585:M594"/>
    <mergeCell ref="M521:M528"/>
    <mergeCell ref="M529:M531"/>
    <mergeCell ref="M534:M540"/>
    <mergeCell ref="M542:M552"/>
    <mergeCell ref="M553:M554"/>
    <mergeCell ref="M351:M358"/>
    <mergeCell ref="M359:M361"/>
    <mergeCell ref="M405:M411"/>
    <mergeCell ref="M415:M424"/>
    <mergeCell ref="M490:M496"/>
  </mergeCells>
  <conditionalFormatting sqref="E18">
    <cfRule type="expression" dxfId="407" priority="1200">
      <formula>E17&lt;&gt;"Yes"</formula>
    </cfRule>
  </conditionalFormatting>
  <conditionalFormatting sqref="E56">
    <cfRule type="containsText" dxfId="406" priority="1193" operator="containsText" text="No">
      <formula>NOT(ISERROR(SEARCH("No",E56)))</formula>
    </cfRule>
    <cfRule type="expression" dxfId="405" priority="1198">
      <formula>E55&lt;&gt;"Yes"</formula>
    </cfRule>
  </conditionalFormatting>
  <conditionalFormatting sqref="E59">
    <cfRule type="expression" dxfId="404" priority="382">
      <formula>E58&lt;&gt;"Yes"</formula>
    </cfRule>
  </conditionalFormatting>
  <conditionalFormatting sqref="E62">
    <cfRule type="expression" dxfId="403" priority="1197">
      <formula>E61&lt;&gt;"Yes"</formula>
    </cfRule>
  </conditionalFormatting>
  <conditionalFormatting sqref="E67 E152 E237 E322 E407 E492 E577 E662 E747 E832 E917 E1002 E1087 E1172 E1257 E1342 E1427 E1512 E1597 E1682 E1767 E1852 E1937 E2022 E2107">
    <cfRule type="expression" dxfId="402" priority="1196">
      <formula>E66&lt;&gt;"Red"</formula>
    </cfRule>
    <cfRule type="expression" dxfId="401" priority="1195">
      <formula>E$67="No"</formula>
    </cfRule>
  </conditionalFormatting>
  <conditionalFormatting sqref="E70">
    <cfRule type="containsText" dxfId="400" priority="1192" operator="containsText" text="No">
      <formula>NOT(ISERROR(SEARCH("No",E70)))</formula>
    </cfRule>
    <cfRule type="expression" dxfId="399" priority="1194">
      <formula>E69&lt;&gt;"Yes"</formula>
    </cfRule>
  </conditionalFormatting>
  <conditionalFormatting sqref="E83">
    <cfRule type="expression" dxfId="398" priority="1199">
      <formula>E82&lt;&gt;"Yes"</formula>
    </cfRule>
  </conditionalFormatting>
  <conditionalFormatting sqref="E103">
    <cfRule type="expression" dxfId="397" priority="215">
      <formula>E102&lt;&gt;"Yes"</formula>
    </cfRule>
  </conditionalFormatting>
  <conditionalFormatting sqref="E141">
    <cfRule type="expression" dxfId="396" priority="213">
      <formula>E140&lt;&gt;"Yes"</formula>
    </cfRule>
    <cfRule type="containsText" dxfId="395" priority="210" operator="containsText" text="No">
      <formula>NOT(ISERROR(SEARCH("No",E141)))</formula>
    </cfRule>
  </conditionalFormatting>
  <conditionalFormatting sqref="E144">
    <cfRule type="expression" dxfId="394" priority="208">
      <formula>E143&lt;&gt;"Yes"</formula>
    </cfRule>
  </conditionalFormatting>
  <conditionalFormatting sqref="E147">
    <cfRule type="expression" dxfId="393" priority="212">
      <formula>E146&lt;&gt;"Yes"</formula>
    </cfRule>
  </conditionalFormatting>
  <conditionalFormatting sqref="E155">
    <cfRule type="expression" dxfId="392" priority="211">
      <formula>E154&lt;&gt;"Yes"</formula>
    </cfRule>
    <cfRule type="containsText" dxfId="391" priority="209" operator="containsText" text="No">
      <formula>NOT(ISERROR(SEARCH("No",E155)))</formula>
    </cfRule>
  </conditionalFormatting>
  <conditionalFormatting sqref="E168">
    <cfRule type="expression" dxfId="390" priority="214">
      <formula>E167&lt;&gt;"Yes"</formula>
    </cfRule>
  </conditionalFormatting>
  <conditionalFormatting sqref="E188">
    <cfRule type="expression" dxfId="389" priority="207">
      <formula>E187&lt;&gt;"Yes"</formula>
    </cfRule>
  </conditionalFormatting>
  <conditionalFormatting sqref="E226">
    <cfRule type="expression" dxfId="388" priority="205">
      <formula>E225&lt;&gt;"Yes"</formula>
    </cfRule>
    <cfRule type="containsText" dxfId="387" priority="202" operator="containsText" text="No">
      <formula>NOT(ISERROR(SEARCH("No",E226)))</formula>
    </cfRule>
  </conditionalFormatting>
  <conditionalFormatting sqref="E229">
    <cfRule type="expression" dxfId="386" priority="199">
      <formula>E228&lt;&gt;"Yes"</formula>
    </cfRule>
  </conditionalFormatting>
  <conditionalFormatting sqref="E232">
    <cfRule type="expression" dxfId="385" priority="204">
      <formula>E231&lt;&gt;"Yes"</formula>
    </cfRule>
  </conditionalFormatting>
  <conditionalFormatting sqref="E240">
    <cfRule type="expression" dxfId="384" priority="203">
      <formula>E239&lt;&gt;"Yes"</formula>
    </cfRule>
    <cfRule type="containsText" dxfId="383" priority="201" operator="containsText" text="No">
      <formula>NOT(ISERROR(SEARCH("No",E240)))</formula>
    </cfRule>
  </conditionalFormatting>
  <conditionalFormatting sqref="E253">
    <cfRule type="expression" dxfId="382" priority="206">
      <formula>E252&lt;&gt;"Yes"</formula>
    </cfRule>
  </conditionalFormatting>
  <conditionalFormatting sqref="E273">
    <cfRule type="expression" dxfId="381" priority="198">
      <formula>E272&lt;&gt;"Yes"</formula>
    </cfRule>
  </conditionalFormatting>
  <conditionalFormatting sqref="E311">
    <cfRule type="expression" dxfId="380" priority="196">
      <formula>E310&lt;&gt;"Yes"</formula>
    </cfRule>
    <cfRule type="containsText" dxfId="379" priority="193" operator="containsText" text="No">
      <formula>NOT(ISERROR(SEARCH("No",E311)))</formula>
    </cfRule>
  </conditionalFormatting>
  <conditionalFormatting sqref="E314">
    <cfRule type="expression" dxfId="378" priority="190">
      <formula>E313&lt;&gt;"Yes"</formula>
    </cfRule>
  </conditionalFormatting>
  <conditionalFormatting sqref="E317">
    <cfRule type="expression" dxfId="377" priority="195">
      <formula>E316&lt;&gt;"Yes"</formula>
    </cfRule>
  </conditionalFormatting>
  <conditionalFormatting sqref="E325">
    <cfRule type="expression" dxfId="376" priority="194">
      <formula>E324&lt;&gt;"Yes"</formula>
    </cfRule>
    <cfRule type="containsText" dxfId="375" priority="192" operator="containsText" text="No">
      <formula>NOT(ISERROR(SEARCH("No",E325)))</formula>
    </cfRule>
  </conditionalFormatting>
  <conditionalFormatting sqref="E338">
    <cfRule type="expression" dxfId="374" priority="197">
      <formula>E337&lt;&gt;"Yes"</formula>
    </cfRule>
  </conditionalFormatting>
  <conditionalFormatting sqref="E358">
    <cfRule type="expression" dxfId="373" priority="189">
      <formula>E357&lt;&gt;"Yes"</formula>
    </cfRule>
  </conditionalFormatting>
  <conditionalFormatting sqref="E396">
    <cfRule type="expression" dxfId="372" priority="187">
      <formula>E395&lt;&gt;"Yes"</formula>
    </cfRule>
    <cfRule type="containsText" dxfId="371" priority="184" operator="containsText" text="No">
      <formula>NOT(ISERROR(SEARCH("No",E396)))</formula>
    </cfRule>
  </conditionalFormatting>
  <conditionalFormatting sqref="E399">
    <cfRule type="expression" dxfId="370" priority="181">
      <formula>E398&lt;&gt;"Yes"</formula>
    </cfRule>
  </conditionalFormatting>
  <conditionalFormatting sqref="E402">
    <cfRule type="expression" dxfId="369" priority="186">
      <formula>E401&lt;&gt;"Yes"</formula>
    </cfRule>
  </conditionalFormatting>
  <conditionalFormatting sqref="E410">
    <cfRule type="containsText" dxfId="368" priority="183" operator="containsText" text="No">
      <formula>NOT(ISERROR(SEARCH("No",E410)))</formula>
    </cfRule>
    <cfRule type="expression" dxfId="367" priority="185">
      <formula>E409&lt;&gt;"Yes"</formula>
    </cfRule>
  </conditionalFormatting>
  <conditionalFormatting sqref="E423">
    <cfRule type="expression" dxfId="366" priority="188">
      <formula>E422&lt;&gt;"Yes"</formula>
    </cfRule>
  </conditionalFormatting>
  <conditionalFormatting sqref="E443">
    <cfRule type="expression" dxfId="365" priority="180">
      <formula>E442&lt;&gt;"Yes"</formula>
    </cfRule>
  </conditionalFormatting>
  <conditionalFormatting sqref="E481">
    <cfRule type="containsText" dxfId="364" priority="175" operator="containsText" text="No">
      <formula>NOT(ISERROR(SEARCH("No",E481)))</formula>
    </cfRule>
    <cfRule type="expression" dxfId="363" priority="178">
      <formula>E480&lt;&gt;"Yes"</formula>
    </cfRule>
  </conditionalFormatting>
  <conditionalFormatting sqref="E484">
    <cfRule type="expression" dxfId="362" priority="172">
      <formula>E483&lt;&gt;"Yes"</formula>
    </cfRule>
  </conditionalFormatting>
  <conditionalFormatting sqref="E487">
    <cfRule type="expression" dxfId="361" priority="177">
      <formula>E486&lt;&gt;"Yes"</formula>
    </cfRule>
  </conditionalFormatting>
  <conditionalFormatting sqref="E495">
    <cfRule type="expression" dxfId="360" priority="176">
      <formula>E494&lt;&gt;"Yes"</formula>
    </cfRule>
    <cfRule type="containsText" dxfId="359" priority="174" operator="containsText" text="No">
      <formula>NOT(ISERROR(SEARCH("No",E495)))</formula>
    </cfRule>
  </conditionalFormatting>
  <conditionalFormatting sqref="E508">
    <cfRule type="expression" dxfId="358" priority="179">
      <formula>E507&lt;&gt;"Yes"</formula>
    </cfRule>
  </conditionalFormatting>
  <conditionalFormatting sqref="E528">
    <cfRule type="expression" dxfId="357" priority="171">
      <formula>E527&lt;&gt;"Yes"</formula>
    </cfRule>
  </conditionalFormatting>
  <conditionalFormatting sqref="E566">
    <cfRule type="containsText" dxfId="356" priority="166" operator="containsText" text="No">
      <formula>NOT(ISERROR(SEARCH("No",E566)))</formula>
    </cfRule>
    <cfRule type="expression" dxfId="355" priority="169">
      <formula>E565&lt;&gt;"Yes"</formula>
    </cfRule>
  </conditionalFormatting>
  <conditionalFormatting sqref="E569">
    <cfRule type="expression" dxfId="354" priority="163">
      <formula>E568&lt;&gt;"Yes"</formula>
    </cfRule>
  </conditionalFormatting>
  <conditionalFormatting sqref="E572">
    <cfRule type="expression" dxfId="353" priority="168">
      <formula>E571&lt;&gt;"Yes"</formula>
    </cfRule>
  </conditionalFormatting>
  <conditionalFormatting sqref="E580">
    <cfRule type="expression" dxfId="352" priority="167">
      <formula>E579&lt;&gt;"Yes"</formula>
    </cfRule>
    <cfRule type="containsText" dxfId="351" priority="165" operator="containsText" text="No">
      <formula>NOT(ISERROR(SEARCH("No",E580)))</formula>
    </cfRule>
  </conditionalFormatting>
  <conditionalFormatting sqref="E593">
    <cfRule type="expression" dxfId="350" priority="170">
      <formula>E592&lt;&gt;"Yes"</formula>
    </cfRule>
  </conditionalFormatting>
  <conditionalFormatting sqref="E613">
    <cfRule type="expression" dxfId="349" priority="162">
      <formula>E612&lt;&gt;"Yes"</formula>
    </cfRule>
  </conditionalFormatting>
  <conditionalFormatting sqref="E651">
    <cfRule type="expression" dxfId="348" priority="160">
      <formula>E650&lt;&gt;"Yes"</formula>
    </cfRule>
    <cfRule type="containsText" dxfId="347" priority="157" operator="containsText" text="No">
      <formula>NOT(ISERROR(SEARCH("No",E651)))</formula>
    </cfRule>
  </conditionalFormatting>
  <conditionalFormatting sqref="E654">
    <cfRule type="expression" dxfId="346" priority="154">
      <formula>E653&lt;&gt;"Yes"</formula>
    </cfRule>
  </conditionalFormatting>
  <conditionalFormatting sqref="E657">
    <cfRule type="expression" dxfId="345" priority="159">
      <formula>E656&lt;&gt;"Yes"</formula>
    </cfRule>
  </conditionalFormatting>
  <conditionalFormatting sqref="E665">
    <cfRule type="containsText" dxfId="344" priority="156" operator="containsText" text="No">
      <formula>NOT(ISERROR(SEARCH("No",E665)))</formula>
    </cfRule>
    <cfRule type="expression" dxfId="343" priority="158">
      <formula>E664&lt;&gt;"Yes"</formula>
    </cfRule>
  </conditionalFormatting>
  <conditionalFormatting sqref="E678">
    <cfRule type="expression" dxfId="342" priority="161">
      <formula>E677&lt;&gt;"Yes"</formula>
    </cfRule>
  </conditionalFormatting>
  <conditionalFormatting sqref="E698">
    <cfRule type="expression" dxfId="341" priority="153">
      <formula>E697&lt;&gt;"Yes"</formula>
    </cfRule>
  </conditionalFormatting>
  <conditionalFormatting sqref="E736">
    <cfRule type="expression" dxfId="340" priority="151">
      <formula>E735&lt;&gt;"Yes"</formula>
    </cfRule>
    <cfRule type="containsText" dxfId="339" priority="148" operator="containsText" text="No">
      <formula>NOT(ISERROR(SEARCH("No",E736)))</formula>
    </cfRule>
  </conditionalFormatting>
  <conditionalFormatting sqref="E739">
    <cfRule type="expression" dxfId="338" priority="145">
      <formula>E738&lt;&gt;"Yes"</formula>
    </cfRule>
  </conditionalFormatting>
  <conditionalFormatting sqref="E742">
    <cfRule type="expression" dxfId="337" priority="150">
      <formula>E741&lt;&gt;"Yes"</formula>
    </cfRule>
  </conditionalFormatting>
  <conditionalFormatting sqref="E750">
    <cfRule type="expression" dxfId="336" priority="149">
      <formula>E749&lt;&gt;"Yes"</formula>
    </cfRule>
    <cfRule type="containsText" dxfId="335" priority="147" operator="containsText" text="No">
      <formula>NOT(ISERROR(SEARCH("No",E750)))</formula>
    </cfRule>
  </conditionalFormatting>
  <conditionalFormatting sqref="E763">
    <cfRule type="expression" dxfId="334" priority="152">
      <formula>E762&lt;&gt;"Yes"</formula>
    </cfRule>
  </conditionalFormatting>
  <conditionalFormatting sqref="E783">
    <cfRule type="expression" dxfId="333" priority="144">
      <formula>E782&lt;&gt;"Yes"</formula>
    </cfRule>
  </conditionalFormatting>
  <conditionalFormatting sqref="E821">
    <cfRule type="expression" dxfId="332" priority="142">
      <formula>E820&lt;&gt;"Yes"</formula>
    </cfRule>
    <cfRule type="containsText" dxfId="331" priority="139" operator="containsText" text="No">
      <formula>NOT(ISERROR(SEARCH("No",E821)))</formula>
    </cfRule>
  </conditionalFormatting>
  <conditionalFormatting sqref="E824">
    <cfRule type="expression" dxfId="330" priority="136">
      <formula>E823&lt;&gt;"Yes"</formula>
    </cfRule>
  </conditionalFormatting>
  <conditionalFormatting sqref="E827">
    <cfRule type="expression" dxfId="329" priority="141">
      <formula>E826&lt;&gt;"Yes"</formula>
    </cfRule>
  </conditionalFormatting>
  <conditionalFormatting sqref="E835">
    <cfRule type="expression" dxfId="328" priority="140">
      <formula>E834&lt;&gt;"Yes"</formula>
    </cfRule>
    <cfRule type="containsText" dxfId="327" priority="138" operator="containsText" text="No">
      <formula>NOT(ISERROR(SEARCH("No",E835)))</formula>
    </cfRule>
  </conditionalFormatting>
  <conditionalFormatting sqref="E848">
    <cfRule type="expression" dxfId="326" priority="143">
      <formula>E847&lt;&gt;"Yes"</formula>
    </cfRule>
  </conditionalFormatting>
  <conditionalFormatting sqref="E868">
    <cfRule type="expression" dxfId="325" priority="135">
      <formula>E867&lt;&gt;"Yes"</formula>
    </cfRule>
  </conditionalFormatting>
  <conditionalFormatting sqref="E906">
    <cfRule type="expression" dxfId="324" priority="133">
      <formula>E905&lt;&gt;"Yes"</formula>
    </cfRule>
    <cfRule type="containsText" dxfId="323" priority="130" operator="containsText" text="No">
      <formula>NOT(ISERROR(SEARCH("No",E906)))</formula>
    </cfRule>
  </conditionalFormatting>
  <conditionalFormatting sqref="E909">
    <cfRule type="expression" dxfId="322" priority="127">
      <formula>E908&lt;&gt;"Yes"</formula>
    </cfRule>
  </conditionalFormatting>
  <conditionalFormatting sqref="E912">
    <cfRule type="expression" dxfId="321" priority="132">
      <formula>E911&lt;&gt;"Yes"</formula>
    </cfRule>
  </conditionalFormatting>
  <conditionalFormatting sqref="E920">
    <cfRule type="expression" dxfId="320" priority="131">
      <formula>E919&lt;&gt;"Yes"</formula>
    </cfRule>
    <cfRule type="containsText" dxfId="319" priority="129" operator="containsText" text="No">
      <formula>NOT(ISERROR(SEARCH("No",E920)))</formula>
    </cfRule>
  </conditionalFormatting>
  <conditionalFormatting sqref="E933">
    <cfRule type="expression" dxfId="318" priority="134">
      <formula>E932&lt;&gt;"Yes"</formula>
    </cfRule>
  </conditionalFormatting>
  <conditionalFormatting sqref="E953">
    <cfRule type="expression" dxfId="317" priority="126">
      <formula>E952&lt;&gt;"Yes"</formula>
    </cfRule>
  </conditionalFormatting>
  <conditionalFormatting sqref="E991">
    <cfRule type="expression" dxfId="316" priority="124">
      <formula>E990&lt;&gt;"Yes"</formula>
    </cfRule>
    <cfRule type="containsText" dxfId="315" priority="121" operator="containsText" text="No">
      <formula>NOT(ISERROR(SEARCH("No",E991)))</formula>
    </cfRule>
  </conditionalFormatting>
  <conditionalFormatting sqref="E994">
    <cfRule type="expression" dxfId="314" priority="118">
      <formula>E993&lt;&gt;"Yes"</formula>
    </cfRule>
  </conditionalFormatting>
  <conditionalFormatting sqref="E997">
    <cfRule type="expression" dxfId="313" priority="123">
      <formula>E996&lt;&gt;"Yes"</formula>
    </cfRule>
  </conditionalFormatting>
  <conditionalFormatting sqref="E1005">
    <cfRule type="expression" dxfId="312" priority="122">
      <formula>E1004&lt;&gt;"Yes"</formula>
    </cfRule>
    <cfRule type="containsText" dxfId="311" priority="120" operator="containsText" text="No">
      <formula>NOT(ISERROR(SEARCH("No",E1005)))</formula>
    </cfRule>
  </conditionalFormatting>
  <conditionalFormatting sqref="E1018">
    <cfRule type="expression" dxfId="310" priority="125">
      <formula>E1017&lt;&gt;"Yes"</formula>
    </cfRule>
  </conditionalFormatting>
  <conditionalFormatting sqref="E1038">
    <cfRule type="expression" dxfId="309" priority="117">
      <formula>E1037&lt;&gt;"Yes"</formula>
    </cfRule>
  </conditionalFormatting>
  <conditionalFormatting sqref="E1076">
    <cfRule type="expression" dxfId="308" priority="115">
      <formula>E1075&lt;&gt;"Yes"</formula>
    </cfRule>
    <cfRule type="containsText" dxfId="307" priority="112" operator="containsText" text="No">
      <formula>NOT(ISERROR(SEARCH("No",E1076)))</formula>
    </cfRule>
  </conditionalFormatting>
  <conditionalFormatting sqref="E1079">
    <cfRule type="expression" dxfId="306" priority="109">
      <formula>E1078&lt;&gt;"Yes"</formula>
    </cfRule>
  </conditionalFormatting>
  <conditionalFormatting sqref="E1082">
    <cfRule type="expression" dxfId="305" priority="114">
      <formula>E1081&lt;&gt;"Yes"</formula>
    </cfRule>
  </conditionalFormatting>
  <conditionalFormatting sqref="E1090">
    <cfRule type="expression" dxfId="304" priority="113">
      <formula>E1089&lt;&gt;"Yes"</formula>
    </cfRule>
    <cfRule type="containsText" dxfId="303" priority="111" operator="containsText" text="No">
      <formula>NOT(ISERROR(SEARCH("No",E1090)))</formula>
    </cfRule>
  </conditionalFormatting>
  <conditionalFormatting sqref="E1103">
    <cfRule type="expression" dxfId="302" priority="116">
      <formula>E1102&lt;&gt;"Yes"</formula>
    </cfRule>
  </conditionalFormatting>
  <conditionalFormatting sqref="E1123">
    <cfRule type="expression" dxfId="301" priority="108">
      <formula>E1122&lt;&gt;"Yes"</formula>
    </cfRule>
  </conditionalFormatting>
  <conditionalFormatting sqref="E1161">
    <cfRule type="containsText" dxfId="300" priority="103" operator="containsText" text="No">
      <formula>NOT(ISERROR(SEARCH("No",E1161)))</formula>
    </cfRule>
    <cfRule type="expression" dxfId="299" priority="106">
      <formula>E1160&lt;&gt;"Yes"</formula>
    </cfRule>
  </conditionalFormatting>
  <conditionalFormatting sqref="E1164">
    <cfRule type="expression" dxfId="298" priority="100">
      <formula>E1163&lt;&gt;"Yes"</formula>
    </cfRule>
  </conditionalFormatting>
  <conditionalFormatting sqref="E1167">
    <cfRule type="expression" dxfId="297" priority="105">
      <formula>E1166&lt;&gt;"Yes"</formula>
    </cfRule>
  </conditionalFormatting>
  <conditionalFormatting sqref="E1175">
    <cfRule type="expression" dxfId="296" priority="104">
      <formula>E1174&lt;&gt;"Yes"</formula>
    </cfRule>
    <cfRule type="containsText" dxfId="295" priority="102" operator="containsText" text="No">
      <formula>NOT(ISERROR(SEARCH("No",E1175)))</formula>
    </cfRule>
  </conditionalFormatting>
  <conditionalFormatting sqref="E1188">
    <cfRule type="expression" dxfId="294" priority="107">
      <formula>E1187&lt;&gt;"Yes"</formula>
    </cfRule>
  </conditionalFormatting>
  <conditionalFormatting sqref="E1208">
    <cfRule type="expression" dxfId="293" priority="99">
      <formula>E1207&lt;&gt;"Yes"</formula>
    </cfRule>
  </conditionalFormatting>
  <conditionalFormatting sqref="E1246">
    <cfRule type="containsText" dxfId="292" priority="94" operator="containsText" text="No">
      <formula>NOT(ISERROR(SEARCH("No",E1246)))</formula>
    </cfRule>
    <cfRule type="expression" dxfId="291" priority="97">
      <formula>E1245&lt;&gt;"Yes"</formula>
    </cfRule>
  </conditionalFormatting>
  <conditionalFormatting sqref="E1249">
    <cfRule type="expression" dxfId="290" priority="91">
      <formula>E1248&lt;&gt;"Yes"</formula>
    </cfRule>
  </conditionalFormatting>
  <conditionalFormatting sqref="E1252">
    <cfRule type="expression" dxfId="289" priority="96">
      <formula>E1251&lt;&gt;"Yes"</formula>
    </cfRule>
  </conditionalFormatting>
  <conditionalFormatting sqref="E1260">
    <cfRule type="expression" dxfId="288" priority="95">
      <formula>E1259&lt;&gt;"Yes"</formula>
    </cfRule>
    <cfRule type="containsText" dxfId="287" priority="93" operator="containsText" text="No">
      <formula>NOT(ISERROR(SEARCH("No",E1260)))</formula>
    </cfRule>
  </conditionalFormatting>
  <conditionalFormatting sqref="E1273">
    <cfRule type="expression" dxfId="286" priority="98">
      <formula>E1272&lt;&gt;"Yes"</formula>
    </cfRule>
  </conditionalFormatting>
  <conditionalFormatting sqref="E1293">
    <cfRule type="expression" dxfId="285" priority="90">
      <formula>E1292&lt;&gt;"Yes"</formula>
    </cfRule>
  </conditionalFormatting>
  <conditionalFormatting sqref="E1331">
    <cfRule type="containsText" dxfId="284" priority="85" operator="containsText" text="No">
      <formula>NOT(ISERROR(SEARCH("No",E1331)))</formula>
    </cfRule>
    <cfRule type="expression" dxfId="283" priority="88">
      <formula>E1330&lt;&gt;"Yes"</formula>
    </cfRule>
  </conditionalFormatting>
  <conditionalFormatting sqref="E1334">
    <cfRule type="expression" dxfId="282" priority="82">
      <formula>E1333&lt;&gt;"Yes"</formula>
    </cfRule>
  </conditionalFormatting>
  <conditionalFormatting sqref="E1337">
    <cfRule type="expression" dxfId="281" priority="87">
      <formula>E1336&lt;&gt;"Yes"</formula>
    </cfRule>
  </conditionalFormatting>
  <conditionalFormatting sqref="E1345">
    <cfRule type="expression" dxfId="280" priority="86">
      <formula>E1344&lt;&gt;"Yes"</formula>
    </cfRule>
    <cfRule type="containsText" dxfId="279" priority="84" operator="containsText" text="No">
      <formula>NOT(ISERROR(SEARCH("No",E1345)))</formula>
    </cfRule>
  </conditionalFormatting>
  <conditionalFormatting sqref="E1358">
    <cfRule type="expression" dxfId="278" priority="89">
      <formula>E1357&lt;&gt;"Yes"</formula>
    </cfRule>
  </conditionalFormatting>
  <conditionalFormatting sqref="E1378">
    <cfRule type="expression" dxfId="277" priority="81">
      <formula>E1377&lt;&gt;"Yes"</formula>
    </cfRule>
  </conditionalFormatting>
  <conditionalFormatting sqref="E1416">
    <cfRule type="expression" dxfId="276" priority="79">
      <formula>E1415&lt;&gt;"Yes"</formula>
    </cfRule>
    <cfRule type="containsText" dxfId="275" priority="76" operator="containsText" text="No">
      <formula>NOT(ISERROR(SEARCH("No",E1416)))</formula>
    </cfRule>
  </conditionalFormatting>
  <conditionalFormatting sqref="E1419">
    <cfRule type="expression" dxfId="274" priority="73">
      <formula>E1418&lt;&gt;"Yes"</formula>
    </cfRule>
  </conditionalFormatting>
  <conditionalFormatting sqref="E1422">
    <cfRule type="expression" dxfId="273" priority="78">
      <formula>E1421&lt;&gt;"Yes"</formula>
    </cfRule>
  </conditionalFormatting>
  <conditionalFormatting sqref="E1430">
    <cfRule type="expression" dxfId="272" priority="77">
      <formula>E1429&lt;&gt;"Yes"</formula>
    </cfRule>
    <cfRule type="containsText" dxfId="271" priority="75" operator="containsText" text="No">
      <formula>NOT(ISERROR(SEARCH("No",E1430)))</formula>
    </cfRule>
  </conditionalFormatting>
  <conditionalFormatting sqref="E1443">
    <cfRule type="expression" dxfId="270" priority="80">
      <formula>E1442&lt;&gt;"Yes"</formula>
    </cfRule>
  </conditionalFormatting>
  <conditionalFormatting sqref="E1463">
    <cfRule type="expression" dxfId="269" priority="72">
      <formula>E1462&lt;&gt;"Yes"</formula>
    </cfRule>
  </conditionalFormatting>
  <conditionalFormatting sqref="E1501">
    <cfRule type="containsText" dxfId="268" priority="67" operator="containsText" text="No">
      <formula>NOT(ISERROR(SEARCH("No",E1501)))</formula>
    </cfRule>
    <cfRule type="expression" dxfId="267" priority="70">
      <formula>E1500&lt;&gt;"Yes"</formula>
    </cfRule>
  </conditionalFormatting>
  <conditionalFormatting sqref="E1504">
    <cfRule type="expression" dxfId="266" priority="64">
      <formula>E1503&lt;&gt;"Yes"</formula>
    </cfRule>
  </conditionalFormatting>
  <conditionalFormatting sqref="E1507">
    <cfRule type="expression" dxfId="265" priority="69">
      <formula>E1506&lt;&gt;"Yes"</formula>
    </cfRule>
  </conditionalFormatting>
  <conditionalFormatting sqref="E1515">
    <cfRule type="expression" dxfId="264" priority="68">
      <formula>E1514&lt;&gt;"Yes"</formula>
    </cfRule>
    <cfRule type="containsText" dxfId="263" priority="66" operator="containsText" text="No">
      <formula>NOT(ISERROR(SEARCH("No",E1515)))</formula>
    </cfRule>
  </conditionalFormatting>
  <conditionalFormatting sqref="E1528">
    <cfRule type="expression" dxfId="262" priority="71">
      <formula>E1527&lt;&gt;"Yes"</formula>
    </cfRule>
  </conditionalFormatting>
  <conditionalFormatting sqref="E1548">
    <cfRule type="expression" dxfId="261" priority="63">
      <formula>E1547&lt;&gt;"Yes"</formula>
    </cfRule>
  </conditionalFormatting>
  <conditionalFormatting sqref="E1586">
    <cfRule type="containsText" dxfId="260" priority="58" operator="containsText" text="No">
      <formula>NOT(ISERROR(SEARCH("No",E1586)))</formula>
    </cfRule>
    <cfRule type="expression" dxfId="259" priority="61">
      <formula>E1585&lt;&gt;"Yes"</formula>
    </cfRule>
  </conditionalFormatting>
  <conditionalFormatting sqref="E1589">
    <cfRule type="expression" dxfId="258" priority="55">
      <formula>E1588&lt;&gt;"Yes"</formula>
    </cfRule>
  </conditionalFormatting>
  <conditionalFormatting sqref="E1592">
    <cfRule type="expression" dxfId="257" priority="60">
      <formula>E1591&lt;&gt;"Yes"</formula>
    </cfRule>
  </conditionalFormatting>
  <conditionalFormatting sqref="E1600">
    <cfRule type="containsText" dxfId="256" priority="57" operator="containsText" text="No">
      <formula>NOT(ISERROR(SEARCH("No",E1600)))</formula>
    </cfRule>
    <cfRule type="expression" dxfId="255" priority="59">
      <formula>E1599&lt;&gt;"Yes"</formula>
    </cfRule>
  </conditionalFormatting>
  <conditionalFormatting sqref="E1613">
    <cfRule type="expression" dxfId="254" priority="62">
      <formula>E1612&lt;&gt;"Yes"</formula>
    </cfRule>
  </conditionalFormatting>
  <conditionalFormatting sqref="E1633">
    <cfRule type="expression" dxfId="253" priority="54">
      <formula>E1632&lt;&gt;"Yes"</formula>
    </cfRule>
  </conditionalFormatting>
  <conditionalFormatting sqref="E1671">
    <cfRule type="containsText" dxfId="252" priority="49" operator="containsText" text="No">
      <formula>NOT(ISERROR(SEARCH("No",E1671)))</formula>
    </cfRule>
    <cfRule type="expression" dxfId="251" priority="52">
      <formula>E1670&lt;&gt;"Yes"</formula>
    </cfRule>
  </conditionalFormatting>
  <conditionalFormatting sqref="E1674">
    <cfRule type="expression" dxfId="250" priority="46">
      <formula>E1673&lt;&gt;"Yes"</formula>
    </cfRule>
  </conditionalFormatting>
  <conditionalFormatting sqref="E1677">
    <cfRule type="expression" dxfId="249" priority="51">
      <formula>E1676&lt;&gt;"Yes"</formula>
    </cfRule>
  </conditionalFormatting>
  <conditionalFormatting sqref="E1685">
    <cfRule type="containsText" dxfId="248" priority="48" operator="containsText" text="No">
      <formula>NOT(ISERROR(SEARCH("No",E1685)))</formula>
    </cfRule>
    <cfRule type="expression" dxfId="247" priority="50">
      <formula>E1684&lt;&gt;"Yes"</formula>
    </cfRule>
  </conditionalFormatting>
  <conditionalFormatting sqref="E1698">
    <cfRule type="expression" dxfId="246" priority="53">
      <formula>E1697&lt;&gt;"Yes"</formula>
    </cfRule>
  </conditionalFormatting>
  <conditionalFormatting sqref="E1718">
    <cfRule type="expression" dxfId="245" priority="45">
      <formula>E1717&lt;&gt;"Yes"</formula>
    </cfRule>
  </conditionalFormatting>
  <conditionalFormatting sqref="E1756">
    <cfRule type="expression" dxfId="244" priority="43">
      <formula>E1755&lt;&gt;"Yes"</formula>
    </cfRule>
    <cfRule type="containsText" dxfId="243" priority="40" operator="containsText" text="No">
      <formula>NOT(ISERROR(SEARCH("No",E1756)))</formula>
    </cfRule>
  </conditionalFormatting>
  <conditionalFormatting sqref="E1759">
    <cfRule type="expression" dxfId="242" priority="37">
      <formula>E1758&lt;&gt;"Yes"</formula>
    </cfRule>
  </conditionalFormatting>
  <conditionalFormatting sqref="E1762">
    <cfRule type="expression" dxfId="241" priority="42">
      <formula>E1761&lt;&gt;"Yes"</formula>
    </cfRule>
  </conditionalFormatting>
  <conditionalFormatting sqref="E1770">
    <cfRule type="containsText" dxfId="240" priority="39" operator="containsText" text="No">
      <formula>NOT(ISERROR(SEARCH("No",E1770)))</formula>
    </cfRule>
    <cfRule type="expression" dxfId="239" priority="41">
      <formula>E1769&lt;&gt;"Yes"</formula>
    </cfRule>
  </conditionalFormatting>
  <conditionalFormatting sqref="E1783">
    <cfRule type="expression" dxfId="238" priority="44">
      <formula>E1782&lt;&gt;"Yes"</formula>
    </cfRule>
  </conditionalFormatting>
  <conditionalFormatting sqref="E1803">
    <cfRule type="expression" dxfId="237" priority="36">
      <formula>E1802&lt;&gt;"Yes"</formula>
    </cfRule>
  </conditionalFormatting>
  <conditionalFormatting sqref="E1841">
    <cfRule type="containsText" dxfId="236" priority="31" operator="containsText" text="No">
      <formula>NOT(ISERROR(SEARCH("No",E1841)))</formula>
    </cfRule>
    <cfRule type="expression" dxfId="235" priority="34">
      <formula>E1840&lt;&gt;"Yes"</formula>
    </cfRule>
  </conditionalFormatting>
  <conditionalFormatting sqref="E1844">
    <cfRule type="expression" dxfId="234" priority="28">
      <formula>E1843&lt;&gt;"Yes"</formula>
    </cfRule>
  </conditionalFormatting>
  <conditionalFormatting sqref="E1847">
    <cfRule type="expression" dxfId="233" priority="33">
      <formula>E1846&lt;&gt;"Yes"</formula>
    </cfRule>
  </conditionalFormatting>
  <conditionalFormatting sqref="E1855">
    <cfRule type="containsText" dxfId="232" priority="30" operator="containsText" text="No">
      <formula>NOT(ISERROR(SEARCH("No",E1855)))</formula>
    </cfRule>
    <cfRule type="expression" dxfId="231" priority="32">
      <formula>E1854&lt;&gt;"Yes"</formula>
    </cfRule>
  </conditionalFormatting>
  <conditionalFormatting sqref="E1868">
    <cfRule type="expression" dxfId="230" priority="35">
      <formula>E1867&lt;&gt;"Yes"</formula>
    </cfRule>
  </conditionalFormatting>
  <conditionalFormatting sqref="E1888">
    <cfRule type="expression" dxfId="229" priority="27">
      <formula>E1887&lt;&gt;"Yes"</formula>
    </cfRule>
  </conditionalFormatting>
  <conditionalFormatting sqref="E1926">
    <cfRule type="expression" dxfId="228" priority="25">
      <formula>E1925&lt;&gt;"Yes"</formula>
    </cfRule>
    <cfRule type="containsText" dxfId="227" priority="22" operator="containsText" text="No">
      <formula>NOT(ISERROR(SEARCH("No",E1926)))</formula>
    </cfRule>
  </conditionalFormatting>
  <conditionalFormatting sqref="E1929">
    <cfRule type="expression" dxfId="226" priority="19">
      <formula>E1928&lt;&gt;"Yes"</formula>
    </cfRule>
  </conditionalFormatting>
  <conditionalFormatting sqref="E1932">
    <cfRule type="expression" dxfId="225" priority="24">
      <formula>E1931&lt;&gt;"Yes"</formula>
    </cfRule>
  </conditionalFormatting>
  <conditionalFormatting sqref="E1940">
    <cfRule type="expression" dxfId="224" priority="23">
      <formula>E1939&lt;&gt;"Yes"</formula>
    </cfRule>
    <cfRule type="containsText" dxfId="223" priority="21" operator="containsText" text="No">
      <formula>NOT(ISERROR(SEARCH("No",E1940)))</formula>
    </cfRule>
  </conditionalFormatting>
  <conditionalFormatting sqref="E1953">
    <cfRule type="expression" dxfId="222" priority="26">
      <formula>E1952&lt;&gt;"Yes"</formula>
    </cfRule>
  </conditionalFormatting>
  <conditionalFormatting sqref="E1973">
    <cfRule type="expression" dxfId="221" priority="18">
      <formula>E1972&lt;&gt;"Yes"</formula>
    </cfRule>
  </conditionalFormatting>
  <conditionalFormatting sqref="E2011">
    <cfRule type="expression" dxfId="220" priority="16">
      <formula>E2010&lt;&gt;"Yes"</formula>
    </cfRule>
    <cfRule type="containsText" dxfId="219" priority="13" operator="containsText" text="No">
      <formula>NOT(ISERROR(SEARCH("No",E2011)))</formula>
    </cfRule>
  </conditionalFormatting>
  <conditionalFormatting sqref="E2014">
    <cfRule type="expression" dxfId="218" priority="10">
      <formula>E2013&lt;&gt;"Yes"</formula>
    </cfRule>
  </conditionalFormatting>
  <conditionalFormatting sqref="E2017">
    <cfRule type="expression" dxfId="217" priority="15">
      <formula>E2016&lt;&gt;"Yes"</formula>
    </cfRule>
  </conditionalFormatting>
  <conditionalFormatting sqref="E2025">
    <cfRule type="containsText" dxfId="216" priority="12" operator="containsText" text="No">
      <formula>NOT(ISERROR(SEARCH("No",E2025)))</formula>
    </cfRule>
    <cfRule type="expression" dxfId="215" priority="14">
      <formula>E2024&lt;&gt;"Yes"</formula>
    </cfRule>
  </conditionalFormatting>
  <conditionalFormatting sqref="E2038">
    <cfRule type="expression" dxfId="214" priority="17">
      <formula>E2037&lt;&gt;"Yes"</formula>
    </cfRule>
  </conditionalFormatting>
  <conditionalFormatting sqref="E2058">
    <cfRule type="expression" dxfId="213" priority="9">
      <formula>E2057&lt;&gt;"Yes"</formula>
    </cfRule>
  </conditionalFormatting>
  <conditionalFormatting sqref="E2096">
    <cfRule type="expression" dxfId="212" priority="7">
      <formula>E2095&lt;&gt;"Yes"</formula>
    </cfRule>
    <cfRule type="containsText" dxfId="211" priority="4" operator="containsText" text="No">
      <formula>NOT(ISERROR(SEARCH("No",E2096)))</formula>
    </cfRule>
  </conditionalFormatting>
  <conditionalFormatting sqref="E2099">
    <cfRule type="expression" dxfId="210" priority="1">
      <formula>E2098&lt;&gt;"Yes"</formula>
    </cfRule>
  </conditionalFormatting>
  <conditionalFormatting sqref="E2102">
    <cfRule type="expression" dxfId="209" priority="6">
      <formula>E2101&lt;&gt;"Yes"</formula>
    </cfRule>
  </conditionalFormatting>
  <conditionalFormatting sqref="E2110">
    <cfRule type="containsText" dxfId="208" priority="3" operator="containsText" text="No">
      <formula>NOT(ISERROR(SEARCH("No",E2110)))</formula>
    </cfRule>
    <cfRule type="expression" dxfId="207" priority="5">
      <formula>E2109&lt;&gt;"Yes"</formula>
    </cfRule>
  </conditionalFormatting>
  <conditionalFormatting sqref="E2123">
    <cfRule type="expression" dxfId="206" priority="8">
      <formula>E2122&lt;&gt;"Yes"</formula>
    </cfRule>
  </conditionalFormatting>
  <conditionalFormatting sqref="I1:I7 I9:I33 I45:I92 I94:I118">
    <cfRule type="expression" dxfId="205" priority="747">
      <formula>"Incomplete"</formula>
    </cfRule>
  </conditionalFormatting>
  <conditionalFormatting sqref="I130:I177">
    <cfRule type="expression" dxfId="204" priority="379">
      <formula>"Incomplete"</formula>
    </cfRule>
  </conditionalFormatting>
  <conditionalFormatting sqref="I179:I203 I215:I262">
    <cfRule type="expression" dxfId="203" priority="200">
      <formula>"Incomplete"</formula>
    </cfRule>
  </conditionalFormatting>
  <conditionalFormatting sqref="I264:I288 I300:I347">
    <cfRule type="expression" dxfId="202" priority="191">
      <formula>"Incomplete"</formula>
    </cfRule>
  </conditionalFormatting>
  <conditionalFormatting sqref="I349:I373 I385:I432">
    <cfRule type="expression" dxfId="201" priority="182">
      <formula>"Incomplete"</formula>
    </cfRule>
  </conditionalFormatting>
  <conditionalFormatting sqref="I434:I458 I470:I517">
    <cfRule type="expression" dxfId="200" priority="173">
      <formula>"Incomplete"</formula>
    </cfRule>
  </conditionalFormatting>
  <conditionalFormatting sqref="I519:I543 I555:I602">
    <cfRule type="expression" dxfId="199" priority="164">
      <formula>"Incomplete"</formula>
    </cfRule>
  </conditionalFormatting>
  <conditionalFormatting sqref="I604:I628 I640:I687">
    <cfRule type="expression" dxfId="198" priority="155">
      <formula>"Incomplete"</formula>
    </cfRule>
  </conditionalFormatting>
  <conditionalFormatting sqref="I689:I713 I725:I772">
    <cfRule type="expression" dxfId="197" priority="146">
      <formula>"Incomplete"</formula>
    </cfRule>
  </conditionalFormatting>
  <conditionalFormatting sqref="I774:I798 I810:I857">
    <cfRule type="expression" dxfId="196" priority="137">
      <formula>"Incomplete"</formula>
    </cfRule>
  </conditionalFormatting>
  <conditionalFormatting sqref="I859:I883 I895:I942">
    <cfRule type="expression" dxfId="195" priority="128">
      <formula>"Incomplete"</formula>
    </cfRule>
  </conditionalFormatting>
  <conditionalFormatting sqref="I944:I968 I980:I1027">
    <cfRule type="expression" dxfId="194" priority="119">
      <formula>"Incomplete"</formula>
    </cfRule>
  </conditionalFormatting>
  <conditionalFormatting sqref="I1029:I1053 I1065:I1112">
    <cfRule type="expression" dxfId="193" priority="110">
      <formula>"Incomplete"</formula>
    </cfRule>
  </conditionalFormatting>
  <conditionalFormatting sqref="I1114:I1138 I1150:I1197">
    <cfRule type="expression" dxfId="192" priority="101">
      <formula>"Incomplete"</formula>
    </cfRule>
  </conditionalFormatting>
  <conditionalFormatting sqref="I1199:I1223 I1235:I1282">
    <cfRule type="expression" dxfId="191" priority="92">
      <formula>"Incomplete"</formula>
    </cfRule>
  </conditionalFormatting>
  <conditionalFormatting sqref="I1284:I1308 I1320:I1367">
    <cfRule type="expression" dxfId="190" priority="83">
      <formula>"Incomplete"</formula>
    </cfRule>
  </conditionalFormatting>
  <conditionalFormatting sqref="I1369:I1393 I1405:I1452">
    <cfRule type="expression" dxfId="189" priority="74">
      <formula>"Incomplete"</formula>
    </cfRule>
  </conditionalFormatting>
  <conditionalFormatting sqref="I1454:I1478 I1490:I1537">
    <cfRule type="expression" dxfId="188" priority="65">
      <formula>"Incomplete"</formula>
    </cfRule>
  </conditionalFormatting>
  <conditionalFormatting sqref="I1539:I1563 I1575:I1622">
    <cfRule type="expression" dxfId="187" priority="56">
      <formula>"Incomplete"</formula>
    </cfRule>
  </conditionalFormatting>
  <conditionalFormatting sqref="I1624:I1648 I1660:I1707">
    <cfRule type="expression" dxfId="186" priority="47">
      <formula>"Incomplete"</formula>
    </cfRule>
  </conditionalFormatting>
  <conditionalFormatting sqref="I1709:I1733 I1745:I1792">
    <cfRule type="expression" dxfId="185" priority="38">
      <formula>"Incomplete"</formula>
    </cfRule>
  </conditionalFormatting>
  <conditionalFormatting sqref="I1794:I1818 I1830:I1877">
    <cfRule type="expression" dxfId="184" priority="29">
      <formula>"Incomplete"</formula>
    </cfRule>
  </conditionalFormatting>
  <conditionalFormatting sqref="I1879:I1903 I1915:I1962">
    <cfRule type="expression" dxfId="183" priority="20">
      <formula>"Incomplete"</formula>
    </cfRule>
  </conditionalFormatting>
  <conditionalFormatting sqref="I1964:I1988 I2000:I2047">
    <cfRule type="expression" dxfId="182" priority="11">
      <formula>"Incomplete"</formula>
    </cfRule>
  </conditionalFormatting>
  <conditionalFormatting sqref="I2049:I2073 I2085:I1048576">
    <cfRule type="expression" dxfId="181" priority="2">
      <formula>"Incomplete"</formula>
    </cfRule>
  </conditionalFormatting>
  <dataValidations count="7">
    <dataValidation type="list" allowBlank="1" showInputMessage="1" showErrorMessage="1" sqref="E66 E1851 E1936 E2021 E1341 E151 E236 E321 E406 E491 E576 E661 E746 E831 E916 E1001 E1086 E1171 E1256 E1426 E1511 E1596 E1681 E1766 E2106" xr:uid="{00000000-0002-0000-0400-000001000000}">
      <formula1>RiskAss</formula1>
    </dataValidation>
    <dataValidation type="list" allowBlank="1" showInputMessage="1" showErrorMessage="1" sqref="E82 E33:E44 E61 E1903:E1914 E55:E56 E1988:E1999 E67 E1931 E1818:E1829 E1846 E1925:E1926 E2016 E17 E1840:E1841 E1272 E1937 E2010:E2011 E1393:E1404 E1887 E1478:E1489 E69:E70 E1357 E2022 E1563:E1574 E1308:E1319 E1648:E1659 E1336 E1733:E1744 E167 E1330:E1331 E1342 E118:E129 E1292 E146 E1344:E1345 E252 E140:E141 E152 E203:E214 E102 E231 E154:E155 E337 E225:E226 E237 E288:E299 E187 E316 E239:E240 E422 E310:E311 E322 E373:E384 E272 E401 E324:E325 E507 E395:E396 E407 E458:E469 E357 E486 E409:E410 E592 E480:E481 E492 E543:E554 E442 E571 E494:E495 E677 E565:E566 E577 E628:E639 E527 E656 E579:E580 E762 E650:E651 E662 E713:E724 E612 E741 E664:E665 E847 E735:E736 E747 E798:E809 E697 E826 E749:E750 E932 E820:E821 E832 E883:E894 E782 E1017 E834:E835 E968:E979 E911 E905:E906 E996 E917 E1102 E867 E1053:E1064 E990:E991 E1002 E1081 E952 E1187 E1004:E1005 E1138:E1149 E1075:E1076 E1087 E1166 E1037 E1223:E1234 E1089:E1090 E1251 E1160:E1161 E1172 E1245:E1246 E1122 E1421 E1174:E1175 E1415:E1416 E1257 E1207 E1427 E1259:E1260 E1506 E1248 E1500:E1501 E1377 E1429:E1430 E1512 E1418 E1591 E1290 E1585:E1586 E1462 E1514:E1515 E1597 E1503 E1676 E1375 E1670:E1671 E1547 E1599:E1600 E1682 E1588 E1761 E1460 E1755:E1756 E1632 E1684:E1685 E1767 E1673 E1852 E1545 E1802 E1717 E1769:E1770 E1854:E1855 E1758 E1939:E1940 E1630 E1843 E1972 E1928 E2024:E2025 E2013 E1885 E58 E15 E1715 E1800 E1333 E1205 E143 E1970 E228 E100 E313 E185 E398 E270 E483 E355 E568 E440 E653 E525 E738 E610 E823 E695 E919:E920 E908 E780 E993 E1078 E1163 E865 E950 E1035 E1120 E1442 E1527 E1612 E1697 E1782 E1867 E1952 E2037 E2122 E2073:E2084 E2101 E2095:E2096 E2107 E2057 E2109:E2110 E2098 E2055" xr:uid="{00000000-0002-0000-0400-000002000000}">
      <formula1>YesNo</formula1>
    </dataValidation>
    <dataValidation type="list" allowBlank="1" showInputMessage="1" showErrorMessage="1" sqref="E1981:E1982 E26:E27 E876:E877 E1301:E1302 E111:E112 E196:E197 E281:E282 E366:E367 E451:E452 E536:E537 E621:E622 E706:E707 E791:E792 E961:E962 E1046:E1047 E1131:E1132 E1216:E1217 E1386:E1387 E1471:E1472 E1556:E1557 E1641:E1642 E1726:E1727 E1811:E1812 E1896:E1897 E2066:E2067" xr:uid="{00000000-0002-0000-0400-000003000000}">
      <formula1>AudienceType</formula1>
    </dataValidation>
    <dataValidation type="list" allowBlank="1" showInputMessage="1" showErrorMessage="1" sqref="E1978:E1979 E23:E24 E873:E874 E1298:E1299 E108:E109 E193:E194 E278:E279 E363:E364 E448:E449 E533:E534 E618:E619 E703:E704 E788:E789 E958:E959 E1043:E1044 E1128:E1129 E1213:E1214 E1383:E1384 E1468:E1469 E1553:E1554 E1638:E1639 E1723:E1724 E1808:E1809 E1893:E1894 E2063:E2064" xr:uid="{00000000-0002-0000-0400-000004000000}">
      <formula1>EventType</formula1>
    </dataValidation>
    <dataValidation type="whole" allowBlank="1" showInputMessage="1" showErrorMessage="1" sqref="E727 E626 E49 E57 E54 C60:E60 E1919 E2004 E812 E711 E1927 E1834 E18:E19 E1924 E796 E1842 E1749 C1930:E1930 E1839 E1324 E1664 C1845:E1845 E1332 E2012 E1329 E134 E897 C1335:E1335 E142 E1293:E1294 E139 E219 E1579 C145:E145 E227 E103:E104 E224 E304 E881 C230:E230 E312 E188:E189 E309 E389 E1494 C315:E315 E397 E273:E274 E394 E474 E966 C400:E400 E482 E358:E359 E479 E559 E1409 C485:E485 E567 E443:E444 E564 E644 E984 C570:E570 E652 E528:E529 E649 C655:E655 E1239 E613:E614 E729 E642 E737 E734 E1069 C740:E740 E814 E698:E699 E822 E819 E1154 C825:E825 E899 E783:E784 E992 E907 E1077 E904 E989 C910:E910 E1074 E868:E869 E1162 C995:E995 C1080:E1080 E953:E954 E1159 E982 E1247 E1038:E1039 C1165:E1165 E1067 E1244 E1051 E1417 E1123:E1124 C1250:E1250 E1152 E1414 E1136 E1502 E1208:E1209 C1420:E1420 E1237 E1499 E1221 E1587 E1378:E1379 C1505:E1505 E1407 E1584 E1391 E1672 E1463:E1464 C1590:E1590 E1492 E1669 E1476 E1757 E1548:E1549 C1675:E1675 E1577 E1754 E1561 E1803:E1804 E1633:E1634 C1760:E1760 E1662 E1832 E1646 E1888:E1889 E1718:E1719 E1816 E1747 E1917 E1731 E2009 C2015:E2015 E1973:E1974 E2002 E1901 E47 E31 E1986 E1322 E1306 E132 E116 E217 E201 E302 E286 E387 E371 E472 E456 E557 E541 E2089 E2097 E2094 C2100:E2100 E2058:E2059 E2087 E2071" xr:uid="{00000000-0002-0000-0400-000005000000}">
      <formula1>1</formula1>
      <formula2>15000</formula2>
    </dataValidation>
    <dataValidation type="list" allowBlank="1" showInputMessage="1" showErrorMessage="1" sqref="E14 E779 E1204 E1969 E99 E184 E269 E354 E439 E524 E609 E694 E864 E949 E1034 E1119 E1289 E1374 E1459 E1544 E1629 E1714 E1799 E1884 E2054" xr:uid="{F59E26F9-B7AD-4E6B-9EA2-832FF902824E}">
      <formula1>Format</formula1>
    </dataValidation>
    <dataValidation type="date" allowBlank="1" showInputMessage="1" showErrorMessage="1" error="Please enter a date between 1 January and 31 December 2023" sqref="E20:E21 E105:E106 E190:E191 E275:E276 E360:E361 E445:E446 E530:E531 E615:E616 E700:E701 E785:E786 E870:E871 E955:E956 E1040:E1041 E1125:E1126 E1210:E1211 E1295:E1296 E1380:E1381 E1465:E1466 E1550:E1551 E1635:E1636 E1720:E1721 E1805:E1806 E1890:E1891 E1975:E1976 E2060:E2061" xr:uid="{834B050E-47E6-4FF4-ADDE-416A5E8193EC}">
      <formula1>44927</formula1>
      <formula2>45291</formula2>
    </dataValidation>
  </dataValidations>
  <hyperlinks>
    <hyperlink ref="M62" r:id="rId1" xr:uid="{00000000-0004-0000-0400-000000000000}"/>
    <hyperlink ref="M72" r:id="rId2" display="Read about the risk assessment procedure for RSC events here" xr:uid="{00000000-0004-0000-0400-000001000000}"/>
    <hyperlink ref="M85" r:id="rId3" display="https://www.rsc.org/new-perspectives/talent/inclusion-and-diversity/resources/" xr:uid="{00000000-0004-0000-0400-000002000000}"/>
    <hyperlink ref="M22" location="'Community support'!C3" display="Add sponsorship information in the Community Support section" xr:uid="{00000000-0004-0000-0400-000003000000}"/>
    <hyperlink ref="M88" location="CheckEvents" display="Click here to go back to the checklist page" xr:uid="{00000000-0004-0000-0400-00004C000000}"/>
    <hyperlink ref="C88" location="Event1" display="Click here to go back to the top of this page" xr:uid="{00000000-0004-0000-0400-00004D000000}"/>
    <hyperlink ref="E88" location="Event1" display="Click here to go back to Event 1" xr:uid="{00000000-0004-0000-0400-00004E000000}"/>
    <hyperlink ref="E173" location="Event2" display="Click here to go back to Event 2" xr:uid="{00000000-0004-0000-0400-000069000000}"/>
    <hyperlink ref="E258" location="Event3" display="Click here to review your entry for Event 3" xr:uid="{00000000-0004-0000-0400-00006C000000}"/>
    <hyperlink ref="E343" location="Event4" display="Click here to review your entry for Event 4" xr:uid="{00000000-0004-0000-0400-00006F000000}"/>
    <hyperlink ref="E428" location="Event5" display="Click here to review your entry for Event 4" xr:uid="{00000000-0004-0000-0400-000072000000}"/>
    <hyperlink ref="E513" location="Event6" display="Click here to review your entry for Event 6" xr:uid="{00000000-0004-0000-0400-000075000000}"/>
    <hyperlink ref="E598" location="Event7" display="Click here to review your entry for Event 7" xr:uid="{00000000-0004-0000-0400-000078000000}"/>
    <hyperlink ref="E683" location="Event8" display="Click here to review your entry for Event 8" xr:uid="{00000000-0004-0000-0400-00007B000000}"/>
    <hyperlink ref="E768" location="Event9" display="Click here to review your entry for Event 9" xr:uid="{00000000-0004-0000-0400-00007E000000}"/>
    <hyperlink ref="E853" location="Event10" display="Click here to review your entry for Event 10" xr:uid="{00000000-0004-0000-0400-000081000000}"/>
    <hyperlink ref="E938" location="Event11" display="Click here to review your entry for Event 11" xr:uid="{00000000-0004-0000-0400-000084000000}"/>
    <hyperlink ref="E1023" location="Event12" display="Click here to review your entry for Event 12" xr:uid="{00000000-0004-0000-0400-000087000000}"/>
    <hyperlink ref="E1108" location="Event13" display="Click here to review your entry for Event 13" xr:uid="{00000000-0004-0000-0400-00008A000000}"/>
    <hyperlink ref="E1193" location="Event14" display="Click here to review your entry for Event 14" xr:uid="{00000000-0004-0000-0400-00008D000000}"/>
    <hyperlink ref="E1278" location="Event15" display="Click here to review your entry for Event 15" xr:uid="{00000000-0004-0000-0400-000090000000}"/>
    <hyperlink ref="E1363" location="Event16" display="Click here to review your entry for Event 16" xr:uid="{00000000-0004-0000-0400-000093000000}"/>
    <hyperlink ref="E1448" location="Event17" display="Click here to review your entry for Event 16" xr:uid="{00000000-0004-0000-0400-000096000000}"/>
    <hyperlink ref="E1533" location="Event18" display="Click here to review your entry for Event 18" xr:uid="{00000000-0004-0000-0400-000099000000}"/>
    <hyperlink ref="E1618" location="Event19" display="Click here to review your entry for Event 19" xr:uid="{00000000-0004-0000-0400-00009C000000}"/>
    <hyperlink ref="E1703" location="Event20" display="Click here to review your entry for Event 20" xr:uid="{00000000-0004-0000-0400-00009F000000}"/>
    <hyperlink ref="E1788" location="Event21" display="Click here to review your entry for Event 21" xr:uid="{00000000-0004-0000-0400-0000A2000000}"/>
    <hyperlink ref="E1873" location="Event22" display="Click here to review your entry for Event 22" xr:uid="{00000000-0004-0000-0400-0000A5000000}"/>
    <hyperlink ref="E1958" location="Event23" display="Click here to review your entry for Event 23" xr:uid="{00000000-0004-0000-0400-0000A8000000}"/>
    <hyperlink ref="E2043" location="Event24" display="Click here to review your entry for Event 24" xr:uid="{00000000-0004-0000-0400-0000AB000000}"/>
    <hyperlink ref="E2128" location="Event25" display="Click here to review your entry for Event 25" xr:uid="{00000000-0004-0000-0400-0000AE000000}"/>
    <hyperlink ref="C70" r:id="rId4" display="https://www.rsc.org/globalassets/03-membership-community/connect-with-others/through-interests/useful-documents/chair/rules-for-member-networks---current-file.pdf" xr:uid="{00000000-0004-0000-0400-0000AF000000}"/>
    <hyperlink ref="C67" r:id="rId5" location="procedure" display="https://www.rsc.org/our-events/otherinformation/risk-assessment/ - procedure" xr:uid="{00000000-0004-0000-0400-0000C8000000}"/>
    <hyperlink ref="C173" location="Event1" display="Click here to go back to the top of this page" xr:uid="{4E54CD4F-24FA-495A-9A25-383A4278FED5}"/>
    <hyperlink ref="C258" location="Event1" display="Click here to go back to the top of this page" xr:uid="{B32C63A8-567E-40D3-9B45-1135C734B9AE}"/>
    <hyperlink ref="C343" location="Event1" display="Click here to go back to the top of this page" xr:uid="{7731F620-FCE4-419B-A619-387BE71593EA}"/>
    <hyperlink ref="C428" location="Event1" display="Click here to go back to the top of this page" xr:uid="{E253019C-0438-4313-B95B-C09B08B9B971}"/>
    <hyperlink ref="C513" location="Event1" display="Click here to go back to the top of this page" xr:uid="{2F411A22-D42B-4667-8F1D-803244DBC1D1}"/>
    <hyperlink ref="C598" location="Event1" display="Click here to go back to the top of this page" xr:uid="{0626D551-9774-4CF4-B65A-9792B417872B}"/>
    <hyperlink ref="C683" location="Event1" display="Click here to go back to the top of this page" xr:uid="{C07EB94D-949A-4BBA-B378-D78971554650}"/>
    <hyperlink ref="C768" location="Event1" display="Click here to go back to the top of this page" xr:uid="{7A46FA43-CC85-4442-8946-C8A1D865BFB6}"/>
    <hyperlink ref="C853" location="Event1" display="Click here to go back to the top of this page" xr:uid="{8BB0E9EC-CC72-4AFD-9432-84F6C2AE2AE3}"/>
    <hyperlink ref="C938" location="Event1" display="Click here to go back to the top of this page" xr:uid="{498F1ABC-1626-4B0A-958B-EAD27E88B57D}"/>
    <hyperlink ref="C1023" location="Event1" display="Click here to go back to the top of this page" xr:uid="{15BA8F33-77E0-4E40-8F1C-E0E531A92C81}"/>
    <hyperlink ref="C1108" location="Event1" display="Click here to go back to the top of this page" xr:uid="{A06C9D53-B995-4725-869B-ABB414DE4582}"/>
    <hyperlink ref="C1193" location="Event1" display="Click here to go back to the top of this page" xr:uid="{0838802F-2C2A-4C03-AF51-5407D985D032}"/>
    <hyperlink ref="C1278" location="Event1" display="Click here to go back to the top of this page" xr:uid="{2013D455-440D-431C-8CAE-ABF8E0CA65F7}"/>
    <hyperlink ref="C1363" location="Event1" display="Click here to go back to the top of this page" xr:uid="{46A51270-CEB6-4859-B034-B44AD065EDF0}"/>
    <hyperlink ref="C1448" location="Event1" display="Click here to go back to the top of this page" xr:uid="{E036B90D-2590-4E3C-8B6E-0EEB6248E055}"/>
    <hyperlink ref="C1533" location="Event1" display="Click here to go back to the top of this page" xr:uid="{F96F59CD-ADDD-4D1F-B571-3A568C504B67}"/>
    <hyperlink ref="C1618" location="Event1" display="Click here to go back to the top of this page" xr:uid="{87980E34-4DA5-4AAF-80C0-C751B0BBAC7C}"/>
    <hyperlink ref="C1703" location="Event1" display="Click here to go back to the top of this page" xr:uid="{AF3D50AF-0FD1-48C0-A49A-B06DA905DF78}"/>
    <hyperlink ref="C1788" location="Event1" display="Click here to go back to the top of this page" xr:uid="{291E9DCA-3698-424B-85DF-5756C37DAA03}"/>
    <hyperlink ref="C1873" location="Event1" display="Click here to go back to the top of this page" xr:uid="{F16A971F-034C-4E48-8B7E-F2D9087AE5B9}"/>
    <hyperlink ref="C1958" location="Event1" display="Click here to go back to the top of this page" xr:uid="{3F036D8F-7148-48D5-9A31-232977257485}"/>
    <hyperlink ref="C2043" location="Event1" display="Click here to go back to the top of this page" xr:uid="{D1825A77-F82D-4ACA-BAF7-2F77D3A20CF0}"/>
    <hyperlink ref="C2128" location="Event1" display="Click here to go back to the top of this page" xr:uid="{AC4BF177-B44D-4043-9EC2-0E4300512FF9}"/>
    <hyperlink ref="M173" location="CheckEvents" display="Click here to go back to the checklist page" xr:uid="{880CB7A2-AD6C-4A5A-91D9-FA9D1F236318}"/>
    <hyperlink ref="M258" location="CheckEvents" display="Click here to go back to the checklist page" xr:uid="{B25B53C8-2746-42FA-A47C-2122AD6839E6}"/>
    <hyperlink ref="M343" location="CheckEvents" display="Click here to go back to the checklist page" xr:uid="{CF64B339-B793-49B4-8D77-CF7D7DE83C99}"/>
    <hyperlink ref="M428" location="CheckEvents" display="Click here to go back to the checklist page" xr:uid="{6C5208DD-1C02-488D-B34A-6BA5ED20D41F}"/>
    <hyperlink ref="M513" location="CheckEvents" display="Click here to go back to the checklist page" xr:uid="{557F2464-0B6E-42FE-9C4D-AEDB56921EB2}"/>
    <hyperlink ref="M598" location="CheckEvents" display="Click here to go back to the checklist page" xr:uid="{8B3C30FD-BA4C-40EE-8F2F-1FA0FE3AA4B5}"/>
    <hyperlink ref="M683" location="CheckEvents" display="Click here to go back to the checklist page" xr:uid="{AFAA6A63-3D07-4C59-879F-99DBC9DDA51F}"/>
    <hyperlink ref="M768" location="CheckEvents" display="Click here to go back to the checklist page" xr:uid="{08C71A69-7CC6-4F87-935D-419159FF5CEA}"/>
    <hyperlink ref="M853" location="CheckEvents" display="Click here to go back to the checklist page" xr:uid="{8C80D82E-67D0-418E-B2B0-F31978B0CF0A}"/>
    <hyperlink ref="M938" location="CheckEvents" display="Click here to go back to the checklist page" xr:uid="{A8942764-4977-4D52-9828-88450BFCFCCF}"/>
    <hyperlink ref="M1023" location="CheckEvents" display="Click here to go back to the checklist page" xr:uid="{D5E0F775-B4D0-40A6-ABEF-C7AA0FF7848B}"/>
    <hyperlink ref="M1108" location="CheckEvents" display="Click here to go back to the checklist page" xr:uid="{7ECCC176-CFCD-4BF7-AD94-42E2022C778D}"/>
    <hyperlink ref="M1193" location="CheckEvents" display="Click here to go back to the checklist page" xr:uid="{53968360-B4D9-4D78-B0D6-F25F2FA0475B}"/>
    <hyperlink ref="M1278" location="CheckEvents" display="Click here to go back to the checklist page" xr:uid="{AC3DC09C-3679-4A3E-B0B0-EDC6417FB6F0}"/>
    <hyperlink ref="M1363" location="CheckEvents" display="Click here to go back to the checklist page" xr:uid="{9A99059C-674C-44CA-9314-16E1F57216AE}"/>
    <hyperlink ref="M1448" location="CheckEvents" display="Click here to go back to the checklist page" xr:uid="{6A51895F-17A7-41A4-85B6-45BBD8963505}"/>
    <hyperlink ref="M1533" location="CheckEvents" display="Click here to go back to the checklist page" xr:uid="{DA14E99A-21A0-46C4-AC94-51E68EF355D2}"/>
    <hyperlink ref="M1618" location="CheckEvents" display="Click here to go back to the checklist page" xr:uid="{49D02156-DE50-47C4-ADCB-DF05430EFD35}"/>
    <hyperlink ref="M1703" location="CheckEvents" display="Click here to go back to the checklist page" xr:uid="{B234C466-D84F-443D-8F4F-46E04B771D97}"/>
    <hyperlink ref="M1788" location="CheckEvents" display="Click here to go back to the checklist page" xr:uid="{9CBAAB41-8143-41D6-B1AF-28E376A98072}"/>
    <hyperlink ref="M1873" location="CheckEvents" display="Click here to go back to the checklist page" xr:uid="{331A3BDF-545A-424F-B993-0F72029092D3}"/>
    <hyperlink ref="M1958" location="CheckEvents" display="Click here to go back to the checklist page" xr:uid="{DF987FAF-1A54-4040-8F6E-AAC10D86E08E}"/>
    <hyperlink ref="M2043" location="CheckEvents" display="Click here to go back to the checklist page" xr:uid="{75EC5895-248C-4DDC-8820-37F2BCBE3CAD}"/>
    <hyperlink ref="M2128" location="CheckEvents" display="Click here to go back to the checklist page" xr:uid="{6C309079-EE78-468B-9DB1-7DDC5DD8BBD2}"/>
    <hyperlink ref="M59" r:id="rId6" xr:uid="{C5D64B95-189E-4536-BC08-FD78CB0D9B9A}"/>
    <hyperlink ref="M147" r:id="rId7" xr:uid="{D8B6955D-C097-4BE7-9F54-B1CEA7FED18F}"/>
    <hyperlink ref="M157" r:id="rId8" display="Read about the risk assessment procedure for RSC events here" xr:uid="{EB267AFC-7E93-4F97-BAE2-63C1E6CDC624}"/>
    <hyperlink ref="M170" r:id="rId9" display="https://www.rsc.org/new-perspectives/talent/inclusion-and-diversity/resources/" xr:uid="{BE4F4126-1BF4-4EE5-96A6-5D5F0B5DA4B6}"/>
    <hyperlink ref="M107" location="'Community support'!C3" display="Add sponsorship information in the Community Support section" xr:uid="{835AD975-1BEA-485A-8BC6-6B14ECCA95F2}"/>
    <hyperlink ref="C155" r:id="rId10" display="https://www.rsc.org/globalassets/03-membership-community/connect-with-others/through-interests/useful-documents/chair/rules-for-member-networks---current-file.pdf" xr:uid="{CED120A4-6126-4370-81A7-6B926EE9E09B}"/>
    <hyperlink ref="C152" r:id="rId11" location="procedure" display="https://www.rsc.org/our-events/otherinformation/risk-assessment/ - procedure" xr:uid="{D66339A1-1C8A-45D7-B501-766528518E5B}"/>
    <hyperlink ref="M144" r:id="rId12" xr:uid="{F2068119-189D-4A86-BBA8-AB6E7E8599FA}"/>
    <hyperlink ref="M232" r:id="rId13" xr:uid="{1BFC8055-F081-43DD-8F8A-8985425B3E7D}"/>
    <hyperlink ref="M242" r:id="rId14" display="Read about the risk assessment procedure for RSC events here" xr:uid="{20EC0952-07AD-4217-A5E3-76C1460178DB}"/>
    <hyperlink ref="M255" r:id="rId15" display="https://www.rsc.org/new-perspectives/talent/inclusion-and-diversity/resources/" xr:uid="{B3ACA50E-0C37-4422-9E30-737C53C8AAEC}"/>
    <hyperlink ref="M192" location="'Community support'!C3" display="Add sponsorship information in the Community Support section" xr:uid="{D4283DC7-B38E-45CF-958F-0822F97F9C18}"/>
    <hyperlink ref="C240" r:id="rId16" display="https://www.rsc.org/globalassets/03-membership-community/connect-with-others/through-interests/useful-documents/chair/rules-for-member-networks---current-file.pdf" xr:uid="{6C79F902-4F68-4356-87F4-3EC2E362AA2E}"/>
    <hyperlink ref="C237" r:id="rId17" location="procedure" display="https://www.rsc.org/our-events/otherinformation/risk-assessment/ - procedure" xr:uid="{5D98F28D-C9B4-401D-B564-9A30A8654000}"/>
    <hyperlink ref="M229" r:id="rId18" xr:uid="{83140405-6DBD-4382-98BE-EDA5026BC30F}"/>
    <hyperlink ref="M317" r:id="rId19" xr:uid="{EEF69556-5A43-4F2E-AF13-03716B27878C}"/>
    <hyperlink ref="M327" r:id="rId20" display="Read about the risk assessment procedure for RSC events here" xr:uid="{98784D76-9961-4012-BE9B-BC0653BC5F7F}"/>
    <hyperlink ref="M340" r:id="rId21" display="https://www.rsc.org/new-perspectives/talent/inclusion-and-diversity/resources/" xr:uid="{AE52D890-D4DE-41F3-B1D2-143D77432FAC}"/>
    <hyperlink ref="M277" location="'Community support'!C3" display="Add sponsorship information in the Community Support section" xr:uid="{6FFB4FF1-01CD-4B3B-AAD4-03FDA7BBD7D0}"/>
    <hyperlink ref="C325" r:id="rId22" display="https://www.rsc.org/globalassets/03-membership-community/connect-with-others/through-interests/useful-documents/chair/rules-for-member-networks---current-file.pdf" xr:uid="{5E4E4D38-1FA8-4C00-BCFB-6CB81B306AC0}"/>
    <hyperlink ref="C322" r:id="rId23" location="procedure" display="https://www.rsc.org/our-events/otherinformation/risk-assessment/ - procedure" xr:uid="{29467A1F-B949-4E4B-A134-E9C900943258}"/>
    <hyperlink ref="M314" r:id="rId24" xr:uid="{6307A96D-BF29-4FB4-AA90-C6BB11ECA838}"/>
    <hyperlink ref="M402" r:id="rId25" xr:uid="{AFDED8B6-5A81-48C7-A0DF-9C0ED1E41EB6}"/>
    <hyperlink ref="M412" r:id="rId26" display="Read about the risk assessment procedure for RSC events here" xr:uid="{61C4759E-46F6-40A3-8FBD-BE36D4427B3F}"/>
    <hyperlink ref="M425" r:id="rId27" display="https://www.rsc.org/new-perspectives/talent/inclusion-and-diversity/resources/" xr:uid="{CC4D89EA-315C-4CE3-980D-86547147C3E2}"/>
    <hyperlink ref="M362" location="'Community support'!C3" display="Add sponsorship information in the Community Support section" xr:uid="{0EA6B86E-0161-418E-944F-647251854237}"/>
    <hyperlink ref="C410" r:id="rId28" display="https://www.rsc.org/globalassets/03-membership-community/connect-with-others/through-interests/useful-documents/chair/rules-for-member-networks---current-file.pdf" xr:uid="{B2EC6C16-8013-4BBE-B5E4-B2E1DA336F33}"/>
    <hyperlink ref="C407" r:id="rId29" location="procedure" display="https://www.rsc.org/our-events/otherinformation/risk-assessment/ - procedure" xr:uid="{8F4928E2-395D-4A46-B506-B8BCCA6D14B3}"/>
    <hyperlink ref="M399" r:id="rId30" xr:uid="{6FB52D76-B654-4357-A2E9-28FEF4FA0240}"/>
    <hyperlink ref="M487" r:id="rId31" xr:uid="{2DDF4F32-AF60-4C41-A974-7C58BEE29C09}"/>
    <hyperlink ref="M497" r:id="rId32" display="Read about the risk assessment procedure for RSC events here" xr:uid="{859F36DE-3494-4F9D-9A86-34975FE17A8D}"/>
    <hyperlink ref="M510" r:id="rId33" display="https://www.rsc.org/new-perspectives/talent/inclusion-and-diversity/resources/" xr:uid="{42F7A46E-BAB8-4091-B22A-2F543B77016D}"/>
    <hyperlink ref="M447" location="'Community support'!C3" display="Add sponsorship information in the Community Support section" xr:uid="{301789E5-AA40-482E-83CA-978412CCCAAE}"/>
    <hyperlink ref="C495" r:id="rId34" display="https://www.rsc.org/globalassets/03-membership-community/connect-with-others/through-interests/useful-documents/chair/rules-for-member-networks---current-file.pdf" xr:uid="{A5618B50-95E9-4D04-98AF-69DC896A7AEF}"/>
    <hyperlink ref="C492" r:id="rId35" location="procedure" display="https://www.rsc.org/our-events/otherinformation/risk-assessment/ - procedure" xr:uid="{B11D260C-FC31-4851-8802-AF202BD9BCC4}"/>
    <hyperlink ref="M484" r:id="rId36" xr:uid="{C2AB31A6-F353-4739-9D59-E8C53FCF9032}"/>
    <hyperlink ref="M572" r:id="rId37" xr:uid="{A3A2BE17-A18C-449E-B542-6C71E58BBC4D}"/>
    <hyperlink ref="M582" r:id="rId38" display="Read about the risk assessment procedure for RSC events here" xr:uid="{0FE5D31A-E9F4-4BA6-A8F6-1DDD8443E210}"/>
    <hyperlink ref="M595" r:id="rId39" display="https://www.rsc.org/new-perspectives/talent/inclusion-and-diversity/resources/" xr:uid="{20C2EA9D-10E7-401F-A227-9F503F3F69B1}"/>
    <hyperlink ref="M532" location="'Community support'!C3" display="Add sponsorship information in the Community Support section" xr:uid="{51E1FE44-DFB9-4557-9626-68FE47C4118E}"/>
    <hyperlink ref="C580" r:id="rId40" display="https://www.rsc.org/globalassets/03-membership-community/connect-with-others/through-interests/useful-documents/chair/rules-for-member-networks---current-file.pdf" xr:uid="{86C36D5B-B2F1-4D96-81D7-5E2CCBDE0F07}"/>
    <hyperlink ref="C577" r:id="rId41" location="procedure" display="https://www.rsc.org/our-events/otherinformation/risk-assessment/ - procedure" xr:uid="{663B1697-EEC3-43B9-9B0F-A39C5FACAD6B}"/>
    <hyperlink ref="M569" r:id="rId42" xr:uid="{073430A8-7F09-47E4-B75C-768E606AC816}"/>
    <hyperlink ref="M657" r:id="rId43" xr:uid="{4759F584-29B3-4F8A-8157-ECFCB8B6C33E}"/>
    <hyperlink ref="M667" r:id="rId44" display="Read about the risk assessment procedure for RSC events here" xr:uid="{E17411B6-4A42-4434-AC2E-4A31EFD4146A}"/>
    <hyperlink ref="M680" r:id="rId45" display="https://www.rsc.org/new-perspectives/talent/inclusion-and-diversity/resources/" xr:uid="{8283621C-0B6D-46F8-8268-ADFBF26626AB}"/>
    <hyperlink ref="M617" location="'Community support'!C3" display="Add sponsorship information in the Community Support section" xr:uid="{6AF2C7C7-3A73-44C5-A25A-487A09928E00}"/>
    <hyperlink ref="C665" r:id="rId46" display="https://www.rsc.org/globalassets/03-membership-community/connect-with-others/through-interests/useful-documents/chair/rules-for-member-networks---current-file.pdf" xr:uid="{ABF4F945-CACE-487F-BD25-9022BA5C203F}"/>
    <hyperlink ref="C662" r:id="rId47" location="procedure" display="https://www.rsc.org/our-events/otherinformation/risk-assessment/ - procedure" xr:uid="{6377FC02-A41E-46D2-8C26-EAF801C209C8}"/>
    <hyperlink ref="M654" r:id="rId48" xr:uid="{204DCB76-DE24-4E03-BFC2-17D655C10CDA}"/>
    <hyperlink ref="M742" r:id="rId49" xr:uid="{6C0DF51B-C4EE-4CBB-BCEC-E51969ED670C}"/>
    <hyperlink ref="M752" r:id="rId50" display="Read about the risk assessment procedure for RSC events here" xr:uid="{1CA0E1F2-DEDB-4EDD-8634-97A9A031347E}"/>
    <hyperlink ref="M765" r:id="rId51" display="https://www.rsc.org/new-perspectives/talent/inclusion-and-diversity/resources/" xr:uid="{7ECA8893-AB75-4E0A-99AE-F259FC0F803A}"/>
    <hyperlink ref="M702" location="'Community support'!C3" display="Add sponsorship information in the Community Support section" xr:uid="{7575156D-28CD-468B-BC43-10D1C9D2DAA3}"/>
    <hyperlink ref="C750" r:id="rId52" display="https://www.rsc.org/globalassets/03-membership-community/connect-with-others/through-interests/useful-documents/chair/rules-for-member-networks---current-file.pdf" xr:uid="{7F334919-607C-4A16-B43A-59B36A3D6D16}"/>
    <hyperlink ref="C747" r:id="rId53" location="procedure" display="https://www.rsc.org/our-events/otherinformation/risk-assessment/ - procedure" xr:uid="{DF912B70-B57D-40DF-828D-3FB785037C5C}"/>
    <hyperlink ref="M739" r:id="rId54" xr:uid="{6B6EF2BB-7BD8-4093-85F9-1E924C64D35B}"/>
    <hyperlink ref="M827" r:id="rId55" xr:uid="{42AB3D7D-D157-4ED0-B5BB-49F6331B033C}"/>
    <hyperlink ref="M837" r:id="rId56" display="Read about the risk assessment procedure for RSC events here" xr:uid="{8541CB26-C8BF-42B9-AFC2-44D22735DA69}"/>
    <hyperlink ref="M850" r:id="rId57" display="https://www.rsc.org/new-perspectives/talent/inclusion-and-diversity/resources/" xr:uid="{83F27D8C-2644-42F4-8259-F9A2725F47BF}"/>
    <hyperlink ref="M787" location="'Community support'!C3" display="Add sponsorship information in the Community Support section" xr:uid="{30DB04B1-981F-46AD-8EE3-9F76BE4F65F1}"/>
    <hyperlink ref="C835" r:id="rId58" display="https://www.rsc.org/globalassets/03-membership-community/connect-with-others/through-interests/useful-documents/chair/rules-for-member-networks---current-file.pdf" xr:uid="{34CB6173-0E6B-4540-8F9B-2D5378603BA9}"/>
    <hyperlink ref="C832" r:id="rId59" location="procedure" display="https://www.rsc.org/our-events/otherinformation/risk-assessment/ - procedure" xr:uid="{1ACD6EFE-25C6-49F7-96C0-5321116EFA13}"/>
    <hyperlink ref="M824" r:id="rId60" xr:uid="{7161D351-B18B-4191-BDE1-972BADBA72AB}"/>
    <hyperlink ref="M912" r:id="rId61" xr:uid="{A90F9032-E131-4461-9EA0-127EC5FB27A2}"/>
    <hyperlink ref="M922" r:id="rId62" display="Read about the risk assessment procedure for RSC events here" xr:uid="{3B558C31-8AC3-4E36-9414-CEFBF282735F}"/>
    <hyperlink ref="M935" r:id="rId63" display="https://www.rsc.org/new-perspectives/talent/inclusion-and-diversity/resources/" xr:uid="{108F82B8-BD2E-41FE-AB78-A7926463E891}"/>
    <hyperlink ref="M872" location="'Community support'!C3" display="Add sponsorship information in the Community Support section" xr:uid="{8606D96B-097B-4035-825B-704E7A6B32AA}"/>
    <hyperlink ref="C920" r:id="rId64" display="https://www.rsc.org/globalassets/03-membership-community/connect-with-others/through-interests/useful-documents/chair/rules-for-member-networks---current-file.pdf" xr:uid="{58B46CB8-A2FF-4B2B-86AE-CF6D0D6C88BD}"/>
    <hyperlink ref="C917" r:id="rId65" location="procedure" display="https://www.rsc.org/our-events/otherinformation/risk-assessment/ - procedure" xr:uid="{F1609236-01CC-4605-AD07-FF67A40FA46C}"/>
    <hyperlink ref="M909" r:id="rId66" xr:uid="{548A7E03-814A-41BD-A748-EB524D3EDF3C}"/>
    <hyperlink ref="M997" r:id="rId67" xr:uid="{26CCA657-2042-464A-A621-7850B659101E}"/>
    <hyperlink ref="M1007" r:id="rId68" display="Read about the risk assessment procedure for RSC events here" xr:uid="{32B24E13-46B6-446C-AD05-BC40C4712358}"/>
    <hyperlink ref="M1020" r:id="rId69" display="https://www.rsc.org/new-perspectives/talent/inclusion-and-diversity/resources/" xr:uid="{2A375BF2-F6A0-46D7-AD03-330B51733ED6}"/>
    <hyperlink ref="M957" location="'Community support'!C3" display="Add sponsorship information in the Community Support section" xr:uid="{E9A0201F-A65F-4B04-AE56-757691BA7C81}"/>
    <hyperlink ref="C1005" r:id="rId70" display="https://www.rsc.org/globalassets/03-membership-community/connect-with-others/through-interests/useful-documents/chair/rules-for-member-networks---current-file.pdf" xr:uid="{385884D2-D215-4C05-9000-BBEE993E8D16}"/>
    <hyperlink ref="C1002" r:id="rId71" location="procedure" display="https://www.rsc.org/our-events/otherinformation/risk-assessment/ - procedure" xr:uid="{695B0A9B-7D5C-463A-8A0F-65B9160157DB}"/>
    <hyperlink ref="M994" r:id="rId72" xr:uid="{BD5371A1-C6F0-41A7-A6DE-9E0517C1F3BE}"/>
    <hyperlink ref="M1082" r:id="rId73" xr:uid="{71683FB8-B003-4717-BC1A-EDBF67F165E4}"/>
    <hyperlink ref="M1092" r:id="rId74" display="Read about the risk assessment procedure for RSC events here" xr:uid="{76D624E4-4F9C-4F25-8AD8-1181A8AA7552}"/>
    <hyperlink ref="M1105" r:id="rId75" display="https://www.rsc.org/new-perspectives/talent/inclusion-and-diversity/resources/" xr:uid="{0568D1F3-42EE-42E1-9610-468E07A41446}"/>
    <hyperlink ref="M1042" location="'Community support'!C3" display="Add sponsorship information in the Community Support section" xr:uid="{03F8060E-CAAC-4FF4-BE5B-FFFCCE79891E}"/>
    <hyperlink ref="C1090" r:id="rId76" display="https://www.rsc.org/globalassets/03-membership-community/connect-with-others/through-interests/useful-documents/chair/rules-for-member-networks---current-file.pdf" xr:uid="{59BF894B-FBDE-497C-B74F-5A72C0C5A64D}"/>
    <hyperlink ref="C1087" r:id="rId77" location="procedure" display="https://www.rsc.org/our-events/otherinformation/risk-assessment/ - procedure" xr:uid="{13A7E304-1A59-4BFB-AD28-103859C9F49C}"/>
    <hyperlink ref="M1079" r:id="rId78" xr:uid="{92F48B68-DBFE-46BB-BAD7-F8D668D3C81B}"/>
    <hyperlink ref="M1167" r:id="rId79" xr:uid="{56A7088B-4BAF-4FB8-B292-06F1369F9F0A}"/>
    <hyperlink ref="M1177" r:id="rId80" display="Read about the risk assessment procedure for RSC events here" xr:uid="{69B7121A-A746-43DE-BB0C-224944F20DAE}"/>
    <hyperlink ref="M1190" r:id="rId81" display="https://www.rsc.org/new-perspectives/talent/inclusion-and-diversity/resources/" xr:uid="{910B9389-591B-4782-B728-316CB6E3827D}"/>
    <hyperlink ref="M1127" location="'Community support'!C3" display="Add sponsorship information in the Community Support section" xr:uid="{A9E498CA-780C-4607-92AF-C2D7C6DF48DE}"/>
    <hyperlink ref="C1175" r:id="rId82" display="https://www.rsc.org/globalassets/03-membership-community/connect-with-others/through-interests/useful-documents/chair/rules-for-member-networks---current-file.pdf" xr:uid="{FBB24B6F-5FC8-470C-BF52-58E36E596F10}"/>
    <hyperlink ref="C1172" r:id="rId83" location="procedure" display="https://www.rsc.org/our-events/otherinformation/risk-assessment/ - procedure" xr:uid="{C64EB45F-9747-494E-8BB9-E907E30D2580}"/>
    <hyperlink ref="M1164" r:id="rId84" xr:uid="{A51DD75C-AB0C-455C-BA72-3644AFB3378E}"/>
    <hyperlink ref="M1252" r:id="rId85" xr:uid="{0B6464EA-52C8-4644-A4BB-06CC5224CD8B}"/>
    <hyperlink ref="M1262" r:id="rId86" display="Read about the risk assessment procedure for RSC events here" xr:uid="{411CA60F-CBA1-4F00-B2A9-38E92F1D6DFE}"/>
    <hyperlink ref="M1275" r:id="rId87" display="https://www.rsc.org/new-perspectives/talent/inclusion-and-diversity/resources/" xr:uid="{8ED60D5A-1CEE-4209-BDC7-9561991A8FB3}"/>
    <hyperlink ref="M1212" location="'Community support'!C3" display="Add sponsorship information in the Community Support section" xr:uid="{EC3C7899-CF97-424E-AA24-61D365E50A0D}"/>
    <hyperlink ref="C1260" r:id="rId88" display="https://www.rsc.org/globalassets/03-membership-community/connect-with-others/through-interests/useful-documents/chair/rules-for-member-networks---current-file.pdf" xr:uid="{8990A1A8-FB3B-43A1-8A30-8FFF8E1F915D}"/>
    <hyperlink ref="C1257" r:id="rId89" location="procedure" display="https://www.rsc.org/our-events/otherinformation/risk-assessment/ - procedure" xr:uid="{B43A388A-969F-4D4D-BA20-85C8AAD87BB1}"/>
    <hyperlink ref="M1249" r:id="rId90" xr:uid="{BFDD4483-73FE-473A-9997-A6DC266FA12A}"/>
    <hyperlink ref="M1337" r:id="rId91" xr:uid="{906B1F98-2D35-41D1-9173-599E92D248F5}"/>
    <hyperlink ref="M1347" r:id="rId92" display="Read about the risk assessment procedure for RSC events here" xr:uid="{1582DB3C-AB56-41F2-AFE0-DD262D482A1F}"/>
    <hyperlink ref="M1360" r:id="rId93" display="https://www.rsc.org/new-perspectives/talent/inclusion-and-diversity/resources/" xr:uid="{545E1D81-99E1-4AA3-82BE-726E451736AC}"/>
    <hyperlink ref="M1297" location="'Community support'!C3" display="Add sponsorship information in the Community Support section" xr:uid="{27598DD9-4F06-4482-B5BA-87A5D25068CE}"/>
    <hyperlink ref="C1345" r:id="rId94" display="https://www.rsc.org/globalassets/03-membership-community/connect-with-others/through-interests/useful-documents/chair/rules-for-member-networks---current-file.pdf" xr:uid="{0B8AA281-6C9D-4CB4-9FDD-AAE45E26661A}"/>
    <hyperlink ref="C1342" r:id="rId95" location="procedure" display="https://www.rsc.org/our-events/otherinformation/risk-assessment/ - procedure" xr:uid="{F31C22B7-4D2C-4D9F-9BBE-BE902B0B9A13}"/>
    <hyperlink ref="M1334" r:id="rId96" xr:uid="{C5C9F839-9841-451C-AC37-4A64D70F8BE2}"/>
    <hyperlink ref="M1422" r:id="rId97" xr:uid="{F6531F3A-8617-44C9-A3B1-3661CAC8C630}"/>
    <hyperlink ref="M1432" r:id="rId98" display="Read about the risk assessment procedure for RSC events here" xr:uid="{BEBAE735-72F5-48A7-9D98-EFC0063B6DD4}"/>
    <hyperlink ref="M1445" r:id="rId99" display="https://www.rsc.org/new-perspectives/talent/inclusion-and-diversity/resources/" xr:uid="{66371754-C32D-404D-93BF-BA2A64B3DDD5}"/>
    <hyperlink ref="M1382" location="'Community support'!C3" display="Add sponsorship information in the Community Support section" xr:uid="{5EA4F1A0-3E3B-492E-AE33-87B7CF7BFDF1}"/>
    <hyperlink ref="C1430" r:id="rId100" display="https://www.rsc.org/globalassets/03-membership-community/connect-with-others/through-interests/useful-documents/chair/rules-for-member-networks---current-file.pdf" xr:uid="{B40D9C73-0F16-49E6-8630-20674522FFF1}"/>
    <hyperlink ref="C1427" r:id="rId101" location="procedure" display="https://www.rsc.org/our-events/otherinformation/risk-assessment/ - procedure" xr:uid="{EBBF2EAF-2541-4A8E-ADC4-FEC18949A0B4}"/>
    <hyperlink ref="M1419" r:id="rId102" xr:uid="{187976EF-64EC-4807-B376-2260F05AE163}"/>
    <hyperlink ref="M1507" r:id="rId103" xr:uid="{1A4E12F1-1AF5-4D36-B344-7A53E6FD4B63}"/>
    <hyperlink ref="M1517" r:id="rId104" display="Read about the risk assessment procedure for RSC events here" xr:uid="{171BFC8B-6683-4B98-B112-98AA78DEC821}"/>
    <hyperlink ref="M1530" r:id="rId105" display="https://www.rsc.org/new-perspectives/talent/inclusion-and-diversity/resources/" xr:uid="{427A4A18-0060-4507-98E2-5D5632E2AE6C}"/>
    <hyperlink ref="M1467" location="'Community support'!C3" display="Add sponsorship information in the Community Support section" xr:uid="{87114631-EEC4-4DCE-A1E7-A018FA73D62A}"/>
    <hyperlink ref="C1515" r:id="rId106" display="https://www.rsc.org/globalassets/03-membership-community/connect-with-others/through-interests/useful-documents/chair/rules-for-member-networks---current-file.pdf" xr:uid="{E1CEE839-644D-4B23-B467-17751B13EB11}"/>
    <hyperlink ref="C1512" r:id="rId107" location="procedure" display="https://www.rsc.org/our-events/otherinformation/risk-assessment/ - procedure" xr:uid="{8E99E3ED-1B14-42F7-8C68-05981A5703EC}"/>
    <hyperlink ref="M1504" r:id="rId108" xr:uid="{83FA9D50-E066-4CA6-872D-DCD18CA36F16}"/>
    <hyperlink ref="M1592" r:id="rId109" xr:uid="{ECDE41D4-B179-4D79-98BB-A20D4BE397FC}"/>
    <hyperlink ref="M1602" r:id="rId110" display="Read about the risk assessment procedure for RSC events here" xr:uid="{F63B1B7A-DF12-4794-8325-349C52592EF6}"/>
    <hyperlink ref="M1615" r:id="rId111" display="https://www.rsc.org/new-perspectives/talent/inclusion-and-diversity/resources/" xr:uid="{2260DEFD-FD9F-4BCD-A62F-2B350B7732FD}"/>
    <hyperlink ref="M1552" location="'Community support'!C3" display="Add sponsorship information in the Community Support section" xr:uid="{C22DF4AE-4990-4AA2-9E8C-D5E1BB71DC72}"/>
    <hyperlink ref="C1600" r:id="rId112" display="https://www.rsc.org/globalassets/03-membership-community/connect-with-others/through-interests/useful-documents/chair/rules-for-member-networks---current-file.pdf" xr:uid="{229E28C5-6108-41A9-8348-98255C263393}"/>
    <hyperlink ref="C1597" r:id="rId113" location="procedure" display="https://www.rsc.org/our-events/otherinformation/risk-assessment/ - procedure" xr:uid="{D8342ADC-5AEA-4C8E-89B0-795725E3AAEC}"/>
    <hyperlink ref="M1589" r:id="rId114" xr:uid="{CECDEC8D-525C-4125-9472-E486E1A651AD}"/>
    <hyperlink ref="M1677" r:id="rId115" xr:uid="{A72640FF-40A1-4887-A0F0-3012AE39FB43}"/>
    <hyperlink ref="M1687" r:id="rId116" display="Read about the risk assessment procedure for RSC events here" xr:uid="{23F57C14-5DBB-4427-B3BA-81F91E743E5E}"/>
    <hyperlink ref="M1700" r:id="rId117" display="https://www.rsc.org/new-perspectives/talent/inclusion-and-diversity/resources/" xr:uid="{2D327763-E475-425A-A24D-459CFA37C15B}"/>
    <hyperlink ref="M1637" location="'Community support'!C3" display="Add sponsorship information in the Community Support section" xr:uid="{541C1AAC-3156-4E0C-9D91-03E255F6435F}"/>
    <hyperlink ref="C1685" r:id="rId118" display="https://www.rsc.org/globalassets/03-membership-community/connect-with-others/through-interests/useful-documents/chair/rules-for-member-networks---current-file.pdf" xr:uid="{6945E699-C208-468C-B49C-800741A6B872}"/>
    <hyperlink ref="C1682" r:id="rId119" location="procedure" display="https://www.rsc.org/our-events/otherinformation/risk-assessment/ - procedure" xr:uid="{1106A3EC-F674-44A6-A72A-21F325E78D1B}"/>
    <hyperlink ref="M1674" r:id="rId120" xr:uid="{A99DCCE7-845D-4C3B-9CDF-683745428219}"/>
    <hyperlink ref="M1762" r:id="rId121" xr:uid="{55E007D1-2328-46E2-A016-8F2CA67E5CD0}"/>
    <hyperlink ref="M1772" r:id="rId122" display="Read about the risk assessment procedure for RSC events here" xr:uid="{DDED5CAA-281E-4698-B025-57EB29968CE3}"/>
    <hyperlink ref="M1785" r:id="rId123" display="https://www.rsc.org/new-perspectives/talent/inclusion-and-diversity/resources/" xr:uid="{3C1E59DF-5C30-44FB-B1B6-31622744C6E9}"/>
    <hyperlink ref="M1722" location="'Community support'!C3" display="Add sponsorship information in the Community Support section" xr:uid="{87A54B8E-E533-4FF4-B101-8C3DE8B662C4}"/>
    <hyperlink ref="C1770" r:id="rId124" display="https://www.rsc.org/globalassets/03-membership-community/connect-with-others/through-interests/useful-documents/chair/rules-for-member-networks---current-file.pdf" xr:uid="{639539AE-964C-42BD-9AA0-80B433D2A6EC}"/>
    <hyperlink ref="C1767" r:id="rId125" location="procedure" display="https://www.rsc.org/our-events/otherinformation/risk-assessment/ - procedure" xr:uid="{5CB43DDC-B9F1-4CDE-B2CB-CD133221D3E8}"/>
    <hyperlink ref="M1759" r:id="rId126" xr:uid="{CC48ADBD-72C7-452D-830A-750EF1C6D3D5}"/>
    <hyperlink ref="M1847" r:id="rId127" xr:uid="{16E5FB05-2F05-4B00-92BB-A16576BFC3A2}"/>
    <hyperlink ref="M1857" r:id="rId128" display="Read about the risk assessment procedure for RSC events here" xr:uid="{898C235A-EC05-4037-89E1-E832196972BB}"/>
    <hyperlink ref="M1870" r:id="rId129" display="https://www.rsc.org/new-perspectives/talent/inclusion-and-diversity/resources/" xr:uid="{3C840DD9-C87F-410A-886B-D73F1751637F}"/>
    <hyperlink ref="M1807" location="'Community support'!C3" display="Add sponsorship information in the Community Support section" xr:uid="{3CFF8339-7B88-4158-B9AD-57671654408F}"/>
    <hyperlink ref="C1855" r:id="rId130" display="https://www.rsc.org/globalassets/03-membership-community/connect-with-others/through-interests/useful-documents/chair/rules-for-member-networks---current-file.pdf" xr:uid="{F8F22ED7-2888-4586-836D-D8E4B614A86A}"/>
    <hyperlink ref="C1852" r:id="rId131" location="procedure" display="https://www.rsc.org/our-events/otherinformation/risk-assessment/ - procedure" xr:uid="{333401FE-545D-4FFE-8EFF-BD99A189CBE2}"/>
    <hyperlink ref="M1844" r:id="rId132" xr:uid="{AA114075-B8E3-4B30-B0FF-42CB8B0E2050}"/>
    <hyperlink ref="M1932" r:id="rId133" xr:uid="{3F22924C-DAF9-46BF-BF75-CBA79BFBB063}"/>
    <hyperlink ref="M1942" r:id="rId134" display="Read about the risk assessment procedure for RSC events here" xr:uid="{540CDAF0-AC2B-4267-94BA-6C3BA895100C}"/>
    <hyperlink ref="M1955" r:id="rId135" display="https://www.rsc.org/new-perspectives/talent/inclusion-and-diversity/resources/" xr:uid="{3BED0A6F-AFD5-47CF-BDB4-5F024A280364}"/>
    <hyperlink ref="M1892" location="'Community support'!C3" display="Add sponsorship information in the Community Support section" xr:uid="{B6CF2179-C49A-49B0-8862-2D386B1A5E6D}"/>
    <hyperlink ref="C1940" r:id="rId136" display="https://www.rsc.org/globalassets/03-membership-community/connect-with-others/through-interests/useful-documents/chair/rules-for-member-networks---current-file.pdf" xr:uid="{2F0B1996-21E2-4051-8C41-F20F11E5EBF2}"/>
    <hyperlink ref="C1937" r:id="rId137" location="procedure" display="https://www.rsc.org/our-events/otherinformation/risk-assessment/ - procedure" xr:uid="{539C0680-A06B-471D-815A-B4E50450E511}"/>
    <hyperlink ref="M1929" r:id="rId138" xr:uid="{7D6D152D-121B-448F-AAD0-E5CDABEBEDC7}"/>
    <hyperlink ref="M2017" r:id="rId139" xr:uid="{D53269ED-878F-47E5-8C02-8543AE19707C}"/>
    <hyperlink ref="M2027" r:id="rId140" display="Read about the risk assessment procedure for RSC events here" xr:uid="{DD8047B5-C399-40D8-B134-5EB9012FC1E0}"/>
    <hyperlink ref="M2040" r:id="rId141" display="https://www.rsc.org/new-perspectives/talent/inclusion-and-diversity/resources/" xr:uid="{C038C0C6-66AE-434A-A32C-83D873D6D356}"/>
    <hyperlink ref="M1977" location="'Community support'!C3" display="Add sponsorship information in the Community Support section" xr:uid="{3A036C34-7BB6-4914-8433-F7F40470CBB6}"/>
    <hyperlink ref="C2025" r:id="rId142" display="https://www.rsc.org/globalassets/03-membership-community/connect-with-others/through-interests/useful-documents/chair/rules-for-member-networks---current-file.pdf" xr:uid="{C7147BB9-318C-4FD1-851D-D23AEC70FE85}"/>
    <hyperlink ref="C2022" r:id="rId143" location="procedure" display="https://www.rsc.org/our-events/otherinformation/risk-assessment/ - procedure" xr:uid="{1DA7D97E-2F1B-446F-AB1D-FA43AA8C0792}"/>
    <hyperlink ref="M2014" r:id="rId144" xr:uid="{CA7E7F82-AC8C-443C-BECC-A3C713C0B3EC}"/>
    <hyperlink ref="M2102" r:id="rId145" xr:uid="{93FF2099-A89B-4EE7-9402-DC33BD64BF83}"/>
    <hyperlink ref="M2112" r:id="rId146" display="Read about the risk assessment procedure for RSC events here" xr:uid="{F05E00F4-EFAC-48E9-ABB1-BA9BD637E01E}"/>
    <hyperlink ref="M2125" r:id="rId147" display="https://www.rsc.org/new-perspectives/talent/inclusion-and-diversity/resources/" xr:uid="{ECC47F57-F9DB-4368-B574-D539A261B31B}"/>
    <hyperlink ref="M2062" location="'Community support'!C3" display="Add sponsorship information in the Community Support section" xr:uid="{DF185DB2-7598-43E8-B708-9503A5F63A12}"/>
    <hyperlink ref="C2110" r:id="rId148" display="https://www.rsc.org/globalassets/03-membership-community/connect-with-others/through-interests/useful-documents/chair/rules-for-member-networks---current-file.pdf" xr:uid="{17C991F8-E2C8-4068-9B28-C29F52870B21}"/>
    <hyperlink ref="C2107" r:id="rId149" location="procedure" display="https://www.rsc.org/our-events/otherinformation/risk-assessment/ - procedure" xr:uid="{57560359-E3C5-401F-8D27-0F4A702A8DC6}"/>
    <hyperlink ref="M2099" r:id="rId150" xr:uid="{828FDA46-F9B4-4340-93AA-CFC1A5F15F1B}"/>
  </hyperlinks>
  <pageMargins left="0.7" right="0.7" top="0.75" bottom="0.75" header="0.3" footer="0.3"/>
  <pageSetup paperSize="9" orientation="portrait" verticalDpi="1200" r:id="rId151"/>
  <ignoredErrors>
    <ignoredError sqref="C70"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0070C0"/>
  </sheetPr>
  <dimension ref="A3:CE121"/>
  <sheetViews>
    <sheetView topLeftCell="C18" zoomScale="70" zoomScaleNormal="70" workbookViewId="0">
      <selection activeCell="Y29" sqref="Y29"/>
    </sheetView>
  </sheetViews>
  <sheetFormatPr defaultRowHeight="12.5" x14ac:dyDescent="0.25"/>
  <cols>
    <col min="1" max="1" width="8.26953125" style="74" customWidth="1"/>
    <col min="2" max="3" width="11.7265625" style="74" customWidth="1"/>
    <col min="4" max="4" width="25.453125" customWidth="1"/>
    <col min="5" max="5" width="24.54296875" bestFit="1" customWidth="1"/>
    <col min="6" max="6" width="8.26953125" style="74" customWidth="1"/>
    <col min="7" max="7" width="28.453125" customWidth="1"/>
    <col min="8" max="8" width="19.7265625" bestFit="1" customWidth="1"/>
    <col min="9" max="9" width="18.54296875" bestFit="1" customWidth="1"/>
    <col min="10" max="10" width="14.7265625" customWidth="1"/>
    <col min="11" max="11" width="23.54296875" customWidth="1"/>
    <col min="12" max="12" width="2.26953125" customWidth="1"/>
    <col min="13" max="13" width="19.7265625" customWidth="1"/>
    <col min="14" max="14" width="14" customWidth="1"/>
    <col min="15" max="15" width="2.54296875" customWidth="1"/>
    <col min="16" max="17" width="14" customWidth="1"/>
    <col min="18" max="18" width="2.54296875" customWidth="1"/>
    <col min="19" max="19" width="18.453125" customWidth="1"/>
    <col min="20" max="20" width="22" customWidth="1"/>
    <col min="21" max="21" width="2.54296875" customWidth="1"/>
    <col min="22" max="23" width="18.26953125" customWidth="1"/>
    <col min="24" max="24" width="2.54296875" customWidth="1"/>
    <col min="25" max="26" width="14" customWidth="1"/>
    <col min="27" max="27" width="3.26953125" customWidth="1"/>
    <col min="28" max="28" width="2.54296875" customWidth="1"/>
    <col min="29" max="40" width="11.1796875" style="296" customWidth="1"/>
    <col min="41" max="41" width="3" style="296" customWidth="1"/>
    <col min="42" max="42" width="3.1796875" style="296" customWidth="1"/>
    <col min="43" max="43" width="2.54296875" customWidth="1"/>
    <col min="44" max="44" width="51.26953125" bestFit="1" customWidth="1"/>
    <col min="45" max="47" width="2.54296875" customWidth="1"/>
    <col min="48" max="48" width="18" customWidth="1"/>
    <col min="49" max="49" width="20.54296875" customWidth="1"/>
    <col min="50" max="50" width="2.54296875" customWidth="1"/>
    <col min="51" max="51" width="20.7265625" customWidth="1"/>
    <col min="52" max="52" width="25.81640625" customWidth="1"/>
    <col min="53" max="53" width="2.54296875" customWidth="1"/>
    <col min="54" max="54" width="25.453125" customWidth="1"/>
    <col min="55" max="55" width="2.54296875" customWidth="1"/>
    <col min="56" max="56" width="25.81640625" customWidth="1"/>
    <col min="57" max="57" width="31" customWidth="1"/>
    <col min="58" max="60" width="2.54296875" customWidth="1"/>
    <col min="61" max="61" width="30.54296875" customWidth="1"/>
    <col min="62" max="62" width="24.26953125" customWidth="1"/>
    <col min="63" max="63" width="2.54296875" customWidth="1"/>
    <col min="64" max="64" width="18.81640625" customWidth="1"/>
    <col min="65" max="65" width="25.1796875" customWidth="1"/>
    <col min="66" max="66" width="2.453125" customWidth="1"/>
    <col min="67" max="67" width="28.54296875" customWidth="1"/>
    <col min="68" max="70" width="2.54296875" customWidth="1"/>
    <col min="71" max="71" width="2" customWidth="1"/>
    <col min="72" max="75" width="34" customWidth="1"/>
    <col min="76" max="76" width="2.54296875" customWidth="1"/>
    <col min="77" max="77" width="25.54296875" customWidth="1"/>
    <col min="78" max="78" width="28" customWidth="1"/>
    <col min="79" max="79" width="2.54296875" customWidth="1"/>
    <col min="80" max="80" width="70.81640625" customWidth="1"/>
    <col min="81" max="82" width="2.453125" bestFit="1" customWidth="1"/>
    <col min="83" max="83" width="46.26953125" bestFit="1" customWidth="1"/>
  </cols>
  <sheetData>
    <row r="3" spans="1:83" s="178" customFormat="1" ht="23.25" customHeight="1" x14ac:dyDescent="0.25">
      <c r="A3" s="376" t="s">
        <v>354</v>
      </c>
      <c r="B3" s="378"/>
      <c r="C3" s="377"/>
      <c r="D3" s="376" t="s">
        <v>106</v>
      </c>
      <c r="E3" s="377"/>
      <c r="F3" s="376" t="s">
        <v>62</v>
      </c>
      <c r="G3" s="378"/>
      <c r="H3" s="378"/>
      <c r="I3" s="378"/>
      <c r="J3" s="378"/>
      <c r="K3" s="378"/>
      <c r="L3" s="378"/>
      <c r="M3" s="378"/>
      <c r="N3" s="378"/>
      <c r="O3" s="378"/>
      <c r="P3" s="378"/>
      <c r="Q3" s="378"/>
      <c r="R3" s="378"/>
      <c r="S3" s="378"/>
      <c r="T3" s="378"/>
      <c r="U3" s="378"/>
      <c r="V3" s="378"/>
      <c r="W3" s="378"/>
      <c r="X3" s="378"/>
      <c r="Y3" s="378"/>
      <c r="Z3" s="378"/>
      <c r="AA3" s="170"/>
      <c r="AB3" s="170"/>
      <c r="AC3" s="385" t="s">
        <v>442</v>
      </c>
      <c r="AD3" s="385"/>
      <c r="AE3" s="385"/>
      <c r="AF3" s="385"/>
      <c r="AG3" s="385"/>
      <c r="AH3" s="385"/>
      <c r="AI3" s="385"/>
      <c r="AJ3" s="385"/>
      <c r="AK3" s="385"/>
      <c r="AL3" s="385"/>
      <c r="AM3" s="385"/>
      <c r="AN3" s="386"/>
      <c r="AO3" s="171"/>
      <c r="AP3" s="171"/>
      <c r="AQ3" s="170"/>
      <c r="AR3" s="250" t="s">
        <v>346</v>
      </c>
      <c r="AS3" s="170"/>
      <c r="AT3" s="171"/>
      <c r="AU3" s="172"/>
      <c r="AV3" s="376" t="s">
        <v>130</v>
      </c>
      <c r="AW3" s="378"/>
      <c r="AX3" s="378"/>
      <c r="AY3" s="378"/>
      <c r="AZ3" s="378"/>
      <c r="BA3" s="378"/>
      <c r="BB3" s="378"/>
      <c r="BC3" s="378"/>
      <c r="BD3" s="378"/>
      <c r="BE3" s="377"/>
      <c r="BF3" s="173"/>
      <c r="BG3" s="174"/>
      <c r="BH3" s="175"/>
      <c r="BI3" s="376" t="s">
        <v>57</v>
      </c>
      <c r="BJ3" s="378"/>
      <c r="BK3" s="378"/>
      <c r="BL3" s="378"/>
      <c r="BM3" s="378"/>
      <c r="BN3" s="378"/>
      <c r="BO3" s="377"/>
      <c r="BP3" s="176"/>
      <c r="BQ3" s="177"/>
      <c r="BR3" s="177"/>
      <c r="BS3" s="179"/>
      <c r="BT3" s="378" t="s">
        <v>64</v>
      </c>
      <c r="BU3" s="378"/>
      <c r="BV3" s="378"/>
      <c r="BW3" s="378"/>
      <c r="BX3" s="378"/>
      <c r="BY3" s="378"/>
      <c r="BZ3" s="378"/>
      <c r="CA3" s="378"/>
      <c r="CB3" s="377"/>
    </row>
    <row r="4" spans="1:83" s="102" customFormat="1" ht="81" customHeight="1" x14ac:dyDescent="0.25">
      <c r="A4" s="163" t="s">
        <v>355</v>
      </c>
      <c r="B4" s="163" t="s">
        <v>353</v>
      </c>
      <c r="C4" s="165" t="s">
        <v>356</v>
      </c>
      <c r="D4" s="169" t="s">
        <v>105</v>
      </c>
      <c r="E4" s="163" t="s">
        <v>15</v>
      </c>
      <c r="F4" s="228" t="s">
        <v>80</v>
      </c>
      <c r="G4" s="163" t="s">
        <v>13</v>
      </c>
      <c r="H4" s="163" t="s">
        <v>50</v>
      </c>
      <c r="I4" s="163" t="s">
        <v>110</v>
      </c>
      <c r="J4" s="299" t="s">
        <v>487</v>
      </c>
      <c r="K4" s="299" t="s">
        <v>486</v>
      </c>
      <c r="L4" s="164"/>
      <c r="M4" s="163" t="s">
        <v>320</v>
      </c>
      <c r="N4" s="163" t="s">
        <v>265</v>
      </c>
      <c r="O4" s="164"/>
      <c r="P4" s="163" t="s">
        <v>52</v>
      </c>
      <c r="Q4" s="163" t="s">
        <v>53</v>
      </c>
      <c r="R4" s="164"/>
      <c r="S4" s="163" t="s">
        <v>54</v>
      </c>
      <c r="T4" s="163" t="s">
        <v>73</v>
      </c>
      <c r="U4" s="164"/>
      <c r="V4" s="163" t="s">
        <v>55</v>
      </c>
      <c r="W4" s="163" t="s">
        <v>74</v>
      </c>
      <c r="X4" s="164"/>
      <c r="Y4" s="165" t="s">
        <v>56</v>
      </c>
      <c r="Z4" s="163" t="s">
        <v>518</v>
      </c>
      <c r="AA4" s="164"/>
      <c r="AB4" s="164"/>
      <c r="AC4" s="301" t="s">
        <v>493</v>
      </c>
      <c r="AD4" s="302" t="s">
        <v>494</v>
      </c>
      <c r="AE4" s="302" t="s">
        <v>495</v>
      </c>
      <c r="AF4" s="302" t="s">
        <v>496</v>
      </c>
      <c r="AG4" s="302" t="s">
        <v>497</v>
      </c>
      <c r="AH4" s="302" t="s">
        <v>498</v>
      </c>
      <c r="AI4" s="302" t="s">
        <v>499</v>
      </c>
      <c r="AJ4" s="302" t="s">
        <v>500</v>
      </c>
      <c r="AK4" s="303" t="s">
        <v>501</v>
      </c>
      <c r="AL4" s="303" t="s">
        <v>491</v>
      </c>
      <c r="AM4" s="303" t="s">
        <v>492</v>
      </c>
      <c r="AN4" s="304" t="s">
        <v>521</v>
      </c>
      <c r="AO4" s="300"/>
      <c r="AP4" s="300"/>
      <c r="AQ4" s="164"/>
      <c r="AR4" s="165" t="s">
        <v>346</v>
      </c>
      <c r="AS4" s="166"/>
      <c r="AT4" s="164"/>
      <c r="AU4" s="167"/>
      <c r="AV4" s="169" t="s">
        <v>129</v>
      </c>
      <c r="AW4" s="163" t="s">
        <v>321</v>
      </c>
      <c r="AX4" s="164"/>
      <c r="AY4" s="163" t="s">
        <v>113</v>
      </c>
      <c r="AZ4" s="163" t="s">
        <v>116</v>
      </c>
      <c r="BA4" s="168"/>
      <c r="BB4" s="163" t="s">
        <v>114</v>
      </c>
      <c r="BC4" s="168"/>
      <c r="BD4" s="163" t="s">
        <v>117</v>
      </c>
      <c r="BE4" s="165" t="s">
        <v>115</v>
      </c>
      <c r="BF4" s="166"/>
      <c r="BG4" s="164"/>
      <c r="BH4" s="167"/>
      <c r="BI4" s="169" t="s">
        <v>63</v>
      </c>
      <c r="BJ4" s="163" t="s">
        <v>66</v>
      </c>
      <c r="BK4" s="168"/>
      <c r="BL4" s="163" t="s">
        <v>237</v>
      </c>
      <c r="BM4" s="163" t="s">
        <v>67</v>
      </c>
      <c r="BN4" s="168"/>
      <c r="BO4" s="163" t="s">
        <v>182</v>
      </c>
      <c r="BP4" s="166"/>
      <c r="BQ4" s="164"/>
      <c r="BR4" s="164"/>
      <c r="BS4" s="167"/>
      <c r="BT4" s="163" t="s">
        <v>349</v>
      </c>
      <c r="BU4" s="163" t="s">
        <v>350</v>
      </c>
      <c r="BV4" s="163" t="s">
        <v>351</v>
      </c>
      <c r="BW4" s="163" t="s">
        <v>352</v>
      </c>
      <c r="BX4" s="164"/>
      <c r="BY4" s="163" t="s">
        <v>65</v>
      </c>
      <c r="BZ4" s="163" t="s">
        <v>68</v>
      </c>
      <c r="CA4" s="164"/>
      <c r="CB4" s="165" t="s">
        <v>75</v>
      </c>
    </row>
    <row r="5" spans="1:83" ht="13" x14ac:dyDescent="0.3">
      <c r="A5" s="74" t="str">
        <f>IF(Event1&lt;&gt;"", "Yes","No")</f>
        <v>Yes</v>
      </c>
      <c r="B5" t="str">
        <f>'2023 Events'!$I7</f>
        <v>Complete</v>
      </c>
      <c r="C5" t="str">
        <f>IF(AND(A5="Yes",B5="Complete"),"Yes","No")</f>
        <v>Yes</v>
      </c>
      <c r="D5" s="20" t="str">
        <f>Checklist!$E$7</f>
        <v>Toxicology Group Interest Group</v>
      </c>
      <c r="E5" t="str">
        <f>Checklist!$E$8</f>
        <v>Interest Group</v>
      </c>
      <c r="F5" s="305">
        <v>1</v>
      </c>
      <c r="G5" t="str">
        <f>'2023 Events'!$E11</f>
        <v>Impurities in Food and Pharmaceuticals: Can Risk Assessment and Regulation be Aligned?</v>
      </c>
      <c r="H5" t="str">
        <f>'2023 Events'!$E12</f>
        <v>Burlington House</v>
      </c>
      <c r="I5" t="str">
        <f>'2023 Events'!$E13</f>
        <v>RSC Toxicology Group, RSC Food Group, JPAG</v>
      </c>
      <c r="J5" s="285" t="str">
        <f>'2023 Events'!$E14</f>
        <v xml:space="preserve">Physical </v>
      </c>
      <c r="K5" t="str">
        <f>'2023 Events'!$E15</f>
        <v>No</v>
      </c>
      <c r="L5" s="8">
        <f>'2023 Events'!$E16</f>
        <v>0</v>
      </c>
      <c r="M5" t="str">
        <f>'2023 Events'!$E17</f>
        <v>No</v>
      </c>
      <c r="N5">
        <f>'2023 Events'!$E18</f>
        <v>0</v>
      </c>
      <c r="O5" s="8">
        <f>'2023 Events'!$E19</f>
        <v>0</v>
      </c>
      <c r="P5" s="116">
        <f>'2023 Events'!$E20</f>
        <v>45110</v>
      </c>
      <c r="Q5" s="116">
        <f>'2023 Events'!$E21</f>
        <v>45110</v>
      </c>
      <c r="R5" s="8">
        <f>'2023 Events'!$E22</f>
        <v>0</v>
      </c>
      <c r="S5" t="str">
        <f>'2023 Events'!$E23</f>
        <v>Scientific Meeting or Conference</v>
      </c>
      <c r="T5">
        <f>'2023 Events'!$E24</f>
        <v>0</v>
      </c>
      <c r="U5" s="8">
        <f>'2023 Events'!$E25</f>
        <v>0</v>
      </c>
      <c r="V5" t="str">
        <f>'2023 Events'!$E26</f>
        <v>Industrialists</v>
      </c>
      <c r="W5" t="str">
        <f>'2023 Events'!$E27</f>
        <v>Academics</v>
      </c>
      <c r="X5" s="8">
        <f>'2023 Events'!$E28</f>
        <v>0</v>
      </c>
      <c r="Y5">
        <f>'2023 Events'!$E29</f>
        <v>40</v>
      </c>
      <c r="Z5">
        <f>'2023 Events'!$E30</f>
        <v>30</v>
      </c>
      <c r="AA5" s="8">
        <f>'2023 Events'!$E31</f>
        <v>0</v>
      </c>
      <c r="AB5" s="8">
        <f>'2023 Events'!$E32</f>
        <v>0</v>
      </c>
      <c r="AC5">
        <f>'2023 Events'!$E33</f>
        <v>0</v>
      </c>
      <c r="AD5">
        <f>'2023 Events'!$E34</f>
        <v>0</v>
      </c>
      <c r="AE5">
        <f>'2023 Events'!$E35</f>
        <v>0</v>
      </c>
      <c r="AF5">
        <f>'2023 Events'!$E36</f>
        <v>0</v>
      </c>
      <c r="AG5">
        <f>'2023 Events'!$E37</f>
        <v>0</v>
      </c>
      <c r="AH5">
        <f>'2023 Events'!$E38</f>
        <v>0</v>
      </c>
      <c r="AI5">
        <f>'2023 Events'!$E39</f>
        <v>0</v>
      </c>
      <c r="AJ5">
        <f>'2023 Events'!$E40</f>
        <v>0</v>
      </c>
      <c r="AK5" t="str">
        <f>'2023 Events'!$E41</f>
        <v>Yes</v>
      </c>
      <c r="AL5">
        <f>'2023 Events'!$E42</f>
        <v>0</v>
      </c>
      <c r="AM5">
        <f>'2023 Events'!$E43</f>
        <v>0</v>
      </c>
      <c r="AN5">
        <f>'2023 Events'!$E44</f>
        <v>0</v>
      </c>
      <c r="AO5" s="8">
        <f>'2023 Events'!$E45</f>
        <v>0</v>
      </c>
      <c r="AP5" s="8">
        <f>'2023 Events'!$E46</f>
        <v>0</v>
      </c>
      <c r="AQ5" s="8">
        <f>'2023 Events'!$E47</f>
        <v>0</v>
      </c>
      <c r="AR5">
        <f>'2023 Events'!$E48</f>
        <v>0</v>
      </c>
      <c r="AS5" s="8">
        <f>'2023 Events'!$E49</f>
        <v>0</v>
      </c>
      <c r="AT5" s="8">
        <f>'2023 Events'!$E50</f>
        <v>0</v>
      </c>
      <c r="AU5" s="8">
        <f>'2023 Events'!$E51</f>
        <v>0</v>
      </c>
      <c r="AV5">
        <f>'2023 Events'!$E52</f>
        <v>3000</v>
      </c>
      <c r="AW5" t="str">
        <f>'2023 Events'!$E53</f>
        <v>Registration was charged (including discounted member rate)</v>
      </c>
      <c r="AX5" s="8">
        <f>'2023 Events'!$E54</f>
        <v>0</v>
      </c>
      <c r="AY5" t="str">
        <f>'2023 Events'!$E55</f>
        <v>No</v>
      </c>
      <c r="AZ5">
        <f>'2023 Events'!$E56</f>
        <v>0</v>
      </c>
      <c r="BA5" s="8">
        <f>'2023 Events'!$E57</f>
        <v>0</v>
      </c>
      <c r="BB5" t="str">
        <f>'2023 Events'!$E58</f>
        <v>Yes</v>
      </c>
      <c r="BC5" s="8">
        <f>'2023 Events'!$E60</f>
        <v>0</v>
      </c>
      <c r="BD5" t="str">
        <f>'2023 Events'!$E61</f>
        <v>Yes</v>
      </c>
      <c r="BE5" t="str">
        <f>'2023 Events'!$E62</f>
        <v>Collaboration (including equal split of profit/loss) between two RSC Interest Groups and JPAG. Sponsorship received, including three exhibitors</v>
      </c>
      <c r="BF5" s="8">
        <f>'2023 Events'!$E63</f>
        <v>0</v>
      </c>
      <c r="BG5" s="8">
        <f>'2023 Events'!$E64</f>
        <v>0</v>
      </c>
      <c r="BH5" s="8">
        <f>'2023 Events'!$E65</f>
        <v>0</v>
      </c>
      <c r="BI5" t="str">
        <f>'2023 Events'!$E66</f>
        <v>Blue</v>
      </c>
      <c r="BJ5">
        <f>'2023 Events'!$E67</f>
        <v>0</v>
      </c>
      <c r="BK5" s="8">
        <f>'2023 Events'!$E68</f>
        <v>0</v>
      </c>
      <c r="BL5" t="str">
        <f>'2023 Events'!$E69</f>
        <v>No</v>
      </c>
      <c r="BM5">
        <f>'2023 Events'!$E70</f>
        <v>0</v>
      </c>
      <c r="BN5" s="8">
        <f>'2023 Events'!$E71</f>
        <v>0</v>
      </c>
      <c r="BO5">
        <f>'2023 Events'!$E72</f>
        <v>0</v>
      </c>
      <c r="BP5" s="8">
        <f>'2023 Events'!$E73</f>
        <v>0</v>
      </c>
      <c r="BQ5" s="8">
        <f>'2023 Events'!$E74</f>
        <v>0</v>
      </c>
      <c r="BR5" s="8">
        <f>'2023 Events'!$E75</f>
        <v>0</v>
      </c>
      <c r="BS5" s="8">
        <f>'2023 Events'!$E76</f>
        <v>0</v>
      </c>
      <c r="BT5" t="str">
        <f>'2023 Events'!$E77</f>
        <v>N/A</v>
      </c>
      <c r="BU5" t="str">
        <f>'2023 Events'!$E78</f>
        <v>N/A</v>
      </c>
      <c r="BV5" t="str">
        <f>'2023 Events'!$E79</f>
        <v>N/A</v>
      </c>
      <c r="BW5" t="str">
        <f>'2023 Events'!$E80</f>
        <v>N/A</v>
      </c>
      <c r="BX5" s="8">
        <f>'2023 Events'!$E81</f>
        <v>0</v>
      </c>
      <c r="BY5" t="str">
        <f>'2023 Events'!$E82</f>
        <v>No</v>
      </c>
      <c r="BZ5">
        <f>'2023 Events'!$E83</f>
        <v>0</v>
      </c>
      <c r="CA5" s="8">
        <f>'2023 Events'!$E84</f>
        <v>0</v>
      </c>
      <c r="CB5" s="279">
        <f>'2023 Events'!$E85</f>
        <v>0</v>
      </c>
      <c r="CC5">
        <f>'2023 Events'!$E86</f>
        <v>0</v>
      </c>
      <c r="CD5">
        <f>'2023 Events'!$E87</f>
        <v>0</v>
      </c>
      <c r="CE5" s="1" t="str">
        <f>'2023 Events'!$E88</f>
        <v>Click here to review your entry for Event 1</v>
      </c>
    </row>
    <row r="6" spans="1:83" x14ac:dyDescent="0.25">
      <c r="A6" s="74" t="str">
        <f>IF(Event2&lt;&gt;"", "Yes","No")</f>
        <v>Yes</v>
      </c>
      <c r="B6" t="str">
        <f>'2023 Events'!$I92</f>
        <v>Complete</v>
      </c>
      <c r="C6" t="str">
        <f t="shared" ref="C6:C29" si="0">IF(AND(A6="Yes",B6="Complete"),"Yes","No")</f>
        <v>Yes</v>
      </c>
      <c r="D6" s="20" t="str">
        <f>Checklist!$E$7</f>
        <v>Toxicology Group Interest Group</v>
      </c>
      <c r="E6" t="str">
        <f>Checklist!$E$8</f>
        <v>Interest Group</v>
      </c>
      <c r="F6" s="306">
        <v>2</v>
      </c>
      <c r="G6" t="str">
        <f>'2023 Events'!$E96</f>
        <v>Environmental Toxic Tort: Current Perspectives and Recent Cases</v>
      </c>
      <c r="H6" t="str">
        <f>'2023 Events'!$E97</f>
        <v>Burlington House</v>
      </c>
      <c r="I6" t="str">
        <f>'2023 Events'!$E98</f>
        <v>RSC Toxicology Group</v>
      </c>
      <c r="J6" s="285" t="str">
        <f>'2023 Events'!$E99</f>
        <v xml:space="preserve">Physical </v>
      </c>
      <c r="K6" t="str">
        <f>'2023 Events'!$E100</f>
        <v>No</v>
      </c>
      <c r="L6" s="8">
        <f>'2023 Events'!$E101</f>
        <v>0</v>
      </c>
      <c r="M6" t="str">
        <f>'2023 Events'!$E102</f>
        <v>No</v>
      </c>
      <c r="N6">
        <f>'2023 Events'!$E103</f>
        <v>0</v>
      </c>
      <c r="O6" s="8">
        <f>'2023 Events'!$E104</f>
        <v>0</v>
      </c>
      <c r="P6" s="116">
        <f>'2023 Events'!$E105</f>
        <v>45250</v>
      </c>
      <c r="Q6" s="116">
        <f>'2023 Events'!$E106</f>
        <v>45250</v>
      </c>
      <c r="R6" s="8">
        <f>'2023 Events'!$E107</f>
        <v>0</v>
      </c>
      <c r="S6" t="str">
        <f>'2023 Events'!$E108</f>
        <v>Scientific Meeting or Conference</v>
      </c>
      <c r="T6">
        <f>'2023 Events'!$E109</f>
        <v>0</v>
      </c>
      <c r="U6" s="8">
        <f>'2023 Events'!$E110</f>
        <v>0</v>
      </c>
      <c r="V6" t="str">
        <f>'2023 Events'!$E111</f>
        <v>All</v>
      </c>
      <c r="W6">
        <f>'2023 Events'!$E112</f>
        <v>0</v>
      </c>
      <c r="X6" s="8">
        <f>'2023 Events'!$E113</f>
        <v>0</v>
      </c>
      <c r="Y6">
        <f>'2023 Events'!$E114</f>
        <v>60</v>
      </c>
      <c r="Z6">
        <f>'2023 Events'!$E115</f>
        <v>35</v>
      </c>
      <c r="AA6" s="8"/>
      <c r="AB6" s="8">
        <f>'2023 Events'!$E132</f>
        <v>0</v>
      </c>
      <c r="AC6">
        <f>'2023 Events'!$E117</f>
        <v>0</v>
      </c>
      <c r="AD6">
        <f>'2023 Events'!$E118</f>
        <v>0</v>
      </c>
      <c r="AE6">
        <f>'2023 Events'!$E119</f>
        <v>0</v>
      </c>
      <c r="AF6">
        <f>'2023 Events'!$E120</f>
        <v>0</v>
      </c>
      <c r="AG6">
        <f>'2023 Events'!$E121</f>
        <v>0</v>
      </c>
      <c r="AH6" t="str">
        <f>'2023 Events'!$E122</f>
        <v>Yes</v>
      </c>
      <c r="AI6">
        <f>'2023 Events'!$E123</f>
        <v>0</v>
      </c>
      <c r="AJ6">
        <f>'2023 Events'!$E124</f>
        <v>0</v>
      </c>
      <c r="AK6">
        <f>'2023 Events'!$E127</f>
        <v>0</v>
      </c>
      <c r="AL6">
        <f>'2023 Events'!$E129</f>
        <v>0</v>
      </c>
      <c r="AM6"/>
      <c r="AN6"/>
      <c r="AO6" s="8"/>
      <c r="AP6" s="8"/>
      <c r="AQ6" s="8">
        <f>'2023 Events'!$E132</f>
        <v>0</v>
      </c>
      <c r="AR6" s="153" t="str">
        <f>'2023 Events'!$E133</f>
        <v>This event was targeted at chemists and members of the legal profession. Average feedback rating 4.67/5</v>
      </c>
      <c r="AS6" s="157">
        <f>'2023 Events'!$E134</f>
        <v>0</v>
      </c>
      <c r="AT6" s="8">
        <f>'2023 Events'!$E135</f>
        <v>0</v>
      </c>
      <c r="AU6" s="158">
        <f>'2023 Events'!$E136</f>
        <v>0</v>
      </c>
      <c r="AV6" s="20">
        <f>'2023 Events'!$E137</f>
        <v>3000</v>
      </c>
      <c r="AW6" t="str">
        <f>'2023 Events'!$E138</f>
        <v>Registration was charged (including discounted member rate)</v>
      </c>
      <c r="AX6" s="8">
        <f>'2023 Events'!$E139</f>
        <v>0</v>
      </c>
      <c r="AY6" t="str">
        <f>'2023 Events'!$E140</f>
        <v>No</v>
      </c>
      <c r="AZ6">
        <f>'2023 Events'!$E141</f>
        <v>0</v>
      </c>
      <c r="BA6" s="161">
        <f>'2023 Events'!$E142</f>
        <v>0</v>
      </c>
      <c r="BB6" t="str">
        <f>'2023 Events'!$E143</f>
        <v>No</v>
      </c>
      <c r="BC6" s="161">
        <f>'2023 Events'!$E145</f>
        <v>0</v>
      </c>
      <c r="BD6" t="str">
        <f>'2023 Events'!$E146</f>
        <v>No</v>
      </c>
      <c r="BE6" s="153">
        <f>'2023 Events'!$E147</f>
        <v>0</v>
      </c>
      <c r="BF6" s="157">
        <f>'2023 Events'!$E148</f>
        <v>0</v>
      </c>
      <c r="BG6" s="8">
        <f>'2023 Events'!$E149</f>
        <v>0</v>
      </c>
      <c r="BH6" s="158">
        <f>'2023 Events'!$E150</f>
        <v>0</v>
      </c>
      <c r="BI6" s="20" t="str">
        <f>'2023 Events'!$E151</f>
        <v>Blue</v>
      </c>
      <c r="BJ6">
        <f>'2023 Events'!$E152</f>
        <v>0</v>
      </c>
      <c r="BK6" s="161">
        <f>'2023 Events'!$E153</f>
        <v>0</v>
      </c>
      <c r="BL6" t="str">
        <f>'2023 Events'!$E154</f>
        <v>No</v>
      </c>
      <c r="BM6">
        <f>'2023 Events'!$E155</f>
        <v>0</v>
      </c>
      <c r="BN6" s="161">
        <f>'2023 Events'!$E156</f>
        <v>0</v>
      </c>
      <c r="BO6">
        <f>'2023 Events'!$E157</f>
        <v>0</v>
      </c>
      <c r="BP6" s="157">
        <f>'2023 Events'!$E158</f>
        <v>0</v>
      </c>
      <c r="BQ6" s="8">
        <f>'2023 Events'!$E159</f>
        <v>0</v>
      </c>
      <c r="BR6" s="8">
        <f>'2023 Events'!$E160</f>
        <v>0</v>
      </c>
      <c r="BS6" s="158">
        <f>'2023 Events'!$E161</f>
        <v>0</v>
      </c>
      <c r="BT6" t="str">
        <f>'2023 Events'!$E162</f>
        <v>N/A</v>
      </c>
      <c r="BU6" t="str">
        <f>'2023 Events'!$E163</f>
        <v>N/A</v>
      </c>
      <c r="BV6" t="str">
        <f>'2023 Events'!$E164</f>
        <v>N/A</v>
      </c>
      <c r="BW6" t="str">
        <f>'2023 Events'!$E165</f>
        <v>N/A</v>
      </c>
      <c r="BX6" s="8">
        <f>'2023 Events'!$E166</f>
        <v>0</v>
      </c>
      <c r="BY6" t="str">
        <f>'2023 Events'!$E167</f>
        <v>No</v>
      </c>
      <c r="BZ6">
        <f>'2023 Events'!$E168</f>
        <v>0</v>
      </c>
      <c r="CA6" s="8">
        <f>'2023 Events'!$E169</f>
        <v>0</v>
      </c>
      <c r="CB6" s="280">
        <f>'2023 Events'!$E170</f>
        <v>0</v>
      </c>
    </row>
    <row r="7" spans="1:83" x14ac:dyDescent="0.25">
      <c r="A7" s="74" t="str">
        <f>IF(Event3&lt;&gt;"", "Yes","No")</f>
        <v>Yes</v>
      </c>
      <c r="B7" t="str">
        <f>'2023 Events'!$I177</f>
        <v>Complete</v>
      </c>
      <c r="C7" t="str">
        <f t="shared" si="0"/>
        <v>Yes</v>
      </c>
      <c r="D7" s="20" t="str">
        <f>Checklist!$E$7</f>
        <v>Toxicology Group Interest Group</v>
      </c>
      <c r="E7" t="str">
        <f>Checklist!$E$8</f>
        <v>Interest Group</v>
      </c>
      <c r="F7" s="306">
        <v>3</v>
      </c>
      <c r="G7" t="str">
        <f>'2023 Events'!$E181</f>
        <v>Current Issues in Contaminated Land</v>
      </c>
      <c r="H7" t="str">
        <f>'2023 Events'!$E182</f>
        <v>Hybrid (Burlington House and online)</v>
      </c>
      <c r="I7" t="str">
        <f>'2023 Events'!$E183</f>
        <v>Society of Brownfield Risk Assessment</v>
      </c>
      <c r="J7" s="285" t="str">
        <f>'2023 Events'!$E184</f>
        <v>Hybrid</v>
      </c>
      <c r="K7" t="str">
        <f>'2023 Events'!$E185</f>
        <v>No</v>
      </c>
      <c r="L7" s="8">
        <f>'2023 Events'!$E186</f>
        <v>0</v>
      </c>
      <c r="M7" t="str">
        <f>'2023 Events'!$E187</f>
        <v>No</v>
      </c>
      <c r="N7">
        <f>'2023 Events'!$E188</f>
        <v>0</v>
      </c>
      <c r="O7" s="8">
        <f>'2023 Events'!$E189</f>
        <v>0</v>
      </c>
      <c r="P7" s="116">
        <f>'2023 Events'!$E190</f>
        <v>45272</v>
      </c>
      <c r="Q7" s="116">
        <f>'2023 Events'!$E191</f>
        <v>45272</v>
      </c>
      <c r="R7" s="8">
        <f>'2023 Events'!$E192</f>
        <v>0</v>
      </c>
      <c r="S7" t="str">
        <f>'2023 Events'!$E193</f>
        <v>Scientific Meeting or Conference</v>
      </c>
      <c r="T7">
        <f>'2023 Events'!$E194</f>
        <v>0</v>
      </c>
      <c r="U7" s="8">
        <f>'2023 Events'!$E195</f>
        <v>0</v>
      </c>
      <c r="V7" t="str">
        <f>'2023 Events'!$E196</f>
        <v>Consultants</v>
      </c>
      <c r="W7" t="str">
        <f>'2023 Events'!$E197</f>
        <v>Academics</v>
      </c>
      <c r="X7" s="8">
        <f>'2023 Events'!$E198</f>
        <v>0</v>
      </c>
      <c r="Y7">
        <f>'2023 Events'!$E199</f>
        <v>200</v>
      </c>
      <c r="Z7" t="str">
        <f>'2023 Events'!$E200</f>
        <v>ca. 25-50%</v>
      </c>
      <c r="AA7" s="8"/>
      <c r="AB7" s="8">
        <f>'2023 Events'!$E217</f>
        <v>0</v>
      </c>
      <c r="AC7">
        <f>'2023 Events'!$E202</f>
        <v>0</v>
      </c>
      <c r="AD7">
        <f>'2023 Events'!$E203</f>
        <v>0</v>
      </c>
      <c r="AE7">
        <f>'2023 Events'!$E204</f>
        <v>0</v>
      </c>
      <c r="AF7">
        <f>'2023 Events'!$E205</f>
        <v>0</v>
      </c>
      <c r="AG7">
        <f>'2023 Events'!$E206</f>
        <v>0</v>
      </c>
      <c r="AH7">
        <f>'2023 Events'!$E210</f>
        <v>0</v>
      </c>
      <c r="AI7">
        <f>'2023 Events'!$E211</f>
        <v>0</v>
      </c>
      <c r="AJ7">
        <f>'2023 Events'!$E212</f>
        <v>0</v>
      </c>
      <c r="AK7">
        <f>'2023 Events'!$E213</f>
        <v>0</v>
      </c>
      <c r="AL7">
        <f>'2023 Events'!$E214</f>
        <v>0</v>
      </c>
      <c r="AM7"/>
      <c r="AN7"/>
      <c r="AO7" s="8"/>
      <c r="AP7" s="8"/>
      <c r="AQ7" s="8">
        <f>'2023 Events'!$E217</f>
        <v>0</v>
      </c>
      <c r="AR7" s="153">
        <f>'2023 Events'!$E218</f>
        <v>0</v>
      </c>
      <c r="AS7" s="157">
        <f>'2023 Events'!$E219</f>
        <v>0</v>
      </c>
      <c r="AT7" s="8">
        <f>'2023 Events'!$E220</f>
        <v>0</v>
      </c>
      <c r="AU7" s="158">
        <f>'2023 Events'!$E221</f>
        <v>0</v>
      </c>
      <c r="AV7" s="20">
        <f>'2023 Events'!$E222</f>
        <v>5000</v>
      </c>
      <c r="AW7" t="str">
        <f>'2023 Events'!$E223</f>
        <v>Registration was charged</v>
      </c>
      <c r="AX7" s="8">
        <f>'2023 Events'!$E224</f>
        <v>0</v>
      </c>
      <c r="AY7" t="str">
        <f>'2023 Events'!$E225</f>
        <v>No</v>
      </c>
      <c r="AZ7">
        <f>'2023 Events'!$E226</f>
        <v>0</v>
      </c>
      <c r="BA7" s="161">
        <f>'2023 Events'!$E227</f>
        <v>0</v>
      </c>
      <c r="BB7" t="str">
        <f>'2023 Events'!$E228</f>
        <v>No</v>
      </c>
      <c r="BC7" s="161">
        <f>'2023 Events'!$E230</f>
        <v>0</v>
      </c>
      <c r="BD7" t="str">
        <f>'2023 Events'!$E231</f>
        <v>Yes</v>
      </c>
      <c r="BE7" s="153" t="str">
        <f>'2023 Events'!$E232</f>
        <v>Collaboration (including split of costs) with SoBRA.</v>
      </c>
      <c r="BF7" s="157">
        <f>'2023 Events'!$E233</f>
        <v>0</v>
      </c>
      <c r="BG7" s="8">
        <f>'2023 Events'!$E234</f>
        <v>0</v>
      </c>
      <c r="BH7" s="158">
        <f>'2023 Events'!$E235</f>
        <v>0</v>
      </c>
      <c r="BI7" s="20" t="str">
        <f>'2023 Events'!$E236</f>
        <v>Blue</v>
      </c>
      <c r="BJ7">
        <f>'2023 Events'!$E237</f>
        <v>0</v>
      </c>
      <c r="BK7" s="161">
        <f>'2023 Events'!$E238</f>
        <v>0</v>
      </c>
      <c r="BL7" t="str">
        <f>'2023 Events'!$E239</f>
        <v>No</v>
      </c>
      <c r="BM7">
        <f>'2023 Events'!$E240</f>
        <v>0</v>
      </c>
      <c r="BN7" s="161">
        <f>'2023 Events'!$E241</f>
        <v>0</v>
      </c>
      <c r="BO7">
        <f>'2023 Events'!$E242</f>
        <v>0</v>
      </c>
      <c r="BP7" s="157">
        <f>'2023 Events'!$E243</f>
        <v>0</v>
      </c>
      <c r="BQ7" s="8">
        <f>'2023 Events'!$E244</f>
        <v>0</v>
      </c>
      <c r="BR7" s="8">
        <f>'2023 Events'!$E245</f>
        <v>0</v>
      </c>
      <c r="BS7" s="158">
        <f>'2023 Events'!$E246</f>
        <v>0</v>
      </c>
      <c r="BT7" t="str">
        <f>'2023 Events'!$E247</f>
        <v>N/A</v>
      </c>
      <c r="BU7" t="str">
        <f>'2023 Events'!$E248</f>
        <v>N/A</v>
      </c>
      <c r="BV7" t="str">
        <f>'2023 Events'!$E249</f>
        <v>N/A</v>
      </c>
      <c r="BW7" t="str">
        <f>'2023 Events'!$E250</f>
        <v>N/A</v>
      </c>
      <c r="BX7" s="8">
        <f>'2023 Events'!$E251</f>
        <v>0</v>
      </c>
      <c r="BY7" t="str">
        <f>'2023 Events'!$E252</f>
        <v>No</v>
      </c>
      <c r="BZ7">
        <f>'2023 Events'!$E253</f>
        <v>0</v>
      </c>
      <c r="CA7" s="8">
        <f>'2023 Events'!$E254</f>
        <v>0</v>
      </c>
      <c r="CB7" s="280">
        <f>'2023 Events'!$E255</f>
        <v>0</v>
      </c>
    </row>
    <row r="8" spans="1:83" x14ac:dyDescent="0.25">
      <c r="A8" s="74" t="str">
        <f>IF(Event4&lt;&gt;"", "Yes","No")</f>
        <v>No</v>
      </c>
      <c r="B8" t="str">
        <f>'2023 Events'!$I262</f>
        <v>Incomplete</v>
      </c>
      <c r="C8" t="str">
        <f t="shared" si="0"/>
        <v>No</v>
      </c>
      <c r="D8" s="20" t="str">
        <f>Checklist!$E$7</f>
        <v>Toxicology Group Interest Group</v>
      </c>
      <c r="E8" t="str">
        <f>Checklist!$E$8</f>
        <v>Interest Group</v>
      </c>
      <c r="F8" s="306">
        <v>4</v>
      </c>
      <c r="G8">
        <f>'2023 Events'!$E266</f>
        <v>0</v>
      </c>
      <c r="H8">
        <f>'2023 Events'!$E267</f>
        <v>0</v>
      </c>
      <c r="I8">
        <f>'2023 Events'!$E268</f>
        <v>0</v>
      </c>
      <c r="J8" s="285">
        <f>'2023 Events'!$E269</f>
        <v>0</v>
      </c>
      <c r="K8">
        <f>'2023 Events'!$E270</f>
        <v>0</v>
      </c>
      <c r="L8" s="8">
        <f>'2023 Events'!$E271</f>
        <v>0</v>
      </c>
      <c r="M8">
        <f>'2023 Events'!$E272</f>
        <v>0</v>
      </c>
      <c r="N8">
        <f>'2023 Events'!$E273</f>
        <v>0</v>
      </c>
      <c r="O8" s="8">
        <f>'2023 Events'!$E274</f>
        <v>0</v>
      </c>
      <c r="P8" s="116">
        <f>'2023 Events'!$E275</f>
        <v>0</v>
      </c>
      <c r="Q8" s="116">
        <f>'2023 Events'!$E276</f>
        <v>0</v>
      </c>
      <c r="R8" s="8">
        <f>'2023 Events'!$E277</f>
        <v>0</v>
      </c>
      <c r="S8">
        <f>'2023 Events'!$E278</f>
        <v>0</v>
      </c>
      <c r="T8">
        <f>'2023 Events'!$E279</f>
        <v>0</v>
      </c>
      <c r="U8" s="8">
        <f>'2023 Events'!$E280</f>
        <v>0</v>
      </c>
      <c r="V8">
        <f>'2023 Events'!$E281</f>
        <v>0</v>
      </c>
      <c r="W8">
        <f>'2023 Events'!$E282</f>
        <v>0</v>
      </c>
      <c r="X8" s="8">
        <f>'2023 Events'!$E283</f>
        <v>0</v>
      </c>
      <c r="Y8">
        <f>'2023 Events'!$E284</f>
        <v>0</v>
      </c>
      <c r="Z8">
        <f>'2023 Events'!$E285</f>
        <v>0</v>
      </c>
      <c r="AA8" s="8"/>
      <c r="AB8" s="8">
        <f>'2023 Events'!$E302</f>
        <v>0</v>
      </c>
      <c r="AC8">
        <f>'2023 Events'!$E287</f>
        <v>0</v>
      </c>
      <c r="AD8">
        <f>'2023 Events'!$E288</f>
        <v>0</v>
      </c>
      <c r="AE8">
        <f>'2023 Events'!$E289</f>
        <v>0</v>
      </c>
      <c r="AF8">
        <f>'2023 Events'!$E290</f>
        <v>0</v>
      </c>
      <c r="AG8">
        <f>'2023 Events'!$E294</f>
        <v>0</v>
      </c>
      <c r="AH8">
        <f>'2023 Events'!$E295</f>
        <v>0</v>
      </c>
      <c r="AI8">
        <f>'2023 Events'!$E296</f>
        <v>0</v>
      </c>
      <c r="AJ8">
        <f>'2023 Events'!$E297</f>
        <v>0</v>
      </c>
      <c r="AK8">
        <f>'2023 Events'!$E298</f>
        <v>0</v>
      </c>
      <c r="AL8">
        <f>'2023 Events'!$E299</f>
        <v>0</v>
      </c>
      <c r="AM8"/>
      <c r="AN8"/>
      <c r="AO8" s="8"/>
      <c r="AP8" s="8"/>
      <c r="AQ8" s="8">
        <f>'2023 Events'!$E302</f>
        <v>0</v>
      </c>
      <c r="AR8" s="153">
        <f>'2023 Events'!$E303</f>
        <v>0</v>
      </c>
      <c r="AS8" s="157">
        <f>'2023 Events'!$E304</f>
        <v>0</v>
      </c>
      <c r="AT8" s="8">
        <f>'2023 Events'!$E305</f>
        <v>0</v>
      </c>
      <c r="AU8" s="158">
        <f>'2023 Events'!$E306</f>
        <v>0</v>
      </c>
      <c r="AV8" s="20">
        <f>'2023 Events'!$E307</f>
        <v>0</v>
      </c>
      <c r="AW8">
        <f>'2023 Events'!$E308</f>
        <v>0</v>
      </c>
      <c r="AX8" s="8">
        <f>'2023 Events'!$E309</f>
        <v>0</v>
      </c>
      <c r="AY8">
        <f>'2023 Events'!$E310</f>
        <v>0</v>
      </c>
      <c r="AZ8">
        <f>'2023 Events'!$E311</f>
        <v>0</v>
      </c>
      <c r="BA8" s="161">
        <f>'2023 Events'!$E312</f>
        <v>0</v>
      </c>
      <c r="BB8">
        <f>'2023 Events'!$E313</f>
        <v>0</v>
      </c>
      <c r="BC8" s="161">
        <f>'2023 Events'!$E315</f>
        <v>0</v>
      </c>
      <c r="BD8">
        <f>'2023 Events'!$E316</f>
        <v>0</v>
      </c>
      <c r="BE8" s="153">
        <f>'2023 Events'!$E317</f>
        <v>0</v>
      </c>
      <c r="BF8" s="157">
        <f>'2023 Events'!$E318</f>
        <v>0</v>
      </c>
      <c r="BG8" s="8">
        <f>'2023 Events'!$E319</f>
        <v>0</v>
      </c>
      <c r="BH8" s="158">
        <f>'2023 Events'!$E320</f>
        <v>0</v>
      </c>
      <c r="BI8" s="20">
        <f>'2023 Events'!$E321</f>
        <v>0</v>
      </c>
      <c r="BJ8">
        <f>'2023 Events'!$E322</f>
        <v>0</v>
      </c>
      <c r="BK8" s="161">
        <f>'2023 Events'!$E323</f>
        <v>0</v>
      </c>
      <c r="BL8">
        <f>'2023 Events'!$E324</f>
        <v>0</v>
      </c>
      <c r="BM8">
        <f>'2023 Events'!$E325</f>
        <v>0</v>
      </c>
      <c r="BN8" s="161">
        <f>'2023 Events'!$E326</f>
        <v>0</v>
      </c>
      <c r="BO8">
        <f>'2023 Events'!$E327</f>
        <v>0</v>
      </c>
      <c r="BP8" s="157">
        <f>'2023 Events'!$E328</f>
        <v>0</v>
      </c>
      <c r="BQ8" s="8">
        <f>'2023 Events'!$E329</f>
        <v>0</v>
      </c>
      <c r="BR8" s="8">
        <f>'2023 Events'!$E330</f>
        <v>0</v>
      </c>
      <c r="BS8" s="158">
        <f>'2023 Events'!$E331</f>
        <v>0</v>
      </c>
      <c r="BT8">
        <f>'2023 Events'!$E332</f>
        <v>0</v>
      </c>
      <c r="BU8">
        <f>'2023 Events'!$E333</f>
        <v>0</v>
      </c>
      <c r="BV8">
        <f>'2023 Events'!$E334</f>
        <v>0</v>
      </c>
      <c r="BW8">
        <f>'2023 Events'!$E335</f>
        <v>0</v>
      </c>
      <c r="BX8" s="8">
        <f>'2023 Events'!$E336</f>
        <v>0</v>
      </c>
      <c r="BY8">
        <f>'2023 Events'!$E337</f>
        <v>0</v>
      </c>
      <c r="BZ8">
        <f>'2023 Events'!$E338</f>
        <v>0</v>
      </c>
      <c r="CA8" s="8">
        <f>'2023 Events'!$E339</f>
        <v>0</v>
      </c>
      <c r="CB8" s="280">
        <f>'2023 Events'!$E340</f>
        <v>0</v>
      </c>
    </row>
    <row r="9" spans="1:83" x14ac:dyDescent="0.25">
      <c r="A9" s="74" t="str">
        <f>IF(Event5&lt;&gt;"", "Yes","No")</f>
        <v>No</v>
      </c>
      <c r="B9" t="str">
        <f>'2023 Events'!$I347</f>
        <v>Incomplete</v>
      </c>
      <c r="C9" t="str">
        <f t="shared" si="0"/>
        <v>No</v>
      </c>
      <c r="D9" s="20" t="str">
        <f>Checklist!$E$7</f>
        <v>Toxicology Group Interest Group</v>
      </c>
      <c r="E9" t="str">
        <f>Checklist!$E$8</f>
        <v>Interest Group</v>
      </c>
      <c r="F9" s="306">
        <v>5</v>
      </c>
      <c r="G9">
        <f>'2023 Events'!$E351</f>
        <v>0</v>
      </c>
      <c r="H9">
        <f>'2023 Events'!$E352</f>
        <v>0</v>
      </c>
      <c r="I9">
        <f>'2023 Events'!$E353</f>
        <v>0</v>
      </c>
      <c r="J9" s="285">
        <f>'2023 Events'!$E354</f>
        <v>0</v>
      </c>
      <c r="K9">
        <f>'2023 Events'!$E355</f>
        <v>0</v>
      </c>
      <c r="L9" s="8">
        <f>'2023 Events'!$E356</f>
        <v>0</v>
      </c>
      <c r="M9">
        <f>'2023 Events'!$E357</f>
        <v>0</v>
      </c>
      <c r="N9">
        <f>'2023 Events'!$E358</f>
        <v>0</v>
      </c>
      <c r="O9" s="8">
        <f>'2023 Events'!$E359</f>
        <v>0</v>
      </c>
      <c r="P9" s="116">
        <f>'2023 Events'!$E360</f>
        <v>0</v>
      </c>
      <c r="Q9" s="116">
        <f>'2023 Events'!$E361</f>
        <v>0</v>
      </c>
      <c r="R9" s="8">
        <f>'2023 Events'!$E362</f>
        <v>0</v>
      </c>
      <c r="S9">
        <f>'2023 Events'!$E363</f>
        <v>0</v>
      </c>
      <c r="T9">
        <f>'2023 Events'!$E364</f>
        <v>0</v>
      </c>
      <c r="U9" s="8">
        <f>'2023 Events'!$E365</f>
        <v>0</v>
      </c>
      <c r="V9">
        <f>'2023 Events'!$E366</f>
        <v>0</v>
      </c>
      <c r="W9">
        <f>'2023 Events'!$E367</f>
        <v>0</v>
      </c>
      <c r="X9" s="8">
        <f>'2023 Events'!$E368</f>
        <v>0</v>
      </c>
      <c r="Y9">
        <f>'2023 Events'!$E369</f>
        <v>0</v>
      </c>
      <c r="Z9">
        <f>'2023 Events'!$E370</f>
        <v>0</v>
      </c>
      <c r="AA9" s="8"/>
      <c r="AB9" s="8">
        <f>'2023 Events'!$E387</f>
        <v>0</v>
      </c>
      <c r="AC9">
        <f>'2023 Events'!$E372</f>
        <v>0</v>
      </c>
      <c r="AD9">
        <f>'2023 Events'!$E373</f>
        <v>0</v>
      </c>
      <c r="AE9">
        <f>'2023 Events'!$E374</f>
        <v>0</v>
      </c>
      <c r="AF9">
        <f>'2023 Events'!$E375</f>
        <v>0</v>
      </c>
      <c r="AG9">
        <f>'2023 Events'!$E376</f>
        <v>0</v>
      </c>
      <c r="AH9">
        <f>'2023 Events'!$E380</f>
        <v>0</v>
      </c>
      <c r="AI9">
        <f>'2023 Events'!$E381</f>
        <v>0</v>
      </c>
      <c r="AJ9">
        <f>'2023 Events'!$E382</f>
        <v>0</v>
      </c>
      <c r="AK9">
        <f>'2023 Events'!$E383</f>
        <v>0</v>
      </c>
      <c r="AL9">
        <f>'2023 Events'!$E384</f>
        <v>0</v>
      </c>
      <c r="AM9"/>
      <c r="AN9"/>
      <c r="AO9" s="8"/>
      <c r="AP9" s="8"/>
      <c r="AQ9" s="8">
        <f>'2023 Events'!$E387</f>
        <v>0</v>
      </c>
      <c r="AR9" s="153">
        <f>'2023 Events'!$E388</f>
        <v>0</v>
      </c>
      <c r="AS9" s="157">
        <f>'2023 Events'!$E389</f>
        <v>0</v>
      </c>
      <c r="AT9" s="8">
        <f>'2023 Events'!$E390</f>
        <v>0</v>
      </c>
      <c r="AU9" s="158">
        <f>'2023 Events'!$E391</f>
        <v>0</v>
      </c>
      <c r="AV9" s="20">
        <f>'2023 Events'!$E392</f>
        <v>0</v>
      </c>
      <c r="AW9">
        <f>'2023 Events'!$E393</f>
        <v>0</v>
      </c>
      <c r="AX9" s="8">
        <f>'2023 Events'!$E394</f>
        <v>0</v>
      </c>
      <c r="AY9">
        <f>'2023 Events'!$E395</f>
        <v>0</v>
      </c>
      <c r="AZ9">
        <f>'2023 Events'!$E396</f>
        <v>0</v>
      </c>
      <c r="BA9" s="161">
        <f>'2023 Events'!$E397</f>
        <v>0</v>
      </c>
      <c r="BB9">
        <f>'2023 Events'!$E398</f>
        <v>0</v>
      </c>
      <c r="BC9" s="161">
        <f>'2023 Events'!$E400</f>
        <v>0</v>
      </c>
      <c r="BD9">
        <f>'2023 Events'!$E401</f>
        <v>0</v>
      </c>
      <c r="BE9" s="153">
        <f>'2023 Events'!$E402</f>
        <v>0</v>
      </c>
      <c r="BF9" s="157">
        <f>'2023 Events'!$E403</f>
        <v>0</v>
      </c>
      <c r="BG9" s="8">
        <f>'2023 Events'!$E404</f>
        <v>0</v>
      </c>
      <c r="BH9" s="158">
        <f>'2023 Events'!$E405</f>
        <v>0</v>
      </c>
      <c r="BI9" s="20">
        <f>'2023 Events'!$E406</f>
        <v>0</v>
      </c>
      <c r="BJ9">
        <f>'2023 Events'!$E407</f>
        <v>0</v>
      </c>
      <c r="BK9" s="161">
        <f>'2023 Events'!$E408</f>
        <v>0</v>
      </c>
      <c r="BL9">
        <f>'2023 Events'!$E409</f>
        <v>0</v>
      </c>
      <c r="BM9">
        <f>'2023 Events'!$E410</f>
        <v>0</v>
      </c>
      <c r="BN9" s="161">
        <f>'2023 Events'!$E411</f>
        <v>0</v>
      </c>
      <c r="BO9">
        <f>'2023 Events'!$E412</f>
        <v>0</v>
      </c>
      <c r="BP9" s="157">
        <f>'2023 Events'!$E413</f>
        <v>0</v>
      </c>
      <c r="BQ9" s="8">
        <f>'2023 Events'!$E414</f>
        <v>0</v>
      </c>
      <c r="BR9" s="8">
        <f>'2023 Events'!$E415</f>
        <v>0</v>
      </c>
      <c r="BS9" s="158">
        <f>'2023 Events'!$E416</f>
        <v>0</v>
      </c>
      <c r="BT9">
        <f>'2023 Events'!$E417</f>
        <v>0</v>
      </c>
      <c r="BU9">
        <f>'2023 Events'!$E418</f>
        <v>0</v>
      </c>
      <c r="BV9">
        <f>'2023 Events'!$E419</f>
        <v>0</v>
      </c>
      <c r="BW9">
        <f>'2023 Events'!$E420</f>
        <v>0</v>
      </c>
      <c r="BX9" s="8">
        <f>'2023 Events'!$E421</f>
        <v>0</v>
      </c>
      <c r="BY9">
        <f>'2023 Events'!$E422</f>
        <v>0</v>
      </c>
      <c r="BZ9">
        <f>'2023 Events'!$E423</f>
        <v>0</v>
      </c>
      <c r="CA9" s="8">
        <f>'2023 Events'!$E424</f>
        <v>0</v>
      </c>
      <c r="CB9" s="280">
        <f>'2023 Events'!$E425</f>
        <v>0</v>
      </c>
    </row>
    <row r="10" spans="1:83" x14ac:dyDescent="0.25">
      <c r="A10" s="74" t="str">
        <f>IF(Event6&lt;&gt;"", "Yes","No")</f>
        <v>No</v>
      </c>
      <c r="B10" t="str">
        <f>'2023 Events'!$I432</f>
        <v>Incomplete</v>
      </c>
      <c r="C10" t="str">
        <f t="shared" si="0"/>
        <v>No</v>
      </c>
      <c r="D10" s="20" t="str">
        <f>Checklist!$E$7</f>
        <v>Toxicology Group Interest Group</v>
      </c>
      <c r="E10" t="str">
        <f>Checklist!$E$8</f>
        <v>Interest Group</v>
      </c>
      <c r="F10" s="306">
        <v>6</v>
      </c>
      <c r="G10">
        <f>'2023 Events'!$E436</f>
        <v>0</v>
      </c>
      <c r="H10">
        <f>'2023 Events'!$E437</f>
        <v>0</v>
      </c>
      <c r="I10">
        <f>'2023 Events'!$E438</f>
        <v>0</v>
      </c>
      <c r="J10" s="285">
        <f>'2023 Events'!$E439</f>
        <v>0</v>
      </c>
      <c r="K10">
        <f>'2023 Events'!$E440</f>
        <v>0</v>
      </c>
      <c r="L10" s="8">
        <f>'2023 Events'!$E441</f>
        <v>0</v>
      </c>
      <c r="M10">
        <f>'2023 Events'!$E442</f>
        <v>0</v>
      </c>
      <c r="N10">
        <f>'2023 Events'!$E443</f>
        <v>0</v>
      </c>
      <c r="O10" s="8">
        <f>'2023 Events'!$E444</f>
        <v>0</v>
      </c>
      <c r="P10" s="116">
        <f>'2023 Events'!$E445</f>
        <v>0</v>
      </c>
      <c r="Q10" s="116">
        <f>'2023 Events'!$E446</f>
        <v>0</v>
      </c>
      <c r="R10" s="8">
        <f>'2023 Events'!$E447</f>
        <v>0</v>
      </c>
      <c r="S10">
        <f>'2023 Events'!$E448</f>
        <v>0</v>
      </c>
      <c r="T10">
        <f>'2023 Events'!$E449</f>
        <v>0</v>
      </c>
      <c r="U10" s="8">
        <f>'2023 Events'!$E450</f>
        <v>0</v>
      </c>
      <c r="V10">
        <f>'2023 Events'!$E451</f>
        <v>0</v>
      </c>
      <c r="W10">
        <f>'2023 Events'!$E452</f>
        <v>0</v>
      </c>
      <c r="X10" s="8">
        <f>'2023 Events'!$E453</f>
        <v>0</v>
      </c>
      <c r="Y10">
        <f>'2023 Events'!$E454</f>
        <v>0</v>
      </c>
      <c r="Z10">
        <f>'2023 Events'!$E455</f>
        <v>0</v>
      </c>
      <c r="AA10" s="8"/>
      <c r="AB10" s="8">
        <f>'2023 Events'!$E472</f>
        <v>0</v>
      </c>
      <c r="AC10">
        <f>'2023 Events'!$E457</f>
        <v>0</v>
      </c>
      <c r="AD10">
        <f>'2023 Events'!$E458</f>
        <v>0</v>
      </c>
      <c r="AE10">
        <f>'2023 Events'!$E459</f>
        <v>0</v>
      </c>
      <c r="AF10">
        <f>'2023 Events'!$E460</f>
        <v>0</v>
      </c>
      <c r="AG10">
        <f>'2023 Events'!$E461</f>
        <v>0</v>
      </c>
      <c r="AH10">
        <f>'2023 Events'!$E465</f>
        <v>0</v>
      </c>
      <c r="AI10">
        <f>'2023 Events'!$E466</f>
        <v>0</v>
      </c>
      <c r="AJ10">
        <f>'2023 Events'!$E467</f>
        <v>0</v>
      </c>
      <c r="AK10">
        <f>'2023 Events'!$E468</f>
        <v>0</v>
      </c>
      <c r="AL10">
        <f>'2023 Events'!$E469</f>
        <v>0</v>
      </c>
      <c r="AM10"/>
      <c r="AN10"/>
      <c r="AO10" s="8"/>
      <c r="AP10" s="8"/>
      <c r="AQ10" s="8">
        <f>'2023 Events'!$E472</f>
        <v>0</v>
      </c>
      <c r="AR10" s="153">
        <f>'2023 Events'!$E473</f>
        <v>0</v>
      </c>
      <c r="AS10" s="157">
        <f>'2023 Events'!$E474</f>
        <v>0</v>
      </c>
      <c r="AT10" s="8">
        <f>'2023 Events'!$E475</f>
        <v>0</v>
      </c>
      <c r="AU10" s="158">
        <f>'2023 Events'!$E476</f>
        <v>0</v>
      </c>
      <c r="AV10" s="20">
        <f>'2023 Events'!$E477</f>
        <v>0</v>
      </c>
      <c r="AW10">
        <f>'2023 Events'!$E478</f>
        <v>0</v>
      </c>
      <c r="AX10" s="8">
        <f>'2023 Events'!$E479</f>
        <v>0</v>
      </c>
      <c r="AY10">
        <f>'2023 Events'!$E480</f>
        <v>0</v>
      </c>
      <c r="AZ10">
        <f>'2023 Events'!$E481</f>
        <v>0</v>
      </c>
      <c r="BA10" s="161">
        <f>'2023 Events'!$E482</f>
        <v>0</v>
      </c>
      <c r="BB10">
        <f>'2023 Events'!$E483</f>
        <v>0</v>
      </c>
      <c r="BC10" s="161">
        <f>'2023 Events'!$E485</f>
        <v>0</v>
      </c>
      <c r="BD10">
        <f>'2023 Events'!$E486</f>
        <v>0</v>
      </c>
      <c r="BE10" s="153">
        <f>'2023 Events'!$E487</f>
        <v>0</v>
      </c>
      <c r="BF10" s="157">
        <f>'2023 Events'!$E488</f>
        <v>0</v>
      </c>
      <c r="BG10" s="8">
        <f>'2023 Events'!$E489</f>
        <v>0</v>
      </c>
      <c r="BH10" s="158">
        <f>'2023 Events'!$E490</f>
        <v>0</v>
      </c>
      <c r="BI10" s="20">
        <f>'2023 Events'!$E491</f>
        <v>0</v>
      </c>
      <c r="BJ10">
        <f>'2023 Events'!$E492</f>
        <v>0</v>
      </c>
      <c r="BK10" s="161">
        <f>'2023 Events'!$E493</f>
        <v>0</v>
      </c>
      <c r="BL10">
        <f>'2023 Events'!$E494</f>
        <v>0</v>
      </c>
      <c r="BM10">
        <f>'2023 Events'!$E495</f>
        <v>0</v>
      </c>
      <c r="BN10" s="161">
        <f>'2023 Events'!$E496</f>
        <v>0</v>
      </c>
      <c r="BO10">
        <f>'2023 Events'!$E497</f>
        <v>0</v>
      </c>
      <c r="BP10" s="157">
        <f>'2023 Events'!$E498</f>
        <v>0</v>
      </c>
      <c r="BQ10" s="8">
        <f>'2023 Events'!$E499</f>
        <v>0</v>
      </c>
      <c r="BR10" s="8">
        <f>'2023 Events'!$E500</f>
        <v>0</v>
      </c>
      <c r="BS10" s="158">
        <f>'2023 Events'!$E501</f>
        <v>0</v>
      </c>
      <c r="BT10">
        <f>'2023 Events'!$E502</f>
        <v>0</v>
      </c>
      <c r="BU10">
        <f>'2023 Events'!$E503</f>
        <v>0</v>
      </c>
      <c r="BV10">
        <f>'2023 Events'!$E504</f>
        <v>0</v>
      </c>
      <c r="BW10">
        <f>'2023 Events'!$E505</f>
        <v>0</v>
      </c>
      <c r="BX10" s="8">
        <f>'2023 Events'!$E506</f>
        <v>0</v>
      </c>
      <c r="BY10">
        <f>'2023 Events'!$E507</f>
        <v>0</v>
      </c>
      <c r="BZ10">
        <f>'2023 Events'!$E508</f>
        <v>0</v>
      </c>
      <c r="CA10" s="8">
        <f>'2023 Events'!$E509</f>
        <v>0</v>
      </c>
      <c r="CB10" s="280">
        <f>'2023 Events'!$E510</f>
        <v>0</v>
      </c>
    </row>
    <row r="11" spans="1:83" x14ac:dyDescent="0.25">
      <c r="A11" s="74" t="str">
        <f>IF(Event7&lt;&gt;"", "Yes","No")</f>
        <v>No</v>
      </c>
      <c r="B11" t="str">
        <f>'2023 Events'!$I517</f>
        <v>Incomplete</v>
      </c>
      <c r="C11" t="str">
        <f t="shared" si="0"/>
        <v>No</v>
      </c>
      <c r="D11" s="20" t="str">
        <f>Checklist!$E$7</f>
        <v>Toxicology Group Interest Group</v>
      </c>
      <c r="E11" t="str">
        <f>Checklist!$E$8</f>
        <v>Interest Group</v>
      </c>
      <c r="F11" s="306">
        <v>7</v>
      </c>
      <c r="G11">
        <f>'2023 Events'!$E521</f>
        <v>0</v>
      </c>
      <c r="H11">
        <f>'2023 Events'!$E522</f>
        <v>0</v>
      </c>
      <c r="I11">
        <f>'2023 Events'!$E523</f>
        <v>0</v>
      </c>
      <c r="J11" s="285">
        <f>'2023 Events'!$E524</f>
        <v>0</v>
      </c>
      <c r="K11">
        <f>'2023 Events'!$E525</f>
        <v>0</v>
      </c>
      <c r="L11" s="8">
        <f>'2023 Events'!$E526</f>
        <v>0</v>
      </c>
      <c r="M11">
        <f>'2023 Events'!$E527</f>
        <v>0</v>
      </c>
      <c r="N11">
        <f>'2023 Events'!$E528</f>
        <v>0</v>
      </c>
      <c r="O11" s="8">
        <f>'2023 Events'!$E529</f>
        <v>0</v>
      </c>
      <c r="P11" s="116">
        <f>'2023 Events'!$E530</f>
        <v>0</v>
      </c>
      <c r="Q11" s="116">
        <f>'2023 Events'!$E531</f>
        <v>0</v>
      </c>
      <c r="R11" s="8">
        <f>'2023 Events'!$E532</f>
        <v>0</v>
      </c>
      <c r="S11">
        <f>'2023 Events'!$E533</f>
        <v>0</v>
      </c>
      <c r="T11">
        <f>'2023 Events'!$E534</f>
        <v>0</v>
      </c>
      <c r="U11" s="8">
        <f>'2023 Events'!$E535</f>
        <v>0</v>
      </c>
      <c r="V11">
        <f>'2023 Events'!$E536</f>
        <v>0</v>
      </c>
      <c r="W11">
        <f>'2023 Events'!$E537</f>
        <v>0</v>
      </c>
      <c r="X11" s="8">
        <f>'2023 Events'!$E538</f>
        <v>0</v>
      </c>
      <c r="Y11">
        <f>'2023 Events'!$E539</f>
        <v>0</v>
      </c>
      <c r="Z11">
        <f>'2023 Events'!$E540</f>
        <v>0</v>
      </c>
      <c r="AA11" s="8"/>
      <c r="AB11" s="8">
        <f>'2023 Events'!$E557</f>
        <v>0</v>
      </c>
      <c r="AC11">
        <f>'2023 Events'!$E542</f>
        <v>0</v>
      </c>
      <c r="AD11">
        <f>'2023 Events'!$E543</f>
        <v>0</v>
      </c>
      <c r="AE11">
        <f>'2023 Events'!$E544</f>
        <v>0</v>
      </c>
      <c r="AF11">
        <f>'2023 Events'!$E545</f>
        <v>0</v>
      </c>
      <c r="AG11">
        <f>'2023 Events'!$E546</f>
        <v>0</v>
      </c>
      <c r="AH11">
        <f>'2023 Events'!$E550</f>
        <v>0</v>
      </c>
      <c r="AI11">
        <f>'2023 Events'!$E551</f>
        <v>0</v>
      </c>
      <c r="AJ11">
        <f>'2023 Events'!$E552</f>
        <v>0</v>
      </c>
      <c r="AK11">
        <f>'2023 Events'!$E553</f>
        <v>0</v>
      </c>
      <c r="AL11">
        <f>'2023 Events'!$E554</f>
        <v>0</v>
      </c>
      <c r="AM11"/>
      <c r="AN11"/>
      <c r="AO11" s="8"/>
      <c r="AP11" s="8"/>
      <c r="AQ11" s="8">
        <f>'2023 Events'!$E557</f>
        <v>0</v>
      </c>
      <c r="AR11" s="153">
        <f>'2023 Events'!$E558</f>
        <v>0</v>
      </c>
      <c r="AS11" s="157">
        <f>'2023 Events'!$E559</f>
        <v>0</v>
      </c>
      <c r="AT11" s="8">
        <f>'2023 Events'!$E560</f>
        <v>0</v>
      </c>
      <c r="AU11" s="158">
        <f>'2023 Events'!$E561</f>
        <v>0</v>
      </c>
      <c r="AV11" s="20">
        <f>'2023 Events'!$E562</f>
        <v>0</v>
      </c>
      <c r="AW11">
        <f>'2023 Events'!$E563</f>
        <v>0</v>
      </c>
      <c r="AX11" s="8">
        <f>'2023 Events'!$E564</f>
        <v>0</v>
      </c>
      <c r="AY11">
        <f>'2023 Events'!$E565</f>
        <v>0</v>
      </c>
      <c r="AZ11">
        <f>'2023 Events'!$E566</f>
        <v>0</v>
      </c>
      <c r="BA11" s="161">
        <f>'2023 Events'!$E567</f>
        <v>0</v>
      </c>
      <c r="BB11">
        <f>'2023 Events'!$E568</f>
        <v>0</v>
      </c>
      <c r="BC11" s="161">
        <f>'2023 Events'!$E570</f>
        <v>0</v>
      </c>
      <c r="BD11">
        <f>'2023 Events'!$E571</f>
        <v>0</v>
      </c>
      <c r="BE11" s="153">
        <f>'2023 Events'!$E572</f>
        <v>0</v>
      </c>
      <c r="BF11" s="157">
        <f>'2023 Events'!$E573</f>
        <v>0</v>
      </c>
      <c r="BG11" s="8">
        <f>'2023 Events'!$E574</f>
        <v>0</v>
      </c>
      <c r="BH11" s="158">
        <f>'2023 Events'!$E575</f>
        <v>0</v>
      </c>
      <c r="BI11" s="20">
        <f>'2023 Events'!$E576</f>
        <v>0</v>
      </c>
      <c r="BJ11">
        <f>'2023 Events'!$E577</f>
        <v>0</v>
      </c>
      <c r="BK11" s="161">
        <f>'2023 Events'!$E578</f>
        <v>0</v>
      </c>
      <c r="BL11">
        <f>'2023 Events'!$E579</f>
        <v>0</v>
      </c>
      <c r="BM11">
        <f>'2023 Events'!$E580</f>
        <v>0</v>
      </c>
      <c r="BN11" s="161">
        <f>'2023 Events'!$E581</f>
        <v>0</v>
      </c>
      <c r="BO11">
        <f>'2023 Events'!$E582</f>
        <v>0</v>
      </c>
      <c r="BP11" s="157">
        <f>'2023 Events'!$E583</f>
        <v>0</v>
      </c>
      <c r="BQ11" s="8">
        <f>'2023 Events'!$E584</f>
        <v>0</v>
      </c>
      <c r="BR11" s="8">
        <f>'2023 Events'!$E585</f>
        <v>0</v>
      </c>
      <c r="BS11" s="158">
        <f>'2023 Events'!$E586</f>
        <v>0</v>
      </c>
      <c r="BT11">
        <f>'2023 Events'!$E587</f>
        <v>0</v>
      </c>
      <c r="BU11">
        <f>'2023 Events'!$E588</f>
        <v>0</v>
      </c>
      <c r="BV11">
        <f>'2023 Events'!$E589</f>
        <v>0</v>
      </c>
      <c r="BW11">
        <f>'2023 Events'!$E590</f>
        <v>0</v>
      </c>
      <c r="BX11" s="8">
        <f>'2023 Events'!$E591</f>
        <v>0</v>
      </c>
      <c r="BY11">
        <f>'2023 Events'!$E592</f>
        <v>0</v>
      </c>
      <c r="BZ11">
        <f>'2023 Events'!$E593</f>
        <v>0</v>
      </c>
      <c r="CA11" s="8">
        <f>'2023 Events'!$E594</f>
        <v>0</v>
      </c>
      <c r="CB11" s="280">
        <f>'2023 Events'!$E595</f>
        <v>0</v>
      </c>
    </row>
    <row r="12" spans="1:83" x14ac:dyDescent="0.25">
      <c r="A12" s="74" t="str">
        <f>IF(Event8&lt;&gt;"", "Yes","No")</f>
        <v>No</v>
      </c>
      <c r="B12" t="str">
        <f>'2023 Events'!$I602</f>
        <v>Incomplete</v>
      </c>
      <c r="C12" t="str">
        <f t="shared" si="0"/>
        <v>No</v>
      </c>
      <c r="D12" s="20" t="str">
        <f>Checklist!$E$7</f>
        <v>Toxicology Group Interest Group</v>
      </c>
      <c r="E12" t="str">
        <f>Checklist!$E$8</f>
        <v>Interest Group</v>
      </c>
      <c r="F12" s="306">
        <v>8</v>
      </c>
      <c r="G12">
        <f>'2023 Events'!$E606</f>
        <v>0</v>
      </c>
      <c r="H12">
        <f>'2023 Events'!$E607</f>
        <v>0</v>
      </c>
      <c r="I12">
        <f>'2023 Events'!$E608</f>
        <v>0</v>
      </c>
      <c r="J12" s="285">
        <f>'2023 Events'!$E609</f>
        <v>0</v>
      </c>
      <c r="K12">
        <f>'2023 Events'!$E610</f>
        <v>0</v>
      </c>
      <c r="L12" s="8">
        <f>'2023 Events'!$E611</f>
        <v>0</v>
      </c>
      <c r="M12">
        <f>'2023 Events'!$E612</f>
        <v>0</v>
      </c>
      <c r="N12">
        <f>'2023 Events'!$E613</f>
        <v>0</v>
      </c>
      <c r="O12" s="8">
        <f>'2023 Events'!$E614</f>
        <v>0</v>
      </c>
      <c r="P12" s="116">
        <f>'2023 Events'!$E615</f>
        <v>0</v>
      </c>
      <c r="Q12" s="116">
        <f>'2023 Events'!$E616</f>
        <v>0</v>
      </c>
      <c r="R12" s="8">
        <f>'2023 Events'!$E617</f>
        <v>0</v>
      </c>
      <c r="S12">
        <f>'2023 Events'!$E618</f>
        <v>0</v>
      </c>
      <c r="T12">
        <f>'2023 Events'!$E619</f>
        <v>0</v>
      </c>
      <c r="U12" s="8">
        <f>'2023 Events'!$E620</f>
        <v>0</v>
      </c>
      <c r="V12">
        <f>'2023 Events'!$E621</f>
        <v>0</v>
      </c>
      <c r="W12">
        <f>'2023 Events'!$E622</f>
        <v>0</v>
      </c>
      <c r="X12" s="8">
        <f>'2023 Events'!$E623</f>
        <v>0</v>
      </c>
      <c r="Y12">
        <f>'2023 Events'!$E624</f>
        <v>0</v>
      </c>
      <c r="Z12">
        <f>'2023 Events'!$E625</f>
        <v>0</v>
      </c>
      <c r="AA12" s="8"/>
      <c r="AB12" s="8">
        <f>'2023 Events'!$E642</f>
        <v>0</v>
      </c>
      <c r="AC12">
        <f>'2023 Events'!$E627</f>
        <v>0</v>
      </c>
      <c r="AD12">
        <f>'2023 Events'!$E628</f>
        <v>0</v>
      </c>
      <c r="AE12">
        <f>'2023 Events'!$E629</f>
        <v>0</v>
      </c>
      <c r="AF12">
        <f>'2023 Events'!$E630</f>
        <v>0</v>
      </c>
      <c r="AG12">
        <f>'2023 Events'!$E631</f>
        <v>0</v>
      </c>
      <c r="AH12">
        <f>'2023 Events'!$E635</f>
        <v>0</v>
      </c>
      <c r="AI12">
        <f>'2023 Events'!$E636</f>
        <v>0</v>
      </c>
      <c r="AJ12">
        <f>'2023 Events'!$E637</f>
        <v>0</v>
      </c>
      <c r="AK12">
        <f>'2023 Events'!$E638</f>
        <v>0</v>
      </c>
      <c r="AL12">
        <f>'2023 Events'!$E639</f>
        <v>0</v>
      </c>
      <c r="AM12"/>
      <c r="AN12"/>
      <c r="AO12" s="8"/>
      <c r="AP12" s="8"/>
      <c r="AQ12" s="8">
        <f>'2023 Events'!$E642</f>
        <v>0</v>
      </c>
      <c r="AR12" s="153">
        <f>'2023 Events'!$E643</f>
        <v>0</v>
      </c>
      <c r="AS12" s="157">
        <f>'2023 Events'!$E644</f>
        <v>0</v>
      </c>
      <c r="AT12" s="8">
        <f>'2023 Events'!$E645</f>
        <v>0</v>
      </c>
      <c r="AU12" s="158">
        <f>'2023 Events'!$E646</f>
        <v>0</v>
      </c>
      <c r="AV12" s="20">
        <f>'2023 Events'!$E647</f>
        <v>0</v>
      </c>
      <c r="AW12">
        <f>'2023 Events'!$E648</f>
        <v>0</v>
      </c>
      <c r="AX12" s="8">
        <f>'2023 Events'!$E649</f>
        <v>0</v>
      </c>
      <c r="AY12">
        <f>'2023 Events'!$E650</f>
        <v>0</v>
      </c>
      <c r="AZ12">
        <f>'2023 Events'!$E651</f>
        <v>0</v>
      </c>
      <c r="BA12" s="161">
        <f>'2023 Events'!$E652</f>
        <v>0</v>
      </c>
      <c r="BB12">
        <f>'2023 Events'!$E653</f>
        <v>0</v>
      </c>
      <c r="BC12" s="161">
        <f>'2023 Events'!$E655</f>
        <v>0</v>
      </c>
      <c r="BD12">
        <f>'2023 Events'!$E656</f>
        <v>0</v>
      </c>
      <c r="BE12" s="153">
        <f>'2023 Events'!$E657</f>
        <v>0</v>
      </c>
      <c r="BF12" s="157">
        <f>'2023 Events'!$E658</f>
        <v>0</v>
      </c>
      <c r="BG12" s="8">
        <f>'2023 Events'!$E659</f>
        <v>0</v>
      </c>
      <c r="BH12" s="158">
        <f>'2023 Events'!$E660</f>
        <v>0</v>
      </c>
      <c r="BI12" s="20">
        <f>'2023 Events'!$E661</f>
        <v>0</v>
      </c>
      <c r="BJ12">
        <f>'2023 Events'!$E662</f>
        <v>0</v>
      </c>
      <c r="BK12" s="161">
        <f>'2023 Events'!$E663</f>
        <v>0</v>
      </c>
      <c r="BL12">
        <f>'2023 Events'!$E664</f>
        <v>0</v>
      </c>
      <c r="BM12">
        <f>'2023 Events'!$E665</f>
        <v>0</v>
      </c>
      <c r="BN12" s="161">
        <f>'2023 Events'!$E666</f>
        <v>0</v>
      </c>
      <c r="BO12">
        <f>'2023 Events'!$E667</f>
        <v>0</v>
      </c>
      <c r="BP12" s="157">
        <f>'2023 Events'!$E668</f>
        <v>0</v>
      </c>
      <c r="BQ12" s="8">
        <f>'2023 Events'!$E669</f>
        <v>0</v>
      </c>
      <c r="BR12" s="8">
        <f>'2023 Events'!$E670</f>
        <v>0</v>
      </c>
      <c r="BS12" s="158">
        <f>'2023 Events'!$E671</f>
        <v>0</v>
      </c>
      <c r="BT12">
        <f>'2023 Events'!$E672</f>
        <v>0</v>
      </c>
      <c r="BU12">
        <f>'2023 Events'!$E673</f>
        <v>0</v>
      </c>
      <c r="BV12">
        <f>'2023 Events'!$E674</f>
        <v>0</v>
      </c>
      <c r="BW12">
        <f>'2023 Events'!$E675</f>
        <v>0</v>
      </c>
      <c r="BX12" s="8">
        <f>'2023 Events'!$E676</f>
        <v>0</v>
      </c>
      <c r="BY12">
        <f>'2023 Events'!$E677</f>
        <v>0</v>
      </c>
      <c r="BZ12">
        <f>'2023 Events'!$E678</f>
        <v>0</v>
      </c>
      <c r="CA12" s="8">
        <f>'2023 Events'!$E679</f>
        <v>0</v>
      </c>
      <c r="CB12" s="280">
        <f>'2023 Events'!$E680</f>
        <v>0</v>
      </c>
    </row>
    <row r="13" spans="1:83" x14ac:dyDescent="0.25">
      <c r="A13" s="74" t="str">
        <f>IF(Event9&lt;&gt;"", "Yes","No")</f>
        <v>No</v>
      </c>
      <c r="B13" t="str">
        <f>'2023 Events'!$I687</f>
        <v>Incomplete</v>
      </c>
      <c r="C13" t="str">
        <f t="shared" si="0"/>
        <v>No</v>
      </c>
      <c r="D13" s="20" t="str">
        <f>Checklist!$E$7</f>
        <v>Toxicology Group Interest Group</v>
      </c>
      <c r="E13" t="str">
        <f>Checklist!$E$8</f>
        <v>Interest Group</v>
      </c>
      <c r="F13" s="306">
        <v>9</v>
      </c>
      <c r="G13">
        <f>'2023 Events'!$E691</f>
        <v>0</v>
      </c>
      <c r="H13">
        <f>'2023 Events'!$E692</f>
        <v>0</v>
      </c>
      <c r="I13">
        <f>'2023 Events'!$E693</f>
        <v>0</v>
      </c>
      <c r="J13" s="285">
        <f>'2023 Events'!$E694</f>
        <v>0</v>
      </c>
      <c r="K13">
        <f>'2023 Events'!$E695</f>
        <v>0</v>
      </c>
      <c r="L13" s="8">
        <f>'2023 Events'!$E696</f>
        <v>0</v>
      </c>
      <c r="M13">
        <f>'2023 Events'!$E697</f>
        <v>0</v>
      </c>
      <c r="N13">
        <f>'2023 Events'!$E698</f>
        <v>0</v>
      </c>
      <c r="O13" s="8">
        <f>'2023 Events'!$E699</f>
        <v>0</v>
      </c>
      <c r="P13" s="116">
        <f>'2023 Events'!$E700</f>
        <v>0</v>
      </c>
      <c r="Q13" s="116">
        <f>'2023 Events'!$E701</f>
        <v>0</v>
      </c>
      <c r="R13" s="8">
        <f>'2023 Events'!$E702</f>
        <v>0</v>
      </c>
      <c r="S13">
        <f>'2023 Events'!$E703</f>
        <v>0</v>
      </c>
      <c r="T13">
        <f>'2023 Events'!$E704</f>
        <v>0</v>
      </c>
      <c r="U13" s="8">
        <f>'2023 Events'!$E705</f>
        <v>0</v>
      </c>
      <c r="V13">
        <f>'2023 Events'!$E706</f>
        <v>0</v>
      </c>
      <c r="W13">
        <f>'2023 Events'!$E707</f>
        <v>0</v>
      </c>
      <c r="X13" s="8">
        <f>'2023 Events'!$E708</f>
        <v>0</v>
      </c>
      <c r="Y13">
        <f>'2023 Events'!$E709</f>
        <v>0</v>
      </c>
      <c r="Z13">
        <f>'2023 Events'!$E710</f>
        <v>0</v>
      </c>
      <c r="AA13" s="8"/>
      <c r="AB13" s="8">
        <f>'2023 Events'!$E727</f>
        <v>0</v>
      </c>
      <c r="AC13">
        <f>'2023 Events'!$E712</f>
        <v>0</v>
      </c>
      <c r="AD13">
        <f>'2023 Events'!$E713</f>
        <v>0</v>
      </c>
      <c r="AE13">
        <f>'2023 Events'!$E714</f>
        <v>0</v>
      </c>
      <c r="AF13">
        <f>'2023 Events'!$E715</f>
        <v>0</v>
      </c>
      <c r="AG13">
        <f>'2023 Events'!$E719</f>
        <v>0</v>
      </c>
      <c r="AH13">
        <f>'2023 Events'!$E720</f>
        <v>0</v>
      </c>
      <c r="AI13">
        <f>'2023 Events'!$E721</f>
        <v>0</v>
      </c>
      <c r="AJ13">
        <f>'2023 Events'!$E722</f>
        <v>0</v>
      </c>
      <c r="AK13">
        <f>'2023 Events'!$E723</f>
        <v>0</v>
      </c>
      <c r="AL13">
        <f>'2023 Events'!$E724</f>
        <v>0</v>
      </c>
      <c r="AM13"/>
      <c r="AN13"/>
      <c r="AO13" s="8"/>
      <c r="AP13" s="8"/>
      <c r="AQ13" s="8">
        <f>'2023 Events'!$E727</f>
        <v>0</v>
      </c>
      <c r="AR13" s="153">
        <f>'2023 Events'!$E728</f>
        <v>0</v>
      </c>
      <c r="AS13" s="157">
        <f>'2023 Events'!$E729</f>
        <v>0</v>
      </c>
      <c r="AT13" s="8">
        <f>'2023 Events'!$E730</f>
        <v>0</v>
      </c>
      <c r="AU13" s="158">
        <f>'2023 Events'!$E731</f>
        <v>0</v>
      </c>
      <c r="AV13" s="20">
        <f>'2023 Events'!$E732</f>
        <v>0</v>
      </c>
      <c r="AW13">
        <f>'2023 Events'!$E733</f>
        <v>0</v>
      </c>
      <c r="AX13" s="8">
        <f>'2023 Events'!$E734</f>
        <v>0</v>
      </c>
      <c r="AY13">
        <f>'2023 Events'!$E735</f>
        <v>0</v>
      </c>
      <c r="AZ13">
        <f>'2023 Events'!$E736</f>
        <v>0</v>
      </c>
      <c r="BA13" s="161">
        <f>'2023 Events'!$E737</f>
        <v>0</v>
      </c>
      <c r="BB13">
        <f>'2023 Events'!$E738</f>
        <v>0</v>
      </c>
      <c r="BC13" s="161">
        <f>'2023 Events'!$E740</f>
        <v>0</v>
      </c>
      <c r="BD13">
        <f>'2023 Events'!$E741</f>
        <v>0</v>
      </c>
      <c r="BE13" s="153">
        <f>'2023 Events'!$E742</f>
        <v>0</v>
      </c>
      <c r="BF13" s="157">
        <f>'2023 Events'!$E743</f>
        <v>0</v>
      </c>
      <c r="BG13" s="8">
        <f>'2023 Events'!$E744</f>
        <v>0</v>
      </c>
      <c r="BH13" s="158">
        <f>'2023 Events'!$E745</f>
        <v>0</v>
      </c>
      <c r="BI13" s="20">
        <f>'2023 Events'!$E746</f>
        <v>0</v>
      </c>
      <c r="BJ13">
        <f>'2023 Events'!$E747</f>
        <v>0</v>
      </c>
      <c r="BK13" s="161">
        <f>'2023 Events'!$E748</f>
        <v>0</v>
      </c>
      <c r="BL13">
        <f>'2023 Events'!$E749</f>
        <v>0</v>
      </c>
      <c r="BM13">
        <f>'2023 Events'!$E750</f>
        <v>0</v>
      </c>
      <c r="BN13" s="161">
        <f>'2023 Events'!$E751</f>
        <v>0</v>
      </c>
      <c r="BO13">
        <f>'2023 Events'!$E752</f>
        <v>0</v>
      </c>
      <c r="BP13" s="157">
        <f>'2023 Events'!$E753</f>
        <v>0</v>
      </c>
      <c r="BQ13" s="8">
        <f>'2023 Events'!$E754</f>
        <v>0</v>
      </c>
      <c r="BR13" s="8">
        <f>'2023 Events'!$E755</f>
        <v>0</v>
      </c>
      <c r="BS13" s="158">
        <f>'2023 Events'!$E756</f>
        <v>0</v>
      </c>
      <c r="BT13">
        <f>'2023 Events'!$E757</f>
        <v>0</v>
      </c>
      <c r="BU13">
        <f>'2023 Events'!$E758</f>
        <v>0</v>
      </c>
      <c r="BV13">
        <f>'2023 Events'!$E759</f>
        <v>0</v>
      </c>
      <c r="BW13">
        <f>'2023 Events'!$E760</f>
        <v>0</v>
      </c>
      <c r="BX13" s="8">
        <f>'2023 Events'!$E761</f>
        <v>0</v>
      </c>
      <c r="BY13">
        <f>'2023 Events'!$E762</f>
        <v>0</v>
      </c>
      <c r="BZ13">
        <f>'2023 Events'!$E763</f>
        <v>0</v>
      </c>
      <c r="CA13" s="8">
        <f>'2023 Events'!$E764</f>
        <v>0</v>
      </c>
      <c r="CB13" s="280">
        <f>'2023 Events'!$E765</f>
        <v>0</v>
      </c>
    </row>
    <row r="14" spans="1:83" x14ac:dyDescent="0.25">
      <c r="A14" s="74" t="str">
        <f>IF(Event10&lt;&gt;"", "Yes","No")</f>
        <v>No</v>
      </c>
      <c r="B14" t="str">
        <f>'2023 Events'!$I772</f>
        <v>Incomplete</v>
      </c>
      <c r="C14" t="str">
        <f t="shared" si="0"/>
        <v>No</v>
      </c>
      <c r="D14" s="20" t="str">
        <f>Checklist!$E$7</f>
        <v>Toxicology Group Interest Group</v>
      </c>
      <c r="E14" t="str">
        <f>Checklist!$E$8</f>
        <v>Interest Group</v>
      </c>
      <c r="F14" s="306">
        <v>10</v>
      </c>
      <c r="G14">
        <f>'2023 Events'!$E776</f>
        <v>0</v>
      </c>
      <c r="H14">
        <f>'2023 Events'!$E777</f>
        <v>0</v>
      </c>
      <c r="I14">
        <f>'2023 Events'!$E778</f>
        <v>0</v>
      </c>
      <c r="J14" s="285">
        <f>'2023 Events'!$E779</f>
        <v>0</v>
      </c>
      <c r="K14">
        <f>'2023 Events'!$E780</f>
        <v>0</v>
      </c>
      <c r="L14" s="8">
        <f>'2023 Events'!$E781</f>
        <v>0</v>
      </c>
      <c r="M14">
        <f>'2023 Events'!$E782</f>
        <v>0</v>
      </c>
      <c r="N14">
        <f>'2023 Events'!$E783</f>
        <v>0</v>
      </c>
      <c r="O14" s="8">
        <f>'2023 Events'!$E784</f>
        <v>0</v>
      </c>
      <c r="P14" s="116">
        <f>'2023 Events'!$E785</f>
        <v>0</v>
      </c>
      <c r="Q14" s="116">
        <f>'2023 Events'!$E786</f>
        <v>0</v>
      </c>
      <c r="R14" s="8">
        <f>'2023 Events'!$E787</f>
        <v>0</v>
      </c>
      <c r="S14">
        <f>'2023 Events'!$E788</f>
        <v>0</v>
      </c>
      <c r="T14">
        <f>'2023 Events'!$E789</f>
        <v>0</v>
      </c>
      <c r="U14" s="8">
        <f>'2023 Events'!$E790</f>
        <v>0</v>
      </c>
      <c r="V14">
        <f>'2023 Events'!$E791</f>
        <v>0</v>
      </c>
      <c r="W14">
        <f>'2023 Events'!$E792</f>
        <v>0</v>
      </c>
      <c r="X14" s="8">
        <f>'2023 Events'!$E793</f>
        <v>0</v>
      </c>
      <c r="Y14">
        <f>'2023 Events'!$E794</f>
        <v>0</v>
      </c>
      <c r="Z14">
        <f>'2023 Events'!$E795</f>
        <v>0</v>
      </c>
      <c r="AA14" s="8"/>
      <c r="AB14" s="8">
        <f>'2023 Events'!$E812</f>
        <v>0</v>
      </c>
      <c r="AC14">
        <f>'2023 Events'!$E797</f>
        <v>0</v>
      </c>
      <c r="AD14">
        <f>'2023 Events'!$E798</f>
        <v>0</v>
      </c>
      <c r="AE14">
        <f>'2023 Events'!$E799</f>
        <v>0</v>
      </c>
      <c r="AF14">
        <f>'2023 Events'!$E800</f>
        <v>0</v>
      </c>
      <c r="AG14">
        <f>'2023 Events'!$E804</f>
        <v>0</v>
      </c>
      <c r="AH14">
        <f>'2023 Events'!$E805</f>
        <v>0</v>
      </c>
      <c r="AI14">
        <f>'2023 Events'!$E806</f>
        <v>0</v>
      </c>
      <c r="AJ14">
        <f>'2023 Events'!$E807</f>
        <v>0</v>
      </c>
      <c r="AK14">
        <f>'2023 Events'!$E808</f>
        <v>0</v>
      </c>
      <c r="AL14">
        <f>'2023 Events'!$E809</f>
        <v>0</v>
      </c>
      <c r="AM14"/>
      <c r="AN14"/>
      <c r="AO14" s="8"/>
      <c r="AP14" s="8"/>
      <c r="AQ14" s="8">
        <f>'2023 Events'!$E812</f>
        <v>0</v>
      </c>
      <c r="AR14" s="153">
        <f>'2023 Events'!$E813</f>
        <v>0</v>
      </c>
      <c r="AS14" s="157">
        <f>'2023 Events'!$E814</f>
        <v>0</v>
      </c>
      <c r="AT14" s="8">
        <f>'2023 Events'!$E815</f>
        <v>0</v>
      </c>
      <c r="AU14" s="158">
        <f>'2023 Events'!$E816</f>
        <v>0</v>
      </c>
      <c r="AV14" s="20">
        <f>'2023 Events'!$E817</f>
        <v>0</v>
      </c>
      <c r="AW14">
        <f>'2023 Events'!$E818</f>
        <v>0</v>
      </c>
      <c r="AX14" s="8">
        <f>'2023 Events'!$E819</f>
        <v>0</v>
      </c>
      <c r="AY14">
        <f>'2023 Events'!$E820</f>
        <v>0</v>
      </c>
      <c r="AZ14">
        <f>'2023 Events'!$E821</f>
        <v>0</v>
      </c>
      <c r="BA14" s="161">
        <f>'2023 Events'!$E822</f>
        <v>0</v>
      </c>
      <c r="BB14">
        <f>'2023 Events'!$E823</f>
        <v>0</v>
      </c>
      <c r="BC14" s="161">
        <f>'2023 Events'!$E825</f>
        <v>0</v>
      </c>
      <c r="BD14">
        <f>'2023 Events'!$E826</f>
        <v>0</v>
      </c>
      <c r="BE14" s="153">
        <f>'2023 Events'!$E827</f>
        <v>0</v>
      </c>
      <c r="BF14" s="157">
        <f>'2023 Events'!$E828</f>
        <v>0</v>
      </c>
      <c r="BG14" s="8">
        <f>'2023 Events'!$E829</f>
        <v>0</v>
      </c>
      <c r="BH14" s="158">
        <f>'2023 Events'!$E830</f>
        <v>0</v>
      </c>
      <c r="BI14" s="20">
        <f>'2023 Events'!$E831</f>
        <v>0</v>
      </c>
      <c r="BJ14">
        <f>'2023 Events'!$E832</f>
        <v>0</v>
      </c>
      <c r="BK14" s="161">
        <f>'2023 Events'!$E833</f>
        <v>0</v>
      </c>
      <c r="BL14">
        <f>'2023 Events'!$E834</f>
        <v>0</v>
      </c>
      <c r="BM14">
        <f>'2023 Events'!$E835</f>
        <v>0</v>
      </c>
      <c r="BN14" s="161">
        <f>'2023 Events'!$E836</f>
        <v>0</v>
      </c>
      <c r="BO14">
        <f>'2023 Events'!$E837</f>
        <v>0</v>
      </c>
      <c r="BP14" s="157">
        <f>'2023 Events'!$E838</f>
        <v>0</v>
      </c>
      <c r="BQ14" s="8">
        <f>'2023 Events'!$E839</f>
        <v>0</v>
      </c>
      <c r="BR14" s="8">
        <f>'2023 Events'!$E840</f>
        <v>0</v>
      </c>
      <c r="BS14" s="158">
        <f>'2023 Events'!$E841</f>
        <v>0</v>
      </c>
      <c r="BT14">
        <f>'2023 Events'!$E842</f>
        <v>0</v>
      </c>
      <c r="BU14">
        <f>'2023 Events'!$E843</f>
        <v>0</v>
      </c>
      <c r="BV14">
        <f>'2023 Events'!$E844</f>
        <v>0</v>
      </c>
      <c r="BW14">
        <f>'2023 Events'!$E845</f>
        <v>0</v>
      </c>
      <c r="BX14" s="8">
        <f>'2023 Events'!$E846</f>
        <v>0</v>
      </c>
      <c r="BY14">
        <f>'2023 Events'!$E847</f>
        <v>0</v>
      </c>
      <c r="BZ14">
        <f>'2023 Events'!$E848</f>
        <v>0</v>
      </c>
      <c r="CA14" s="8">
        <f>'2023 Events'!$E849</f>
        <v>0</v>
      </c>
      <c r="CB14" s="280">
        <f>'2023 Events'!$E850</f>
        <v>0</v>
      </c>
    </row>
    <row r="15" spans="1:83" x14ac:dyDescent="0.25">
      <c r="A15" s="74" t="str">
        <f>IF(Event11&lt;&gt;"", "Yes","No")</f>
        <v>No</v>
      </c>
      <c r="B15" t="str">
        <f>'2023 Events'!$I857</f>
        <v>Incomplete</v>
      </c>
      <c r="C15" t="str">
        <f t="shared" si="0"/>
        <v>No</v>
      </c>
      <c r="D15" s="20" t="str">
        <f>Checklist!$E$7</f>
        <v>Toxicology Group Interest Group</v>
      </c>
      <c r="E15" t="str">
        <f>Checklist!$E$8</f>
        <v>Interest Group</v>
      </c>
      <c r="F15" s="306">
        <v>11</v>
      </c>
      <c r="G15">
        <f>'2023 Events'!$E861</f>
        <v>0</v>
      </c>
      <c r="H15">
        <f>'2023 Events'!$E862</f>
        <v>0</v>
      </c>
      <c r="I15">
        <f>'2023 Events'!$E863</f>
        <v>0</v>
      </c>
      <c r="J15" s="285">
        <f>'2023 Events'!$E864</f>
        <v>0</v>
      </c>
      <c r="K15">
        <f>'2023 Events'!$E865</f>
        <v>0</v>
      </c>
      <c r="L15" s="8">
        <f>'2023 Events'!$E866</f>
        <v>0</v>
      </c>
      <c r="M15">
        <f>'2023 Events'!$E867</f>
        <v>0</v>
      </c>
      <c r="N15">
        <f>'2023 Events'!$E868</f>
        <v>0</v>
      </c>
      <c r="O15" s="8">
        <f>'2023 Events'!$E869</f>
        <v>0</v>
      </c>
      <c r="P15" s="116">
        <f>'2023 Events'!$E870</f>
        <v>0</v>
      </c>
      <c r="Q15" s="116">
        <f>'2023 Events'!$E871</f>
        <v>0</v>
      </c>
      <c r="R15" s="8">
        <f>'2023 Events'!$E872</f>
        <v>0</v>
      </c>
      <c r="S15">
        <f>'2023 Events'!$E873</f>
        <v>0</v>
      </c>
      <c r="T15">
        <f>'2023 Events'!$E874</f>
        <v>0</v>
      </c>
      <c r="U15" s="8">
        <f>'2023 Events'!$E875</f>
        <v>0</v>
      </c>
      <c r="V15">
        <f>'2023 Events'!$E876</f>
        <v>0</v>
      </c>
      <c r="W15">
        <f>'2023 Events'!$E877</f>
        <v>0</v>
      </c>
      <c r="X15" s="8">
        <f>'2023 Events'!$E878</f>
        <v>0</v>
      </c>
      <c r="Y15">
        <f>'2023 Events'!$E879</f>
        <v>0</v>
      </c>
      <c r="Z15">
        <f>'2023 Events'!$E881</f>
        <v>0</v>
      </c>
      <c r="AA15" s="8"/>
      <c r="AB15" s="8">
        <f>'2023 Events'!$E881</f>
        <v>0</v>
      </c>
      <c r="AC15">
        <f>'2023 Events'!$E882</f>
        <v>0</v>
      </c>
      <c r="AD15">
        <f>'2023 Events'!$E883</f>
        <v>0</v>
      </c>
      <c r="AE15">
        <f>'2023 Events'!$E884</f>
        <v>0</v>
      </c>
      <c r="AF15">
        <f>'2023 Events'!$E885</f>
        <v>0</v>
      </c>
      <c r="AG15">
        <f>'2023 Events'!$E889</f>
        <v>0</v>
      </c>
      <c r="AH15">
        <f>'2023 Events'!$E890</f>
        <v>0</v>
      </c>
      <c r="AI15">
        <f>'2023 Events'!$E891</f>
        <v>0</v>
      </c>
      <c r="AJ15">
        <f>'2023 Events'!$E892</f>
        <v>0</v>
      </c>
      <c r="AK15">
        <f>'2023 Events'!$E893</f>
        <v>0</v>
      </c>
      <c r="AL15">
        <f>'2023 Events'!$E894</f>
        <v>0</v>
      </c>
      <c r="AM15"/>
      <c r="AN15"/>
      <c r="AO15" s="8"/>
      <c r="AP15" s="8"/>
      <c r="AQ15" s="8">
        <f>'2023 Events'!$E881</f>
        <v>0</v>
      </c>
      <c r="AR15" s="153">
        <f>'2023 Events'!$E898</f>
        <v>0</v>
      </c>
      <c r="AS15" s="157">
        <f>'2023 Events'!$E899</f>
        <v>0</v>
      </c>
      <c r="AT15" s="8">
        <f>'2023 Events'!$E900</f>
        <v>0</v>
      </c>
      <c r="AU15" s="158">
        <f>'2023 Events'!$E901</f>
        <v>0</v>
      </c>
      <c r="AV15" s="20">
        <f>'2023 Events'!$E902</f>
        <v>0</v>
      </c>
      <c r="AW15">
        <f>'2023 Events'!$E903</f>
        <v>0</v>
      </c>
      <c r="AX15" s="8">
        <f>'2023 Events'!$E904</f>
        <v>0</v>
      </c>
      <c r="AY15">
        <f>'2023 Events'!$E905</f>
        <v>0</v>
      </c>
      <c r="AZ15">
        <f>'2023 Events'!$E906</f>
        <v>0</v>
      </c>
      <c r="BA15" s="161">
        <f>'2023 Events'!$E907</f>
        <v>0</v>
      </c>
      <c r="BB15">
        <f>'2023 Events'!$E908</f>
        <v>0</v>
      </c>
      <c r="BC15" s="161">
        <f>'2023 Events'!$E910</f>
        <v>0</v>
      </c>
      <c r="BD15">
        <f>'2023 Events'!$E911</f>
        <v>0</v>
      </c>
      <c r="BE15" s="153">
        <f>'2023 Events'!$E912</f>
        <v>0</v>
      </c>
      <c r="BF15" s="157">
        <f>'2023 Events'!$E913</f>
        <v>0</v>
      </c>
      <c r="BG15" s="8">
        <f>'2023 Events'!$E914</f>
        <v>0</v>
      </c>
      <c r="BH15" s="158">
        <f>'2023 Events'!$E915</f>
        <v>0</v>
      </c>
      <c r="BI15" s="20">
        <f>'2023 Events'!$E916</f>
        <v>0</v>
      </c>
      <c r="BJ15">
        <f>'2023 Events'!$E917</f>
        <v>0</v>
      </c>
      <c r="BK15" s="161">
        <f>'2023 Events'!$E918</f>
        <v>0</v>
      </c>
      <c r="BL15">
        <f>'2023 Events'!$E919</f>
        <v>0</v>
      </c>
      <c r="BM15">
        <f>'2023 Events'!$E920</f>
        <v>0</v>
      </c>
      <c r="BN15" s="161">
        <f>'2023 Events'!$E921</f>
        <v>0</v>
      </c>
      <c r="BO15">
        <f>'2023 Events'!$E922</f>
        <v>0</v>
      </c>
      <c r="BP15" s="157">
        <f>'2023 Events'!$E923</f>
        <v>0</v>
      </c>
      <c r="BQ15" s="8">
        <f>'2023 Events'!$E924</f>
        <v>0</v>
      </c>
      <c r="BR15" s="8">
        <f>'2023 Events'!$E925</f>
        <v>0</v>
      </c>
      <c r="BS15" s="158">
        <f>'2023 Events'!$E926</f>
        <v>0</v>
      </c>
      <c r="BT15">
        <f>'2023 Events'!$E927</f>
        <v>0</v>
      </c>
      <c r="BU15">
        <f>'2023 Events'!$E928</f>
        <v>0</v>
      </c>
      <c r="BV15">
        <f>'2023 Events'!$E929</f>
        <v>0</v>
      </c>
      <c r="BW15">
        <f>'2023 Events'!$E930</f>
        <v>0</v>
      </c>
      <c r="BX15" s="8">
        <f>'2023 Events'!$E931</f>
        <v>0</v>
      </c>
      <c r="BY15">
        <f>'2023 Events'!$E932</f>
        <v>0</v>
      </c>
      <c r="BZ15">
        <f>'2023 Events'!$E933</f>
        <v>0</v>
      </c>
      <c r="CA15" s="8">
        <f>'2023 Events'!$E934</f>
        <v>0</v>
      </c>
      <c r="CB15" s="280">
        <f>'2023 Events'!$E935</f>
        <v>0</v>
      </c>
    </row>
    <row r="16" spans="1:83" x14ac:dyDescent="0.25">
      <c r="A16" s="74" t="str">
        <f>IF(Event12&lt;&gt;"", "Yes","No")</f>
        <v>No</v>
      </c>
      <c r="B16" t="str">
        <f>'2023 Events'!$I942</f>
        <v>Incomplete</v>
      </c>
      <c r="C16" t="str">
        <f t="shared" si="0"/>
        <v>No</v>
      </c>
      <c r="D16" s="20" t="str">
        <f>Checklist!$E$7</f>
        <v>Toxicology Group Interest Group</v>
      </c>
      <c r="E16" t="str">
        <f>Checklist!$E$8</f>
        <v>Interest Group</v>
      </c>
      <c r="F16" s="306">
        <v>12</v>
      </c>
      <c r="G16">
        <f>'2023 Events'!$E946</f>
        <v>0</v>
      </c>
      <c r="H16">
        <f>'2023 Events'!$E947</f>
        <v>0</v>
      </c>
      <c r="I16">
        <f>'2023 Events'!$E948</f>
        <v>0</v>
      </c>
      <c r="J16" s="285">
        <f>'2023 Events'!$E949</f>
        <v>0</v>
      </c>
      <c r="K16">
        <f>'2023 Events'!$E950</f>
        <v>0</v>
      </c>
      <c r="L16" s="8">
        <f>'2023 Events'!$E951</f>
        <v>0</v>
      </c>
      <c r="M16">
        <f>'2023 Events'!$E952</f>
        <v>0</v>
      </c>
      <c r="N16">
        <f>'2023 Events'!$E953</f>
        <v>0</v>
      </c>
      <c r="O16" s="8">
        <f>'2023 Events'!$E954</f>
        <v>0</v>
      </c>
      <c r="P16" s="116">
        <f>'2023 Events'!$E955</f>
        <v>0</v>
      </c>
      <c r="Q16" s="116">
        <f>'2023 Events'!$E956</f>
        <v>0</v>
      </c>
      <c r="R16" s="8">
        <f>'2023 Events'!$E957</f>
        <v>0</v>
      </c>
      <c r="S16">
        <f>'2023 Events'!$E958</f>
        <v>0</v>
      </c>
      <c r="T16">
        <f>'2023 Events'!$E959</f>
        <v>0</v>
      </c>
      <c r="U16" s="8">
        <f>'2023 Events'!$E960</f>
        <v>0</v>
      </c>
      <c r="V16">
        <f>'2023 Events'!$E961</f>
        <v>0</v>
      </c>
      <c r="W16">
        <f>'2023 Events'!$E962</f>
        <v>0</v>
      </c>
      <c r="X16" s="8">
        <f>'2023 Events'!$E963</f>
        <v>0</v>
      </c>
      <c r="Y16">
        <f>'2023 Events'!$E964</f>
        <v>0</v>
      </c>
      <c r="Z16">
        <f>'2023 Events'!$E966</f>
        <v>0</v>
      </c>
      <c r="AA16" s="8"/>
      <c r="AB16" s="8">
        <f>'2023 Events'!$E966</f>
        <v>0</v>
      </c>
      <c r="AC16">
        <f>'2023 Events'!$E967</f>
        <v>0</v>
      </c>
      <c r="AD16">
        <f>'2023 Events'!$E968</f>
        <v>0</v>
      </c>
      <c r="AE16">
        <f>'2023 Events'!$E969</f>
        <v>0</v>
      </c>
      <c r="AF16">
        <f>'2023 Events'!$E970</f>
        <v>0</v>
      </c>
      <c r="AG16">
        <f>'2023 Events'!$E974</f>
        <v>0</v>
      </c>
      <c r="AH16">
        <f>'2023 Events'!$E975</f>
        <v>0</v>
      </c>
      <c r="AI16">
        <f>'2023 Events'!$E976</f>
        <v>0</v>
      </c>
      <c r="AJ16">
        <f>'2023 Events'!$E977</f>
        <v>0</v>
      </c>
      <c r="AK16">
        <f>'2023 Events'!$E978</f>
        <v>0</v>
      </c>
      <c r="AL16">
        <f>'2023 Events'!$E979</f>
        <v>0</v>
      </c>
      <c r="AM16"/>
      <c r="AN16"/>
      <c r="AO16" s="8"/>
      <c r="AP16" s="8"/>
      <c r="AQ16" s="8">
        <f>'2023 Events'!$E966</f>
        <v>0</v>
      </c>
      <c r="AR16" s="153">
        <f>'2023 Events'!$E983</f>
        <v>0</v>
      </c>
      <c r="AS16" s="157">
        <f>'2023 Events'!$E984</f>
        <v>0</v>
      </c>
      <c r="AT16" s="8">
        <f>'2023 Events'!$E985</f>
        <v>0</v>
      </c>
      <c r="AU16" s="158">
        <f>'2023 Events'!$E986</f>
        <v>0</v>
      </c>
      <c r="AV16" s="20">
        <f>'2023 Events'!$E987</f>
        <v>0</v>
      </c>
      <c r="AW16">
        <f>'2023 Events'!$E988</f>
        <v>0</v>
      </c>
      <c r="AX16" s="8">
        <f>'2023 Events'!$E989</f>
        <v>0</v>
      </c>
      <c r="AY16">
        <f>'2023 Events'!$E990</f>
        <v>0</v>
      </c>
      <c r="AZ16">
        <f>'2023 Events'!$E991</f>
        <v>0</v>
      </c>
      <c r="BA16" s="161">
        <f>'2023 Events'!$E992</f>
        <v>0</v>
      </c>
      <c r="BB16">
        <f>'2023 Events'!$E993</f>
        <v>0</v>
      </c>
      <c r="BC16" s="161">
        <f>'2023 Events'!$E995</f>
        <v>0</v>
      </c>
      <c r="BD16">
        <f>'2023 Events'!$E996</f>
        <v>0</v>
      </c>
      <c r="BE16" s="153">
        <f>'2023 Events'!$E997</f>
        <v>0</v>
      </c>
      <c r="BF16" s="157">
        <f>'2023 Events'!$E998</f>
        <v>0</v>
      </c>
      <c r="BG16" s="8">
        <f>'2023 Events'!$E999</f>
        <v>0</v>
      </c>
      <c r="BH16" s="158">
        <f>'2023 Events'!$E1000</f>
        <v>0</v>
      </c>
      <c r="BI16" s="20">
        <f>'2023 Events'!$E1001</f>
        <v>0</v>
      </c>
      <c r="BJ16">
        <f>'2023 Events'!$E1002</f>
        <v>0</v>
      </c>
      <c r="BK16" s="161">
        <f>'2023 Events'!$E1003</f>
        <v>0</v>
      </c>
      <c r="BL16">
        <f>'2023 Events'!$E1004</f>
        <v>0</v>
      </c>
      <c r="BM16">
        <f>'2023 Events'!$E1005</f>
        <v>0</v>
      </c>
      <c r="BN16" s="161">
        <f>'2023 Events'!$E1006</f>
        <v>0</v>
      </c>
      <c r="BO16">
        <f>'2023 Events'!$E1007</f>
        <v>0</v>
      </c>
      <c r="BP16" s="157">
        <f>'2023 Events'!$E1008</f>
        <v>0</v>
      </c>
      <c r="BQ16" s="8">
        <f>'2023 Events'!$E1009</f>
        <v>0</v>
      </c>
      <c r="BR16" s="8">
        <f>'2023 Events'!$E1010</f>
        <v>0</v>
      </c>
      <c r="BS16" s="158">
        <f>'2023 Events'!$E1011</f>
        <v>0</v>
      </c>
      <c r="BT16">
        <f>'2023 Events'!$E1012</f>
        <v>0</v>
      </c>
      <c r="BU16">
        <f>'2023 Events'!$E1013</f>
        <v>0</v>
      </c>
      <c r="BV16">
        <f>'2023 Events'!$E1014</f>
        <v>0</v>
      </c>
      <c r="BW16">
        <f>'2023 Events'!$E1015</f>
        <v>0</v>
      </c>
      <c r="BX16" s="8">
        <f>'2023 Events'!$E1016</f>
        <v>0</v>
      </c>
      <c r="BY16">
        <f>'2023 Events'!$E1017</f>
        <v>0</v>
      </c>
      <c r="BZ16">
        <f>'2023 Events'!$E1018</f>
        <v>0</v>
      </c>
      <c r="CA16" s="8">
        <f>'2023 Events'!$E1019</f>
        <v>0</v>
      </c>
      <c r="CB16" s="280">
        <f>'2023 Events'!$E1020</f>
        <v>0</v>
      </c>
    </row>
    <row r="17" spans="1:80" x14ac:dyDescent="0.25">
      <c r="A17" s="74" t="str">
        <f>IF(Event13&lt;&gt;"", "Yes","No")</f>
        <v>No</v>
      </c>
      <c r="B17" t="str">
        <f>'2023 Events'!$I1027</f>
        <v>Incomplete</v>
      </c>
      <c r="C17" t="str">
        <f t="shared" si="0"/>
        <v>No</v>
      </c>
      <c r="D17" s="20" t="str">
        <f>Checklist!$E$7</f>
        <v>Toxicology Group Interest Group</v>
      </c>
      <c r="E17" t="str">
        <f>Checklist!$E$8</f>
        <v>Interest Group</v>
      </c>
      <c r="F17" s="306">
        <v>13</v>
      </c>
      <c r="G17">
        <f>'2023 Events'!$E1031</f>
        <v>0</v>
      </c>
      <c r="H17">
        <f>'2023 Events'!$E1032</f>
        <v>0</v>
      </c>
      <c r="I17">
        <f>'2023 Events'!$E1033</f>
        <v>0</v>
      </c>
      <c r="J17" s="285">
        <f>'2023 Events'!$E1034</f>
        <v>0</v>
      </c>
      <c r="K17">
        <f>'2023 Events'!$E1035</f>
        <v>0</v>
      </c>
      <c r="L17" s="8">
        <f>'2023 Events'!$E1036</f>
        <v>0</v>
      </c>
      <c r="M17">
        <f>'2023 Events'!$E1037</f>
        <v>0</v>
      </c>
      <c r="N17">
        <f>'2023 Events'!$E1038</f>
        <v>0</v>
      </c>
      <c r="O17" s="8">
        <f>'2023 Events'!$E1039</f>
        <v>0</v>
      </c>
      <c r="P17" s="116">
        <f>'2023 Events'!$E1040</f>
        <v>0</v>
      </c>
      <c r="Q17" s="116">
        <f>'2023 Events'!$E1041</f>
        <v>0</v>
      </c>
      <c r="R17" s="8">
        <f>'2023 Events'!$E1042</f>
        <v>0</v>
      </c>
      <c r="S17">
        <f>'2023 Events'!$E1043</f>
        <v>0</v>
      </c>
      <c r="T17">
        <f>'2023 Events'!$E1044</f>
        <v>0</v>
      </c>
      <c r="U17" s="8">
        <f>'2023 Events'!$E1045</f>
        <v>0</v>
      </c>
      <c r="V17">
        <f>'2023 Events'!$E1046</f>
        <v>0</v>
      </c>
      <c r="W17">
        <f>'2023 Events'!$E1047</f>
        <v>0</v>
      </c>
      <c r="X17" s="8">
        <f>'2023 Events'!$E1048</f>
        <v>0</v>
      </c>
      <c r="Y17">
        <f>'2023 Events'!$E1049</f>
        <v>0</v>
      </c>
      <c r="Z17">
        <f>'2023 Events'!$E1051</f>
        <v>0</v>
      </c>
      <c r="AA17" s="8"/>
      <c r="AB17" s="8">
        <f>'2023 Events'!$E1051</f>
        <v>0</v>
      </c>
      <c r="AC17">
        <f>'2023 Events'!$E1052</f>
        <v>0</v>
      </c>
      <c r="AD17">
        <f>'2023 Events'!$E1053</f>
        <v>0</v>
      </c>
      <c r="AE17">
        <f>'2023 Events'!$E1054</f>
        <v>0</v>
      </c>
      <c r="AF17">
        <f>'2023 Events'!$E1058</f>
        <v>0</v>
      </c>
      <c r="AG17">
        <f>'2023 Events'!$E1059</f>
        <v>0</v>
      </c>
      <c r="AH17">
        <f>'2023 Events'!$E1060</f>
        <v>0</v>
      </c>
      <c r="AI17">
        <f>'2023 Events'!$E1061</f>
        <v>0</v>
      </c>
      <c r="AJ17">
        <f>'2023 Events'!$E1062</f>
        <v>0</v>
      </c>
      <c r="AK17">
        <f>'2023 Events'!$E1063</f>
        <v>0</v>
      </c>
      <c r="AL17">
        <f>'2023 Events'!$E1064</f>
        <v>0</v>
      </c>
      <c r="AM17"/>
      <c r="AN17"/>
      <c r="AO17" s="8"/>
      <c r="AP17" s="8"/>
      <c r="AQ17" s="8">
        <f>'2023 Events'!$E1051</f>
        <v>0</v>
      </c>
      <c r="AR17" s="153">
        <f>'2023 Events'!$E1068</f>
        <v>0</v>
      </c>
      <c r="AS17" s="157">
        <f>'2023 Events'!$E1069</f>
        <v>0</v>
      </c>
      <c r="AT17" s="8">
        <f>'2023 Events'!$E1070</f>
        <v>0</v>
      </c>
      <c r="AU17" s="158">
        <f>'2023 Events'!$E1071</f>
        <v>0</v>
      </c>
      <c r="AV17" s="20">
        <f>'2023 Events'!$E1072</f>
        <v>0</v>
      </c>
      <c r="AW17">
        <f>'2023 Events'!$E1073</f>
        <v>0</v>
      </c>
      <c r="AX17" s="8">
        <f>'2023 Events'!$E1074</f>
        <v>0</v>
      </c>
      <c r="AY17">
        <f>'2023 Events'!$E1075</f>
        <v>0</v>
      </c>
      <c r="AZ17">
        <f>'2023 Events'!$E1076</f>
        <v>0</v>
      </c>
      <c r="BA17" s="161">
        <f>'2023 Events'!$E1077</f>
        <v>0</v>
      </c>
      <c r="BB17">
        <f>'2023 Events'!$E1078</f>
        <v>0</v>
      </c>
      <c r="BC17" s="161">
        <f>'2023 Events'!$E1080</f>
        <v>0</v>
      </c>
      <c r="BD17">
        <f>'2023 Events'!$E1081</f>
        <v>0</v>
      </c>
      <c r="BE17" s="153">
        <f>'2023 Events'!$E1082</f>
        <v>0</v>
      </c>
      <c r="BF17" s="157">
        <f>'2023 Events'!$E1083</f>
        <v>0</v>
      </c>
      <c r="BG17" s="8">
        <f>'2023 Events'!$E1084</f>
        <v>0</v>
      </c>
      <c r="BH17" s="158">
        <f>'2023 Events'!$E1085</f>
        <v>0</v>
      </c>
      <c r="BI17" s="20">
        <f>'2023 Events'!$E1086</f>
        <v>0</v>
      </c>
      <c r="BJ17">
        <f>'2023 Events'!$E1087</f>
        <v>0</v>
      </c>
      <c r="BK17" s="161">
        <f>'2023 Events'!$E1088</f>
        <v>0</v>
      </c>
      <c r="BL17">
        <f>'2023 Events'!$E1089</f>
        <v>0</v>
      </c>
      <c r="BM17">
        <f>'2023 Events'!$E1090</f>
        <v>0</v>
      </c>
      <c r="BN17" s="161">
        <f>'2023 Events'!$E1091</f>
        <v>0</v>
      </c>
      <c r="BO17">
        <f>'2023 Events'!$E1092</f>
        <v>0</v>
      </c>
      <c r="BP17" s="157">
        <f>'2023 Events'!$E1093</f>
        <v>0</v>
      </c>
      <c r="BQ17" s="8">
        <f>'2023 Events'!$E1094</f>
        <v>0</v>
      </c>
      <c r="BR17" s="8">
        <f>'2023 Events'!$E1095</f>
        <v>0</v>
      </c>
      <c r="BS17" s="158">
        <f>'2023 Events'!$E1096</f>
        <v>0</v>
      </c>
      <c r="BT17">
        <f>'2023 Events'!$E1097</f>
        <v>0</v>
      </c>
      <c r="BU17">
        <f>'2023 Events'!$E1098</f>
        <v>0</v>
      </c>
      <c r="BV17">
        <f>'2023 Events'!$E1099</f>
        <v>0</v>
      </c>
      <c r="BW17">
        <f>'2023 Events'!$E1100</f>
        <v>0</v>
      </c>
      <c r="BX17" s="8">
        <f>'2023 Events'!$E1101</f>
        <v>0</v>
      </c>
      <c r="BY17">
        <f>'2023 Events'!$E1102</f>
        <v>0</v>
      </c>
      <c r="BZ17">
        <f>'2023 Events'!$E1103</f>
        <v>0</v>
      </c>
      <c r="CA17" s="8">
        <f>'2023 Events'!$E1104</f>
        <v>0</v>
      </c>
      <c r="CB17" s="280">
        <f>'2023 Events'!$E1105</f>
        <v>0</v>
      </c>
    </row>
    <row r="18" spans="1:80" x14ac:dyDescent="0.25">
      <c r="A18" s="74" t="str">
        <f>IF(Event14&lt;&gt;"", "Yes","No")</f>
        <v>No</v>
      </c>
      <c r="B18" t="str">
        <f>'2023 Events'!$I1112</f>
        <v>Incomplete</v>
      </c>
      <c r="C18" t="str">
        <f t="shared" si="0"/>
        <v>No</v>
      </c>
      <c r="D18" s="20" t="str">
        <f>Checklist!$E$7</f>
        <v>Toxicology Group Interest Group</v>
      </c>
      <c r="E18" t="str">
        <f>Checklist!$E$8</f>
        <v>Interest Group</v>
      </c>
      <c r="F18" s="306">
        <v>14</v>
      </c>
      <c r="G18">
        <f>'2023 Events'!$E1116</f>
        <v>0</v>
      </c>
      <c r="H18">
        <f>'2023 Events'!$E1117</f>
        <v>0</v>
      </c>
      <c r="I18">
        <f>'2023 Events'!$E1118</f>
        <v>0</v>
      </c>
      <c r="J18" s="285">
        <f>'2023 Events'!$E1119</f>
        <v>0</v>
      </c>
      <c r="K18">
        <f>'2023 Events'!$E1120</f>
        <v>0</v>
      </c>
      <c r="L18" s="8">
        <f>'2023 Events'!$E1121</f>
        <v>0</v>
      </c>
      <c r="M18">
        <f>'2023 Events'!$E1122</f>
        <v>0</v>
      </c>
      <c r="N18">
        <f>'2023 Events'!$E1123</f>
        <v>0</v>
      </c>
      <c r="O18" s="8">
        <f>'2023 Events'!$E1124</f>
        <v>0</v>
      </c>
      <c r="P18" s="116">
        <f>'2023 Events'!$E1125</f>
        <v>0</v>
      </c>
      <c r="Q18" s="116">
        <f>'2023 Events'!$E1126</f>
        <v>0</v>
      </c>
      <c r="R18" s="8">
        <f>'2023 Events'!$E1127</f>
        <v>0</v>
      </c>
      <c r="S18">
        <f>'2023 Events'!$E1128</f>
        <v>0</v>
      </c>
      <c r="T18">
        <f>'2023 Events'!$E1129</f>
        <v>0</v>
      </c>
      <c r="U18" s="8">
        <f>'2023 Events'!$E1130</f>
        <v>0</v>
      </c>
      <c r="V18">
        <f>'2023 Events'!$E1131</f>
        <v>0</v>
      </c>
      <c r="W18">
        <f>'2023 Events'!$E1132</f>
        <v>0</v>
      </c>
      <c r="X18" s="8">
        <f>'2023 Events'!$E1133</f>
        <v>0</v>
      </c>
      <c r="Y18">
        <f>'2023 Events'!$E1134</f>
        <v>0</v>
      </c>
      <c r="Z18">
        <f>'2023 Events'!$E1136</f>
        <v>0</v>
      </c>
      <c r="AA18" s="8"/>
      <c r="AB18" s="8">
        <f>'2023 Events'!$E1136</f>
        <v>0</v>
      </c>
      <c r="AC18">
        <f>'2023 Events'!$E1137</f>
        <v>0</v>
      </c>
      <c r="AD18">
        <f>'2023 Events'!$E1138</f>
        <v>0</v>
      </c>
      <c r="AE18">
        <f>'2023 Events'!$E1139</f>
        <v>0</v>
      </c>
      <c r="AF18">
        <f>'2023 Events'!$E1140</f>
        <v>0</v>
      </c>
      <c r="AG18">
        <f>'2023 Events'!$E1141</f>
        <v>0</v>
      </c>
      <c r="AH18">
        <f>'2023 Events'!$E1142</f>
        <v>0</v>
      </c>
      <c r="AI18">
        <f>'2023 Events'!$E1143</f>
        <v>0</v>
      </c>
      <c r="AJ18">
        <f>'2023 Events'!$E1147</f>
        <v>0</v>
      </c>
      <c r="AK18">
        <f>'2023 Events'!$E1148</f>
        <v>0</v>
      </c>
      <c r="AL18">
        <f>'2023 Events'!$E1149</f>
        <v>0</v>
      </c>
      <c r="AM18"/>
      <c r="AN18"/>
      <c r="AO18" s="8"/>
      <c r="AP18" s="8"/>
      <c r="AQ18" s="8">
        <f>'2023 Events'!$E1136</f>
        <v>0</v>
      </c>
      <c r="AR18" s="153">
        <f>'2023 Events'!$E1153</f>
        <v>0</v>
      </c>
      <c r="AS18" s="157">
        <f>'2023 Events'!$E1154</f>
        <v>0</v>
      </c>
      <c r="AT18" s="8">
        <f>'2023 Events'!$E1155</f>
        <v>0</v>
      </c>
      <c r="AU18" s="158">
        <f>'2023 Events'!$E1156</f>
        <v>0</v>
      </c>
      <c r="AV18" s="20">
        <f>'2023 Events'!$E1157</f>
        <v>0</v>
      </c>
      <c r="AW18">
        <f>'2023 Events'!$E1158</f>
        <v>0</v>
      </c>
      <c r="AX18" s="8">
        <f>'2023 Events'!$E1159</f>
        <v>0</v>
      </c>
      <c r="AY18">
        <f>'2023 Events'!$E1160</f>
        <v>0</v>
      </c>
      <c r="AZ18">
        <f>'2023 Events'!$E1161</f>
        <v>0</v>
      </c>
      <c r="BA18" s="161">
        <f>'2023 Events'!$E1162</f>
        <v>0</v>
      </c>
      <c r="BB18">
        <f>'2023 Events'!$E1163</f>
        <v>0</v>
      </c>
      <c r="BC18" s="161">
        <f>'2023 Events'!$E1165</f>
        <v>0</v>
      </c>
      <c r="BD18">
        <f>'2023 Events'!$E1166</f>
        <v>0</v>
      </c>
      <c r="BE18" s="153">
        <f>'2023 Events'!$E1167</f>
        <v>0</v>
      </c>
      <c r="BF18" s="157">
        <f>'2023 Events'!$E1168</f>
        <v>0</v>
      </c>
      <c r="BG18" s="8">
        <f>'2023 Events'!$E1169</f>
        <v>0</v>
      </c>
      <c r="BH18" s="158">
        <f>'2023 Events'!$E1170</f>
        <v>0</v>
      </c>
      <c r="BI18" s="20">
        <f>'2023 Events'!$E1171</f>
        <v>0</v>
      </c>
      <c r="BJ18">
        <f>'2023 Events'!$E1172</f>
        <v>0</v>
      </c>
      <c r="BK18" s="161">
        <f>'2023 Events'!$E1173</f>
        <v>0</v>
      </c>
      <c r="BL18">
        <f>'2023 Events'!$E1174</f>
        <v>0</v>
      </c>
      <c r="BM18">
        <f>'2023 Events'!$E1175</f>
        <v>0</v>
      </c>
      <c r="BN18" s="161">
        <f>'2023 Events'!$E1176</f>
        <v>0</v>
      </c>
      <c r="BO18">
        <f>'2023 Events'!$E1177</f>
        <v>0</v>
      </c>
      <c r="BP18" s="157">
        <f>'2023 Events'!$E1178</f>
        <v>0</v>
      </c>
      <c r="BQ18" s="8">
        <f>'2023 Events'!$E1179</f>
        <v>0</v>
      </c>
      <c r="BR18" s="8">
        <f>'2023 Events'!$E1180</f>
        <v>0</v>
      </c>
      <c r="BS18" s="158">
        <f>'2023 Events'!$E1181</f>
        <v>0</v>
      </c>
      <c r="BT18">
        <f>'2023 Events'!$E1182</f>
        <v>0</v>
      </c>
      <c r="BU18">
        <f>'2023 Events'!$E1183</f>
        <v>0</v>
      </c>
      <c r="BV18">
        <f>'2023 Events'!$E1184</f>
        <v>0</v>
      </c>
      <c r="BW18">
        <f>'2023 Events'!$E1185</f>
        <v>0</v>
      </c>
      <c r="BX18" s="8">
        <f>'2023 Events'!$E1186</f>
        <v>0</v>
      </c>
      <c r="BY18">
        <f>'2023 Events'!$E1187</f>
        <v>0</v>
      </c>
      <c r="BZ18">
        <f>'2023 Events'!$E1188</f>
        <v>0</v>
      </c>
      <c r="CA18" s="8">
        <f>'2023 Events'!$E1189</f>
        <v>0</v>
      </c>
      <c r="CB18" s="280">
        <f>'2023 Events'!$E1190</f>
        <v>0</v>
      </c>
    </row>
    <row r="19" spans="1:80" x14ac:dyDescent="0.25">
      <c r="A19" s="74" t="str">
        <f>IF(Event15&lt;&gt;"", "Yes","No")</f>
        <v>No</v>
      </c>
      <c r="B19" t="str">
        <f>'2023 Events'!$I1197</f>
        <v>Incomplete</v>
      </c>
      <c r="C19" t="str">
        <f t="shared" si="0"/>
        <v>No</v>
      </c>
      <c r="D19" s="20" t="str">
        <f>Checklist!$E$7</f>
        <v>Toxicology Group Interest Group</v>
      </c>
      <c r="E19" t="str">
        <f>Checklist!$E$8</f>
        <v>Interest Group</v>
      </c>
      <c r="F19" s="306">
        <v>15</v>
      </c>
      <c r="G19">
        <f>'2023 Events'!$E1201</f>
        <v>0</v>
      </c>
      <c r="H19">
        <f>'2023 Events'!$E1202</f>
        <v>0</v>
      </c>
      <c r="I19">
        <f>'2023 Events'!$E1203</f>
        <v>0</v>
      </c>
      <c r="J19" s="285">
        <f>'2023 Events'!$E1204</f>
        <v>0</v>
      </c>
      <c r="K19">
        <f>'2023 Events'!$E1205</f>
        <v>0</v>
      </c>
      <c r="L19" s="8">
        <f>'2023 Events'!$E1206</f>
        <v>0</v>
      </c>
      <c r="M19">
        <f>'2023 Events'!$E1207</f>
        <v>0</v>
      </c>
      <c r="N19">
        <f>'2023 Events'!$E1208</f>
        <v>0</v>
      </c>
      <c r="O19" s="8">
        <f>'2023 Events'!$E1209</f>
        <v>0</v>
      </c>
      <c r="P19" s="116">
        <f>'2023 Events'!$E1210</f>
        <v>0</v>
      </c>
      <c r="Q19" s="116">
        <f>'2023 Events'!$E1211</f>
        <v>0</v>
      </c>
      <c r="R19" s="8">
        <f>'2023 Events'!$E1212</f>
        <v>0</v>
      </c>
      <c r="S19">
        <f>'2023 Events'!$E1213</f>
        <v>0</v>
      </c>
      <c r="T19">
        <f>'2023 Events'!$E1214</f>
        <v>0</v>
      </c>
      <c r="U19" s="8">
        <f>'2023 Events'!$E1215</f>
        <v>0</v>
      </c>
      <c r="V19">
        <f>'2023 Events'!$E1216</f>
        <v>0</v>
      </c>
      <c r="W19">
        <f>'2023 Events'!$E1217</f>
        <v>0</v>
      </c>
      <c r="X19" s="8">
        <f>'2023 Events'!$E1218</f>
        <v>0</v>
      </c>
      <c r="Y19">
        <f>'2023 Events'!$E1219</f>
        <v>0</v>
      </c>
      <c r="Z19">
        <f>'2023 Events'!$E1221</f>
        <v>0</v>
      </c>
      <c r="AA19" s="8"/>
      <c r="AB19" s="8">
        <f>'2023 Events'!$E1221</f>
        <v>0</v>
      </c>
      <c r="AC19">
        <f>'2023 Events'!$E1222</f>
        <v>0</v>
      </c>
      <c r="AD19">
        <f>'2023 Events'!$E1223</f>
        <v>0</v>
      </c>
      <c r="AE19">
        <f>'2023 Events'!$E1224</f>
        <v>0</v>
      </c>
      <c r="AF19">
        <f>'2023 Events'!$E1225</f>
        <v>0</v>
      </c>
      <c r="AG19">
        <f>'2023 Events'!$E1226</f>
        <v>0</v>
      </c>
      <c r="AH19">
        <f>'2023 Events'!$E1227</f>
        <v>0</v>
      </c>
      <c r="AI19">
        <f>'2023 Events'!$E1231</f>
        <v>0</v>
      </c>
      <c r="AJ19">
        <f>'2023 Events'!$E1232</f>
        <v>0</v>
      </c>
      <c r="AK19">
        <f>'2023 Events'!$E1233</f>
        <v>0</v>
      </c>
      <c r="AL19">
        <f>'2023 Events'!$E1234</f>
        <v>0</v>
      </c>
      <c r="AM19"/>
      <c r="AN19"/>
      <c r="AO19" s="8"/>
      <c r="AP19" s="8"/>
      <c r="AQ19" s="8">
        <f>'2023 Events'!$E1221</f>
        <v>0</v>
      </c>
      <c r="AR19" s="153">
        <f>'2023 Events'!$E1238</f>
        <v>0</v>
      </c>
      <c r="AS19" s="157">
        <f>'2023 Events'!$E1239</f>
        <v>0</v>
      </c>
      <c r="AT19" s="8">
        <f>'2023 Events'!$E1240</f>
        <v>0</v>
      </c>
      <c r="AU19" s="158">
        <f>'2023 Events'!$E1241</f>
        <v>0</v>
      </c>
      <c r="AV19" s="20">
        <f>'2023 Events'!$E1242</f>
        <v>0</v>
      </c>
      <c r="AW19">
        <f>'2023 Events'!$E1243</f>
        <v>0</v>
      </c>
      <c r="AX19" s="8">
        <f>'2023 Events'!$E1244</f>
        <v>0</v>
      </c>
      <c r="AY19">
        <f>'2023 Events'!$E1245</f>
        <v>0</v>
      </c>
      <c r="AZ19">
        <f>'2023 Events'!$E1246</f>
        <v>0</v>
      </c>
      <c r="BA19" s="161">
        <f>'2023 Events'!$E1247</f>
        <v>0</v>
      </c>
      <c r="BB19">
        <f>'2023 Events'!$E1248</f>
        <v>0</v>
      </c>
      <c r="BC19" s="161">
        <f>'2023 Events'!$E1250</f>
        <v>0</v>
      </c>
      <c r="BD19">
        <f>'2023 Events'!$E1251</f>
        <v>0</v>
      </c>
      <c r="BE19" s="153">
        <f>'2023 Events'!$E1252</f>
        <v>0</v>
      </c>
      <c r="BF19" s="157">
        <f>'2023 Events'!$E1253</f>
        <v>0</v>
      </c>
      <c r="BG19" s="8">
        <f>'2023 Events'!$E1254</f>
        <v>0</v>
      </c>
      <c r="BH19" s="158">
        <f>'2023 Events'!$E1255</f>
        <v>0</v>
      </c>
      <c r="BI19" s="20">
        <f>'2023 Events'!$E1256</f>
        <v>0</v>
      </c>
      <c r="BJ19">
        <f>'2023 Events'!$E1257</f>
        <v>0</v>
      </c>
      <c r="BK19" s="161">
        <f>'2023 Events'!$E1258</f>
        <v>0</v>
      </c>
      <c r="BL19">
        <f>'2023 Events'!$E1259</f>
        <v>0</v>
      </c>
      <c r="BM19">
        <f>'2023 Events'!$E1260</f>
        <v>0</v>
      </c>
      <c r="BN19" s="161">
        <f>'2023 Events'!$E1261</f>
        <v>0</v>
      </c>
      <c r="BO19">
        <f>'2023 Events'!$E1262</f>
        <v>0</v>
      </c>
      <c r="BP19" s="157">
        <f>'2023 Events'!$E1263</f>
        <v>0</v>
      </c>
      <c r="BQ19" s="8">
        <f>'2023 Events'!$E1264</f>
        <v>0</v>
      </c>
      <c r="BR19" s="8">
        <f>'2023 Events'!$E1265</f>
        <v>0</v>
      </c>
      <c r="BS19" s="158">
        <f>'2023 Events'!$E1266</f>
        <v>0</v>
      </c>
      <c r="BT19">
        <f>'2023 Events'!$E1267</f>
        <v>0</v>
      </c>
      <c r="BU19">
        <f>'2023 Events'!$E1268</f>
        <v>0</v>
      </c>
      <c r="BV19">
        <f>'2023 Events'!$E1269</f>
        <v>0</v>
      </c>
      <c r="BW19">
        <f>'2023 Events'!$E1270</f>
        <v>0</v>
      </c>
      <c r="BX19" s="8">
        <f>'2023 Events'!$E1271</f>
        <v>0</v>
      </c>
      <c r="BY19">
        <f>'2023 Events'!$E1272</f>
        <v>0</v>
      </c>
      <c r="BZ19">
        <f>'2023 Events'!$E1273</f>
        <v>0</v>
      </c>
      <c r="CA19" s="8">
        <f>'2023 Events'!$E1274</f>
        <v>0</v>
      </c>
      <c r="CB19" s="280">
        <f>'2023 Events'!$E1275</f>
        <v>0</v>
      </c>
    </row>
    <row r="20" spans="1:80" x14ac:dyDescent="0.25">
      <c r="A20" s="74" t="str">
        <f>IF(Event16&lt;&gt;"", "Yes","No")</f>
        <v>No</v>
      </c>
      <c r="B20" t="str">
        <f>'2023 Events'!$I1282</f>
        <v>Incomplete</v>
      </c>
      <c r="C20" t="str">
        <f t="shared" si="0"/>
        <v>No</v>
      </c>
      <c r="D20" s="20" t="str">
        <f>Checklist!$E$7</f>
        <v>Toxicology Group Interest Group</v>
      </c>
      <c r="E20" t="str">
        <f>Checklist!$E$8</f>
        <v>Interest Group</v>
      </c>
      <c r="F20" s="306">
        <v>16</v>
      </c>
      <c r="G20">
        <f>'2023 Events'!$E1286</f>
        <v>0</v>
      </c>
      <c r="H20">
        <f>'2023 Events'!$E1287</f>
        <v>0</v>
      </c>
      <c r="I20">
        <f>'2023 Events'!$E1288</f>
        <v>0</v>
      </c>
      <c r="J20" s="285">
        <f>'2023 Events'!$E1289</f>
        <v>0</v>
      </c>
      <c r="K20">
        <f>'2023 Events'!$E1290</f>
        <v>0</v>
      </c>
      <c r="L20" s="8">
        <f>'2023 Events'!$E1291</f>
        <v>0</v>
      </c>
      <c r="M20">
        <f>'2023 Events'!$E1292</f>
        <v>0</v>
      </c>
      <c r="N20">
        <f>'2023 Events'!$E1293</f>
        <v>0</v>
      </c>
      <c r="O20" s="8">
        <f>'2023 Events'!$E1294</f>
        <v>0</v>
      </c>
      <c r="P20" s="116">
        <f>'2023 Events'!$E1295</f>
        <v>0</v>
      </c>
      <c r="Q20" s="116">
        <f>'2023 Events'!$E1296</f>
        <v>0</v>
      </c>
      <c r="R20" s="8">
        <f>'2023 Events'!$E1297</f>
        <v>0</v>
      </c>
      <c r="S20">
        <f>'2023 Events'!$E1298</f>
        <v>0</v>
      </c>
      <c r="T20">
        <f>'2023 Events'!$E1299</f>
        <v>0</v>
      </c>
      <c r="U20" s="8">
        <f>'2023 Events'!$E1300</f>
        <v>0</v>
      </c>
      <c r="V20">
        <f>'2023 Events'!$E1301</f>
        <v>0</v>
      </c>
      <c r="W20">
        <f>'2023 Events'!$E1302</f>
        <v>0</v>
      </c>
      <c r="X20" s="8">
        <f>'2023 Events'!$E1303</f>
        <v>0</v>
      </c>
      <c r="Y20">
        <f>'2023 Events'!$E1304</f>
        <v>0</v>
      </c>
      <c r="Z20">
        <f>'2023 Events'!$E1306</f>
        <v>0</v>
      </c>
      <c r="AA20" s="8"/>
      <c r="AB20" s="8">
        <f>'2023 Events'!$E1306</f>
        <v>0</v>
      </c>
      <c r="AC20">
        <f>'2023 Events'!$E1307</f>
        <v>0</v>
      </c>
      <c r="AD20">
        <f>'2023 Events'!$E1308</f>
        <v>0</v>
      </c>
      <c r="AE20">
        <f>'2023 Events'!$E1309</f>
        <v>0</v>
      </c>
      <c r="AF20">
        <f>'2023 Events'!$E1310</f>
        <v>0</v>
      </c>
      <c r="AG20">
        <f>'2023 Events'!$E1311</f>
        <v>0</v>
      </c>
      <c r="AH20">
        <f>'2023 Events'!$E1312</f>
        <v>0</v>
      </c>
      <c r="AI20">
        <f>'2023 Events'!$E1313</f>
        <v>0</v>
      </c>
      <c r="AJ20">
        <f>'2023 Events'!$E1314</f>
        <v>0</v>
      </c>
      <c r="AK20">
        <f>'2023 Events'!$E1318</f>
        <v>0</v>
      </c>
      <c r="AL20">
        <f>'2023 Events'!$E1319</f>
        <v>0</v>
      </c>
      <c r="AM20"/>
      <c r="AN20"/>
      <c r="AO20" s="8"/>
      <c r="AP20" s="8"/>
      <c r="AQ20" s="8">
        <f>'2023 Events'!$E1306</f>
        <v>0</v>
      </c>
      <c r="AR20" s="153">
        <f>'2023 Events'!$E1323</f>
        <v>0</v>
      </c>
      <c r="AS20" s="157">
        <f>'2023 Events'!$E1324</f>
        <v>0</v>
      </c>
      <c r="AT20" s="8">
        <f>'2023 Events'!$E1325</f>
        <v>0</v>
      </c>
      <c r="AU20" s="158">
        <f>'2023 Events'!$E1326</f>
        <v>0</v>
      </c>
      <c r="AV20" s="20">
        <f>'2023 Events'!$E1327</f>
        <v>0</v>
      </c>
      <c r="AW20">
        <f>'2023 Events'!$E1328</f>
        <v>0</v>
      </c>
      <c r="AX20" s="8">
        <f>'2023 Events'!$E1329</f>
        <v>0</v>
      </c>
      <c r="AY20">
        <f>'2023 Events'!$E1330</f>
        <v>0</v>
      </c>
      <c r="AZ20">
        <f>'2023 Events'!$E1331</f>
        <v>0</v>
      </c>
      <c r="BA20" s="161">
        <f>'2023 Events'!$E1332</f>
        <v>0</v>
      </c>
      <c r="BB20">
        <f>'2023 Events'!$E1333</f>
        <v>0</v>
      </c>
      <c r="BC20" s="161">
        <f>'2023 Events'!$E1335</f>
        <v>0</v>
      </c>
      <c r="BD20">
        <f>'2023 Events'!$E1336</f>
        <v>0</v>
      </c>
      <c r="BE20" s="153">
        <f>'2023 Events'!$E1337</f>
        <v>0</v>
      </c>
      <c r="BF20" s="157">
        <f>'2023 Events'!$E1338</f>
        <v>0</v>
      </c>
      <c r="BG20" s="8">
        <f>'2023 Events'!$E1339</f>
        <v>0</v>
      </c>
      <c r="BH20" s="158">
        <f>'2023 Events'!$E1340</f>
        <v>0</v>
      </c>
      <c r="BI20" s="20">
        <f>'2023 Events'!$E1341</f>
        <v>0</v>
      </c>
      <c r="BJ20">
        <f>'2023 Events'!$E1342</f>
        <v>0</v>
      </c>
      <c r="BK20" s="161">
        <f>'2023 Events'!$E1343</f>
        <v>0</v>
      </c>
      <c r="BL20">
        <f>'2023 Events'!$E1344</f>
        <v>0</v>
      </c>
      <c r="BM20">
        <f>'2023 Events'!$E1345</f>
        <v>0</v>
      </c>
      <c r="BN20" s="161">
        <f>'2023 Events'!$E1346</f>
        <v>0</v>
      </c>
      <c r="BO20">
        <f>'2023 Events'!$E1347</f>
        <v>0</v>
      </c>
      <c r="BP20" s="157">
        <f>'2023 Events'!$E1348</f>
        <v>0</v>
      </c>
      <c r="BQ20" s="8">
        <f>'2023 Events'!$E1349</f>
        <v>0</v>
      </c>
      <c r="BR20" s="8">
        <f>'2023 Events'!$E1350</f>
        <v>0</v>
      </c>
      <c r="BS20" s="158">
        <f>'2023 Events'!$E1351</f>
        <v>0</v>
      </c>
      <c r="BT20">
        <f>'2023 Events'!$E1352</f>
        <v>0</v>
      </c>
      <c r="BU20">
        <f>'2023 Events'!$E1353</f>
        <v>0</v>
      </c>
      <c r="BV20">
        <f>'2023 Events'!$E1354</f>
        <v>0</v>
      </c>
      <c r="BW20">
        <f>'2023 Events'!$E1355</f>
        <v>0</v>
      </c>
      <c r="BX20" s="8">
        <f>'2023 Events'!$E1356</f>
        <v>0</v>
      </c>
      <c r="BY20">
        <f>'2023 Events'!$E1357</f>
        <v>0</v>
      </c>
      <c r="BZ20">
        <f>'2023 Events'!$E1358</f>
        <v>0</v>
      </c>
      <c r="CA20" s="8">
        <f>'2023 Events'!$E1359</f>
        <v>0</v>
      </c>
      <c r="CB20" s="280">
        <f>'2023 Events'!$E1360</f>
        <v>0</v>
      </c>
    </row>
    <row r="21" spans="1:80" x14ac:dyDescent="0.25">
      <c r="A21" s="74" t="str">
        <f>IF(Event17&lt;&gt;"", "Yes","No")</f>
        <v>No</v>
      </c>
      <c r="B21" t="str">
        <f>'2023 Events'!$I1367</f>
        <v>Incomplete</v>
      </c>
      <c r="C21" t="str">
        <f t="shared" si="0"/>
        <v>No</v>
      </c>
      <c r="D21" s="20" t="str">
        <f>Checklist!$E$7</f>
        <v>Toxicology Group Interest Group</v>
      </c>
      <c r="E21" t="str">
        <f>Checklist!$E$8</f>
        <v>Interest Group</v>
      </c>
      <c r="F21" s="306">
        <v>17</v>
      </c>
      <c r="G21">
        <f>'2023 Events'!$E1371</f>
        <v>0</v>
      </c>
      <c r="H21">
        <f>'2023 Events'!$E1372</f>
        <v>0</v>
      </c>
      <c r="I21">
        <f>'2023 Events'!$E1373</f>
        <v>0</v>
      </c>
      <c r="J21" s="285">
        <f>'2023 Events'!$E1374</f>
        <v>0</v>
      </c>
      <c r="K21">
        <f>'2023 Events'!$E1375</f>
        <v>0</v>
      </c>
      <c r="L21" s="8">
        <f>'2023 Events'!$E1376</f>
        <v>0</v>
      </c>
      <c r="M21">
        <f>'2023 Events'!$E1377</f>
        <v>0</v>
      </c>
      <c r="N21">
        <f>'2023 Events'!$E1378</f>
        <v>0</v>
      </c>
      <c r="O21" s="8">
        <f>'2023 Events'!$E1379</f>
        <v>0</v>
      </c>
      <c r="P21" s="116">
        <f>'2023 Events'!$E1380</f>
        <v>0</v>
      </c>
      <c r="Q21" s="116">
        <f>'2023 Events'!$E1381</f>
        <v>0</v>
      </c>
      <c r="R21" s="8">
        <f>'2023 Events'!$E1382</f>
        <v>0</v>
      </c>
      <c r="S21">
        <f>'2023 Events'!$E1383</f>
        <v>0</v>
      </c>
      <c r="T21">
        <f>'2023 Events'!$E1384</f>
        <v>0</v>
      </c>
      <c r="U21" s="8">
        <f>'2023 Events'!$E1385</f>
        <v>0</v>
      </c>
      <c r="V21">
        <f>'2023 Events'!$E1386</f>
        <v>0</v>
      </c>
      <c r="W21">
        <f>'2023 Events'!$E1387</f>
        <v>0</v>
      </c>
      <c r="X21" s="8">
        <f>'2023 Events'!$E1388</f>
        <v>0</v>
      </c>
      <c r="Y21">
        <f>'2023 Events'!$E1389</f>
        <v>0</v>
      </c>
      <c r="Z21">
        <f>'2023 Events'!$E1391</f>
        <v>0</v>
      </c>
      <c r="AA21" s="8"/>
      <c r="AB21" s="8">
        <f>'2023 Events'!$E1391</f>
        <v>0</v>
      </c>
      <c r="AC21">
        <f>'2023 Events'!$E1392</f>
        <v>0</v>
      </c>
      <c r="AD21">
        <f>'2023 Events'!$E1393</f>
        <v>0</v>
      </c>
      <c r="AE21">
        <f>'2023 Events'!$E1394</f>
        <v>0</v>
      </c>
      <c r="AF21">
        <f>'2023 Events'!$E1395</f>
        <v>0</v>
      </c>
      <c r="AG21">
        <f>'2023 Events'!$E1396</f>
        <v>0</v>
      </c>
      <c r="AH21">
        <f>'2023 Events'!$E1397</f>
        <v>0</v>
      </c>
      <c r="AI21">
        <f>'2023 Events'!$E1398</f>
        <v>0</v>
      </c>
      <c r="AJ21">
        <f>'2023 Events'!$E1399</f>
        <v>0</v>
      </c>
      <c r="AK21">
        <f>'2023 Events'!$E1403</f>
        <v>0</v>
      </c>
      <c r="AL21">
        <f>'2023 Events'!$E1404</f>
        <v>0</v>
      </c>
      <c r="AM21"/>
      <c r="AN21"/>
      <c r="AO21" s="8"/>
      <c r="AP21" s="8"/>
      <c r="AQ21" s="8">
        <f>'2023 Events'!$E1391</f>
        <v>0</v>
      </c>
      <c r="AR21" s="153">
        <f>'2023 Events'!$E1408</f>
        <v>0</v>
      </c>
      <c r="AS21" s="157">
        <f>'2023 Events'!$E1409</f>
        <v>0</v>
      </c>
      <c r="AT21" s="8">
        <f>'2023 Events'!$E1410</f>
        <v>0</v>
      </c>
      <c r="AU21" s="158">
        <f>'2023 Events'!$E1411</f>
        <v>0</v>
      </c>
      <c r="AV21" s="20">
        <f>'2023 Events'!$E1412</f>
        <v>0</v>
      </c>
      <c r="AW21">
        <f>'2023 Events'!$E1413</f>
        <v>0</v>
      </c>
      <c r="AX21" s="8">
        <f>'2023 Events'!$E1414</f>
        <v>0</v>
      </c>
      <c r="AY21">
        <f>'2023 Events'!$E1415</f>
        <v>0</v>
      </c>
      <c r="AZ21">
        <f>'2023 Events'!$E1416</f>
        <v>0</v>
      </c>
      <c r="BA21" s="161">
        <f>'2023 Events'!$E1417</f>
        <v>0</v>
      </c>
      <c r="BB21">
        <f>'2023 Events'!$E1418</f>
        <v>0</v>
      </c>
      <c r="BC21" s="161">
        <f>'2023 Events'!$E1420</f>
        <v>0</v>
      </c>
      <c r="BD21">
        <f>'2023 Events'!$E1421</f>
        <v>0</v>
      </c>
      <c r="BE21" s="153">
        <f>'2023 Events'!$E1422</f>
        <v>0</v>
      </c>
      <c r="BF21" s="157">
        <f>'2023 Events'!$E1423</f>
        <v>0</v>
      </c>
      <c r="BG21" s="8">
        <f>'2023 Events'!$E1424</f>
        <v>0</v>
      </c>
      <c r="BH21" s="158">
        <f>'2023 Events'!$E1425</f>
        <v>0</v>
      </c>
      <c r="BI21" s="20">
        <f>'2023 Events'!$E1426</f>
        <v>0</v>
      </c>
      <c r="BJ21">
        <f>'2023 Events'!$E1427</f>
        <v>0</v>
      </c>
      <c r="BK21" s="161">
        <f>'2023 Events'!$E1428</f>
        <v>0</v>
      </c>
      <c r="BL21">
        <f>'2023 Events'!$E1429</f>
        <v>0</v>
      </c>
      <c r="BM21">
        <f>'2023 Events'!$E1430</f>
        <v>0</v>
      </c>
      <c r="BN21" s="161">
        <f>'2023 Events'!$E1431</f>
        <v>0</v>
      </c>
      <c r="BO21">
        <f>'2023 Events'!$E1432</f>
        <v>0</v>
      </c>
      <c r="BP21" s="157">
        <f>'2023 Events'!$E1433</f>
        <v>0</v>
      </c>
      <c r="BQ21" s="8">
        <f>'2023 Events'!$E1434</f>
        <v>0</v>
      </c>
      <c r="BR21" s="8">
        <f>'2023 Events'!$E1435</f>
        <v>0</v>
      </c>
      <c r="BS21" s="158">
        <f>'2023 Events'!$E1436</f>
        <v>0</v>
      </c>
      <c r="BT21">
        <f>'2023 Events'!$E1437</f>
        <v>0</v>
      </c>
      <c r="BU21">
        <f>'2023 Events'!$E1438</f>
        <v>0</v>
      </c>
      <c r="BV21">
        <f>'2023 Events'!$E1439</f>
        <v>0</v>
      </c>
      <c r="BW21">
        <f>'2023 Events'!$E1440</f>
        <v>0</v>
      </c>
      <c r="BX21" s="8">
        <f>'2023 Events'!$E1441</f>
        <v>0</v>
      </c>
      <c r="BY21">
        <f>'2023 Events'!$E1442</f>
        <v>0</v>
      </c>
      <c r="BZ21">
        <f>'2023 Events'!$E1443</f>
        <v>0</v>
      </c>
      <c r="CA21" s="8">
        <f>'2023 Events'!$E1444</f>
        <v>0</v>
      </c>
      <c r="CB21" s="280">
        <f>'2023 Events'!$E1445</f>
        <v>0</v>
      </c>
    </row>
    <row r="22" spans="1:80" x14ac:dyDescent="0.25">
      <c r="A22" s="74" t="str">
        <f>IF(Event18&lt;&gt;"", "Yes","No")</f>
        <v>No</v>
      </c>
      <c r="B22" t="str">
        <f>'2023 Events'!$I1452</f>
        <v>Incomplete</v>
      </c>
      <c r="C22" t="str">
        <f t="shared" si="0"/>
        <v>No</v>
      </c>
      <c r="D22" s="20" t="str">
        <f>Checklist!$E$7</f>
        <v>Toxicology Group Interest Group</v>
      </c>
      <c r="E22" t="str">
        <f>Checklist!$E$8</f>
        <v>Interest Group</v>
      </c>
      <c r="F22" s="306">
        <v>18</v>
      </c>
      <c r="G22">
        <f>'2023 Events'!$E1456</f>
        <v>0</v>
      </c>
      <c r="H22">
        <f>'2023 Events'!$E1457</f>
        <v>0</v>
      </c>
      <c r="I22">
        <f>'2023 Events'!$E1458</f>
        <v>0</v>
      </c>
      <c r="J22" s="285">
        <f>'2023 Events'!$E1459</f>
        <v>0</v>
      </c>
      <c r="K22">
        <f>'2023 Events'!$E1460</f>
        <v>0</v>
      </c>
      <c r="L22" s="8">
        <f>'2023 Events'!$E1461</f>
        <v>0</v>
      </c>
      <c r="M22">
        <f>'2023 Events'!$E1462</f>
        <v>0</v>
      </c>
      <c r="N22">
        <f>'2023 Events'!$E1463</f>
        <v>0</v>
      </c>
      <c r="O22" s="8">
        <f>'2023 Events'!$E1464</f>
        <v>0</v>
      </c>
      <c r="P22" s="116">
        <f>'2023 Events'!$E1465</f>
        <v>0</v>
      </c>
      <c r="Q22" s="116">
        <f>'2023 Events'!$E1466</f>
        <v>0</v>
      </c>
      <c r="R22" s="8">
        <f>'2023 Events'!$E1467</f>
        <v>0</v>
      </c>
      <c r="S22">
        <f>'2023 Events'!$E1468</f>
        <v>0</v>
      </c>
      <c r="T22">
        <f>'2023 Events'!$E1469</f>
        <v>0</v>
      </c>
      <c r="U22" s="8">
        <f>'2023 Events'!$E1470</f>
        <v>0</v>
      </c>
      <c r="V22">
        <f>'2023 Events'!$E1471</f>
        <v>0</v>
      </c>
      <c r="W22">
        <f>'2023 Events'!$E1472</f>
        <v>0</v>
      </c>
      <c r="X22" s="8">
        <f>'2023 Events'!$E1473</f>
        <v>0</v>
      </c>
      <c r="Y22">
        <f>'2023 Events'!$E1474</f>
        <v>0</v>
      </c>
      <c r="Z22">
        <f>'2023 Events'!$E1476</f>
        <v>0</v>
      </c>
      <c r="AA22" s="8"/>
      <c r="AB22" s="8">
        <f>'2023 Events'!$E1476</f>
        <v>0</v>
      </c>
      <c r="AC22">
        <f>'2023 Events'!$E1477</f>
        <v>0</v>
      </c>
      <c r="AD22">
        <f>'2023 Events'!$E1478</f>
        <v>0</v>
      </c>
      <c r="AE22">
        <f>'2023 Events'!$E1479</f>
        <v>0</v>
      </c>
      <c r="AF22">
        <f>'2023 Events'!$E1480</f>
        <v>0</v>
      </c>
      <c r="AG22">
        <f>'2023 Events'!$E1481</f>
        <v>0</v>
      </c>
      <c r="AH22">
        <f>'2023 Events'!$E1482</f>
        <v>0</v>
      </c>
      <c r="AI22">
        <f>'2023 Events'!$E1483</f>
        <v>0</v>
      </c>
      <c r="AJ22">
        <f>'2023 Events'!$E1487</f>
        <v>0</v>
      </c>
      <c r="AK22">
        <f>'2023 Events'!$E1488</f>
        <v>0</v>
      </c>
      <c r="AL22">
        <f>'2023 Events'!$E1489</f>
        <v>0</v>
      </c>
      <c r="AM22"/>
      <c r="AN22"/>
      <c r="AO22" s="8"/>
      <c r="AP22" s="8"/>
      <c r="AQ22" s="8">
        <f>'2023 Events'!$E1476</f>
        <v>0</v>
      </c>
      <c r="AR22" s="153">
        <f>'2023 Events'!$E1493</f>
        <v>0</v>
      </c>
      <c r="AS22" s="157">
        <f>'2023 Events'!$E1494</f>
        <v>0</v>
      </c>
      <c r="AT22" s="8">
        <f>'2023 Events'!$E1495</f>
        <v>0</v>
      </c>
      <c r="AU22" s="158">
        <f>'2023 Events'!$E1496</f>
        <v>0</v>
      </c>
      <c r="AV22" s="20">
        <f>'2023 Events'!$E1497</f>
        <v>0</v>
      </c>
      <c r="AW22">
        <f>'2023 Events'!$E1498</f>
        <v>0</v>
      </c>
      <c r="AX22" s="8">
        <f>'2023 Events'!$E1499</f>
        <v>0</v>
      </c>
      <c r="AY22">
        <f>'2023 Events'!$E1500</f>
        <v>0</v>
      </c>
      <c r="AZ22">
        <f>'2023 Events'!$E1501</f>
        <v>0</v>
      </c>
      <c r="BA22" s="161">
        <f>'2023 Events'!$E1502</f>
        <v>0</v>
      </c>
      <c r="BB22">
        <f>'2023 Events'!$E1503</f>
        <v>0</v>
      </c>
      <c r="BC22" s="161">
        <f>'2023 Events'!$E1505</f>
        <v>0</v>
      </c>
      <c r="BD22">
        <f>'2023 Events'!$E1506</f>
        <v>0</v>
      </c>
      <c r="BE22" s="153">
        <f>'2023 Events'!$E1507</f>
        <v>0</v>
      </c>
      <c r="BF22" s="157">
        <f>'2023 Events'!$E1508</f>
        <v>0</v>
      </c>
      <c r="BG22" s="8">
        <f>'2023 Events'!$E1509</f>
        <v>0</v>
      </c>
      <c r="BH22" s="158">
        <f>'2023 Events'!$E1510</f>
        <v>0</v>
      </c>
      <c r="BI22" s="20">
        <f>'2023 Events'!$E1511</f>
        <v>0</v>
      </c>
      <c r="BJ22">
        <f>'2023 Events'!$E1512</f>
        <v>0</v>
      </c>
      <c r="BK22" s="161">
        <f>'2023 Events'!$E1513</f>
        <v>0</v>
      </c>
      <c r="BL22">
        <f>'2023 Events'!$E1514</f>
        <v>0</v>
      </c>
      <c r="BM22">
        <f>'2023 Events'!$E1515</f>
        <v>0</v>
      </c>
      <c r="BN22" s="161">
        <f>'2023 Events'!$E1516</f>
        <v>0</v>
      </c>
      <c r="BO22">
        <f>'2023 Events'!$E1517</f>
        <v>0</v>
      </c>
      <c r="BP22" s="157">
        <f>'2023 Events'!$E1518</f>
        <v>0</v>
      </c>
      <c r="BQ22" s="8">
        <f>'2023 Events'!$E1519</f>
        <v>0</v>
      </c>
      <c r="BR22" s="8">
        <f>'2023 Events'!$E1520</f>
        <v>0</v>
      </c>
      <c r="BS22" s="158">
        <f>'2023 Events'!$E1521</f>
        <v>0</v>
      </c>
      <c r="BT22">
        <f>'2023 Events'!$E1522</f>
        <v>0</v>
      </c>
      <c r="BU22">
        <f>'2023 Events'!$E1523</f>
        <v>0</v>
      </c>
      <c r="BV22">
        <f>'2023 Events'!$E1524</f>
        <v>0</v>
      </c>
      <c r="BW22">
        <f>'2023 Events'!$E1525</f>
        <v>0</v>
      </c>
      <c r="BX22" s="8">
        <f>'2023 Events'!$E1526</f>
        <v>0</v>
      </c>
      <c r="BY22">
        <f>'2023 Events'!$E1527</f>
        <v>0</v>
      </c>
      <c r="BZ22">
        <f>'2023 Events'!$E1528</f>
        <v>0</v>
      </c>
      <c r="CA22" s="8">
        <f>'2023 Events'!$E1529</f>
        <v>0</v>
      </c>
      <c r="CB22" s="280">
        <f>'2023 Events'!$E1530</f>
        <v>0</v>
      </c>
    </row>
    <row r="23" spans="1:80" x14ac:dyDescent="0.25">
      <c r="A23" s="74" t="str">
        <f>IF(Event19&lt;&gt;"", "Yes","No")</f>
        <v>No</v>
      </c>
      <c r="B23" t="str">
        <f>'2023 Events'!$I1537</f>
        <v>Incomplete</v>
      </c>
      <c r="C23" t="str">
        <f t="shared" si="0"/>
        <v>No</v>
      </c>
      <c r="D23" s="20" t="str">
        <f>Checklist!$E$7</f>
        <v>Toxicology Group Interest Group</v>
      </c>
      <c r="E23" t="str">
        <f>Checklist!$E$8</f>
        <v>Interest Group</v>
      </c>
      <c r="F23" s="306">
        <v>19</v>
      </c>
      <c r="G23">
        <f>'2023 Events'!$E1541</f>
        <v>0</v>
      </c>
      <c r="H23">
        <f>'2023 Events'!$E1542</f>
        <v>0</v>
      </c>
      <c r="I23">
        <f>'2023 Events'!$E1543</f>
        <v>0</v>
      </c>
      <c r="J23" s="285">
        <f>'2023 Events'!$E1544</f>
        <v>0</v>
      </c>
      <c r="K23">
        <f>'2023 Events'!$E1545</f>
        <v>0</v>
      </c>
      <c r="L23" s="8">
        <f>'2023 Events'!$E1546</f>
        <v>0</v>
      </c>
      <c r="M23">
        <f>'2023 Events'!$E1547</f>
        <v>0</v>
      </c>
      <c r="N23">
        <f>'2023 Events'!$E1548</f>
        <v>0</v>
      </c>
      <c r="O23" s="8">
        <f>'2023 Events'!$E1549</f>
        <v>0</v>
      </c>
      <c r="P23" s="116">
        <f>'2023 Events'!$E1550</f>
        <v>0</v>
      </c>
      <c r="Q23" s="116">
        <f>'2023 Events'!$E1551</f>
        <v>0</v>
      </c>
      <c r="R23" s="8">
        <f>'2023 Events'!$E1552</f>
        <v>0</v>
      </c>
      <c r="S23">
        <f>'2023 Events'!$E1553</f>
        <v>0</v>
      </c>
      <c r="T23">
        <f>'2023 Events'!$E1554</f>
        <v>0</v>
      </c>
      <c r="U23" s="8">
        <f>'2023 Events'!$E1555</f>
        <v>0</v>
      </c>
      <c r="V23">
        <f>'2023 Events'!$E1556</f>
        <v>0</v>
      </c>
      <c r="W23">
        <f>'2023 Events'!$E1557</f>
        <v>0</v>
      </c>
      <c r="X23" s="8">
        <f>'2023 Events'!$E1558</f>
        <v>0</v>
      </c>
      <c r="Y23">
        <f>'2023 Events'!$E1559</f>
        <v>0</v>
      </c>
      <c r="Z23">
        <f>'2023 Events'!$E1561</f>
        <v>0</v>
      </c>
      <c r="AA23" s="8"/>
      <c r="AB23" s="8">
        <f>'2023 Events'!$E1561</f>
        <v>0</v>
      </c>
      <c r="AC23">
        <f>'2023 Events'!$E1562</f>
        <v>0</v>
      </c>
      <c r="AD23">
        <f>'2023 Events'!$E1563</f>
        <v>0</v>
      </c>
      <c r="AE23">
        <f>'2023 Events'!$E1564</f>
        <v>0</v>
      </c>
      <c r="AF23">
        <f>'2023 Events'!$E1565</f>
        <v>0</v>
      </c>
      <c r="AG23">
        <f>'2023 Events'!$E1566</f>
        <v>0</v>
      </c>
      <c r="AH23">
        <f>'2023 Events'!$E1567</f>
        <v>0</v>
      </c>
      <c r="AI23">
        <f>'2023 Events'!$E1568</f>
        <v>0</v>
      </c>
      <c r="AJ23">
        <f>'2023 Events'!$E1572</f>
        <v>0</v>
      </c>
      <c r="AK23">
        <f>'2023 Events'!$E1573</f>
        <v>0</v>
      </c>
      <c r="AL23">
        <f>'2023 Events'!$E1574</f>
        <v>0</v>
      </c>
      <c r="AM23"/>
      <c r="AN23"/>
      <c r="AO23" s="8"/>
      <c r="AP23" s="8"/>
      <c r="AQ23" s="8">
        <f>'2023 Events'!$E1561</f>
        <v>0</v>
      </c>
      <c r="AR23" s="153">
        <f>'2023 Events'!$E1578</f>
        <v>0</v>
      </c>
      <c r="AS23" s="157">
        <f>'2023 Events'!$E1579</f>
        <v>0</v>
      </c>
      <c r="AT23" s="8">
        <f>'2023 Events'!$E1580</f>
        <v>0</v>
      </c>
      <c r="AU23" s="158">
        <f>'2023 Events'!$E1581</f>
        <v>0</v>
      </c>
      <c r="AV23" s="20">
        <f>'2023 Events'!$E1582</f>
        <v>0</v>
      </c>
      <c r="AW23">
        <f>'2023 Events'!$E1583</f>
        <v>0</v>
      </c>
      <c r="AX23" s="8">
        <f>'2023 Events'!$E1584</f>
        <v>0</v>
      </c>
      <c r="AY23">
        <f>'2023 Events'!$E1585</f>
        <v>0</v>
      </c>
      <c r="AZ23">
        <f>'2023 Events'!$E1586</f>
        <v>0</v>
      </c>
      <c r="BA23" s="161">
        <f>'2023 Events'!$E1587</f>
        <v>0</v>
      </c>
      <c r="BB23">
        <f>'2023 Events'!$E1588</f>
        <v>0</v>
      </c>
      <c r="BC23" s="161">
        <f>'2023 Events'!$E1590</f>
        <v>0</v>
      </c>
      <c r="BD23">
        <f>'2023 Events'!$E1591</f>
        <v>0</v>
      </c>
      <c r="BE23" s="153">
        <f>'2023 Events'!$E1592</f>
        <v>0</v>
      </c>
      <c r="BF23" s="157">
        <f>'2023 Events'!$E1593</f>
        <v>0</v>
      </c>
      <c r="BG23" s="8">
        <f>'2023 Events'!$E1594</f>
        <v>0</v>
      </c>
      <c r="BH23" s="158">
        <f>'2023 Events'!$E1595</f>
        <v>0</v>
      </c>
      <c r="BI23" s="20">
        <f>'2023 Events'!$E1596</f>
        <v>0</v>
      </c>
      <c r="BJ23">
        <f>'2023 Events'!$E1597</f>
        <v>0</v>
      </c>
      <c r="BK23" s="161">
        <f>'2023 Events'!$E1598</f>
        <v>0</v>
      </c>
      <c r="BL23">
        <f>'2023 Events'!$E1599</f>
        <v>0</v>
      </c>
      <c r="BM23">
        <f>'2023 Events'!$E1600</f>
        <v>0</v>
      </c>
      <c r="BN23" s="161">
        <f>'2023 Events'!$E1601</f>
        <v>0</v>
      </c>
      <c r="BO23">
        <f>'2023 Events'!$E1602</f>
        <v>0</v>
      </c>
      <c r="BP23" s="157">
        <f>'2023 Events'!$E1603</f>
        <v>0</v>
      </c>
      <c r="BQ23" s="8">
        <f>'2023 Events'!$E1604</f>
        <v>0</v>
      </c>
      <c r="BR23" s="8">
        <f>'2023 Events'!$E1605</f>
        <v>0</v>
      </c>
      <c r="BS23" s="158">
        <f>'2023 Events'!$E1606</f>
        <v>0</v>
      </c>
      <c r="BT23">
        <f>'2023 Events'!$E1607</f>
        <v>0</v>
      </c>
      <c r="BU23">
        <f>'2023 Events'!$E1608</f>
        <v>0</v>
      </c>
      <c r="BV23">
        <f>'2023 Events'!$E1609</f>
        <v>0</v>
      </c>
      <c r="BW23">
        <f>'2023 Events'!$E1610</f>
        <v>0</v>
      </c>
      <c r="BX23" s="8">
        <f>'2023 Events'!$E1611</f>
        <v>0</v>
      </c>
      <c r="BY23">
        <f>'2023 Events'!$E1612</f>
        <v>0</v>
      </c>
      <c r="BZ23">
        <f>'2023 Events'!$E1613</f>
        <v>0</v>
      </c>
      <c r="CA23" s="8">
        <f>'2023 Events'!$E1614</f>
        <v>0</v>
      </c>
      <c r="CB23" s="280">
        <f>'2023 Events'!$E1615</f>
        <v>0</v>
      </c>
    </row>
    <row r="24" spans="1:80" x14ac:dyDescent="0.25">
      <c r="A24" s="74" t="str">
        <f>IF(Event20&lt;&gt;"", "Yes","No")</f>
        <v>No</v>
      </c>
      <c r="B24" t="str">
        <f>'2023 Events'!$I1622</f>
        <v>Incomplete</v>
      </c>
      <c r="C24" t="str">
        <f t="shared" si="0"/>
        <v>No</v>
      </c>
      <c r="D24" s="20" t="str">
        <f>Checklist!$E$7</f>
        <v>Toxicology Group Interest Group</v>
      </c>
      <c r="E24" t="str">
        <f>Checklist!$E$8</f>
        <v>Interest Group</v>
      </c>
      <c r="F24" s="306">
        <v>20</v>
      </c>
      <c r="G24">
        <f>'2023 Events'!$E1626</f>
        <v>0</v>
      </c>
      <c r="H24">
        <f>'2023 Events'!$E1627</f>
        <v>0</v>
      </c>
      <c r="I24">
        <f>'2023 Events'!$E1628</f>
        <v>0</v>
      </c>
      <c r="J24" s="285">
        <f>'2023 Events'!$E1629</f>
        <v>0</v>
      </c>
      <c r="K24">
        <f>'2023 Events'!$E1630</f>
        <v>0</v>
      </c>
      <c r="L24" s="8">
        <f>'2023 Events'!$E1631</f>
        <v>0</v>
      </c>
      <c r="M24">
        <f>'2023 Events'!$E1632</f>
        <v>0</v>
      </c>
      <c r="N24">
        <f>'2023 Events'!$E1633</f>
        <v>0</v>
      </c>
      <c r="O24" s="8">
        <f>'2023 Events'!$E1634</f>
        <v>0</v>
      </c>
      <c r="P24" s="116">
        <f>'2023 Events'!$E1635</f>
        <v>0</v>
      </c>
      <c r="Q24" s="116">
        <f>'2023 Events'!$E1636</f>
        <v>0</v>
      </c>
      <c r="R24" s="8">
        <f>'2023 Events'!$E1637</f>
        <v>0</v>
      </c>
      <c r="S24">
        <f>'2023 Events'!$E1638</f>
        <v>0</v>
      </c>
      <c r="T24">
        <f>'2023 Events'!$E1639</f>
        <v>0</v>
      </c>
      <c r="U24" s="8">
        <f>'2023 Events'!$E1640</f>
        <v>0</v>
      </c>
      <c r="V24">
        <f>'2023 Events'!$E1641</f>
        <v>0</v>
      </c>
      <c r="W24">
        <f>'2023 Events'!$E1642</f>
        <v>0</v>
      </c>
      <c r="X24" s="8">
        <f>'2023 Events'!$E1643</f>
        <v>0</v>
      </c>
      <c r="Y24">
        <f>'2023 Events'!$E1644</f>
        <v>0</v>
      </c>
      <c r="Z24">
        <f>'2023 Events'!$E1646</f>
        <v>0</v>
      </c>
      <c r="AA24" s="8"/>
      <c r="AB24" s="8">
        <f>'2023 Events'!$E1646</f>
        <v>0</v>
      </c>
      <c r="AC24">
        <f>'2023 Events'!$E1647</f>
        <v>0</v>
      </c>
      <c r="AD24">
        <f>'2023 Events'!$E1648</f>
        <v>0</v>
      </c>
      <c r="AE24">
        <f>'2023 Events'!$E1649</f>
        <v>0</v>
      </c>
      <c r="AF24">
        <f>'2023 Events'!$E1650</f>
        <v>0</v>
      </c>
      <c r="AG24">
        <f>'2023 Events'!$E1654</f>
        <v>0</v>
      </c>
      <c r="AH24">
        <f>'2023 Events'!$E1655</f>
        <v>0</v>
      </c>
      <c r="AI24">
        <f>'2023 Events'!$E1656</f>
        <v>0</v>
      </c>
      <c r="AJ24">
        <f>'2023 Events'!$E1657</f>
        <v>0</v>
      </c>
      <c r="AK24">
        <f>'2023 Events'!$E1658</f>
        <v>0</v>
      </c>
      <c r="AL24">
        <f>'2023 Events'!$E1659</f>
        <v>0</v>
      </c>
      <c r="AM24"/>
      <c r="AN24"/>
      <c r="AO24" s="8"/>
      <c r="AP24" s="8"/>
      <c r="AQ24" s="8">
        <f>'2023 Events'!$E1646</f>
        <v>0</v>
      </c>
      <c r="AR24" s="153">
        <f>'2023 Events'!$E1663</f>
        <v>0</v>
      </c>
      <c r="AS24" s="157">
        <f>'2023 Events'!$E1664</f>
        <v>0</v>
      </c>
      <c r="AT24" s="8">
        <f>'2023 Events'!$E1665</f>
        <v>0</v>
      </c>
      <c r="AU24" s="158">
        <f>'2023 Events'!$E1666</f>
        <v>0</v>
      </c>
      <c r="AV24" s="20">
        <f>'2023 Events'!$E1667</f>
        <v>0</v>
      </c>
      <c r="AW24">
        <f>'2023 Events'!$E1668</f>
        <v>0</v>
      </c>
      <c r="AX24" s="8">
        <f>'2023 Events'!$E1669</f>
        <v>0</v>
      </c>
      <c r="AY24">
        <f>'2023 Events'!$E1670</f>
        <v>0</v>
      </c>
      <c r="AZ24">
        <f>'2023 Events'!$E1671</f>
        <v>0</v>
      </c>
      <c r="BA24" s="161">
        <f>'2023 Events'!$E1672</f>
        <v>0</v>
      </c>
      <c r="BB24">
        <f>'2023 Events'!$E1673</f>
        <v>0</v>
      </c>
      <c r="BC24" s="161">
        <f>'2023 Events'!$E1675</f>
        <v>0</v>
      </c>
      <c r="BD24">
        <f>'2023 Events'!$E1676</f>
        <v>0</v>
      </c>
      <c r="BE24" s="153">
        <f>'2023 Events'!$E1677</f>
        <v>0</v>
      </c>
      <c r="BF24" s="157">
        <f>'2023 Events'!$E1678</f>
        <v>0</v>
      </c>
      <c r="BG24" s="8">
        <f>'2023 Events'!$E1679</f>
        <v>0</v>
      </c>
      <c r="BH24" s="158">
        <f>'2023 Events'!$E1680</f>
        <v>0</v>
      </c>
      <c r="BI24" s="20">
        <f>'2023 Events'!$E1681</f>
        <v>0</v>
      </c>
      <c r="BJ24">
        <f>'2023 Events'!$E1682</f>
        <v>0</v>
      </c>
      <c r="BK24" s="161">
        <f>'2023 Events'!$E1683</f>
        <v>0</v>
      </c>
      <c r="BL24">
        <f>'2023 Events'!$E1684</f>
        <v>0</v>
      </c>
      <c r="BM24">
        <f>'2023 Events'!$E1685</f>
        <v>0</v>
      </c>
      <c r="BN24" s="161">
        <f>'2023 Events'!$E1686</f>
        <v>0</v>
      </c>
      <c r="BO24">
        <f>'2023 Events'!$E1687</f>
        <v>0</v>
      </c>
      <c r="BP24" s="157">
        <f>'2023 Events'!$E1688</f>
        <v>0</v>
      </c>
      <c r="BQ24" s="8">
        <f>'2023 Events'!$E1689</f>
        <v>0</v>
      </c>
      <c r="BR24" s="8">
        <f>'2023 Events'!$E1690</f>
        <v>0</v>
      </c>
      <c r="BS24" s="158">
        <f>'2023 Events'!$E1691</f>
        <v>0</v>
      </c>
      <c r="BT24">
        <f>'2023 Events'!$E1692</f>
        <v>0</v>
      </c>
      <c r="BU24">
        <f>'2023 Events'!$E1693</f>
        <v>0</v>
      </c>
      <c r="BV24">
        <f>'2023 Events'!$E1694</f>
        <v>0</v>
      </c>
      <c r="BW24">
        <f>'2023 Events'!$E1695</f>
        <v>0</v>
      </c>
      <c r="BX24" s="8">
        <f>'2023 Events'!$E1696</f>
        <v>0</v>
      </c>
      <c r="BY24">
        <f>'2023 Events'!$E1697</f>
        <v>0</v>
      </c>
      <c r="BZ24">
        <f>'2023 Events'!$E1698</f>
        <v>0</v>
      </c>
      <c r="CA24" s="8">
        <f>'2023 Events'!$E1699</f>
        <v>0</v>
      </c>
      <c r="CB24" s="280">
        <f>'2023 Events'!$E1700</f>
        <v>0</v>
      </c>
    </row>
    <row r="25" spans="1:80" x14ac:dyDescent="0.25">
      <c r="A25" s="74" t="str">
        <f>IF(Event21&lt;&gt;"", "Yes","No")</f>
        <v>No</v>
      </c>
      <c r="B25" t="str">
        <f>'2023 Events'!$I1707</f>
        <v>Incomplete</v>
      </c>
      <c r="C25" t="str">
        <f t="shared" si="0"/>
        <v>No</v>
      </c>
      <c r="D25" s="20" t="str">
        <f>Checklist!$E$7</f>
        <v>Toxicology Group Interest Group</v>
      </c>
      <c r="E25" t="str">
        <f>Checklist!$E$8</f>
        <v>Interest Group</v>
      </c>
      <c r="F25" s="306">
        <v>21</v>
      </c>
      <c r="G25">
        <f>'2023 Events'!$E1711</f>
        <v>0</v>
      </c>
      <c r="H25">
        <f>'2023 Events'!$E1712</f>
        <v>0</v>
      </c>
      <c r="I25">
        <f>'2023 Events'!$E1713</f>
        <v>0</v>
      </c>
      <c r="J25" s="285">
        <f>'2023 Events'!$E1714</f>
        <v>0</v>
      </c>
      <c r="K25">
        <f>'2023 Events'!$E1715</f>
        <v>0</v>
      </c>
      <c r="L25" s="8">
        <f>'2023 Events'!$E1716</f>
        <v>0</v>
      </c>
      <c r="M25">
        <f>'2023 Events'!$E1717</f>
        <v>0</v>
      </c>
      <c r="N25">
        <f>'2023 Events'!$E1718</f>
        <v>0</v>
      </c>
      <c r="O25" s="8">
        <f>'2023 Events'!$E1719</f>
        <v>0</v>
      </c>
      <c r="P25" s="116">
        <f>'2023 Events'!$E1720</f>
        <v>0</v>
      </c>
      <c r="Q25" s="116">
        <f>'2023 Events'!$E1721</f>
        <v>0</v>
      </c>
      <c r="R25" s="8">
        <f>'2023 Events'!$E1722</f>
        <v>0</v>
      </c>
      <c r="S25">
        <f>'2023 Events'!$E1723</f>
        <v>0</v>
      </c>
      <c r="T25">
        <f>'2023 Events'!$E1724</f>
        <v>0</v>
      </c>
      <c r="U25" s="8">
        <f>'2023 Events'!$E1725</f>
        <v>0</v>
      </c>
      <c r="V25">
        <f>'2023 Events'!$E1726</f>
        <v>0</v>
      </c>
      <c r="W25">
        <f>'2023 Events'!$E1727</f>
        <v>0</v>
      </c>
      <c r="X25" s="8">
        <f>'2023 Events'!$E1728</f>
        <v>0</v>
      </c>
      <c r="Y25">
        <f>'2023 Events'!$E1729</f>
        <v>0</v>
      </c>
      <c r="Z25">
        <f>'2023 Events'!$E1731</f>
        <v>0</v>
      </c>
      <c r="AA25" s="8"/>
      <c r="AB25" s="8">
        <f>'2023 Events'!$E1731</f>
        <v>0</v>
      </c>
      <c r="AC25">
        <f>'2023 Events'!$E1732</f>
        <v>0</v>
      </c>
      <c r="AD25">
        <f>'2023 Events'!$E1733</f>
        <v>0</v>
      </c>
      <c r="AE25">
        <f>'2023 Events'!$E1734</f>
        <v>0</v>
      </c>
      <c r="AF25">
        <f>'2023 Events'!$E1738</f>
        <v>0</v>
      </c>
      <c r="AG25">
        <f>'2023 Events'!$E1739</f>
        <v>0</v>
      </c>
      <c r="AH25">
        <f>'2023 Events'!$E1740</f>
        <v>0</v>
      </c>
      <c r="AI25">
        <f>'2023 Events'!$E1741</f>
        <v>0</v>
      </c>
      <c r="AJ25">
        <f>'2023 Events'!$E1742</f>
        <v>0</v>
      </c>
      <c r="AK25">
        <f>'2023 Events'!$E1743</f>
        <v>0</v>
      </c>
      <c r="AL25">
        <f>'2023 Events'!$E1744</f>
        <v>0</v>
      </c>
      <c r="AM25"/>
      <c r="AN25"/>
      <c r="AO25" s="8"/>
      <c r="AP25" s="8"/>
      <c r="AQ25" s="8">
        <f>'2023 Events'!$E1731</f>
        <v>0</v>
      </c>
      <c r="AR25" s="153">
        <f>'2023 Events'!$E1748</f>
        <v>0</v>
      </c>
      <c r="AS25" s="157">
        <f>'2023 Events'!$E1749</f>
        <v>0</v>
      </c>
      <c r="AT25" s="8">
        <f>'2023 Events'!$E1750</f>
        <v>0</v>
      </c>
      <c r="AU25" s="158">
        <f>'2023 Events'!$E1751</f>
        <v>0</v>
      </c>
      <c r="AV25" s="20">
        <f>'2023 Events'!$E1752</f>
        <v>0</v>
      </c>
      <c r="AW25">
        <f>'2023 Events'!$E1753</f>
        <v>0</v>
      </c>
      <c r="AX25" s="8">
        <f>'2023 Events'!$E1754</f>
        <v>0</v>
      </c>
      <c r="AY25">
        <f>'2023 Events'!$E1755</f>
        <v>0</v>
      </c>
      <c r="AZ25">
        <f>'2023 Events'!$E1756</f>
        <v>0</v>
      </c>
      <c r="BA25" s="161">
        <f>'2023 Events'!$E1757</f>
        <v>0</v>
      </c>
      <c r="BB25">
        <f>'2023 Events'!$E1758</f>
        <v>0</v>
      </c>
      <c r="BC25" s="161">
        <f>'2023 Events'!$E1760</f>
        <v>0</v>
      </c>
      <c r="BD25">
        <f>'2023 Events'!$E1761</f>
        <v>0</v>
      </c>
      <c r="BE25" s="153">
        <f>'2023 Events'!$E1762</f>
        <v>0</v>
      </c>
      <c r="BF25" s="157">
        <f>'2023 Events'!$E1763</f>
        <v>0</v>
      </c>
      <c r="BG25" s="8">
        <f>'2023 Events'!$E1764</f>
        <v>0</v>
      </c>
      <c r="BH25" s="158">
        <f>'2023 Events'!$E1765</f>
        <v>0</v>
      </c>
      <c r="BI25" s="20">
        <f>'2023 Events'!$E1766</f>
        <v>0</v>
      </c>
      <c r="BJ25">
        <f>'2023 Events'!$E1767</f>
        <v>0</v>
      </c>
      <c r="BK25" s="161">
        <f>'2023 Events'!$E1768</f>
        <v>0</v>
      </c>
      <c r="BL25">
        <f>'2023 Events'!$E1769</f>
        <v>0</v>
      </c>
      <c r="BM25">
        <f>'2023 Events'!$E1770</f>
        <v>0</v>
      </c>
      <c r="BN25" s="161">
        <f>'2023 Events'!$E1771</f>
        <v>0</v>
      </c>
      <c r="BO25">
        <f>'2023 Events'!$E1772</f>
        <v>0</v>
      </c>
      <c r="BP25" s="157">
        <f>'2023 Events'!$E1773</f>
        <v>0</v>
      </c>
      <c r="BQ25" s="8">
        <f>'2023 Events'!$E1774</f>
        <v>0</v>
      </c>
      <c r="BR25" s="8">
        <f>'2023 Events'!$E1775</f>
        <v>0</v>
      </c>
      <c r="BS25" s="158">
        <f>'2023 Events'!$E1776</f>
        <v>0</v>
      </c>
      <c r="BT25">
        <f>'2023 Events'!$E1777</f>
        <v>0</v>
      </c>
      <c r="BU25">
        <f>'2023 Events'!$E1778</f>
        <v>0</v>
      </c>
      <c r="BV25">
        <f>'2023 Events'!$E1779</f>
        <v>0</v>
      </c>
      <c r="BW25">
        <f>'2023 Events'!$E1780</f>
        <v>0</v>
      </c>
      <c r="BX25" s="8">
        <f>'2023 Events'!$E1781</f>
        <v>0</v>
      </c>
      <c r="BY25">
        <f>'2023 Events'!$E1782</f>
        <v>0</v>
      </c>
      <c r="BZ25">
        <f>'2023 Events'!$E1783</f>
        <v>0</v>
      </c>
      <c r="CA25" s="8">
        <f>'2023 Events'!$E1784</f>
        <v>0</v>
      </c>
      <c r="CB25" s="280">
        <f>'2023 Events'!$E1785</f>
        <v>0</v>
      </c>
    </row>
    <row r="26" spans="1:80" x14ac:dyDescent="0.25">
      <c r="A26" s="74" t="str">
        <f>IF(Event22&lt;&gt;"", "Yes","No")</f>
        <v>No</v>
      </c>
      <c r="B26" t="str">
        <f>'2023 Events'!$I1792</f>
        <v>Incomplete</v>
      </c>
      <c r="C26" t="str">
        <f t="shared" si="0"/>
        <v>No</v>
      </c>
      <c r="D26" s="20" t="str">
        <f>Checklist!$E$7</f>
        <v>Toxicology Group Interest Group</v>
      </c>
      <c r="E26" t="str">
        <f>Checklist!$E$8</f>
        <v>Interest Group</v>
      </c>
      <c r="F26" s="306">
        <v>22</v>
      </c>
      <c r="G26">
        <f>'2023 Events'!$E1796</f>
        <v>0</v>
      </c>
      <c r="H26">
        <f>'2023 Events'!$E1797</f>
        <v>0</v>
      </c>
      <c r="I26">
        <f>'2023 Events'!$E1798</f>
        <v>0</v>
      </c>
      <c r="J26" s="285">
        <f>'2023 Events'!$E1799</f>
        <v>0</v>
      </c>
      <c r="K26">
        <f>'2023 Events'!$E1800</f>
        <v>0</v>
      </c>
      <c r="L26" s="8">
        <f>'2023 Events'!$E1801</f>
        <v>0</v>
      </c>
      <c r="M26">
        <f>'2023 Events'!$E1802</f>
        <v>0</v>
      </c>
      <c r="N26">
        <f>'2023 Events'!$E1803</f>
        <v>0</v>
      </c>
      <c r="O26" s="8">
        <f>'2023 Events'!$E1804</f>
        <v>0</v>
      </c>
      <c r="P26" s="116">
        <f>'2023 Events'!$E1805</f>
        <v>0</v>
      </c>
      <c r="Q26" s="116">
        <f>'2023 Events'!$E1806</f>
        <v>0</v>
      </c>
      <c r="R26" s="8">
        <f>'2023 Events'!$E1807</f>
        <v>0</v>
      </c>
      <c r="S26">
        <f>'2023 Events'!$E1808</f>
        <v>0</v>
      </c>
      <c r="T26">
        <f>'2023 Events'!$E1809</f>
        <v>0</v>
      </c>
      <c r="U26" s="8">
        <f>'2023 Events'!$E1810</f>
        <v>0</v>
      </c>
      <c r="V26">
        <f>'2023 Events'!$E1811</f>
        <v>0</v>
      </c>
      <c r="W26">
        <f>'2023 Events'!$E1812</f>
        <v>0</v>
      </c>
      <c r="X26" s="8">
        <f>'2023 Events'!$E1813</f>
        <v>0</v>
      </c>
      <c r="Y26">
        <f>'2023 Events'!$E1814</f>
        <v>0</v>
      </c>
      <c r="Z26">
        <f>'2023 Events'!$E1816</f>
        <v>0</v>
      </c>
      <c r="AA26" s="8"/>
      <c r="AB26" s="8">
        <f>'2023 Events'!$E1816</f>
        <v>0</v>
      </c>
      <c r="AC26">
        <f>'2023 Events'!$E1817</f>
        <v>0</v>
      </c>
      <c r="AD26">
        <f>'2023 Events'!$E1818</f>
        <v>0</v>
      </c>
      <c r="AE26">
        <f>'2023 Events'!$E1819</f>
        <v>0</v>
      </c>
      <c r="AF26">
        <f>'2023 Events'!$E1820</f>
        <v>0</v>
      </c>
      <c r="AG26">
        <f>'2023 Events'!$E1821</f>
        <v>0</v>
      </c>
      <c r="AH26">
        <f>'2023 Events'!$E1822</f>
        <v>0</v>
      </c>
      <c r="AI26">
        <f>'2023 Events'!$E1823</f>
        <v>0</v>
      </c>
      <c r="AJ26">
        <f>'2023 Events'!$E1824</f>
        <v>0</v>
      </c>
      <c r="AK26">
        <f>'2023 Events'!$E1828</f>
        <v>0</v>
      </c>
      <c r="AL26">
        <f>'2023 Events'!$E1829</f>
        <v>0</v>
      </c>
      <c r="AM26"/>
      <c r="AN26"/>
      <c r="AO26" s="8"/>
      <c r="AP26" s="8"/>
      <c r="AQ26" s="8">
        <f>'2023 Events'!$E1816</f>
        <v>0</v>
      </c>
      <c r="AR26" s="153">
        <f>'2023 Events'!$E1833</f>
        <v>0</v>
      </c>
      <c r="AS26" s="157">
        <f>'2023 Events'!$E1834</f>
        <v>0</v>
      </c>
      <c r="AT26" s="8">
        <f>'2023 Events'!$E1835</f>
        <v>0</v>
      </c>
      <c r="AU26" s="158">
        <f>'2023 Events'!$E1836</f>
        <v>0</v>
      </c>
      <c r="AV26" s="20">
        <f>'2023 Events'!$E1837</f>
        <v>0</v>
      </c>
      <c r="AW26">
        <f>'2023 Events'!$E1838</f>
        <v>0</v>
      </c>
      <c r="AX26" s="8">
        <f>'2023 Events'!$E1839</f>
        <v>0</v>
      </c>
      <c r="AY26">
        <f>'2023 Events'!$E1840</f>
        <v>0</v>
      </c>
      <c r="AZ26">
        <f>'2023 Events'!$E1841</f>
        <v>0</v>
      </c>
      <c r="BA26" s="161">
        <f>'2023 Events'!$E1842</f>
        <v>0</v>
      </c>
      <c r="BB26">
        <f>'2023 Events'!$E1843</f>
        <v>0</v>
      </c>
      <c r="BC26" s="161">
        <f>'2023 Events'!$E1845</f>
        <v>0</v>
      </c>
      <c r="BD26">
        <f>'2023 Events'!$E1846</f>
        <v>0</v>
      </c>
      <c r="BE26" s="153">
        <f>'2023 Events'!$E1847</f>
        <v>0</v>
      </c>
      <c r="BF26" s="157">
        <f>'2023 Events'!$E1848</f>
        <v>0</v>
      </c>
      <c r="BG26" s="8">
        <f>'2023 Events'!$E1849</f>
        <v>0</v>
      </c>
      <c r="BH26" s="158">
        <f>'2023 Events'!$E1850</f>
        <v>0</v>
      </c>
      <c r="BI26" s="20">
        <f>'2023 Events'!$E1851</f>
        <v>0</v>
      </c>
      <c r="BJ26">
        <f>'2023 Events'!$E1852</f>
        <v>0</v>
      </c>
      <c r="BK26" s="161">
        <f>'2023 Events'!$E1853</f>
        <v>0</v>
      </c>
      <c r="BL26">
        <f>'2023 Events'!$E1854</f>
        <v>0</v>
      </c>
      <c r="BM26">
        <f>'2023 Events'!$E1855</f>
        <v>0</v>
      </c>
      <c r="BN26" s="161">
        <f>'2023 Events'!$E1856</f>
        <v>0</v>
      </c>
      <c r="BO26">
        <f>'2023 Events'!$E1857</f>
        <v>0</v>
      </c>
      <c r="BP26" s="157">
        <f>'2023 Events'!$E1858</f>
        <v>0</v>
      </c>
      <c r="BQ26" s="8">
        <f>'2023 Events'!$E1859</f>
        <v>0</v>
      </c>
      <c r="BR26" s="8">
        <f>'2023 Events'!$E1860</f>
        <v>0</v>
      </c>
      <c r="BS26" s="158">
        <f>'2023 Events'!$E1861</f>
        <v>0</v>
      </c>
      <c r="BT26">
        <f>'2023 Events'!$E1862</f>
        <v>0</v>
      </c>
      <c r="BU26">
        <f>'2023 Events'!$E1863</f>
        <v>0</v>
      </c>
      <c r="BV26">
        <f>'2023 Events'!$E1864</f>
        <v>0</v>
      </c>
      <c r="BW26">
        <f>'2023 Events'!$E1865</f>
        <v>0</v>
      </c>
      <c r="BX26" s="8">
        <f>'2023 Events'!$E1866</f>
        <v>0</v>
      </c>
      <c r="BY26">
        <f>'2023 Events'!$E1867</f>
        <v>0</v>
      </c>
      <c r="BZ26">
        <f>'2023 Events'!$E1868</f>
        <v>0</v>
      </c>
      <c r="CA26" s="8">
        <f>'2023 Events'!$E1869</f>
        <v>0</v>
      </c>
      <c r="CB26" s="280">
        <f>'2023 Events'!$E1870</f>
        <v>0</v>
      </c>
    </row>
    <row r="27" spans="1:80" x14ac:dyDescent="0.25">
      <c r="A27" s="74" t="str">
        <f>IF(Event23&lt;&gt;"", "Yes","No")</f>
        <v>No</v>
      </c>
      <c r="B27" t="str">
        <f>'2023 Events'!$I1877</f>
        <v>Incomplete</v>
      </c>
      <c r="C27" t="str">
        <f t="shared" si="0"/>
        <v>No</v>
      </c>
      <c r="D27" s="20" t="str">
        <f>Checklist!$E$7</f>
        <v>Toxicology Group Interest Group</v>
      </c>
      <c r="E27" t="str">
        <f>Checklist!$E$8</f>
        <v>Interest Group</v>
      </c>
      <c r="F27" s="306">
        <v>23</v>
      </c>
      <c r="G27">
        <f>'2023 Events'!$E1881</f>
        <v>0</v>
      </c>
      <c r="H27">
        <f>'2023 Events'!$E1882</f>
        <v>0</v>
      </c>
      <c r="I27">
        <f>'2023 Events'!$E1883</f>
        <v>0</v>
      </c>
      <c r="J27" s="285">
        <f>'2023 Events'!$E1884</f>
        <v>0</v>
      </c>
      <c r="K27">
        <f>'2023 Events'!$E1885</f>
        <v>0</v>
      </c>
      <c r="L27" s="8">
        <f>'2023 Events'!$E1886</f>
        <v>0</v>
      </c>
      <c r="M27">
        <f>'2023 Events'!$E1887</f>
        <v>0</v>
      </c>
      <c r="N27">
        <f>'2023 Events'!$E1888</f>
        <v>0</v>
      </c>
      <c r="O27" s="8">
        <f>'2023 Events'!$E1889</f>
        <v>0</v>
      </c>
      <c r="P27" s="116">
        <f>'2023 Events'!$E1890</f>
        <v>0</v>
      </c>
      <c r="Q27" s="116">
        <f>'2023 Events'!$E1891</f>
        <v>0</v>
      </c>
      <c r="R27" s="8">
        <f>'2023 Events'!$E1892</f>
        <v>0</v>
      </c>
      <c r="S27">
        <f>'2023 Events'!$E1893</f>
        <v>0</v>
      </c>
      <c r="T27">
        <f>'2023 Events'!$E1894</f>
        <v>0</v>
      </c>
      <c r="U27" s="8">
        <f>'2023 Events'!$E1895</f>
        <v>0</v>
      </c>
      <c r="V27">
        <f>'2023 Events'!$E1896</f>
        <v>0</v>
      </c>
      <c r="W27">
        <f>'2023 Events'!$E1897</f>
        <v>0</v>
      </c>
      <c r="X27" s="8">
        <f>'2023 Events'!$E1898</f>
        <v>0</v>
      </c>
      <c r="Y27">
        <f>'2023 Events'!$E1899</f>
        <v>0</v>
      </c>
      <c r="Z27">
        <f>'2023 Events'!$E1901</f>
        <v>0</v>
      </c>
      <c r="AA27" s="8"/>
      <c r="AB27" s="8">
        <f>'2023 Events'!$E1901</f>
        <v>0</v>
      </c>
      <c r="AC27">
        <f>'2023 Events'!$E1902</f>
        <v>0</v>
      </c>
      <c r="AD27">
        <f>'2023 Events'!$E1903</f>
        <v>0</v>
      </c>
      <c r="AE27">
        <f>'2023 Events'!$E1904</f>
        <v>0</v>
      </c>
      <c r="AF27">
        <f>'2023 Events'!$E1905</f>
        <v>0</v>
      </c>
      <c r="AG27">
        <f>'2023 Events'!$E1906</f>
        <v>0</v>
      </c>
      <c r="AH27">
        <f>'2023 Events'!$E1907</f>
        <v>0</v>
      </c>
      <c r="AI27">
        <f>'2023 Events'!$E1908</f>
        <v>0</v>
      </c>
      <c r="AJ27">
        <f>'2023 Events'!$E1909</f>
        <v>0</v>
      </c>
      <c r="AK27">
        <f>'2023 Events'!$E1913</f>
        <v>0</v>
      </c>
      <c r="AL27">
        <f>'2023 Events'!$E1914</f>
        <v>0</v>
      </c>
      <c r="AM27"/>
      <c r="AN27"/>
      <c r="AO27" s="8"/>
      <c r="AP27" s="8"/>
      <c r="AQ27" s="8">
        <f>'2023 Events'!$E1901</f>
        <v>0</v>
      </c>
      <c r="AR27" s="153">
        <f>'2023 Events'!$E1918</f>
        <v>0</v>
      </c>
      <c r="AS27" s="157">
        <f>'2023 Events'!$E1919</f>
        <v>0</v>
      </c>
      <c r="AT27" s="8">
        <f>'2023 Events'!$E1920</f>
        <v>0</v>
      </c>
      <c r="AU27" s="158">
        <f>'2023 Events'!$E1921</f>
        <v>0</v>
      </c>
      <c r="AV27" s="20">
        <f>'2023 Events'!$E1922</f>
        <v>0</v>
      </c>
      <c r="AW27">
        <f>'2023 Events'!$E1923</f>
        <v>0</v>
      </c>
      <c r="AX27" s="8">
        <f>'2023 Events'!$E1924</f>
        <v>0</v>
      </c>
      <c r="AY27">
        <f>'2023 Events'!$E1925</f>
        <v>0</v>
      </c>
      <c r="AZ27">
        <f>'2023 Events'!$E1927</f>
        <v>0</v>
      </c>
      <c r="BA27" s="161">
        <f>'2023 Events'!$E1928</f>
        <v>0</v>
      </c>
      <c r="BB27">
        <f>'2023 Events'!$E1929</f>
        <v>0</v>
      </c>
      <c r="BC27" s="161">
        <f>'2023 Events'!$E1930</f>
        <v>0</v>
      </c>
      <c r="BD27">
        <f>'2023 Events'!$E1931</f>
        <v>0</v>
      </c>
      <c r="BE27" s="153">
        <f>'2023 Events'!$E1932</f>
        <v>0</v>
      </c>
      <c r="BF27" s="157">
        <f>'2023 Events'!$E1933</f>
        <v>0</v>
      </c>
      <c r="BG27" s="8">
        <f>'2023 Events'!$E1934</f>
        <v>0</v>
      </c>
      <c r="BH27" s="158">
        <f>'2023 Events'!$E1935</f>
        <v>0</v>
      </c>
      <c r="BI27" s="20">
        <f>'2023 Events'!$E1936</f>
        <v>0</v>
      </c>
      <c r="BJ27">
        <f>'2023 Events'!$E1937</f>
        <v>0</v>
      </c>
      <c r="BK27" s="161">
        <f>'2023 Events'!$E1938</f>
        <v>0</v>
      </c>
      <c r="BL27">
        <f>'2023 Events'!$E1939</f>
        <v>0</v>
      </c>
      <c r="BM27">
        <f>'2023 Events'!$E1940</f>
        <v>0</v>
      </c>
      <c r="BN27" s="161">
        <f>'2023 Events'!$E1941</f>
        <v>0</v>
      </c>
      <c r="BO27">
        <f>'2023 Events'!$E1942</f>
        <v>0</v>
      </c>
      <c r="BP27" s="157">
        <f>'2023 Events'!$E1943</f>
        <v>0</v>
      </c>
      <c r="BQ27" s="8">
        <f>'2023 Events'!$E1944</f>
        <v>0</v>
      </c>
      <c r="BR27" s="8">
        <f>'2023 Events'!$E1945</f>
        <v>0</v>
      </c>
      <c r="BS27" s="158">
        <f>'2023 Events'!$E1946</f>
        <v>0</v>
      </c>
      <c r="BT27">
        <f>'2023 Events'!$E1947</f>
        <v>0</v>
      </c>
      <c r="BU27">
        <f>'2023 Events'!$E1948</f>
        <v>0</v>
      </c>
      <c r="BV27">
        <f>'2023 Events'!$E1949</f>
        <v>0</v>
      </c>
      <c r="BW27">
        <f>'2023 Events'!$E1950</f>
        <v>0</v>
      </c>
      <c r="BX27" s="8">
        <f>'2023 Events'!$E1951</f>
        <v>0</v>
      </c>
      <c r="BY27">
        <f>'2023 Events'!$E1952</f>
        <v>0</v>
      </c>
      <c r="BZ27">
        <f>'2023 Events'!$E1953</f>
        <v>0</v>
      </c>
      <c r="CA27" s="8">
        <f>'2023 Events'!$E1954</f>
        <v>0</v>
      </c>
      <c r="CB27" s="280">
        <f>'2023 Events'!$E1955</f>
        <v>0</v>
      </c>
    </row>
    <row r="28" spans="1:80" x14ac:dyDescent="0.25">
      <c r="A28" s="74" t="str">
        <f>IF(Event24&lt;&gt;"", "Yes","No")</f>
        <v>No</v>
      </c>
      <c r="B28" t="str">
        <f>'2023 Events'!$I1962</f>
        <v>Incomplete</v>
      </c>
      <c r="C28" t="str">
        <f t="shared" si="0"/>
        <v>No</v>
      </c>
      <c r="D28" s="20" t="str">
        <f>Checklist!$E$7</f>
        <v>Toxicology Group Interest Group</v>
      </c>
      <c r="E28" t="str">
        <f>Checklist!$E$8</f>
        <v>Interest Group</v>
      </c>
      <c r="F28" s="306">
        <v>24</v>
      </c>
      <c r="G28">
        <f>'2023 Events'!$E1966</f>
        <v>0</v>
      </c>
      <c r="H28">
        <f>'2023 Events'!$E1967</f>
        <v>0</v>
      </c>
      <c r="I28">
        <f>'2023 Events'!$E1968</f>
        <v>0</v>
      </c>
      <c r="J28" s="285">
        <f>'2023 Events'!$E1969</f>
        <v>0</v>
      </c>
      <c r="K28">
        <f>'2023 Events'!$E1970</f>
        <v>0</v>
      </c>
      <c r="L28" s="8">
        <f>'2023 Events'!$E1971</f>
        <v>0</v>
      </c>
      <c r="M28">
        <f>'2023 Events'!$E1972</f>
        <v>0</v>
      </c>
      <c r="N28">
        <f>'2023 Events'!$E1973</f>
        <v>0</v>
      </c>
      <c r="O28" s="8">
        <f>'2023 Events'!$E1974</f>
        <v>0</v>
      </c>
      <c r="P28" s="116">
        <f>'2023 Events'!$E1975</f>
        <v>0</v>
      </c>
      <c r="Q28" s="116">
        <f>'2023 Events'!$E1976</f>
        <v>0</v>
      </c>
      <c r="R28" s="8">
        <f>'2023 Events'!$E1977</f>
        <v>0</v>
      </c>
      <c r="S28">
        <f>'2023 Events'!$E1978</f>
        <v>0</v>
      </c>
      <c r="T28">
        <f>'2023 Events'!$E1979</f>
        <v>0</v>
      </c>
      <c r="U28" s="8">
        <f>'2023 Events'!$E1980</f>
        <v>0</v>
      </c>
      <c r="V28">
        <f>'2023 Events'!$E1981</f>
        <v>0</v>
      </c>
      <c r="W28">
        <f>'2023 Events'!$E1982</f>
        <v>0</v>
      </c>
      <c r="X28" s="8">
        <f>'2023 Events'!$E1983</f>
        <v>0</v>
      </c>
      <c r="Y28">
        <f>'2023 Events'!$E1984</f>
        <v>0</v>
      </c>
      <c r="Z28">
        <f>'2023 Events'!$E1986</f>
        <v>0</v>
      </c>
      <c r="AA28" s="8"/>
      <c r="AB28" s="8">
        <f>'2023 Events'!$E1986</f>
        <v>0</v>
      </c>
      <c r="AC28">
        <f>'2023 Events'!$E1987</f>
        <v>0</v>
      </c>
      <c r="AD28">
        <f>'2023 Events'!$E1988</f>
        <v>0</v>
      </c>
      <c r="AE28">
        <f>'2023 Events'!$E1989</f>
        <v>0</v>
      </c>
      <c r="AF28">
        <f>'2023 Events'!$E1990</f>
        <v>0</v>
      </c>
      <c r="AG28">
        <f>'2023 Events'!$E1991</f>
        <v>0</v>
      </c>
      <c r="AH28">
        <f>'2023 Events'!$E1992</f>
        <v>0</v>
      </c>
      <c r="AI28">
        <f>'2023 Events'!$E1993</f>
        <v>0</v>
      </c>
      <c r="AJ28">
        <f>'2023 Events'!$E1994</f>
        <v>0</v>
      </c>
      <c r="AK28">
        <f>'2023 Events'!$E1998</f>
        <v>0</v>
      </c>
      <c r="AL28">
        <f>'2023 Events'!$E1999</f>
        <v>0</v>
      </c>
      <c r="AM28"/>
      <c r="AN28"/>
      <c r="AO28" s="8"/>
      <c r="AP28" s="8"/>
      <c r="AQ28" s="8">
        <f>'2023 Events'!$E1986</f>
        <v>0</v>
      </c>
      <c r="AR28" s="153">
        <f>'2023 Events'!$E2003</f>
        <v>0</v>
      </c>
      <c r="AS28" s="157">
        <f>'2023 Events'!$E2004</f>
        <v>0</v>
      </c>
      <c r="AT28" s="8">
        <f>'2023 Events'!$E2005</f>
        <v>0</v>
      </c>
      <c r="AU28" s="158">
        <f>'2023 Events'!$E2006</f>
        <v>0</v>
      </c>
      <c r="AV28" s="20">
        <f>'2023 Events'!$E2007</f>
        <v>0</v>
      </c>
      <c r="AW28">
        <f>'2023 Events'!$E2008</f>
        <v>0</v>
      </c>
      <c r="AX28" s="8">
        <f>'2023 Events'!$E2009</f>
        <v>0</v>
      </c>
      <c r="AY28">
        <f>'2023 Events'!$E2010</f>
        <v>0</v>
      </c>
      <c r="AZ28">
        <f>'2023 Events'!$E2011</f>
        <v>0</v>
      </c>
      <c r="BA28" s="161">
        <f>'2023 Events'!$E2012</f>
        <v>0</v>
      </c>
      <c r="BB28">
        <f>'2023 Events'!$E2013</f>
        <v>0</v>
      </c>
      <c r="BC28" s="161">
        <f>'2023 Events'!$E2015</f>
        <v>0</v>
      </c>
      <c r="BD28">
        <f>'2023 Events'!$E2016</f>
        <v>0</v>
      </c>
      <c r="BE28" s="153">
        <f>'2023 Events'!$E2017</f>
        <v>0</v>
      </c>
      <c r="BF28" s="157">
        <f>'2023 Events'!$E2018</f>
        <v>0</v>
      </c>
      <c r="BG28" s="8">
        <f>'2023 Events'!$E2019</f>
        <v>0</v>
      </c>
      <c r="BH28" s="158">
        <f>'2023 Events'!$E2020</f>
        <v>0</v>
      </c>
      <c r="BI28" s="20">
        <f>'2023 Events'!$E2021</f>
        <v>0</v>
      </c>
      <c r="BJ28">
        <f>'2023 Events'!$E2022</f>
        <v>0</v>
      </c>
      <c r="BK28" s="161">
        <f>'2023 Events'!$E2023</f>
        <v>0</v>
      </c>
      <c r="BL28">
        <f>'2023 Events'!$E2024</f>
        <v>0</v>
      </c>
      <c r="BM28">
        <f>'2023 Events'!$E2025</f>
        <v>0</v>
      </c>
      <c r="BN28" s="161">
        <f>'2023 Events'!$E2026</f>
        <v>0</v>
      </c>
      <c r="BO28">
        <f>'2023 Events'!$E2027</f>
        <v>0</v>
      </c>
      <c r="BP28" s="157">
        <f>'2023 Events'!$E2028</f>
        <v>0</v>
      </c>
      <c r="BQ28" s="8">
        <f>'2023 Events'!$E2029</f>
        <v>0</v>
      </c>
      <c r="BR28" s="8">
        <f>'2023 Events'!$E2030</f>
        <v>0</v>
      </c>
      <c r="BS28" s="158">
        <f>'2023 Events'!$E2031</f>
        <v>0</v>
      </c>
      <c r="BT28">
        <f>'2023 Events'!$E2032</f>
        <v>0</v>
      </c>
      <c r="BU28">
        <f>'2023 Events'!$E2033</f>
        <v>0</v>
      </c>
      <c r="BV28">
        <f>'2023 Events'!$E2034</f>
        <v>0</v>
      </c>
      <c r="BW28">
        <f>'2023 Events'!$E2035</f>
        <v>0</v>
      </c>
      <c r="BX28" s="8">
        <f>'2023 Events'!$E2036</f>
        <v>0</v>
      </c>
      <c r="BY28">
        <f>'2023 Events'!$E2037</f>
        <v>0</v>
      </c>
      <c r="BZ28">
        <f>'2023 Events'!$E2038</f>
        <v>0</v>
      </c>
      <c r="CA28" s="8">
        <f>'2023 Events'!$E2039</f>
        <v>0</v>
      </c>
      <c r="CB28" s="280">
        <f>'2023 Events'!$E2040</f>
        <v>0</v>
      </c>
    </row>
    <row r="29" spans="1:80" x14ac:dyDescent="0.25">
      <c r="A29" s="180" t="str">
        <f>IF(Event25&lt;&gt;"", "Yes","No")</f>
        <v>No</v>
      </c>
      <c r="B29" s="22" t="str">
        <f>'2023 Events'!$I2047</f>
        <v>Incomplete</v>
      </c>
      <c r="C29" s="22" t="str">
        <f t="shared" si="0"/>
        <v>No</v>
      </c>
      <c r="D29" s="21" t="str">
        <f>Checklist!$E$7</f>
        <v>Toxicology Group Interest Group</v>
      </c>
      <c r="E29" s="22" t="str">
        <f>Checklist!$E$8</f>
        <v>Interest Group</v>
      </c>
      <c r="F29" s="307">
        <v>25</v>
      </c>
      <c r="G29" s="22">
        <f>'2023 Events'!$E2051</f>
        <v>0</v>
      </c>
      <c r="H29" s="22">
        <f>'2023 Events'!$E2052</f>
        <v>0</v>
      </c>
      <c r="I29" s="22">
        <f>'2023 Events'!$E2053</f>
        <v>0</v>
      </c>
      <c r="J29" s="286">
        <f>'2023 Events'!$E2054</f>
        <v>0</v>
      </c>
      <c r="K29" s="22">
        <f>'2023 Events'!$E2055</f>
        <v>0</v>
      </c>
      <c r="L29" s="17">
        <f>'2023 Events'!$E2056</f>
        <v>0</v>
      </c>
      <c r="M29" s="22">
        <f>'2023 Events'!$E2057</f>
        <v>0</v>
      </c>
      <c r="N29" s="22">
        <f>'2023 Events'!$E2058</f>
        <v>0</v>
      </c>
      <c r="O29" s="17">
        <f>'2023 Events'!$E2059</f>
        <v>0</v>
      </c>
      <c r="P29" s="154">
        <f>'2023 Events'!$E2060</f>
        <v>0</v>
      </c>
      <c r="Q29" s="154">
        <f>'2023 Events'!$E2061</f>
        <v>0</v>
      </c>
      <c r="R29" s="17">
        <f>'2023 Events'!$E2062</f>
        <v>0</v>
      </c>
      <c r="S29" s="22">
        <f>'2023 Events'!$E2063</f>
        <v>0</v>
      </c>
      <c r="T29" s="22">
        <f>'2023 Events'!$E2064</f>
        <v>0</v>
      </c>
      <c r="U29" s="17">
        <f>'2023 Events'!$E2065</f>
        <v>0</v>
      </c>
      <c r="V29" s="22">
        <f>'2023 Events'!$E2066</f>
        <v>0</v>
      </c>
      <c r="W29" s="22">
        <f>'2023 Events'!$E2067</f>
        <v>0</v>
      </c>
      <c r="X29" s="17">
        <f>'2023 Events'!$E2068</f>
        <v>0</v>
      </c>
      <c r="Y29" s="22">
        <f>'2023 Events'!$E2069</f>
        <v>0</v>
      </c>
      <c r="Z29" s="22">
        <f>'2023 Events'!$E2071</f>
        <v>0</v>
      </c>
      <c r="AA29" s="17"/>
      <c r="AB29" s="17">
        <f>'2023 Events'!$E2071</f>
        <v>0</v>
      </c>
      <c r="AC29" s="22">
        <f>'2023 Events'!$E2072</f>
        <v>0</v>
      </c>
      <c r="AD29" s="22">
        <f>'2023 Events'!$E2073</f>
        <v>0</v>
      </c>
      <c r="AE29" s="22">
        <f>'2023 Events'!$E2074</f>
        <v>0</v>
      </c>
      <c r="AF29" s="22">
        <f>'2023 Events'!$E2075</f>
        <v>0</v>
      </c>
      <c r="AG29" s="22">
        <f>'2023 Events'!$E2076</f>
        <v>0</v>
      </c>
      <c r="AH29" s="22">
        <f>'2023 Events'!$E2077</f>
        <v>0</v>
      </c>
      <c r="AI29" s="22">
        <f>'2023 Events'!$E2078</f>
        <v>0</v>
      </c>
      <c r="AJ29" s="22">
        <f>'2023 Events'!$E2079</f>
        <v>0</v>
      </c>
      <c r="AK29" s="22">
        <f>'2023 Events'!$E2083</f>
        <v>0</v>
      </c>
      <c r="AL29" s="22">
        <f>'2023 Events'!$E2084</f>
        <v>0</v>
      </c>
      <c r="AM29" s="22"/>
      <c r="AN29" s="22"/>
      <c r="AO29" s="17"/>
      <c r="AP29" s="17"/>
      <c r="AQ29" s="17">
        <f>'2023 Events'!$E2071</f>
        <v>0</v>
      </c>
      <c r="AR29" s="155">
        <f>'2023 Events'!$E2088</f>
        <v>0</v>
      </c>
      <c r="AS29" s="159">
        <f>'2023 Events'!$E2089</f>
        <v>0</v>
      </c>
      <c r="AT29" s="17">
        <f>'2023 Events'!$E2090</f>
        <v>0</v>
      </c>
      <c r="AU29" s="160">
        <f>'2023 Events'!$E2091</f>
        <v>0</v>
      </c>
      <c r="AV29" s="21">
        <f>'2023 Events'!$E2092</f>
        <v>0</v>
      </c>
      <c r="AW29" s="22">
        <f>'2023 Events'!$E2093</f>
        <v>0</v>
      </c>
      <c r="AX29" s="17">
        <f>'2023 Events'!$E2094</f>
        <v>0</v>
      </c>
      <c r="AY29" s="22">
        <f>'2023 Events'!$E2095</f>
        <v>0</v>
      </c>
      <c r="AZ29" s="22">
        <f>'2023 Events'!$E2096</f>
        <v>0</v>
      </c>
      <c r="BA29" s="162">
        <f>'2023 Events'!$E2097</f>
        <v>0</v>
      </c>
      <c r="BB29" s="22">
        <f>'2023 Events'!$E2098</f>
        <v>0</v>
      </c>
      <c r="BC29" s="162">
        <f>'2023 Events'!$E2100</f>
        <v>0</v>
      </c>
      <c r="BD29" s="22">
        <f>'2023 Events'!$E2101</f>
        <v>0</v>
      </c>
      <c r="BE29" s="155">
        <f>'2023 Events'!$E2102</f>
        <v>0</v>
      </c>
      <c r="BF29" s="159">
        <f>'2023 Events'!$E2103</f>
        <v>0</v>
      </c>
      <c r="BG29" s="17">
        <f>'2023 Events'!$E2104</f>
        <v>0</v>
      </c>
      <c r="BH29" s="160">
        <f>'2023 Events'!$E2105</f>
        <v>0</v>
      </c>
      <c r="BI29" s="21">
        <f>'2023 Events'!$E2106</f>
        <v>0</v>
      </c>
      <c r="BJ29" s="22">
        <f>'2023 Events'!$E2107</f>
        <v>0</v>
      </c>
      <c r="BK29" s="162">
        <f>'2023 Events'!$E2108</f>
        <v>0</v>
      </c>
      <c r="BL29" s="22">
        <f>'2023 Events'!$E2109</f>
        <v>0</v>
      </c>
      <c r="BM29" s="22">
        <f>'2023 Events'!$E2110</f>
        <v>0</v>
      </c>
      <c r="BN29" s="162">
        <f>'2023 Events'!$E2111</f>
        <v>0</v>
      </c>
      <c r="BO29" s="22">
        <f>'2023 Events'!$E2112</f>
        <v>0</v>
      </c>
      <c r="BP29" s="159">
        <f>'2023 Events'!$E2113</f>
        <v>0</v>
      </c>
      <c r="BQ29" s="17">
        <f>'2023 Events'!$E2114</f>
        <v>0</v>
      </c>
      <c r="BR29" s="17">
        <f>'2023 Events'!$E2115</f>
        <v>0</v>
      </c>
      <c r="BS29" s="160">
        <f>'2023 Events'!$E2116</f>
        <v>0</v>
      </c>
      <c r="BT29" s="22">
        <f>'2023 Events'!$E2117</f>
        <v>0</v>
      </c>
      <c r="BU29" s="22">
        <f>'2023 Events'!$E2118</f>
        <v>0</v>
      </c>
      <c r="BV29" s="22">
        <f>'2023 Events'!$E2119</f>
        <v>0</v>
      </c>
      <c r="BW29" s="22">
        <f>'2023 Events'!$E2120</f>
        <v>0</v>
      </c>
      <c r="BX29" s="17">
        <f>'2023 Events'!$E2121</f>
        <v>0</v>
      </c>
      <c r="BY29" s="22">
        <f>'2023 Events'!$E2122</f>
        <v>0</v>
      </c>
      <c r="BZ29" s="22">
        <f>'2023 Events'!$E2123</f>
        <v>0</v>
      </c>
      <c r="CA29" s="17">
        <f>'2023 Events'!$E2124</f>
        <v>0</v>
      </c>
      <c r="CB29" s="281">
        <f>'2023 Events'!$E2125</f>
        <v>0</v>
      </c>
    </row>
    <row r="37" spans="1:52" x14ac:dyDescent="0.25">
      <c r="AM37">
        <f>1691+84</f>
        <v>1775</v>
      </c>
    </row>
    <row r="38" spans="1:52" x14ac:dyDescent="0.25">
      <c r="AM38">
        <f>AM37+84</f>
        <v>1859</v>
      </c>
    </row>
    <row r="39" spans="1:52" ht="13" x14ac:dyDescent="0.25">
      <c r="F39" s="295">
        <v>1</v>
      </c>
      <c r="G39" s="295">
        <v>2</v>
      </c>
      <c r="H39" s="295">
        <v>3</v>
      </c>
      <c r="I39" s="295">
        <v>4</v>
      </c>
      <c r="J39" s="295">
        <v>5</v>
      </c>
      <c r="K39" s="295">
        <v>6</v>
      </c>
      <c r="L39" s="295">
        <v>7</v>
      </c>
      <c r="M39" s="295">
        <v>8</v>
      </c>
      <c r="N39" s="295">
        <v>9</v>
      </c>
      <c r="O39" s="295">
        <v>10</v>
      </c>
      <c r="P39" s="295">
        <v>11</v>
      </c>
      <c r="Q39" s="295">
        <v>12</v>
      </c>
      <c r="R39" s="295">
        <v>13</v>
      </c>
      <c r="S39" s="295">
        <v>14</v>
      </c>
      <c r="T39" s="295">
        <v>15</v>
      </c>
      <c r="U39" s="295">
        <v>16</v>
      </c>
      <c r="V39" s="295">
        <v>17</v>
      </c>
      <c r="W39" s="295">
        <v>18</v>
      </c>
      <c r="X39" s="295">
        <v>19</v>
      </c>
      <c r="Y39" s="295">
        <v>20</v>
      </c>
      <c r="Z39" s="295">
        <v>21</v>
      </c>
      <c r="AA39" s="295">
        <v>22</v>
      </c>
      <c r="AB39" s="295">
        <v>23</v>
      </c>
      <c r="AC39" s="295">
        <v>24</v>
      </c>
      <c r="AD39" s="295">
        <v>25</v>
      </c>
      <c r="AJ39">
        <f>AM38+84</f>
        <v>1943</v>
      </c>
      <c r="AK39"/>
      <c r="AL39"/>
      <c r="AN39"/>
      <c r="AO39"/>
      <c r="AP39"/>
    </row>
    <row r="40" spans="1:52" ht="13" x14ac:dyDescent="0.3">
      <c r="A40"/>
      <c r="B40"/>
      <c r="C40"/>
      <c r="E40" s="13" t="s">
        <v>13</v>
      </c>
      <c r="F40" t="str">
        <f>'2023 Events'!$E11</f>
        <v>Impurities in Food and Pharmaceuticals: Can Risk Assessment and Regulation be Aligned?</v>
      </c>
      <c r="G40" t="str">
        <f>'2023 Events'!$E96</f>
        <v>Environmental Toxic Tort: Current Perspectives and Recent Cases</v>
      </c>
      <c r="H40" t="str">
        <f>'2023 Events'!$E181</f>
        <v>Current Issues in Contaminated Land</v>
      </c>
      <c r="I40">
        <f>'2023 Events'!$E266</f>
        <v>0</v>
      </c>
      <c r="J40">
        <f>'2023 Events'!$E351</f>
        <v>0</v>
      </c>
      <c r="K40">
        <f>'2023 Events'!$E436</f>
        <v>0</v>
      </c>
      <c r="L40">
        <f>'2023 Events'!$E521</f>
        <v>0</v>
      </c>
      <c r="M40">
        <f>'2023 Events'!$E606</f>
        <v>0</v>
      </c>
      <c r="N40">
        <f>'2023 Events'!$E691</f>
        <v>0</v>
      </c>
      <c r="O40">
        <f>'2023 Events'!$E776</f>
        <v>0</v>
      </c>
      <c r="P40">
        <f>'2023 Events'!$E861</f>
        <v>0</v>
      </c>
      <c r="Q40">
        <f>'2023 Events'!$E946</f>
        <v>0</v>
      </c>
      <c r="R40">
        <f>'2023 Events'!$E1031</f>
        <v>0</v>
      </c>
      <c r="S40">
        <f>'2023 Events'!$E1116</f>
        <v>0</v>
      </c>
      <c r="T40">
        <f>'2023 Events'!$E1201</f>
        <v>0</v>
      </c>
      <c r="U40">
        <f>'2023 Events'!$E1286</f>
        <v>0</v>
      </c>
      <c r="V40">
        <f>'2023 Events'!$E1371</f>
        <v>0</v>
      </c>
      <c r="W40">
        <f>'2023 Events'!$E1456</f>
        <v>0</v>
      </c>
      <c r="X40">
        <f>'2023 Events'!$E1541</f>
        <v>0</v>
      </c>
      <c r="Y40">
        <f>'2023 Events'!$E1626</f>
        <v>0</v>
      </c>
      <c r="Z40">
        <f>'2023 Events'!$E1711</f>
        <v>0</v>
      </c>
      <c r="AA40">
        <f>'2023 Events'!$E1796</f>
        <v>0</v>
      </c>
      <c r="AB40">
        <f>'2023 Events'!$E1881</f>
        <v>0</v>
      </c>
      <c r="AC40">
        <f>'2023 Events'!$E1966</f>
        <v>0</v>
      </c>
      <c r="AD40">
        <f>'2023 Events'!$E2051</f>
        <v>0</v>
      </c>
      <c r="AJ40">
        <f t="shared" ref="AJ40" si="1">AJ39+84</f>
        <v>2027</v>
      </c>
      <c r="AK40"/>
      <c r="AL40"/>
      <c r="AN40"/>
      <c r="AO40"/>
      <c r="AP40"/>
      <c r="AT40" s="22"/>
      <c r="AZ40" s="22"/>
    </row>
    <row r="41" spans="1:52" ht="13" x14ac:dyDescent="0.3">
      <c r="A41"/>
      <c r="B41"/>
      <c r="C41"/>
      <c r="E41" s="13" t="s">
        <v>50</v>
      </c>
      <c r="F41" t="str">
        <f>'2023 Events'!$E12</f>
        <v>Burlington House</v>
      </c>
      <c r="G41" t="str">
        <f>'2023 Events'!$E97</f>
        <v>Burlington House</v>
      </c>
      <c r="H41" t="str">
        <f>'2023 Events'!$E182</f>
        <v>Hybrid (Burlington House and online)</v>
      </c>
      <c r="I41">
        <f>'2023 Events'!$E267</f>
        <v>0</v>
      </c>
      <c r="J41">
        <f>'2023 Events'!$E352</f>
        <v>0</v>
      </c>
      <c r="K41">
        <f>'2023 Events'!$E437</f>
        <v>0</v>
      </c>
      <c r="L41">
        <f>'2023 Events'!$E522</f>
        <v>0</v>
      </c>
      <c r="M41">
        <f>'2023 Events'!$E607</f>
        <v>0</v>
      </c>
      <c r="N41">
        <f>'2023 Events'!$E692</f>
        <v>0</v>
      </c>
      <c r="O41">
        <f>'2023 Events'!$E777</f>
        <v>0</v>
      </c>
      <c r="P41">
        <f>'2023 Events'!$E862</f>
        <v>0</v>
      </c>
      <c r="Q41">
        <f>'2023 Events'!$E947</f>
        <v>0</v>
      </c>
      <c r="R41">
        <f>'2023 Events'!$E1032</f>
        <v>0</v>
      </c>
      <c r="S41">
        <f>'2023 Events'!$E1117</f>
        <v>0</v>
      </c>
      <c r="T41">
        <f>'2023 Events'!$E1202</f>
        <v>0</v>
      </c>
      <c r="U41">
        <f>'2023 Events'!$E1287</f>
        <v>0</v>
      </c>
      <c r="V41">
        <f>'2023 Events'!$E1372</f>
        <v>0</v>
      </c>
      <c r="W41">
        <f>'2023 Events'!$E1457</f>
        <v>0</v>
      </c>
      <c r="X41">
        <f>'2023 Events'!$E1542</f>
        <v>0</v>
      </c>
      <c r="Y41">
        <f>'2023 Events'!$E1627</f>
        <v>0</v>
      </c>
      <c r="Z41">
        <f>'2023 Events'!$E1712</f>
        <v>0</v>
      </c>
      <c r="AA41">
        <f>'2023 Events'!$E1797</f>
        <v>0</v>
      </c>
      <c r="AB41">
        <f>'2023 Events'!$E1882</f>
        <v>0</v>
      </c>
      <c r="AC41">
        <f>'2023 Events'!$E1967</f>
        <v>0</v>
      </c>
      <c r="AD41">
        <f>'2023 Events'!$E2052</f>
        <v>0</v>
      </c>
      <c r="AN41"/>
      <c r="AO41"/>
      <c r="AP41"/>
    </row>
    <row r="42" spans="1:52" ht="13" x14ac:dyDescent="0.3">
      <c r="A42"/>
      <c r="B42"/>
      <c r="C42"/>
      <c r="E42" s="13" t="s">
        <v>110</v>
      </c>
      <c r="F42" t="str">
        <f>'2023 Events'!$E13</f>
        <v>RSC Toxicology Group, RSC Food Group, JPAG</v>
      </c>
      <c r="G42" t="str">
        <f>'2023 Events'!$E98</f>
        <v>RSC Toxicology Group</v>
      </c>
      <c r="H42" t="str">
        <f>'2023 Events'!$E183</f>
        <v>Society of Brownfield Risk Assessment</v>
      </c>
      <c r="I42">
        <f>'2023 Events'!$E268</f>
        <v>0</v>
      </c>
      <c r="J42">
        <f>'2023 Events'!$E353</f>
        <v>0</v>
      </c>
      <c r="K42">
        <f>'2023 Events'!$E438</f>
        <v>0</v>
      </c>
      <c r="L42">
        <f>'2023 Events'!$E523</f>
        <v>0</v>
      </c>
      <c r="M42">
        <f>'2023 Events'!$E608</f>
        <v>0</v>
      </c>
      <c r="N42">
        <f>'2023 Events'!$E693</f>
        <v>0</v>
      </c>
      <c r="O42">
        <f>'2023 Events'!$E778</f>
        <v>0</v>
      </c>
      <c r="P42">
        <f>'2023 Events'!$E863</f>
        <v>0</v>
      </c>
      <c r="Q42">
        <f>'2023 Events'!$E948</f>
        <v>0</v>
      </c>
      <c r="R42">
        <f>'2023 Events'!$E1033</f>
        <v>0</v>
      </c>
      <c r="S42">
        <f>'2023 Events'!$E1118</f>
        <v>0</v>
      </c>
      <c r="T42">
        <f>'2023 Events'!$E1203</f>
        <v>0</v>
      </c>
      <c r="U42">
        <f>'2023 Events'!$E1288</f>
        <v>0</v>
      </c>
      <c r="V42">
        <f>'2023 Events'!$E1373</f>
        <v>0</v>
      </c>
      <c r="W42">
        <f>'2023 Events'!$E1458</f>
        <v>0</v>
      </c>
      <c r="X42">
        <f>'2023 Events'!$E1543</f>
        <v>0</v>
      </c>
      <c r="Y42">
        <f>'2023 Events'!$E1628</f>
        <v>0</v>
      </c>
      <c r="Z42">
        <f>'2023 Events'!$E1713</f>
        <v>0</v>
      </c>
      <c r="AA42">
        <f>'2023 Events'!$E1798</f>
        <v>0</v>
      </c>
      <c r="AB42">
        <f>'2023 Events'!$E1883</f>
        <v>0</v>
      </c>
      <c r="AC42">
        <f>'2023 Events'!$E1968</f>
        <v>0</v>
      </c>
      <c r="AD42">
        <f>'2023 Events'!$E2053</f>
        <v>0</v>
      </c>
      <c r="AN42"/>
      <c r="AO42"/>
      <c r="AP42"/>
    </row>
    <row r="43" spans="1:52" ht="13" x14ac:dyDescent="0.3">
      <c r="A43"/>
      <c r="B43"/>
      <c r="C43"/>
      <c r="E43" s="13" t="s">
        <v>487</v>
      </c>
      <c r="F43" t="str">
        <f>'2023 Events'!$E14</f>
        <v xml:space="preserve">Physical </v>
      </c>
      <c r="G43" t="str">
        <f>'2023 Events'!$E99</f>
        <v xml:space="preserve">Physical </v>
      </c>
      <c r="H43" t="str">
        <f>'2023 Events'!$E184</f>
        <v>Hybrid</v>
      </c>
      <c r="I43">
        <f>'2023 Events'!$E269</f>
        <v>0</v>
      </c>
      <c r="J43">
        <f>'2023 Events'!$E354</f>
        <v>0</v>
      </c>
      <c r="K43">
        <f>'2023 Events'!$E439</f>
        <v>0</v>
      </c>
      <c r="L43">
        <f>'2023 Events'!$E524</f>
        <v>0</v>
      </c>
      <c r="M43">
        <f>'2023 Events'!$E609</f>
        <v>0</v>
      </c>
      <c r="N43">
        <f>'2023 Events'!$E694</f>
        <v>0</v>
      </c>
      <c r="O43">
        <f>'2023 Events'!$E779</f>
        <v>0</v>
      </c>
      <c r="P43">
        <f>'2023 Events'!$E864</f>
        <v>0</v>
      </c>
      <c r="Q43">
        <f>'2023 Events'!$E949</f>
        <v>0</v>
      </c>
      <c r="R43">
        <f>'2023 Events'!$E1034</f>
        <v>0</v>
      </c>
      <c r="S43">
        <f>'2023 Events'!$E1119</f>
        <v>0</v>
      </c>
      <c r="T43">
        <f>'2023 Events'!$E1204</f>
        <v>0</v>
      </c>
      <c r="U43">
        <f>'2023 Events'!$E1289</f>
        <v>0</v>
      </c>
      <c r="V43">
        <f>'2023 Events'!$E1374</f>
        <v>0</v>
      </c>
      <c r="W43">
        <f>'2023 Events'!$E1459</f>
        <v>0</v>
      </c>
      <c r="X43">
        <f>'2023 Events'!$E1544</f>
        <v>0</v>
      </c>
      <c r="Y43">
        <f>'2023 Events'!$E1629</f>
        <v>0</v>
      </c>
      <c r="Z43">
        <f>'2023 Events'!$E1714</f>
        <v>0</v>
      </c>
      <c r="AA43">
        <f>'2023 Events'!$E1799</f>
        <v>0</v>
      </c>
      <c r="AB43">
        <f>'2023 Events'!$E1884</f>
        <v>0</v>
      </c>
      <c r="AC43">
        <f>'2023 Events'!$E1969</f>
        <v>0</v>
      </c>
      <c r="AD43">
        <f>'2023 Events'!$E2054</f>
        <v>0</v>
      </c>
      <c r="AN43"/>
      <c r="AO43"/>
      <c r="AP43"/>
    </row>
    <row r="44" spans="1:52" ht="13" x14ac:dyDescent="0.3">
      <c r="A44"/>
      <c r="B44"/>
      <c r="C44"/>
      <c r="E44" s="156" t="s">
        <v>486</v>
      </c>
      <c r="F44" t="str">
        <f>'2023 Events'!$E15</f>
        <v>No</v>
      </c>
      <c r="G44" t="str">
        <f>'2023 Events'!$E100</f>
        <v>No</v>
      </c>
      <c r="H44" t="str">
        <f>'2023 Events'!$E185</f>
        <v>No</v>
      </c>
      <c r="I44">
        <f>'2023 Events'!$E270</f>
        <v>0</v>
      </c>
      <c r="J44">
        <f>'2023 Events'!$E355</f>
        <v>0</v>
      </c>
      <c r="K44">
        <f>'2023 Events'!$E440</f>
        <v>0</v>
      </c>
      <c r="L44">
        <f>'2023 Events'!$E525</f>
        <v>0</v>
      </c>
      <c r="M44">
        <f>'2023 Events'!$E610</f>
        <v>0</v>
      </c>
      <c r="N44">
        <f>'2023 Events'!$E695</f>
        <v>0</v>
      </c>
      <c r="O44">
        <f>'2023 Events'!$E780</f>
        <v>0</v>
      </c>
      <c r="P44">
        <f>'2023 Events'!$E865</f>
        <v>0</v>
      </c>
      <c r="Q44">
        <f>'2023 Events'!$E950</f>
        <v>0</v>
      </c>
      <c r="R44">
        <f>'2023 Events'!$E1035</f>
        <v>0</v>
      </c>
      <c r="S44">
        <f>'2023 Events'!$E1120</f>
        <v>0</v>
      </c>
      <c r="T44">
        <f>'2023 Events'!$E1205</f>
        <v>0</v>
      </c>
      <c r="U44">
        <f>'2023 Events'!$E1290</f>
        <v>0</v>
      </c>
      <c r="V44">
        <f>'2023 Events'!$E1375</f>
        <v>0</v>
      </c>
      <c r="W44">
        <f>'2023 Events'!$E1460</f>
        <v>0</v>
      </c>
      <c r="X44">
        <f>'2023 Events'!$E1545</f>
        <v>0</v>
      </c>
      <c r="Y44">
        <f>'2023 Events'!$E1630</f>
        <v>0</v>
      </c>
      <c r="Z44">
        <f>'2023 Events'!$E1715</f>
        <v>0</v>
      </c>
      <c r="AA44">
        <f>'2023 Events'!$E1800</f>
        <v>0</v>
      </c>
      <c r="AB44">
        <f>'2023 Events'!$E1885</f>
        <v>0</v>
      </c>
      <c r="AC44">
        <f>'2023 Events'!$E1970</f>
        <v>0</v>
      </c>
      <c r="AD44">
        <f>'2023 Events'!$E2055</f>
        <v>0</v>
      </c>
      <c r="AN44"/>
      <c r="AO44"/>
      <c r="AP44"/>
    </row>
    <row r="45" spans="1:52" ht="13" x14ac:dyDescent="0.3">
      <c r="A45"/>
      <c r="B45"/>
      <c r="C45"/>
      <c r="E45" s="13"/>
      <c r="F45" s="8">
        <f>'2023 Events'!$E16</f>
        <v>0</v>
      </c>
      <c r="G45" s="8">
        <f>'2023 Events'!$E101</f>
        <v>0</v>
      </c>
      <c r="H45" s="8">
        <f>'2023 Events'!$E186</f>
        <v>0</v>
      </c>
      <c r="I45" s="8">
        <f>'2023 Events'!$E271</f>
        <v>0</v>
      </c>
      <c r="J45" s="8">
        <f>'2023 Events'!$E356</f>
        <v>0</v>
      </c>
      <c r="K45" s="8">
        <f>'2023 Events'!$E441</f>
        <v>0</v>
      </c>
      <c r="L45" s="8">
        <f>'2023 Events'!$E526</f>
        <v>0</v>
      </c>
      <c r="M45" s="8">
        <f>'2023 Events'!$E611</f>
        <v>0</v>
      </c>
      <c r="N45" s="8">
        <f>'2023 Events'!$E696</f>
        <v>0</v>
      </c>
      <c r="O45" s="8">
        <f>'2023 Events'!$E781</f>
        <v>0</v>
      </c>
      <c r="P45" s="8">
        <f>'2023 Events'!$E866</f>
        <v>0</v>
      </c>
      <c r="Q45" s="8">
        <f>'2023 Events'!$E951</f>
        <v>0</v>
      </c>
      <c r="R45" s="8">
        <f>'2023 Events'!$E1036</f>
        <v>0</v>
      </c>
      <c r="S45" s="8">
        <f>'2023 Events'!$E1121</f>
        <v>0</v>
      </c>
      <c r="T45" s="8">
        <f>'2023 Events'!$E1206</f>
        <v>0</v>
      </c>
      <c r="U45" s="8">
        <f>'2023 Events'!$E1291</f>
        <v>0</v>
      </c>
      <c r="V45" s="8">
        <f>'2023 Events'!$E1376</f>
        <v>0</v>
      </c>
      <c r="W45" s="8">
        <f>'2023 Events'!$E1461</f>
        <v>0</v>
      </c>
      <c r="X45" s="8">
        <f>'2023 Events'!$E1546</f>
        <v>0</v>
      </c>
      <c r="Y45" s="8">
        <f>'2023 Events'!$E1631</f>
        <v>0</v>
      </c>
      <c r="Z45" s="8">
        <f>'2023 Events'!$E1716</f>
        <v>0</v>
      </c>
      <c r="AA45">
        <f>'2023 Events'!$E1801</f>
        <v>0</v>
      </c>
      <c r="AB45">
        <f>'2023 Events'!$E1886</f>
        <v>0</v>
      </c>
      <c r="AC45">
        <f>'2023 Events'!$E1971</f>
        <v>0</v>
      </c>
      <c r="AD45">
        <f>'2023 Events'!$E2056</f>
        <v>0</v>
      </c>
      <c r="AN45"/>
      <c r="AO45"/>
      <c r="AP45"/>
    </row>
    <row r="46" spans="1:52" ht="13" x14ac:dyDescent="0.3">
      <c r="A46"/>
      <c r="B46"/>
      <c r="C46"/>
      <c r="E46" s="13" t="s">
        <v>503</v>
      </c>
      <c r="F46" t="str">
        <f>'2023 Events'!$E17</f>
        <v>No</v>
      </c>
      <c r="G46" t="str">
        <f>'2023 Events'!$E102</f>
        <v>No</v>
      </c>
      <c r="H46" t="str">
        <f>'2023 Events'!$E187</f>
        <v>No</v>
      </c>
      <c r="I46">
        <f>'2023 Events'!$E272</f>
        <v>0</v>
      </c>
      <c r="J46">
        <f>'2023 Events'!$E357</f>
        <v>0</v>
      </c>
      <c r="K46">
        <f>'2023 Events'!$E442</f>
        <v>0</v>
      </c>
      <c r="L46">
        <f>'2023 Events'!$E527</f>
        <v>0</v>
      </c>
      <c r="M46">
        <f>'2023 Events'!$E612</f>
        <v>0</v>
      </c>
      <c r="N46">
        <f>'2023 Events'!$E697</f>
        <v>0</v>
      </c>
      <c r="O46">
        <f>'2023 Events'!$E782</f>
        <v>0</v>
      </c>
      <c r="P46">
        <f>'2023 Events'!$E867</f>
        <v>0</v>
      </c>
      <c r="Q46">
        <f>'2023 Events'!$E952</f>
        <v>0</v>
      </c>
      <c r="R46">
        <f>'2023 Events'!$E1037</f>
        <v>0</v>
      </c>
      <c r="S46">
        <f>'2023 Events'!$E1122</f>
        <v>0</v>
      </c>
      <c r="T46">
        <f>'2023 Events'!$E1207</f>
        <v>0</v>
      </c>
      <c r="U46">
        <f>'2023 Events'!$E1292</f>
        <v>0</v>
      </c>
      <c r="V46">
        <f>'2023 Events'!$E1377</f>
        <v>0</v>
      </c>
      <c r="W46">
        <f>'2023 Events'!$E1462</f>
        <v>0</v>
      </c>
      <c r="X46">
        <f>'2023 Events'!$E1547</f>
        <v>0</v>
      </c>
      <c r="Y46">
        <f>'2023 Events'!$E1632</f>
        <v>0</v>
      </c>
      <c r="Z46">
        <f>'2023 Events'!$E1717</f>
        <v>0</v>
      </c>
      <c r="AA46">
        <f>'2023 Events'!$E1802</f>
        <v>0</v>
      </c>
      <c r="AB46">
        <f>'2023 Events'!$E1887</f>
        <v>0</v>
      </c>
      <c r="AC46">
        <f>'2023 Events'!$E1972</f>
        <v>0</v>
      </c>
      <c r="AD46">
        <f>'2023 Events'!$E2057</f>
        <v>0</v>
      </c>
      <c r="AN46"/>
      <c r="AO46"/>
      <c r="AP46"/>
    </row>
    <row r="47" spans="1:52" x14ac:dyDescent="0.25">
      <c r="A47"/>
      <c r="B47"/>
      <c r="C47"/>
      <c r="E47" s="23" t="str">
        <f>IF(G46&lt;&gt;"Yes","Use this space if you would like to report repeated 2023 events as one entry","If yes, how many times did you run this event/ how many events were in the series?")</f>
        <v>Use this space if you would like to report repeated 2023 events as one entry</v>
      </c>
      <c r="F47">
        <f>'2023 Events'!$E18</f>
        <v>0</v>
      </c>
      <c r="G47">
        <f>'2023 Events'!$E103</f>
        <v>0</v>
      </c>
      <c r="H47">
        <f>'2023 Events'!$E188</f>
        <v>0</v>
      </c>
      <c r="I47">
        <f>'2023 Events'!$E273</f>
        <v>0</v>
      </c>
      <c r="J47">
        <f>'2023 Events'!$E358</f>
        <v>0</v>
      </c>
      <c r="K47">
        <f>'2023 Events'!$E443</f>
        <v>0</v>
      </c>
      <c r="L47">
        <f>'2023 Events'!$E528</f>
        <v>0</v>
      </c>
      <c r="M47">
        <f>'2023 Events'!$E613</f>
        <v>0</v>
      </c>
      <c r="N47">
        <f>'2023 Events'!$E698</f>
        <v>0</v>
      </c>
      <c r="O47">
        <f>'2023 Events'!$E783</f>
        <v>0</v>
      </c>
      <c r="P47">
        <f>'2023 Events'!$E868</f>
        <v>0</v>
      </c>
      <c r="Q47">
        <f>'2023 Events'!$E953</f>
        <v>0</v>
      </c>
      <c r="R47">
        <f>'2023 Events'!$E1038</f>
        <v>0</v>
      </c>
      <c r="S47">
        <f>'2023 Events'!$E1123</f>
        <v>0</v>
      </c>
      <c r="T47">
        <f>'2023 Events'!$E1208</f>
        <v>0</v>
      </c>
      <c r="U47">
        <f>'2023 Events'!$E1293</f>
        <v>0</v>
      </c>
      <c r="V47">
        <f>'2023 Events'!$E1378</f>
        <v>0</v>
      </c>
      <c r="W47">
        <f>'2023 Events'!$E1463</f>
        <v>0</v>
      </c>
      <c r="X47">
        <f>'2023 Events'!$E1548</f>
        <v>0</v>
      </c>
      <c r="Y47">
        <f>'2023 Events'!$E1633</f>
        <v>0</v>
      </c>
      <c r="Z47">
        <f>'2023 Events'!$E1718</f>
        <v>0</v>
      </c>
      <c r="AA47">
        <f>'2023 Events'!$E1803</f>
        <v>0</v>
      </c>
      <c r="AB47">
        <f>'2023 Events'!$E1888</f>
        <v>0</v>
      </c>
      <c r="AC47">
        <f>'2023 Events'!$E1973</f>
        <v>0</v>
      </c>
      <c r="AD47">
        <f>'2023 Events'!$E2058</f>
        <v>0</v>
      </c>
      <c r="AN47"/>
      <c r="AO47"/>
      <c r="AP47"/>
    </row>
    <row r="48" spans="1:52" ht="13" x14ac:dyDescent="0.3">
      <c r="A48"/>
      <c r="B48"/>
      <c r="C48"/>
      <c r="E48" s="13"/>
      <c r="F48" s="8">
        <f>'2023 Events'!$E19</f>
        <v>0</v>
      </c>
      <c r="G48" s="8">
        <f>'2023 Events'!$E104</f>
        <v>0</v>
      </c>
      <c r="H48" s="8">
        <f>'2023 Events'!$E189</f>
        <v>0</v>
      </c>
      <c r="I48" s="8">
        <f>'2023 Events'!$E274</f>
        <v>0</v>
      </c>
      <c r="J48" s="8">
        <f>'2023 Events'!$E359</f>
        <v>0</v>
      </c>
      <c r="K48" s="8">
        <f>'2023 Events'!$E444</f>
        <v>0</v>
      </c>
      <c r="L48" s="8">
        <f>'2023 Events'!$E529</f>
        <v>0</v>
      </c>
      <c r="M48" s="8">
        <f>'2023 Events'!$E614</f>
        <v>0</v>
      </c>
      <c r="N48" s="8">
        <f>'2023 Events'!$E699</f>
        <v>0</v>
      </c>
      <c r="O48" s="8">
        <f>'2023 Events'!$E784</f>
        <v>0</v>
      </c>
      <c r="P48" s="8">
        <f>'2023 Events'!$E869</f>
        <v>0</v>
      </c>
      <c r="Q48" s="8">
        <f>'2023 Events'!$E954</f>
        <v>0</v>
      </c>
      <c r="R48" s="8">
        <f>'2023 Events'!$E1039</f>
        <v>0</v>
      </c>
      <c r="S48" s="8">
        <f>'2023 Events'!$E1124</f>
        <v>0</v>
      </c>
      <c r="T48" s="8">
        <f>'2023 Events'!$E1209</f>
        <v>0</v>
      </c>
      <c r="U48" s="8">
        <f>'2023 Events'!$E1294</f>
        <v>0</v>
      </c>
      <c r="V48" s="8">
        <f>'2023 Events'!$E1379</f>
        <v>0</v>
      </c>
      <c r="W48" s="8">
        <f>'2023 Events'!$E1464</f>
        <v>0</v>
      </c>
      <c r="X48" s="8">
        <f>'2023 Events'!$E1549</f>
        <v>0</v>
      </c>
      <c r="Y48" s="8">
        <f>'2023 Events'!$E1634</f>
        <v>0</v>
      </c>
      <c r="Z48" s="8">
        <f>'2023 Events'!$E1719</f>
        <v>0</v>
      </c>
      <c r="AA48">
        <f>'2023 Events'!$E1804</f>
        <v>0</v>
      </c>
      <c r="AB48">
        <f>'2023 Events'!$E1889</f>
        <v>0</v>
      </c>
      <c r="AC48">
        <f>'2023 Events'!$E1974</f>
        <v>0</v>
      </c>
      <c r="AD48">
        <f>'2023 Events'!$E2059</f>
        <v>0</v>
      </c>
      <c r="AN48"/>
      <c r="AO48"/>
      <c r="AP48"/>
    </row>
    <row r="49" spans="1:42" ht="13" x14ac:dyDescent="0.3">
      <c r="A49"/>
      <c r="B49"/>
      <c r="C49"/>
      <c r="E49" s="13" t="str">
        <f>IF(G46&lt;&gt;"Yes","Start date","Date of first event")</f>
        <v>Start date</v>
      </c>
      <c r="F49">
        <f>'2023 Events'!$E20</f>
        <v>45110</v>
      </c>
      <c r="G49">
        <f>'2023 Events'!$E105</f>
        <v>45250</v>
      </c>
      <c r="H49">
        <f>'2023 Events'!$E190</f>
        <v>45272</v>
      </c>
      <c r="I49">
        <f>'2023 Events'!$E275</f>
        <v>0</v>
      </c>
      <c r="J49">
        <f>'2023 Events'!$E360</f>
        <v>0</v>
      </c>
      <c r="K49">
        <f>'2023 Events'!$E445</f>
        <v>0</v>
      </c>
      <c r="L49">
        <f>'2023 Events'!$E530</f>
        <v>0</v>
      </c>
      <c r="M49">
        <f>'2023 Events'!$E615</f>
        <v>0</v>
      </c>
      <c r="N49">
        <f>'2023 Events'!$E700</f>
        <v>0</v>
      </c>
      <c r="O49">
        <f>'2023 Events'!$E785</f>
        <v>0</v>
      </c>
      <c r="P49">
        <f>'2023 Events'!$E870</f>
        <v>0</v>
      </c>
      <c r="Q49">
        <f>'2023 Events'!$E955</f>
        <v>0</v>
      </c>
      <c r="R49">
        <f>'2023 Events'!$E1040</f>
        <v>0</v>
      </c>
      <c r="S49">
        <f>'2023 Events'!$E1125</f>
        <v>0</v>
      </c>
      <c r="T49">
        <f>'2023 Events'!$E1210</f>
        <v>0</v>
      </c>
      <c r="U49">
        <f>'2023 Events'!$E1295</f>
        <v>0</v>
      </c>
      <c r="V49">
        <f>'2023 Events'!$E1380</f>
        <v>0</v>
      </c>
      <c r="W49">
        <f>'2023 Events'!$E1465</f>
        <v>0</v>
      </c>
      <c r="X49">
        <f>'2023 Events'!$E1550</f>
        <v>0</v>
      </c>
      <c r="Y49">
        <f>'2023 Events'!$E1635</f>
        <v>0</v>
      </c>
      <c r="Z49">
        <f>'2023 Events'!$E1720</f>
        <v>0</v>
      </c>
      <c r="AA49">
        <f>'2023 Events'!$E1805</f>
        <v>0</v>
      </c>
      <c r="AB49">
        <f>'2023 Events'!$E1890</f>
        <v>0</v>
      </c>
      <c r="AC49">
        <f>'2023 Events'!$E1975</f>
        <v>0</v>
      </c>
      <c r="AD49">
        <f>'2023 Events'!$E2060</f>
        <v>0</v>
      </c>
      <c r="AN49"/>
      <c r="AO49"/>
      <c r="AP49"/>
    </row>
    <row r="50" spans="1:42" ht="13" x14ac:dyDescent="0.3">
      <c r="A50"/>
      <c r="B50"/>
      <c r="C50"/>
      <c r="E50" s="13" t="str">
        <f>IF(G46&lt;&gt;"Yes","End date","Date of last event")</f>
        <v>End date</v>
      </c>
      <c r="F50">
        <f>'2023 Events'!$E21</f>
        <v>45110</v>
      </c>
      <c r="G50">
        <f>'2023 Events'!$E106</f>
        <v>45250</v>
      </c>
      <c r="H50">
        <f>'2023 Events'!$E191</f>
        <v>45272</v>
      </c>
      <c r="I50">
        <f>'2023 Events'!$E276</f>
        <v>0</v>
      </c>
      <c r="J50">
        <f>'2023 Events'!$E361</f>
        <v>0</v>
      </c>
      <c r="K50">
        <f>'2023 Events'!$E446</f>
        <v>0</v>
      </c>
      <c r="L50">
        <f>'2023 Events'!$E531</f>
        <v>0</v>
      </c>
      <c r="M50">
        <f>'2023 Events'!$E616</f>
        <v>0</v>
      </c>
      <c r="N50">
        <f>'2023 Events'!$E701</f>
        <v>0</v>
      </c>
      <c r="O50">
        <f>'2023 Events'!$E786</f>
        <v>0</v>
      </c>
      <c r="P50">
        <f>'2023 Events'!$E871</f>
        <v>0</v>
      </c>
      <c r="Q50">
        <f>'2023 Events'!$E956</f>
        <v>0</v>
      </c>
      <c r="R50">
        <f>'2023 Events'!$E1041</f>
        <v>0</v>
      </c>
      <c r="S50">
        <f>'2023 Events'!$E1126</f>
        <v>0</v>
      </c>
      <c r="T50">
        <f>'2023 Events'!$E1211</f>
        <v>0</v>
      </c>
      <c r="U50">
        <f>'2023 Events'!$E1296</f>
        <v>0</v>
      </c>
      <c r="V50">
        <f>'2023 Events'!$E1381</f>
        <v>0</v>
      </c>
      <c r="W50">
        <f>'2023 Events'!$E1466</f>
        <v>0</v>
      </c>
      <c r="X50">
        <f>'2023 Events'!$E1551</f>
        <v>0</v>
      </c>
      <c r="Y50">
        <f>'2023 Events'!$E1636</f>
        <v>0</v>
      </c>
      <c r="Z50">
        <f>'2023 Events'!$E1721</f>
        <v>0</v>
      </c>
      <c r="AA50">
        <f>'2023 Events'!$E1806</f>
        <v>0</v>
      </c>
      <c r="AB50">
        <f>'2023 Events'!$E1891</f>
        <v>0</v>
      </c>
      <c r="AC50">
        <f>'2023 Events'!$E1976</f>
        <v>0</v>
      </c>
      <c r="AD50">
        <f>'2023 Events'!$E2061</f>
        <v>0</v>
      </c>
      <c r="AN50"/>
      <c r="AO50"/>
      <c r="AP50"/>
    </row>
    <row r="51" spans="1:42" ht="13" x14ac:dyDescent="0.3">
      <c r="A51"/>
      <c r="B51"/>
      <c r="C51"/>
      <c r="E51" s="13"/>
      <c r="F51" s="8">
        <f>'2023 Events'!$E22</f>
        <v>0</v>
      </c>
      <c r="G51" s="8">
        <f>'2023 Events'!$E107</f>
        <v>0</v>
      </c>
      <c r="H51" s="8">
        <f>'2023 Events'!$E192</f>
        <v>0</v>
      </c>
      <c r="I51" s="8">
        <f>'2023 Events'!$E277</f>
        <v>0</v>
      </c>
      <c r="J51" s="8">
        <f>'2023 Events'!$E362</f>
        <v>0</v>
      </c>
      <c r="K51" s="8">
        <f>'2023 Events'!$E447</f>
        <v>0</v>
      </c>
      <c r="L51" s="8">
        <f>'2023 Events'!$E532</f>
        <v>0</v>
      </c>
      <c r="M51" s="8">
        <f>'2023 Events'!$E617</f>
        <v>0</v>
      </c>
      <c r="N51" s="8">
        <f>'2023 Events'!$E702</f>
        <v>0</v>
      </c>
      <c r="O51" s="8">
        <f>'2023 Events'!$E787</f>
        <v>0</v>
      </c>
      <c r="P51" s="8">
        <f>'2023 Events'!$E872</f>
        <v>0</v>
      </c>
      <c r="Q51" s="8">
        <f>'2023 Events'!$E957</f>
        <v>0</v>
      </c>
      <c r="R51" s="8">
        <f>'2023 Events'!$E1042</f>
        <v>0</v>
      </c>
      <c r="S51" s="8">
        <f>'2023 Events'!$E1127</f>
        <v>0</v>
      </c>
      <c r="T51" s="8">
        <f>'2023 Events'!$E1212</f>
        <v>0</v>
      </c>
      <c r="U51" s="8">
        <f>'2023 Events'!$E1297</f>
        <v>0</v>
      </c>
      <c r="V51" s="8">
        <f>'2023 Events'!$E1382</f>
        <v>0</v>
      </c>
      <c r="W51" s="8">
        <f>'2023 Events'!$E1467</f>
        <v>0</v>
      </c>
      <c r="X51" s="8">
        <f>'2023 Events'!$E1552</f>
        <v>0</v>
      </c>
      <c r="Y51" s="8">
        <f>'2023 Events'!$E1637</f>
        <v>0</v>
      </c>
      <c r="Z51" s="8">
        <f>'2023 Events'!$E1722</f>
        <v>0</v>
      </c>
      <c r="AA51">
        <f>'2023 Events'!$E1807</f>
        <v>0</v>
      </c>
      <c r="AB51">
        <f>'2023 Events'!$E1892</f>
        <v>0</v>
      </c>
      <c r="AC51">
        <f>'2023 Events'!$E1977</f>
        <v>0</v>
      </c>
      <c r="AD51">
        <f>'2023 Events'!$E2062</f>
        <v>0</v>
      </c>
      <c r="AN51"/>
      <c r="AO51"/>
      <c r="AP51"/>
    </row>
    <row r="52" spans="1:42" ht="13" x14ac:dyDescent="0.3">
      <c r="A52"/>
      <c r="B52"/>
      <c r="C52"/>
      <c r="E52" s="13" t="s">
        <v>54</v>
      </c>
      <c r="F52" t="str">
        <f>'2023 Events'!$E23</f>
        <v>Scientific Meeting or Conference</v>
      </c>
      <c r="G52" t="str">
        <f>'2023 Events'!$E108</f>
        <v>Scientific Meeting or Conference</v>
      </c>
      <c r="H52" t="str">
        <f>'2023 Events'!$E193</f>
        <v>Scientific Meeting or Conference</v>
      </c>
      <c r="I52">
        <f>'2023 Events'!$E278</f>
        <v>0</v>
      </c>
      <c r="J52">
        <f>'2023 Events'!$E363</f>
        <v>0</v>
      </c>
      <c r="K52">
        <f>'2023 Events'!$E448</f>
        <v>0</v>
      </c>
      <c r="L52">
        <f>'2023 Events'!$E533</f>
        <v>0</v>
      </c>
      <c r="M52">
        <f>'2023 Events'!$E618</f>
        <v>0</v>
      </c>
      <c r="N52">
        <f>'2023 Events'!$E703</f>
        <v>0</v>
      </c>
      <c r="O52">
        <f>'2023 Events'!$E788</f>
        <v>0</v>
      </c>
      <c r="P52">
        <f>'2023 Events'!$E873</f>
        <v>0</v>
      </c>
      <c r="Q52">
        <f>'2023 Events'!$E958</f>
        <v>0</v>
      </c>
      <c r="R52">
        <f>'2023 Events'!$E1043</f>
        <v>0</v>
      </c>
      <c r="S52">
        <f>'2023 Events'!$E1128</f>
        <v>0</v>
      </c>
      <c r="T52">
        <f>'2023 Events'!$E1213</f>
        <v>0</v>
      </c>
      <c r="U52">
        <f>'2023 Events'!$E1298</f>
        <v>0</v>
      </c>
      <c r="V52">
        <f>'2023 Events'!$E1383</f>
        <v>0</v>
      </c>
      <c r="W52">
        <f>'2023 Events'!$E1468</f>
        <v>0</v>
      </c>
      <c r="X52">
        <f>'2023 Events'!$E1553</f>
        <v>0</v>
      </c>
      <c r="Y52">
        <f>'2023 Events'!$E1638</f>
        <v>0</v>
      </c>
      <c r="Z52">
        <f>'2023 Events'!$E1723</f>
        <v>0</v>
      </c>
      <c r="AA52">
        <f>'2023 Events'!$E1808</f>
        <v>0</v>
      </c>
      <c r="AB52">
        <f>'2023 Events'!$E1893</f>
        <v>0</v>
      </c>
      <c r="AC52">
        <f>'2023 Events'!$E1978</f>
        <v>0</v>
      </c>
      <c r="AD52">
        <f>'2023 Events'!$E2063</f>
        <v>0</v>
      </c>
      <c r="AN52"/>
      <c r="AO52"/>
      <c r="AP52"/>
    </row>
    <row r="53" spans="1:42" ht="13" x14ac:dyDescent="0.3">
      <c r="A53"/>
      <c r="B53"/>
      <c r="C53"/>
      <c r="E53" s="13" t="s">
        <v>73</v>
      </c>
      <c r="F53">
        <f>'2023 Events'!$E24</f>
        <v>0</v>
      </c>
      <c r="G53">
        <f>'2023 Events'!$E109</f>
        <v>0</v>
      </c>
      <c r="H53">
        <f>'2023 Events'!$E194</f>
        <v>0</v>
      </c>
      <c r="I53">
        <f>'2023 Events'!$E279</f>
        <v>0</v>
      </c>
      <c r="J53">
        <f>'2023 Events'!$E364</f>
        <v>0</v>
      </c>
      <c r="K53">
        <f>'2023 Events'!$E449</f>
        <v>0</v>
      </c>
      <c r="L53">
        <f>'2023 Events'!$E534</f>
        <v>0</v>
      </c>
      <c r="M53">
        <f>'2023 Events'!$E619</f>
        <v>0</v>
      </c>
      <c r="N53">
        <f>'2023 Events'!$E704</f>
        <v>0</v>
      </c>
      <c r="O53">
        <f>'2023 Events'!$E789</f>
        <v>0</v>
      </c>
      <c r="P53">
        <f>'2023 Events'!$E874</f>
        <v>0</v>
      </c>
      <c r="Q53">
        <f>'2023 Events'!$E959</f>
        <v>0</v>
      </c>
      <c r="R53">
        <f>'2023 Events'!$E1044</f>
        <v>0</v>
      </c>
      <c r="S53">
        <f>'2023 Events'!$E1129</f>
        <v>0</v>
      </c>
      <c r="T53">
        <f>'2023 Events'!$E1214</f>
        <v>0</v>
      </c>
      <c r="U53">
        <f>'2023 Events'!$E1299</f>
        <v>0</v>
      </c>
      <c r="V53">
        <f>'2023 Events'!$E1384</f>
        <v>0</v>
      </c>
      <c r="W53">
        <f>'2023 Events'!$E1469</f>
        <v>0</v>
      </c>
      <c r="X53">
        <f>'2023 Events'!$E1554</f>
        <v>0</v>
      </c>
      <c r="Y53">
        <f>'2023 Events'!$E1639</f>
        <v>0</v>
      </c>
      <c r="Z53">
        <f>'2023 Events'!$E1724</f>
        <v>0</v>
      </c>
      <c r="AA53">
        <f>'2023 Events'!$E1809</f>
        <v>0</v>
      </c>
      <c r="AB53">
        <f>'2023 Events'!$E1894</f>
        <v>0</v>
      </c>
      <c r="AC53">
        <f>'2023 Events'!$E1979</f>
        <v>0</v>
      </c>
      <c r="AD53">
        <f>'2023 Events'!$E2064</f>
        <v>0</v>
      </c>
      <c r="AN53"/>
      <c r="AO53"/>
      <c r="AP53"/>
    </row>
    <row r="54" spans="1:42" ht="13" x14ac:dyDescent="0.3">
      <c r="A54"/>
      <c r="B54"/>
      <c r="C54"/>
      <c r="E54" s="13"/>
      <c r="F54" s="8">
        <f>'2023 Events'!$E25</f>
        <v>0</v>
      </c>
      <c r="G54" s="8">
        <f>'2023 Events'!$E110</f>
        <v>0</v>
      </c>
      <c r="H54" s="8">
        <f>'2023 Events'!$E195</f>
        <v>0</v>
      </c>
      <c r="I54" s="8">
        <f>'2023 Events'!$E280</f>
        <v>0</v>
      </c>
      <c r="J54" s="8">
        <f>'2023 Events'!$E365</f>
        <v>0</v>
      </c>
      <c r="K54" s="8">
        <f>'2023 Events'!$E450</f>
        <v>0</v>
      </c>
      <c r="L54" s="8">
        <f>'2023 Events'!$E535</f>
        <v>0</v>
      </c>
      <c r="M54" s="8">
        <f>'2023 Events'!$E620</f>
        <v>0</v>
      </c>
      <c r="N54" s="8">
        <f>'2023 Events'!$E705</f>
        <v>0</v>
      </c>
      <c r="O54" s="8">
        <f>'2023 Events'!$E790</f>
        <v>0</v>
      </c>
      <c r="P54" s="8">
        <f>'2023 Events'!$E875</f>
        <v>0</v>
      </c>
      <c r="Q54" s="8">
        <f>'2023 Events'!$E960</f>
        <v>0</v>
      </c>
      <c r="R54" s="8">
        <f>'2023 Events'!$E1045</f>
        <v>0</v>
      </c>
      <c r="S54" s="8">
        <f>'2023 Events'!$E1130</f>
        <v>0</v>
      </c>
      <c r="T54" s="8">
        <f>'2023 Events'!$E1215</f>
        <v>0</v>
      </c>
      <c r="U54" s="8">
        <f>'2023 Events'!$E1300</f>
        <v>0</v>
      </c>
      <c r="V54" s="8">
        <f>'2023 Events'!$E1385</f>
        <v>0</v>
      </c>
      <c r="W54" s="8">
        <f>'2023 Events'!$E1470</f>
        <v>0</v>
      </c>
      <c r="X54" s="8">
        <f>'2023 Events'!$E1555</f>
        <v>0</v>
      </c>
      <c r="Y54" s="8">
        <f>'2023 Events'!$E1640</f>
        <v>0</v>
      </c>
      <c r="Z54" s="8">
        <f>'2023 Events'!$E1725</f>
        <v>0</v>
      </c>
      <c r="AA54">
        <f>'2023 Events'!$E1810</f>
        <v>0</v>
      </c>
      <c r="AB54">
        <f>'2023 Events'!$E1895</f>
        <v>0</v>
      </c>
      <c r="AC54">
        <f>'2023 Events'!$E1980</f>
        <v>0</v>
      </c>
      <c r="AD54">
        <f>'2023 Events'!$E2065</f>
        <v>0</v>
      </c>
      <c r="AN54"/>
      <c r="AO54"/>
      <c r="AP54"/>
    </row>
    <row r="55" spans="1:42" ht="13" x14ac:dyDescent="0.3">
      <c r="A55"/>
      <c r="B55"/>
      <c r="C55"/>
      <c r="E55" s="13" t="s">
        <v>55</v>
      </c>
      <c r="F55" t="str">
        <f>'2023 Events'!$E26</f>
        <v>Industrialists</v>
      </c>
      <c r="G55" t="str">
        <f>'2023 Events'!$E111</f>
        <v>All</v>
      </c>
      <c r="H55" t="str">
        <f>'2023 Events'!$E196</f>
        <v>Consultants</v>
      </c>
      <c r="I55">
        <f>'2023 Events'!$E281</f>
        <v>0</v>
      </c>
      <c r="J55">
        <f>'2023 Events'!$E366</f>
        <v>0</v>
      </c>
      <c r="K55">
        <f>'2023 Events'!$E451</f>
        <v>0</v>
      </c>
      <c r="L55">
        <f>'2023 Events'!$E536</f>
        <v>0</v>
      </c>
      <c r="M55">
        <f>'2023 Events'!$E621</f>
        <v>0</v>
      </c>
      <c r="N55">
        <f>'2023 Events'!$E706</f>
        <v>0</v>
      </c>
      <c r="O55">
        <f>'2023 Events'!$E791</f>
        <v>0</v>
      </c>
      <c r="P55">
        <f>'2023 Events'!$E876</f>
        <v>0</v>
      </c>
      <c r="Q55">
        <f>'2023 Events'!$E961</f>
        <v>0</v>
      </c>
      <c r="R55">
        <f>'2023 Events'!$E1046</f>
        <v>0</v>
      </c>
      <c r="S55">
        <f>'2023 Events'!$E1131</f>
        <v>0</v>
      </c>
      <c r="T55">
        <f>'2023 Events'!$E1216</f>
        <v>0</v>
      </c>
      <c r="U55">
        <f>'2023 Events'!$E1301</f>
        <v>0</v>
      </c>
      <c r="V55">
        <f>'2023 Events'!$E1386</f>
        <v>0</v>
      </c>
      <c r="W55">
        <f>'2023 Events'!$E1471</f>
        <v>0</v>
      </c>
      <c r="X55">
        <f>'2023 Events'!$E1556</f>
        <v>0</v>
      </c>
      <c r="Y55">
        <f>'2023 Events'!$E1641</f>
        <v>0</v>
      </c>
      <c r="Z55">
        <f>'2023 Events'!$E1726</f>
        <v>0</v>
      </c>
      <c r="AA55">
        <f>'2023 Events'!$E1811</f>
        <v>0</v>
      </c>
      <c r="AB55">
        <f>'2023 Events'!$E1896</f>
        <v>0</v>
      </c>
      <c r="AC55">
        <f>'2023 Events'!$E1981</f>
        <v>0</v>
      </c>
      <c r="AD55">
        <f>'2023 Events'!$E2066</f>
        <v>0</v>
      </c>
      <c r="AN55"/>
      <c r="AO55"/>
      <c r="AP55"/>
    </row>
    <row r="56" spans="1:42" ht="13" x14ac:dyDescent="0.3">
      <c r="A56"/>
      <c r="B56"/>
      <c r="C56"/>
      <c r="E56" s="13" t="s">
        <v>74</v>
      </c>
      <c r="F56" t="str">
        <f>'2023 Events'!$E27</f>
        <v>Academics</v>
      </c>
      <c r="G56">
        <f>'2023 Events'!$E112</f>
        <v>0</v>
      </c>
      <c r="H56" t="str">
        <f>'2023 Events'!$E197</f>
        <v>Academics</v>
      </c>
      <c r="I56">
        <f>'2023 Events'!$E282</f>
        <v>0</v>
      </c>
      <c r="J56">
        <f>'2023 Events'!$E367</f>
        <v>0</v>
      </c>
      <c r="K56">
        <f>'2023 Events'!$E452</f>
        <v>0</v>
      </c>
      <c r="L56">
        <f>'2023 Events'!$E537</f>
        <v>0</v>
      </c>
      <c r="M56">
        <f>'2023 Events'!$E622</f>
        <v>0</v>
      </c>
      <c r="N56">
        <f>'2023 Events'!$E707</f>
        <v>0</v>
      </c>
      <c r="O56">
        <f>'2023 Events'!$E792</f>
        <v>0</v>
      </c>
      <c r="P56">
        <f>'2023 Events'!$E877</f>
        <v>0</v>
      </c>
      <c r="Q56">
        <f>'2023 Events'!$E962</f>
        <v>0</v>
      </c>
      <c r="R56">
        <f>'2023 Events'!$E1047</f>
        <v>0</v>
      </c>
      <c r="S56">
        <f>'2023 Events'!$E1132</f>
        <v>0</v>
      </c>
      <c r="T56">
        <f>'2023 Events'!$E1217</f>
        <v>0</v>
      </c>
      <c r="U56">
        <f>'2023 Events'!$E1302</f>
        <v>0</v>
      </c>
      <c r="V56">
        <f>'2023 Events'!$E1387</f>
        <v>0</v>
      </c>
      <c r="W56">
        <f>'2023 Events'!$E1472</f>
        <v>0</v>
      </c>
      <c r="X56">
        <f>'2023 Events'!$E1557</f>
        <v>0</v>
      </c>
      <c r="Y56">
        <f>'2023 Events'!$E1642</f>
        <v>0</v>
      </c>
      <c r="Z56">
        <f>'2023 Events'!$E1727</f>
        <v>0</v>
      </c>
      <c r="AA56">
        <f>'2023 Events'!$E1812</f>
        <v>0</v>
      </c>
      <c r="AB56">
        <f>'2023 Events'!$E1897</f>
        <v>0</v>
      </c>
      <c r="AC56">
        <f>'2023 Events'!$E1982</f>
        <v>0</v>
      </c>
      <c r="AD56">
        <f>'2023 Events'!$E2067</f>
        <v>0</v>
      </c>
      <c r="AN56"/>
      <c r="AO56"/>
      <c r="AP56"/>
    </row>
    <row r="57" spans="1:42" ht="13" x14ac:dyDescent="0.3">
      <c r="A57"/>
      <c r="B57"/>
      <c r="C57"/>
      <c r="E57" s="13"/>
      <c r="F57" s="8">
        <f>'2023 Events'!$E28</f>
        <v>0</v>
      </c>
      <c r="G57" s="8">
        <f>'2023 Events'!$E113</f>
        <v>0</v>
      </c>
      <c r="H57" s="8">
        <f>'2023 Events'!$E198</f>
        <v>0</v>
      </c>
      <c r="I57" s="8">
        <f>'2023 Events'!$E283</f>
        <v>0</v>
      </c>
      <c r="J57" s="8">
        <f>'2023 Events'!$E368</f>
        <v>0</v>
      </c>
      <c r="K57" s="8">
        <f>'2023 Events'!$E453</f>
        <v>0</v>
      </c>
      <c r="L57" s="8">
        <f>'2023 Events'!$E538</f>
        <v>0</v>
      </c>
      <c r="M57" s="8">
        <f>'2023 Events'!$E623</f>
        <v>0</v>
      </c>
      <c r="N57" s="8">
        <f>'2023 Events'!$E708</f>
        <v>0</v>
      </c>
      <c r="O57" s="8">
        <f>'2023 Events'!$E793</f>
        <v>0</v>
      </c>
      <c r="P57" s="8">
        <f>'2023 Events'!$E878</f>
        <v>0</v>
      </c>
      <c r="Q57" s="8">
        <f>'2023 Events'!$E963</f>
        <v>0</v>
      </c>
      <c r="R57" s="8">
        <f>'2023 Events'!$E1048</f>
        <v>0</v>
      </c>
      <c r="S57" s="8">
        <f>'2023 Events'!$E1133</f>
        <v>0</v>
      </c>
      <c r="T57" s="8">
        <f>'2023 Events'!$E1218</f>
        <v>0</v>
      </c>
      <c r="U57" s="8">
        <f>'2023 Events'!$E1303</f>
        <v>0</v>
      </c>
      <c r="V57" s="8">
        <f>'2023 Events'!$E1388</f>
        <v>0</v>
      </c>
      <c r="W57" s="8">
        <f>'2023 Events'!$E1473</f>
        <v>0</v>
      </c>
      <c r="X57" s="8">
        <f>'2023 Events'!$E1558</f>
        <v>0</v>
      </c>
      <c r="Y57" s="8">
        <f>'2023 Events'!$E1643</f>
        <v>0</v>
      </c>
      <c r="Z57" s="8">
        <f>'2023 Events'!$E1728</f>
        <v>0</v>
      </c>
      <c r="AA57">
        <f>'2023 Events'!$E1813</f>
        <v>0</v>
      </c>
      <c r="AB57">
        <f>'2023 Events'!$E1898</f>
        <v>0</v>
      </c>
      <c r="AC57">
        <f>'2023 Events'!$E1983</f>
        <v>0</v>
      </c>
      <c r="AD57">
        <f>'2023 Events'!$E2068</f>
        <v>0</v>
      </c>
      <c r="AN57"/>
      <c r="AO57"/>
      <c r="AP57"/>
    </row>
    <row r="58" spans="1:42" ht="13" x14ac:dyDescent="0.3">
      <c r="A58"/>
      <c r="B58"/>
      <c r="C58"/>
      <c r="E58" s="13" t="str">
        <f>IF(G46&lt;&gt;"Yes","Number of attendees (approx.)","Number of attendees (average number per event)")</f>
        <v>Number of attendees (approx.)</v>
      </c>
      <c r="F58">
        <f>'2023 Events'!$E29</f>
        <v>40</v>
      </c>
      <c r="G58">
        <f>'2023 Events'!$E114</f>
        <v>60</v>
      </c>
      <c r="H58">
        <f>'2023 Events'!$E199</f>
        <v>200</v>
      </c>
      <c r="I58">
        <f>'2023 Events'!$E284</f>
        <v>0</v>
      </c>
      <c r="J58">
        <f>'2023 Events'!$E369</f>
        <v>0</v>
      </c>
      <c r="K58">
        <f>'2023 Events'!$E454</f>
        <v>0</v>
      </c>
      <c r="L58">
        <f>'2023 Events'!$E539</f>
        <v>0</v>
      </c>
      <c r="M58">
        <f>'2023 Events'!$E624</f>
        <v>0</v>
      </c>
      <c r="N58">
        <f>'2023 Events'!$E709</f>
        <v>0</v>
      </c>
      <c r="O58">
        <f>'2023 Events'!$E794</f>
        <v>0</v>
      </c>
      <c r="P58">
        <f>'2023 Events'!$E879</f>
        <v>0</v>
      </c>
      <c r="Q58">
        <f>'2023 Events'!$E964</f>
        <v>0</v>
      </c>
      <c r="R58">
        <f>'2023 Events'!$E1049</f>
        <v>0</v>
      </c>
      <c r="S58">
        <f>'2023 Events'!$E1134</f>
        <v>0</v>
      </c>
      <c r="T58">
        <f>'2023 Events'!$E1219</f>
        <v>0</v>
      </c>
      <c r="U58">
        <f>'2023 Events'!$E1304</f>
        <v>0</v>
      </c>
      <c r="V58">
        <f>'2023 Events'!$E1389</f>
        <v>0</v>
      </c>
      <c r="W58">
        <f>'2023 Events'!$E1474</f>
        <v>0</v>
      </c>
      <c r="X58">
        <f>'2023 Events'!$E1559</f>
        <v>0</v>
      </c>
      <c r="Y58">
        <f>'2023 Events'!$E1644</f>
        <v>0</v>
      </c>
      <c r="Z58">
        <f>'2023 Events'!$E1729</f>
        <v>0</v>
      </c>
      <c r="AA58">
        <f>'2023 Events'!$E1814</f>
        <v>0</v>
      </c>
      <c r="AB58">
        <f>'2023 Events'!$E1899</f>
        <v>0</v>
      </c>
      <c r="AC58">
        <f>'2023 Events'!$E1984</f>
        <v>0</v>
      </c>
      <c r="AD58">
        <f>'2023 Events'!$E2069</f>
        <v>0</v>
      </c>
      <c r="AN58"/>
      <c r="AO58"/>
      <c r="AP58"/>
    </row>
    <row r="59" spans="1:42" ht="13" x14ac:dyDescent="0.3">
      <c r="A59"/>
      <c r="B59"/>
      <c r="C59"/>
      <c r="E59" s="13" t="s">
        <v>483</v>
      </c>
      <c r="F59">
        <f>'2023 Events'!$E30</f>
        <v>30</v>
      </c>
      <c r="G59">
        <f>'2023 Events'!$E115</f>
        <v>35</v>
      </c>
      <c r="H59" t="str">
        <f>'2023 Events'!$E200</f>
        <v>ca. 25-50%</v>
      </c>
      <c r="I59">
        <f>'2023 Events'!$E285</f>
        <v>0</v>
      </c>
      <c r="J59">
        <f>'2023 Events'!$E370</f>
        <v>0</v>
      </c>
      <c r="K59">
        <f>'2023 Events'!$E455</f>
        <v>0</v>
      </c>
      <c r="L59">
        <f>'2023 Events'!$E540</f>
        <v>0</v>
      </c>
      <c r="M59">
        <f>'2023 Events'!$E625</f>
        <v>0</v>
      </c>
      <c r="N59">
        <f>'2023 Events'!$E710</f>
        <v>0</v>
      </c>
      <c r="O59">
        <f>'2023 Events'!$E795</f>
        <v>0</v>
      </c>
      <c r="P59">
        <f>'2023 Events'!$E880</f>
        <v>0</v>
      </c>
      <c r="Q59">
        <f>'2023 Events'!$E965</f>
        <v>0</v>
      </c>
      <c r="R59">
        <f>'2023 Events'!$E1050</f>
        <v>0</v>
      </c>
      <c r="S59">
        <f>'2023 Events'!$E1135</f>
        <v>0</v>
      </c>
      <c r="T59">
        <f>'2023 Events'!$E1220</f>
        <v>0</v>
      </c>
      <c r="U59">
        <f>'2023 Events'!$E1305</f>
        <v>0</v>
      </c>
      <c r="V59">
        <f>'2023 Events'!$E1390</f>
        <v>0</v>
      </c>
      <c r="W59">
        <f>'2023 Events'!$E1475</f>
        <v>0</v>
      </c>
      <c r="X59">
        <f>'2023 Events'!$E1560</f>
        <v>0</v>
      </c>
      <c r="Y59">
        <f>'2023 Events'!$E1645</f>
        <v>0</v>
      </c>
      <c r="Z59">
        <f>'2023 Events'!$E1730</f>
        <v>0</v>
      </c>
      <c r="AA59">
        <f>'2023 Events'!$E1815</f>
        <v>0</v>
      </c>
      <c r="AB59">
        <f>'2023 Events'!$E1900</f>
        <v>0</v>
      </c>
      <c r="AC59">
        <f>'2023 Events'!$E1985</f>
        <v>0</v>
      </c>
      <c r="AD59">
        <f>'2023 Events'!$E2070</f>
        <v>0</v>
      </c>
      <c r="AN59"/>
      <c r="AO59"/>
      <c r="AP59"/>
    </row>
    <row r="60" spans="1:42" ht="13" x14ac:dyDescent="0.3">
      <c r="A60"/>
      <c r="B60"/>
      <c r="C60"/>
      <c r="E60" s="13"/>
      <c r="F60" s="8">
        <f>'2023 Events'!$E31</f>
        <v>0</v>
      </c>
      <c r="G60" s="8">
        <f>'2023 Events'!$E116</f>
        <v>0</v>
      </c>
      <c r="H60" s="8">
        <f>'2023 Events'!$E201</f>
        <v>0</v>
      </c>
      <c r="I60" s="8">
        <f>'2023 Events'!$E286</f>
        <v>0</v>
      </c>
      <c r="J60" s="8">
        <f>'2023 Events'!$E371</f>
        <v>0</v>
      </c>
      <c r="K60" s="8">
        <f>'2023 Events'!$E456</f>
        <v>0</v>
      </c>
      <c r="L60" s="8">
        <f>'2023 Events'!$E541</f>
        <v>0</v>
      </c>
      <c r="M60" s="8">
        <f>'2023 Events'!$E626</f>
        <v>0</v>
      </c>
      <c r="N60" s="8">
        <f>'2023 Events'!$E711</f>
        <v>0</v>
      </c>
      <c r="O60" s="8">
        <f>'2023 Events'!$E796</f>
        <v>0</v>
      </c>
      <c r="P60" s="8">
        <f>'2023 Events'!$E881</f>
        <v>0</v>
      </c>
      <c r="Q60" s="8">
        <f>'2023 Events'!$E966</f>
        <v>0</v>
      </c>
      <c r="R60" s="8">
        <f>'2023 Events'!$E1051</f>
        <v>0</v>
      </c>
      <c r="S60" s="8">
        <f>'2023 Events'!$E1136</f>
        <v>0</v>
      </c>
      <c r="T60" s="8">
        <f>'2023 Events'!$E1221</f>
        <v>0</v>
      </c>
      <c r="U60" s="8">
        <f>'2023 Events'!$E1306</f>
        <v>0</v>
      </c>
      <c r="V60" s="8">
        <f>'2023 Events'!$E1391</f>
        <v>0</v>
      </c>
      <c r="W60" s="8">
        <f>'2023 Events'!$E1476</f>
        <v>0</v>
      </c>
      <c r="X60" s="8">
        <f>'2023 Events'!$E1561</f>
        <v>0</v>
      </c>
      <c r="Y60" s="8">
        <f>'2023 Events'!$E1646</f>
        <v>0</v>
      </c>
      <c r="Z60" s="8">
        <f>'2023 Events'!$E1731</f>
        <v>0</v>
      </c>
      <c r="AA60">
        <f>'2023 Events'!$E1816</f>
        <v>0</v>
      </c>
      <c r="AB60">
        <f>'2023 Events'!$E1901</f>
        <v>0</v>
      </c>
      <c r="AC60">
        <f>'2023 Events'!$E1986</f>
        <v>0</v>
      </c>
      <c r="AD60">
        <f>'2023 Events'!$E2071</f>
        <v>0</v>
      </c>
      <c r="AN60"/>
      <c r="AO60"/>
      <c r="AP60"/>
    </row>
    <row r="61" spans="1:42" ht="13" x14ac:dyDescent="0.25">
      <c r="A61"/>
      <c r="B61"/>
      <c r="C61"/>
      <c r="E61" s="292" t="s">
        <v>517</v>
      </c>
      <c r="F61">
        <f>'2023 Events'!$E32</f>
        <v>0</v>
      </c>
      <c r="G61">
        <f>'2023 Events'!$E117</f>
        <v>0</v>
      </c>
      <c r="H61">
        <f>'2023 Events'!$E202</f>
        <v>0</v>
      </c>
      <c r="I61">
        <f>'2023 Events'!$E287</f>
        <v>0</v>
      </c>
      <c r="J61">
        <f>'2023 Events'!$E372</f>
        <v>0</v>
      </c>
      <c r="K61">
        <f>'2023 Events'!$E457</f>
        <v>0</v>
      </c>
      <c r="L61">
        <f>'2023 Events'!$E542</f>
        <v>0</v>
      </c>
      <c r="M61">
        <f>'2023 Events'!$E627</f>
        <v>0</v>
      </c>
      <c r="N61">
        <f>'2023 Events'!$E712</f>
        <v>0</v>
      </c>
      <c r="O61">
        <f>'2023 Events'!$E797</f>
        <v>0</v>
      </c>
      <c r="P61">
        <f>'2023 Events'!$E882</f>
        <v>0</v>
      </c>
      <c r="Q61">
        <f>'2023 Events'!$E967</f>
        <v>0</v>
      </c>
      <c r="R61">
        <f>'2023 Events'!$E1052</f>
        <v>0</v>
      </c>
      <c r="S61">
        <f>'2023 Events'!$E1137</f>
        <v>0</v>
      </c>
      <c r="T61">
        <f>'2023 Events'!$E1222</f>
        <v>0</v>
      </c>
      <c r="U61">
        <f>'2023 Events'!$E1307</f>
        <v>0</v>
      </c>
      <c r="V61">
        <f>'2023 Events'!$E1392</f>
        <v>0</v>
      </c>
      <c r="W61">
        <f>'2023 Events'!$E1477</f>
        <v>0</v>
      </c>
      <c r="X61">
        <f>'2023 Events'!$E1562</f>
        <v>0</v>
      </c>
      <c r="Y61">
        <f>'2023 Events'!$E1647</f>
        <v>0</v>
      </c>
      <c r="Z61">
        <f>'2023 Events'!$E1732</f>
        <v>0</v>
      </c>
      <c r="AA61">
        <f>'2023 Events'!$E1817</f>
        <v>0</v>
      </c>
      <c r="AB61">
        <f>'2023 Events'!$E1902</f>
        <v>0</v>
      </c>
      <c r="AC61">
        <f>'2023 Events'!$E1987</f>
        <v>0</v>
      </c>
      <c r="AD61">
        <f>'2023 Events'!$E2072</f>
        <v>0</v>
      </c>
      <c r="AN61"/>
      <c r="AO61"/>
      <c r="AP61"/>
    </row>
    <row r="62" spans="1:42" x14ac:dyDescent="0.25">
      <c r="A62"/>
      <c r="B62"/>
      <c r="C62"/>
      <c r="E62" s="282" t="s">
        <v>493</v>
      </c>
      <c r="F62">
        <f>'2023 Events'!$E33</f>
        <v>0</v>
      </c>
      <c r="G62">
        <f>'2023 Events'!$E118</f>
        <v>0</v>
      </c>
      <c r="H62">
        <f>'2023 Events'!$E203</f>
        <v>0</v>
      </c>
      <c r="I62">
        <f>'2023 Events'!$E288</f>
        <v>0</v>
      </c>
      <c r="J62">
        <f>'2023 Events'!$E373</f>
        <v>0</v>
      </c>
      <c r="K62">
        <f>'2023 Events'!$E458</f>
        <v>0</v>
      </c>
      <c r="L62">
        <f>'2023 Events'!$E543</f>
        <v>0</v>
      </c>
      <c r="M62">
        <f>'2023 Events'!$E628</f>
        <v>0</v>
      </c>
      <c r="N62">
        <f>'2023 Events'!$E713</f>
        <v>0</v>
      </c>
      <c r="O62">
        <f>'2023 Events'!$E798</f>
        <v>0</v>
      </c>
      <c r="P62">
        <f>'2023 Events'!$E883</f>
        <v>0</v>
      </c>
      <c r="Q62">
        <f>'2023 Events'!$E968</f>
        <v>0</v>
      </c>
      <c r="R62">
        <f>'2023 Events'!$E1053</f>
        <v>0</v>
      </c>
      <c r="S62">
        <f>'2023 Events'!$E1138</f>
        <v>0</v>
      </c>
      <c r="T62">
        <f>'2023 Events'!$E1223</f>
        <v>0</v>
      </c>
      <c r="U62">
        <f>'2023 Events'!$E1308</f>
        <v>0</v>
      </c>
      <c r="V62">
        <f>'2023 Events'!$E1393</f>
        <v>0</v>
      </c>
      <c r="W62">
        <f>'2023 Events'!$E1478</f>
        <v>0</v>
      </c>
      <c r="X62">
        <f>'2023 Events'!$E1563</f>
        <v>0</v>
      </c>
      <c r="Y62">
        <f>'2023 Events'!$E1648</f>
        <v>0</v>
      </c>
      <c r="Z62">
        <f>'2023 Events'!$E1733</f>
        <v>0</v>
      </c>
      <c r="AA62">
        <f>'2023 Events'!$E1818</f>
        <v>0</v>
      </c>
      <c r="AB62">
        <f>'2023 Events'!$E1903</f>
        <v>0</v>
      </c>
      <c r="AC62">
        <f>'2023 Events'!$E1988</f>
        <v>0</v>
      </c>
      <c r="AD62">
        <f>'2023 Events'!$E2073</f>
        <v>0</v>
      </c>
      <c r="AN62"/>
      <c r="AO62"/>
      <c r="AP62"/>
    </row>
    <row r="63" spans="1:42" x14ac:dyDescent="0.25">
      <c r="A63"/>
      <c r="B63"/>
      <c r="C63"/>
      <c r="E63" s="282" t="s">
        <v>494</v>
      </c>
      <c r="F63">
        <f>'2023 Events'!$E34</f>
        <v>0</v>
      </c>
      <c r="G63">
        <f>'2023 Events'!$E119</f>
        <v>0</v>
      </c>
      <c r="H63">
        <f>'2023 Events'!$E204</f>
        <v>0</v>
      </c>
      <c r="I63">
        <f>'2023 Events'!$E289</f>
        <v>0</v>
      </c>
      <c r="J63">
        <f>'2023 Events'!$E374</f>
        <v>0</v>
      </c>
      <c r="K63">
        <f>'2023 Events'!$E459</f>
        <v>0</v>
      </c>
      <c r="L63">
        <f>'2023 Events'!$E544</f>
        <v>0</v>
      </c>
      <c r="M63">
        <f>'2023 Events'!$E629</f>
        <v>0</v>
      </c>
      <c r="N63">
        <f>'2023 Events'!$E714</f>
        <v>0</v>
      </c>
      <c r="O63">
        <f>'2023 Events'!$E799</f>
        <v>0</v>
      </c>
      <c r="P63">
        <f>'2023 Events'!$E884</f>
        <v>0</v>
      </c>
      <c r="Q63">
        <f>'2023 Events'!$E969</f>
        <v>0</v>
      </c>
      <c r="R63">
        <f>'2023 Events'!$E1054</f>
        <v>0</v>
      </c>
      <c r="S63">
        <f>'2023 Events'!$E1139</f>
        <v>0</v>
      </c>
      <c r="T63">
        <f>'2023 Events'!$E1224</f>
        <v>0</v>
      </c>
      <c r="U63">
        <f>'2023 Events'!$E1309</f>
        <v>0</v>
      </c>
      <c r="V63">
        <f>'2023 Events'!$E1394</f>
        <v>0</v>
      </c>
      <c r="W63">
        <f>'2023 Events'!$E1479</f>
        <v>0</v>
      </c>
      <c r="X63">
        <f>'2023 Events'!$E1564</f>
        <v>0</v>
      </c>
      <c r="Y63">
        <f>'2023 Events'!$E1649</f>
        <v>0</v>
      </c>
      <c r="Z63">
        <f>'2023 Events'!$E1734</f>
        <v>0</v>
      </c>
      <c r="AA63">
        <f>'2023 Events'!$E1819</f>
        <v>0</v>
      </c>
      <c r="AB63">
        <f>'2023 Events'!$E1904</f>
        <v>0</v>
      </c>
      <c r="AC63">
        <f>'2023 Events'!$E1989</f>
        <v>0</v>
      </c>
      <c r="AD63">
        <f>'2023 Events'!$E2074</f>
        <v>0</v>
      </c>
      <c r="AN63"/>
      <c r="AO63"/>
      <c r="AP63"/>
    </row>
    <row r="64" spans="1:42" x14ac:dyDescent="0.25">
      <c r="A64"/>
      <c r="B64"/>
      <c r="C64"/>
      <c r="E64" s="282" t="s">
        <v>495</v>
      </c>
      <c r="F64">
        <f>'2023 Events'!$E35</f>
        <v>0</v>
      </c>
      <c r="G64">
        <f>'2023 Events'!$E120</f>
        <v>0</v>
      </c>
      <c r="H64">
        <f>'2023 Events'!$E205</f>
        <v>0</v>
      </c>
      <c r="I64">
        <f>'2023 Events'!$E290</f>
        <v>0</v>
      </c>
      <c r="J64">
        <f>'2023 Events'!$E375</f>
        <v>0</v>
      </c>
      <c r="K64">
        <f>'2023 Events'!$E460</f>
        <v>0</v>
      </c>
      <c r="L64">
        <f>'2023 Events'!$E545</f>
        <v>0</v>
      </c>
      <c r="M64">
        <f>'2023 Events'!$E630</f>
        <v>0</v>
      </c>
      <c r="N64">
        <f>'2023 Events'!$E715</f>
        <v>0</v>
      </c>
      <c r="O64">
        <f>'2023 Events'!$E800</f>
        <v>0</v>
      </c>
      <c r="P64">
        <f>'2023 Events'!$E885</f>
        <v>0</v>
      </c>
      <c r="Q64">
        <f>'2023 Events'!$E970</f>
        <v>0</v>
      </c>
      <c r="R64">
        <f>'2023 Events'!$E1055</f>
        <v>0</v>
      </c>
      <c r="S64">
        <f>'2023 Events'!$E1140</f>
        <v>0</v>
      </c>
      <c r="T64">
        <f>'2023 Events'!$E1225</f>
        <v>0</v>
      </c>
      <c r="U64">
        <f>'2023 Events'!$E1310</f>
        <v>0</v>
      </c>
      <c r="V64">
        <f>'2023 Events'!$E1395</f>
        <v>0</v>
      </c>
      <c r="W64">
        <f>'2023 Events'!$E1480</f>
        <v>0</v>
      </c>
      <c r="X64">
        <f>'2023 Events'!$E1565</f>
        <v>0</v>
      </c>
      <c r="Y64">
        <f>'2023 Events'!$E1650</f>
        <v>0</v>
      </c>
      <c r="Z64">
        <f>'2023 Events'!$E1735</f>
        <v>0</v>
      </c>
      <c r="AA64">
        <f>'2023 Events'!$E1820</f>
        <v>0</v>
      </c>
      <c r="AB64">
        <f>'2023 Events'!$E1905</f>
        <v>0</v>
      </c>
      <c r="AC64">
        <f>'2023 Events'!$E1990</f>
        <v>0</v>
      </c>
      <c r="AD64">
        <f>'2023 Events'!$E2075</f>
        <v>0</v>
      </c>
      <c r="AN64"/>
      <c r="AO64"/>
      <c r="AP64"/>
    </row>
    <row r="65" spans="1:42" x14ac:dyDescent="0.25">
      <c r="A65"/>
      <c r="B65"/>
      <c r="C65"/>
      <c r="E65" s="282" t="s">
        <v>496</v>
      </c>
      <c r="F65">
        <f>'2023 Events'!$E36</f>
        <v>0</v>
      </c>
      <c r="G65">
        <f>'2023 Events'!$E121</f>
        <v>0</v>
      </c>
      <c r="H65">
        <f>'2023 Events'!$E206</f>
        <v>0</v>
      </c>
      <c r="I65">
        <f>'2023 Events'!$E291</f>
        <v>0</v>
      </c>
      <c r="J65">
        <f>'2023 Events'!$E376</f>
        <v>0</v>
      </c>
      <c r="K65">
        <f>'2023 Events'!$E461</f>
        <v>0</v>
      </c>
      <c r="L65">
        <f>'2023 Events'!$E546</f>
        <v>0</v>
      </c>
      <c r="M65">
        <f>'2023 Events'!$E631</f>
        <v>0</v>
      </c>
      <c r="N65">
        <f>'2023 Events'!$E716</f>
        <v>0</v>
      </c>
      <c r="O65">
        <f>'2023 Events'!$E801</f>
        <v>0</v>
      </c>
      <c r="P65">
        <f>'2023 Events'!$E886</f>
        <v>0</v>
      </c>
      <c r="Q65">
        <f>'2023 Events'!$E971</f>
        <v>0</v>
      </c>
      <c r="R65">
        <f>'2023 Events'!$E1056</f>
        <v>0</v>
      </c>
      <c r="S65">
        <f>'2023 Events'!$E1141</f>
        <v>0</v>
      </c>
      <c r="T65">
        <f>'2023 Events'!$E1226</f>
        <v>0</v>
      </c>
      <c r="U65">
        <f>'2023 Events'!$E1311</f>
        <v>0</v>
      </c>
      <c r="V65">
        <f>'2023 Events'!$E1396</f>
        <v>0</v>
      </c>
      <c r="W65">
        <f>'2023 Events'!$E1481</f>
        <v>0</v>
      </c>
      <c r="X65">
        <f>'2023 Events'!$E1566</f>
        <v>0</v>
      </c>
      <c r="Y65">
        <f>'2023 Events'!$E1651</f>
        <v>0</v>
      </c>
      <c r="Z65">
        <f>'2023 Events'!$E1736</f>
        <v>0</v>
      </c>
      <c r="AA65">
        <f>'2023 Events'!$E1821</f>
        <v>0</v>
      </c>
      <c r="AB65">
        <f>'2023 Events'!$E1906</f>
        <v>0</v>
      </c>
      <c r="AC65">
        <f>'2023 Events'!$E1991</f>
        <v>0</v>
      </c>
      <c r="AD65">
        <f>'2023 Events'!$E2076</f>
        <v>0</v>
      </c>
      <c r="AN65"/>
      <c r="AO65"/>
      <c r="AP65"/>
    </row>
    <row r="66" spans="1:42" x14ac:dyDescent="0.25">
      <c r="A66"/>
      <c r="B66"/>
      <c r="C66"/>
      <c r="E66" s="282" t="s">
        <v>497</v>
      </c>
      <c r="F66">
        <f>'2023 Events'!$E37</f>
        <v>0</v>
      </c>
      <c r="G66" t="str">
        <f>'2023 Events'!$E122</f>
        <v>Yes</v>
      </c>
      <c r="H66" t="str">
        <f>'2023 Events'!$E207</f>
        <v>Yes</v>
      </c>
      <c r="I66">
        <f>'2023 Events'!$E292</f>
        <v>0</v>
      </c>
      <c r="J66">
        <f>'2023 Events'!$E377</f>
        <v>0</v>
      </c>
      <c r="K66">
        <f>'2023 Events'!$E462</f>
        <v>0</v>
      </c>
      <c r="L66">
        <f>'2023 Events'!$E547</f>
        <v>0</v>
      </c>
      <c r="M66">
        <f>'2023 Events'!$E632</f>
        <v>0</v>
      </c>
      <c r="N66">
        <f>'2023 Events'!$E717</f>
        <v>0</v>
      </c>
      <c r="O66">
        <f>'2023 Events'!$E802</f>
        <v>0</v>
      </c>
      <c r="P66">
        <f>'2023 Events'!$E887</f>
        <v>0</v>
      </c>
      <c r="Q66">
        <f>'2023 Events'!$E972</f>
        <v>0</v>
      </c>
      <c r="R66">
        <f>'2023 Events'!$E1057</f>
        <v>0</v>
      </c>
      <c r="S66">
        <f>'2023 Events'!$E1142</f>
        <v>0</v>
      </c>
      <c r="T66">
        <f>'2023 Events'!$E1227</f>
        <v>0</v>
      </c>
      <c r="U66">
        <f>'2023 Events'!$E1312</f>
        <v>0</v>
      </c>
      <c r="V66">
        <f>'2023 Events'!$E1397</f>
        <v>0</v>
      </c>
      <c r="W66">
        <f>'2023 Events'!$E1482</f>
        <v>0</v>
      </c>
      <c r="X66">
        <f>'2023 Events'!$E1567</f>
        <v>0</v>
      </c>
      <c r="Y66">
        <f>'2023 Events'!$E1652</f>
        <v>0</v>
      </c>
      <c r="Z66">
        <f>'2023 Events'!$E1737</f>
        <v>0</v>
      </c>
      <c r="AA66">
        <f>'2023 Events'!$E1822</f>
        <v>0</v>
      </c>
      <c r="AB66">
        <f>'2023 Events'!$E1907</f>
        <v>0</v>
      </c>
      <c r="AC66">
        <f>'2023 Events'!$E1992</f>
        <v>0</v>
      </c>
      <c r="AD66">
        <f>'2023 Events'!$E2077</f>
        <v>0</v>
      </c>
      <c r="AN66"/>
      <c r="AO66"/>
      <c r="AP66"/>
    </row>
    <row r="67" spans="1:42" x14ac:dyDescent="0.25">
      <c r="A67"/>
      <c r="B67"/>
      <c r="C67"/>
      <c r="E67" s="282" t="s">
        <v>498</v>
      </c>
      <c r="F67">
        <f>'2023 Events'!$E38</f>
        <v>0</v>
      </c>
      <c r="G67">
        <f>'2023 Events'!$E123</f>
        <v>0</v>
      </c>
      <c r="H67">
        <f>'2023 Events'!$E208</f>
        <v>0</v>
      </c>
      <c r="I67">
        <f>'2023 Events'!$E293</f>
        <v>0</v>
      </c>
      <c r="J67">
        <f>'2023 Events'!$E378</f>
        <v>0</v>
      </c>
      <c r="K67">
        <f>'2023 Events'!$E463</f>
        <v>0</v>
      </c>
      <c r="L67">
        <f>'2023 Events'!$E548</f>
        <v>0</v>
      </c>
      <c r="M67">
        <f>'2023 Events'!$E633</f>
        <v>0</v>
      </c>
      <c r="N67">
        <f>'2023 Events'!$E718</f>
        <v>0</v>
      </c>
      <c r="O67">
        <f>'2023 Events'!$E803</f>
        <v>0</v>
      </c>
      <c r="P67">
        <f>'2023 Events'!$E888</f>
        <v>0</v>
      </c>
      <c r="Q67">
        <f>'2023 Events'!$E973</f>
        <v>0</v>
      </c>
      <c r="R67">
        <f>'2023 Events'!$E1058</f>
        <v>0</v>
      </c>
      <c r="S67">
        <f>'2023 Events'!$E1143</f>
        <v>0</v>
      </c>
      <c r="T67">
        <f>'2023 Events'!$E1228</f>
        <v>0</v>
      </c>
      <c r="U67">
        <f>'2023 Events'!$E1313</f>
        <v>0</v>
      </c>
      <c r="V67">
        <f>'2023 Events'!$E1398</f>
        <v>0</v>
      </c>
      <c r="W67">
        <f>'2023 Events'!$E1483</f>
        <v>0</v>
      </c>
      <c r="X67">
        <f>'2023 Events'!$E1568</f>
        <v>0</v>
      </c>
      <c r="Y67">
        <f>'2023 Events'!$E1653</f>
        <v>0</v>
      </c>
      <c r="Z67">
        <f>'2023 Events'!$E1738</f>
        <v>0</v>
      </c>
      <c r="AA67">
        <f>'2023 Events'!$E1823</f>
        <v>0</v>
      </c>
      <c r="AB67">
        <f>'2023 Events'!$E1908</f>
        <v>0</v>
      </c>
      <c r="AC67">
        <f>'2023 Events'!$E1993</f>
        <v>0</v>
      </c>
      <c r="AD67">
        <f>'2023 Events'!$E2078</f>
        <v>0</v>
      </c>
      <c r="AN67"/>
      <c r="AO67"/>
      <c r="AP67"/>
    </row>
    <row r="68" spans="1:42" x14ac:dyDescent="0.25">
      <c r="A68"/>
      <c r="B68"/>
      <c r="C68"/>
      <c r="E68" s="282" t="s">
        <v>499</v>
      </c>
      <c r="F68">
        <f>'2023 Events'!$E39</f>
        <v>0</v>
      </c>
      <c r="G68">
        <f>'2023 Events'!$E124</f>
        <v>0</v>
      </c>
      <c r="H68">
        <f>'2023 Events'!$E209</f>
        <v>0</v>
      </c>
      <c r="I68">
        <f>'2023 Events'!$E294</f>
        <v>0</v>
      </c>
      <c r="J68">
        <f>'2023 Events'!$E379</f>
        <v>0</v>
      </c>
      <c r="K68">
        <f>'2023 Events'!$E464</f>
        <v>0</v>
      </c>
      <c r="L68">
        <f>'2023 Events'!$E549</f>
        <v>0</v>
      </c>
      <c r="M68">
        <f>'2023 Events'!$E634</f>
        <v>0</v>
      </c>
      <c r="N68">
        <f>'2023 Events'!$E719</f>
        <v>0</v>
      </c>
      <c r="O68">
        <f>'2023 Events'!$E804</f>
        <v>0</v>
      </c>
      <c r="P68">
        <f>'2023 Events'!$E889</f>
        <v>0</v>
      </c>
      <c r="Q68">
        <f>'2023 Events'!$E974</f>
        <v>0</v>
      </c>
      <c r="R68">
        <f>'2023 Events'!$E1059</f>
        <v>0</v>
      </c>
      <c r="S68">
        <f>'2023 Events'!$E1144</f>
        <v>0</v>
      </c>
      <c r="T68">
        <f>'2023 Events'!$E1229</f>
        <v>0</v>
      </c>
      <c r="U68">
        <f>'2023 Events'!$E1314</f>
        <v>0</v>
      </c>
      <c r="V68">
        <f>'2023 Events'!$E1399</f>
        <v>0</v>
      </c>
      <c r="W68">
        <f>'2023 Events'!$E1484</f>
        <v>0</v>
      </c>
      <c r="X68">
        <f>'2023 Events'!$E1569</f>
        <v>0</v>
      </c>
      <c r="Y68">
        <f>'2023 Events'!$E1654</f>
        <v>0</v>
      </c>
      <c r="Z68">
        <f>'2023 Events'!$E1739</f>
        <v>0</v>
      </c>
      <c r="AA68">
        <f>'2023 Events'!$E1824</f>
        <v>0</v>
      </c>
      <c r="AB68">
        <f>'2023 Events'!$E1909</f>
        <v>0</v>
      </c>
      <c r="AC68">
        <f>'2023 Events'!$E1994</f>
        <v>0</v>
      </c>
      <c r="AD68">
        <f>'2023 Events'!$E2079</f>
        <v>0</v>
      </c>
      <c r="AN68"/>
      <c r="AO68"/>
      <c r="AP68"/>
    </row>
    <row r="69" spans="1:42" x14ac:dyDescent="0.25">
      <c r="A69"/>
      <c r="B69"/>
      <c r="C69"/>
      <c r="E69" s="282" t="s">
        <v>500</v>
      </c>
      <c r="F69">
        <f>'2023 Events'!$E40</f>
        <v>0</v>
      </c>
      <c r="G69">
        <f>'2023 Events'!$E125</f>
        <v>0</v>
      </c>
      <c r="H69">
        <f>'2023 Events'!$E210</f>
        <v>0</v>
      </c>
      <c r="I69">
        <f>'2023 Events'!$E295</f>
        <v>0</v>
      </c>
      <c r="J69">
        <f>'2023 Events'!$E380</f>
        <v>0</v>
      </c>
      <c r="K69">
        <f>'2023 Events'!$E465</f>
        <v>0</v>
      </c>
      <c r="L69">
        <f>'2023 Events'!$E550</f>
        <v>0</v>
      </c>
      <c r="M69">
        <f>'2023 Events'!$E635</f>
        <v>0</v>
      </c>
      <c r="N69">
        <f>'2023 Events'!$E720</f>
        <v>0</v>
      </c>
      <c r="O69">
        <f>'2023 Events'!$E805</f>
        <v>0</v>
      </c>
      <c r="P69">
        <f>'2023 Events'!$E890</f>
        <v>0</v>
      </c>
      <c r="Q69">
        <f>'2023 Events'!$E975</f>
        <v>0</v>
      </c>
      <c r="R69">
        <f>'2023 Events'!$E1060</f>
        <v>0</v>
      </c>
      <c r="S69">
        <f>'2023 Events'!$E1145</f>
        <v>0</v>
      </c>
      <c r="T69">
        <f>'2023 Events'!$E1230</f>
        <v>0</v>
      </c>
      <c r="U69">
        <f>'2023 Events'!$E1315</f>
        <v>0</v>
      </c>
      <c r="V69">
        <f>'2023 Events'!$E1400</f>
        <v>0</v>
      </c>
      <c r="W69">
        <f>'2023 Events'!$E1485</f>
        <v>0</v>
      </c>
      <c r="X69">
        <f>'2023 Events'!$E1570</f>
        <v>0</v>
      </c>
      <c r="Y69">
        <f>'2023 Events'!$E1655</f>
        <v>0</v>
      </c>
      <c r="Z69">
        <f>'2023 Events'!$E1740</f>
        <v>0</v>
      </c>
      <c r="AA69">
        <f>'2023 Events'!$E1825</f>
        <v>0</v>
      </c>
      <c r="AB69">
        <f>'2023 Events'!$E1910</f>
        <v>0</v>
      </c>
      <c r="AC69">
        <f>'2023 Events'!$E1995</f>
        <v>0</v>
      </c>
      <c r="AD69">
        <f>'2023 Events'!$E2080</f>
        <v>0</v>
      </c>
      <c r="AN69"/>
      <c r="AO69"/>
      <c r="AP69"/>
    </row>
    <row r="70" spans="1:42" x14ac:dyDescent="0.25">
      <c r="A70"/>
      <c r="B70"/>
      <c r="C70"/>
      <c r="E70" s="290" t="s">
        <v>512</v>
      </c>
      <c r="F70" t="str">
        <f>'2023 Events'!$E41</f>
        <v>Yes</v>
      </c>
      <c r="G70">
        <f>'2023 Events'!$E126</f>
        <v>0</v>
      </c>
      <c r="H70">
        <f>'2023 Events'!$E211</f>
        <v>0</v>
      </c>
      <c r="I70">
        <f>'2023 Events'!$E296</f>
        <v>0</v>
      </c>
      <c r="J70">
        <f>'2023 Events'!$E381</f>
        <v>0</v>
      </c>
      <c r="K70">
        <f>'2023 Events'!$E466</f>
        <v>0</v>
      </c>
      <c r="L70">
        <f>'2023 Events'!$E551</f>
        <v>0</v>
      </c>
      <c r="M70">
        <f>'2023 Events'!$E636</f>
        <v>0</v>
      </c>
      <c r="N70">
        <f>'2023 Events'!$E721</f>
        <v>0</v>
      </c>
      <c r="O70">
        <f>'2023 Events'!$E806</f>
        <v>0</v>
      </c>
      <c r="P70">
        <f>'2023 Events'!$E891</f>
        <v>0</v>
      </c>
      <c r="Q70">
        <f>'2023 Events'!$E976</f>
        <v>0</v>
      </c>
      <c r="R70">
        <f>'2023 Events'!$E1061</f>
        <v>0</v>
      </c>
      <c r="S70">
        <f>'2023 Events'!$E1146</f>
        <v>0</v>
      </c>
      <c r="T70">
        <f>'2023 Events'!$E1231</f>
        <v>0</v>
      </c>
      <c r="U70">
        <f>'2023 Events'!$E1316</f>
        <v>0</v>
      </c>
      <c r="V70">
        <f>'2023 Events'!$E1401</f>
        <v>0</v>
      </c>
      <c r="W70">
        <f>'2023 Events'!$E1486</f>
        <v>0</v>
      </c>
      <c r="X70">
        <f>'2023 Events'!$E1571</f>
        <v>0</v>
      </c>
      <c r="Y70">
        <f>'2023 Events'!$E1656</f>
        <v>0</v>
      </c>
      <c r="Z70">
        <f>'2023 Events'!$E1741</f>
        <v>0</v>
      </c>
      <c r="AA70">
        <f>'2023 Events'!$E1826</f>
        <v>0</v>
      </c>
      <c r="AB70">
        <f>'2023 Events'!$E1911</f>
        <v>0</v>
      </c>
      <c r="AC70">
        <f>'2023 Events'!$E1996</f>
        <v>0</v>
      </c>
      <c r="AD70">
        <f>'2023 Events'!$E2081</f>
        <v>0</v>
      </c>
      <c r="AN70"/>
      <c r="AO70"/>
      <c r="AP70"/>
    </row>
    <row r="71" spans="1:42" x14ac:dyDescent="0.25">
      <c r="A71"/>
      <c r="B71"/>
      <c r="C71"/>
      <c r="E71" s="291" t="s">
        <v>514</v>
      </c>
      <c r="F71">
        <f>'2023 Events'!$E42</f>
        <v>0</v>
      </c>
      <c r="G71">
        <f>'2023 Events'!$E127</f>
        <v>0</v>
      </c>
      <c r="H71">
        <f>'2023 Events'!$E212</f>
        <v>0</v>
      </c>
      <c r="I71">
        <f>'2023 Events'!$E297</f>
        <v>0</v>
      </c>
      <c r="J71">
        <f>'2023 Events'!$E382</f>
        <v>0</v>
      </c>
      <c r="K71">
        <f>'2023 Events'!$E467</f>
        <v>0</v>
      </c>
      <c r="L71">
        <f>'2023 Events'!$E552</f>
        <v>0</v>
      </c>
      <c r="M71">
        <f>'2023 Events'!$E637</f>
        <v>0</v>
      </c>
      <c r="N71">
        <f>'2023 Events'!$E722</f>
        <v>0</v>
      </c>
      <c r="O71">
        <f>'2023 Events'!$E807</f>
        <v>0</v>
      </c>
      <c r="P71">
        <f>'2023 Events'!$E892</f>
        <v>0</v>
      </c>
      <c r="Q71">
        <f>'2023 Events'!$E977</f>
        <v>0</v>
      </c>
      <c r="R71">
        <f>'2023 Events'!$E1062</f>
        <v>0</v>
      </c>
      <c r="S71">
        <f>'2023 Events'!$E1147</f>
        <v>0</v>
      </c>
      <c r="T71">
        <f>'2023 Events'!$E1232</f>
        <v>0</v>
      </c>
      <c r="U71">
        <f>'2023 Events'!$E1317</f>
        <v>0</v>
      </c>
      <c r="V71">
        <f>'2023 Events'!$E1402</f>
        <v>0</v>
      </c>
      <c r="W71">
        <f>'2023 Events'!$E1487</f>
        <v>0</v>
      </c>
      <c r="X71">
        <f>'2023 Events'!$E1572</f>
        <v>0</v>
      </c>
      <c r="Y71">
        <f>'2023 Events'!$E1657</f>
        <v>0</v>
      </c>
      <c r="Z71">
        <f>'2023 Events'!$E1742</f>
        <v>0</v>
      </c>
      <c r="AA71">
        <f>'2023 Events'!$E1827</f>
        <v>0</v>
      </c>
      <c r="AB71">
        <f>'2023 Events'!$E1912</f>
        <v>0</v>
      </c>
      <c r="AC71">
        <f>'2023 Events'!$E1997</f>
        <v>0</v>
      </c>
      <c r="AD71">
        <f>'2023 Events'!$E2082</f>
        <v>0</v>
      </c>
      <c r="AN71"/>
      <c r="AO71"/>
      <c r="AP71"/>
    </row>
    <row r="72" spans="1:42" x14ac:dyDescent="0.25">
      <c r="A72"/>
      <c r="B72"/>
      <c r="C72"/>
      <c r="E72" s="291" t="s">
        <v>513</v>
      </c>
      <c r="F72">
        <f>'2023 Events'!$E43</f>
        <v>0</v>
      </c>
      <c r="G72">
        <f>'2023 Events'!$E128</f>
        <v>0</v>
      </c>
      <c r="H72">
        <f>'2023 Events'!$E213</f>
        <v>0</v>
      </c>
      <c r="I72">
        <f>'2023 Events'!$E298</f>
        <v>0</v>
      </c>
      <c r="J72">
        <f>'2023 Events'!$E383</f>
        <v>0</v>
      </c>
      <c r="K72">
        <f>'2023 Events'!$E468</f>
        <v>0</v>
      </c>
      <c r="L72">
        <f>'2023 Events'!$E553</f>
        <v>0</v>
      </c>
      <c r="M72">
        <f>'2023 Events'!$E638</f>
        <v>0</v>
      </c>
      <c r="N72">
        <f>'2023 Events'!$E723</f>
        <v>0</v>
      </c>
      <c r="O72">
        <f>'2023 Events'!$E808</f>
        <v>0</v>
      </c>
      <c r="P72">
        <f>'2023 Events'!$E893</f>
        <v>0</v>
      </c>
      <c r="Q72">
        <f>'2023 Events'!$E978</f>
        <v>0</v>
      </c>
      <c r="R72">
        <f>'2023 Events'!$E1063</f>
        <v>0</v>
      </c>
      <c r="S72">
        <f>'2023 Events'!$E1148</f>
        <v>0</v>
      </c>
      <c r="T72">
        <f>'2023 Events'!$E1233</f>
        <v>0</v>
      </c>
      <c r="U72">
        <f>'2023 Events'!$E1318</f>
        <v>0</v>
      </c>
      <c r="V72">
        <f>'2023 Events'!$E1403</f>
        <v>0</v>
      </c>
      <c r="W72">
        <f>'2023 Events'!$E1488</f>
        <v>0</v>
      </c>
      <c r="X72">
        <f>'2023 Events'!$E1573</f>
        <v>0</v>
      </c>
      <c r="Y72">
        <f>'2023 Events'!$E1658</f>
        <v>0</v>
      </c>
      <c r="Z72">
        <f>'2023 Events'!$E1743</f>
        <v>0</v>
      </c>
      <c r="AA72">
        <f>'2023 Events'!$E1828</f>
        <v>0</v>
      </c>
      <c r="AB72">
        <f>'2023 Events'!$E1913</f>
        <v>0</v>
      </c>
      <c r="AC72">
        <f>'2023 Events'!$E1998</f>
        <v>0</v>
      </c>
      <c r="AD72">
        <f>'2023 Events'!$E2083</f>
        <v>0</v>
      </c>
      <c r="AN72"/>
      <c r="AO72"/>
      <c r="AP72"/>
    </row>
    <row r="73" spans="1:42" x14ac:dyDescent="0.25">
      <c r="A73"/>
      <c r="B73"/>
      <c r="C73"/>
      <c r="E73" s="291" t="s">
        <v>511</v>
      </c>
      <c r="F73">
        <f>'2023 Events'!$E44</f>
        <v>0</v>
      </c>
      <c r="G73">
        <f>'2023 Events'!$E129</f>
        <v>0</v>
      </c>
      <c r="H73">
        <f>'2023 Events'!$E214</f>
        <v>0</v>
      </c>
      <c r="I73">
        <f>'2023 Events'!$E299</f>
        <v>0</v>
      </c>
      <c r="J73">
        <f>'2023 Events'!$E384</f>
        <v>0</v>
      </c>
      <c r="K73">
        <f>'2023 Events'!$E469</f>
        <v>0</v>
      </c>
      <c r="L73">
        <f>'2023 Events'!$E554</f>
        <v>0</v>
      </c>
      <c r="M73">
        <f>'2023 Events'!$E639</f>
        <v>0</v>
      </c>
      <c r="N73">
        <f>'2023 Events'!$E724</f>
        <v>0</v>
      </c>
      <c r="O73">
        <f>'2023 Events'!$E809</f>
        <v>0</v>
      </c>
      <c r="P73">
        <f>'2023 Events'!$E894</f>
        <v>0</v>
      </c>
      <c r="Q73">
        <f>'2023 Events'!$E979</f>
        <v>0</v>
      </c>
      <c r="R73">
        <f>'2023 Events'!$E1064</f>
        <v>0</v>
      </c>
      <c r="S73">
        <f>'2023 Events'!$E1149</f>
        <v>0</v>
      </c>
      <c r="T73">
        <f>'2023 Events'!$E1234</f>
        <v>0</v>
      </c>
      <c r="U73">
        <f>'2023 Events'!$E1319</f>
        <v>0</v>
      </c>
      <c r="V73">
        <f>'2023 Events'!$E1404</f>
        <v>0</v>
      </c>
      <c r="W73">
        <f>'2023 Events'!$E1489</f>
        <v>0</v>
      </c>
      <c r="X73">
        <f>'2023 Events'!$E1574</f>
        <v>0</v>
      </c>
      <c r="Y73">
        <f>'2023 Events'!$E1659</f>
        <v>0</v>
      </c>
      <c r="Z73">
        <f>'2023 Events'!$E1744</f>
        <v>0</v>
      </c>
      <c r="AA73">
        <f>'2023 Events'!$E1829</f>
        <v>0</v>
      </c>
      <c r="AB73">
        <f>'2023 Events'!$E1914</f>
        <v>0</v>
      </c>
      <c r="AC73">
        <f>'2023 Events'!$E1999</f>
        <v>0</v>
      </c>
      <c r="AD73">
        <f>'2023 Events'!$E2084</f>
        <v>0</v>
      </c>
      <c r="AN73"/>
      <c r="AO73"/>
      <c r="AP73"/>
    </row>
    <row r="74" spans="1:42" ht="13" x14ac:dyDescent="0.3">
      <c r="A74"/>
      <c r="B74"/>
      <c r="C74"/>
      <c r="E74" s="13"/>
      <c r="F74" s="8">
        <f>'2023 Events'!$E45</f>
        <v>0</v>
      </c>
      <c r="G74" s="8">
        <f>'2023 Events'!$E130</f>
        <v>0</v>
      </c>
      <c r="H74" s="8">
        <f>'2023 Events'!$E215</f>
        <v>0</v>
      </c>
      <c r="I74" s="8">
        <f>'2023 Events'!$E300</f>
        <v>0</v>
      </c>
      <c r="J74" s="8">
        <f>'2023 Events'!$E385</f>
        <v>0</v>
      </c>
      <c r="K74" s="8">
        <f>'2023 Events'!$E470</f>
        <v>0</v>
      </c>
      <c r="L74" s="8">
        <f>'2023 Events'!$E555</f>
        <v>0</v>
      </c>
      <c r="M74" s="8">
        <f>'2023 Events'!$E640</f>
        <v>0</v>
      </c>
      <c r="N74" s="8">
        <f>'2023 Events'!$E725</f>
        <v>0</v>
      </c>
      <c r="O74" s="8">
        <f>'2023 Events'!$E810</f>
        <v>0</v>
      </c>
      <c r="P74" s="8">
        <f>'2023 Events'!$E895</f>
        <v>0</v>
      </c>
      <c r="Q74" s="8">
        <f>'2023 Events'!$E980</f>
        <v>0</v>
      </c>
      <c r="R74" s="8">
        <f>'2023 Events'!$E1065</f>
        <v>0</v>
      </c>
      <c r="S74" s="8">
        <f>'2023 Events'!$E1150</f>
        <v>0</v>
      </c>
      <c r="T74" s="8">
        <f>'2023 Events'!$E1235</f>
        <v>0</v>
      </c>
      <c r="U74" s="8">
        <f>'2023 Events'!$E1320</f>
        <v>0</v>
      </c>
      <c r="V74" s="8">
        <f>'2023 Events'!$E1405</f>
        <v>0</v>
      </c>
      <c r="W74" s="8">
        <f>'2023 Events'!$E1490</f>
        <v>0</v>
      </c>
      <c r="X74" s="8">
        <f>'2023 Events'!$E1575</f>
        <v>0</v>
      </c>
      <c r="Y74" s="8">
        <f>'2023 Events'!$E1660</f>
        <v>0</v>
      </c>
      <c r="Z74" s="8">
        <f>'2023 Events'!$E1745</f>
        <v>0</v>
      </c>
      <c r="AA74">
        <f>'2023 Events'!$E1830</f>
        <v>0</v>
      </c>
      <c r="AB74">
        <f>'2023 Events'!$E1915</f>
        <v>0</v>
      </c>
      <c r="AC74">
        <f>'2023 Events'!$E2000</f>
        <v>0</v>
      </c>
      <c r="AD74">
        <f>'2023 Events'!$E2085</f>
        <v>0</v>
      </c>
      <c r="AN74"/>
      <c r="AO74"/>
      <c r="AP74"/>
    </row>
    <row r="75" spans="1:42" ht="13" x14ac:dyDescent="0.3">
      <c r="A75"/>
      <c r="B75"/>
      <c r="C75"/>
      <c r="E75" s="323" t="s">
        <v>346</v>
      </c>
      <c r="F75" s="8">
        <f>'2023 Events'!$E46</f>
        <v>0</v>
      </c>
      <c r="G75" s="8">
        <f>'2023 Events'!$E131</f>
        <v>0</v>
      </c>
      <c r="H75" s="8">
        <f>'2023 Events'!$E216</f>
        <v>0</v>
      </c>
      <c r="I75" s="8">
        <f>'2023 Events'!$E301</f>
        <v>0</v>
      </c>
      <c r="J75" s="8">
        <f>'2023 Events'!$E386</f>
        <v>0</v>
      </c>
      <c r="K75" s="8">
        <f>'2023 Events'!$E471</f>
        <v>0</v>
      </c>
      <c r="L75" s="8">
        <f>'2023 Events'!$E556</f>
        <v>0</v>
      </c>
      <c r="M75" s="8">
        <f>'2023 Events'!$E641</f>
        <v>0</v>
      </c>
      <c r="N75" s="8">
        <f>'2023 Events'!$E726</f>
        <v>0</v>
      </c>
      <c r="O75" s="8">
        <f>'2023 Events'!$E811</f>
        <v>0</v>
      </c>
      <c r="P75" s="8">
        <f>'2023 Events'!$E896</f>
        <v>0</v>
      </c>
      <c r="Q75" s="8">
        <f>'2023 Events'!$E981</f>
        <v>0</v>
      </c>
      <c r="R75" s="8">
        <f>'2023 Events'!$E1066</f>
        <v>0</v>
      </c>
      <c r="S75" s="8">
        <f>'2023 Events'!$E1151</f>
        <v>0</v>
      </c>
      <c r="T75" s="8">
        <f>'2023 Events'!$E1236</f>
        <v>0</v>
      </c>
      <c r="U75" s="8">
        <f>'2023 Events'!$E1321</f>
        <v>0</v>
      </c>
      <c r="V75" s="8">
        <f>'2023 Events'!$E1406</f>
        <v>0</v>
      </c>
      <c r="W75" s="8">
        <f>'2023 Events'!$E1491</f>
        <v>0</v>
      </c>
      <c r="X75" s="8">
        <f>'2023 Events'!$E1576</f>
        <v>0</v>
      </c>
      <c r="Y75" s="8">
        <f>'2023 Events'!$E1661</f>
        <v>0</v>
      </c>
      <c r="Z75" s="8">
        <f>'2023 Events'!$E1746</f>
        <v>0</v>
      </c>
      <c r="AA75">
        <f>'2023 Events'!$E1831</f>
        <v>0</v>
      </c>
      <c r="AB75">
        <f>'2023 Events'!$E1916</f>
        <v>0</v>
      </c>
      <c r="AC75">
        <f>'2023 Events'!$E2001</f>
        <v>0</v>
      </c>
      <c r="AD75">
        <f>'2023 Events'!$E2086</f>
        <v>0</v>
      </c>
      <c r="AN75"/>
      <c r="AO75"/>
      <c r="AP75"/>
    </row>
    <row r="76" spans="1:42" ht="13" x14ac:dyDescent="0.3">
      <c r="A76"/>
      <c r="B76"/>
      <c r="C76"/>
      <c r="E76" s="13"/>
      <c r="F76" s="8">
        <f>'2023 Events'!$E47</f>
        <v>0</v>
      </c>
      <c r="G76" s="8">
        <f>'2023 Events'!$E132</f>
        <v>0</v>
      </c>
      <c r="H76" s="8">
        <f>'2023 Events'!$E217</f>
        <v>0</v>
      </c>
      <c r="I76" s="8">
        <f>'2023 Events'!$E302</f>
        <v>0</v>
      </c>
      <c r="J76" s="8">
        <f>'2023 Events'!$E387</f>
        <v>0</v>
      </c>
      <c r="K76" s="8">
        <f>'2023 Events'!$E472</f>
        <v>0</v>
      </c>
      <c r="L76" s="8">
        <f>'2023 Events'!$E557</f>
        <v>0</v>
      </c>
      <c r="M76" s="8">
        <f>'2023 Events'!$E642</f>
        <v>0</v>
      </c>
      <c r="N76" s="8">
        <f>'2023 Events'!$E727</f>
        <v>0</v>
      </c>
      <c r="O76" s="8">
        <f>'2023 Events'!$E812</f>
        <v>0</v>
      </c>
      <c r="P76" s="8">
        <f>'2023 Events'!$E897</f>
        <v>0</v>
      </c>
      <c r="Q76" s="8">
        <f>'2023 Events'!$E982</f>
        <v>0</v>
      </c>
      <c r="R76" s="8">
        <f>'2023 Events'!$E1067</f>
        <v>0</v>
      </c>
      <c r="S76" s="8">
        <f>'2023 Events'!$E1152</f>
        <v>0</v>
      </c>
      <c r="T76" s="8">
        <f>'2023 Events'!$E1237</f>
        <v>0</v>
      </c>
      <c r="U76" s="8">
        <f>'2023 Events'!$E1322</f>
        <v>0</v>
      </c>
      <c r="V76" s="8">
        <f>'2023 Events'!$E1407</f>
        <v>0</v>
      </c>
      <c r="W76" s="8">
        <f>'2023 Events'!$E1492</f>
        <v>0</v>
      </c>
      <c r="X76" s="8">
        <f>'2023 Events'!$E1577</f>
        <v>0</v>
      </c>
      <c r="Y76" s="8">
        <f>'2023 Events'!$E1662</f>
        <v>0</v>
      </c>
      <c r="Z76" s="8">
        <f>'2023 Events'!$E1747</f>
        <v>0</v>
      </c>
      <c r="AA76">
        <f>'2023 Events'!$E1832</f>
        <v>0</v>
      </c>
      <c r="AB76">
        <f>'2023 Events'!$E1917</f>
        <v>0</v>
      </c>
      <c r="AC76">
        <f>'2023 Events'!$E2002</f>
        <v>0</v>
      </c>
      <c r="AD76">
        <f>'2023 Events'!$E2087</f>
        <v>0</v>
      </c>
      <c r="AN76"/>
      <c r="AO76"/>
      <c r="AP76"/>
    </row>
    <row r="77" spans="1:42" ht="100" x14ac:dyDescent="0.25">
      <c r="A77"/>
      <c r="B77"/>
      <c r="C77"/>
      <c r="E77" s="229" t="s">
        <v>455</v>
      </c>
      <c r="F77">
        <f>'2023 Events'!$E48</f>
        <v>0</v>
      </c>
      <c r="G77" t="str">
        <f>'2023 Events'!$E133</f>
        <v>This event was targeted at chemists and members of the legal profession. Average feedback rating 4.67/5</v>
      </c>
      <c r="H77">
        <f>'2023 Events'!$E218</f>
        <v>0</v>
      </c>
      <c r="I77">
        <f>'2023 Events'!$E303</f>
        <v>0</v>
      </c>
      <c r="J77">
        <f>'2023 Events'!$E388</f>
        <v>0</v>
      </c>
      <c r="K77">
        <f>'2023 Events'!$E473</f>
        <v>0</v>
      </c>
      <c r="L77">
        <f>'2023 Events'!$E558</f>
        <v>0</v>
      </c>
      <c r="M77">
        <f>'2023 Events'!$E643</f>
        <v>0</v>
      </c>
      <c r="N77">
        <f>'2023 Events'!$E728</f>
        <v>0</v>
      </c>
      <c r="O77">
        <f>'2023 Events'!$E813</f>
        <v>0</v>
      </c>
      <c r="P77">
        <f>'2023 Events'!$E898</f>
        <v>0</v>
      </c>
      <c r="Q77">
        <f>'2023 Events'!$E983</f>
        <v>0</v>
      </c>
      <c r="R77">
        <f>'2023 Events'!$E1068</f>
        <v>0</v>
      </c>
      <c r="S77">
        <f>'2023 Events'!$E1153</f>
        <v>0</v>
      </c>
      <c r="T77">
        <f>'2023 Events'!$E1238</f>
        <v>0</v>
      </c>
      <c r="U77">
        <f>'2023 Events'!$E1323</f>
        <v>0</v>
      </c>
      <c r="V77">
        <f>'2023 Events'!$E1408</f>
        <v>0</v>
      </c>
      <c r="W77">
        <f>'2023 Events'!$E1493</f>
        <v>0</v>
      </c>
      <c r="X77">
        <f>'2023 Events'!$E1578</f>
        <v>0</v>
      </c>
      <c r="Y77">
        <f>'2023 Events'!$E1663</f>
        <v>0</v>
      </c>
      <c r="Z77">
        <f>'2023 Events'!$E1748</f>
        <v>0</v>
      </c>
      <c r="AA77">
        <f>'2023 Events'!$E1833</f>
        <v>0</v>
      </c>
      <c r="AB77">
        <f>'2023 Events'!$E1918</f>
        <v>0</v>
      </c>
      <c r="AC77">
        <f>'2023 Events'!$E2003</f>
        <v>0</v>
      </c>
      <c r="AD77">
        <f>'2023 Events'!$E2088</f>
        <v>0</v>
      </c>
      <c r="AN77"/>
      <c r="AO77"/>
      <c r="AP77"/>
    </row>
    <row r="78" spans="1:42" ht="13" x14ac:dyDescent="0.3">
      <c r="A78"/>
      <c r="B78"/>
      <c r="C78"/>
      <c r="E78" s="13"/>
      <c r="F78" s="8">
        <f>'2023 Events'!$E49</f>
        <v>0</v>
      </c>
      <c r="G78" s="8">
        <f>'2023 Events'!$E134</f>
        <v>0</v>
      </c>
      <c r="H78" s="8">
        <f>'2023 Events'!$E219</f>
        <v>0</v>
      </c>
      <c r="I78" s="8">
        <f>'2023 Events'!$E304</f>
        <v>0</v>
      </c>
      <c r="J78" s="8">
        <f>'2023 Events'!$E389</f>
        <v>0</v>
      </c>
      <c r="K78" s="8">
        <f>'2023 Events'!$E474</f>
        <v>0</v>
      </c>
      <c r="L78" s="8">
        <f>'2023 Events'!$E559</f>
        <v>0</v>
      </c>
      <c r="M78" s="8">
        <f>'2023 Events'!$E644</f>
        <v>0</v>
      </c>
      <c r="N78" s="8">
        <f>'2023 Events'!$E729</f>
        <v>0</v>
      </c>
      <c r="O78" s="8">
        <f>'2023 Events'!$E814</f>
        <v>0</v>
      </c>
      <c r="P78" s="8">
        <f>'2023 Events'!$E899</f>
        <v>0</v>
      </c>
      <c r="Q78" s="8">
        <f>'2023 Events'!$E984</f>
        <v>0</v>
      </c>
      <c r="R78" s="8">
        <f>'2023 Events'!$E1069</f>
        <v>0</v>
      </c>
      <c r="S78" s="8">
        <f>'2023 Events'!$E1154</f>
        <v>0</v>
      </c>
      <c r="T78" s="8">
        <f>'2023 Events'!$E1239</f>
        <v>0</v>
      </c>
      <c r="U78" s="8">
        <f>'2023 Events'!$E1324</f>
        <v>0</v>
      </c>
      <c r="V78" s="8">
        <f>'2023 Events'!$E1409</f>
        <v>0</v>
      </c>
      <c r="W78" s="8">
        <f>'2023 Events'!$E1494</f>
        <v>0</v>
      </c>
      <c r="X78" s="8">
        <f>'2023 Events'!$E1579</f>
        <v>0</v>
      </c>
      <c r="Y78" s="8">
        <f>'2023 Events'!$E1664</f>
        <v>0</v>
      </c>
      <c r="Z78" s="8">
        <f>'2023 Events'!$E1749</f>
        <v>0</v>
      </c>
      <c r="AA78">
        <f>'2023 Events'!$E1834</f>
        <v>0</v>
      </c>
      <c r="AB78">
        <f>'2023 Events'!$E1919</f>
        <v>0</v>
      </c>
      <c r="AC78">
        <f>'2023 Events'!$E2004</f>
        <v>0</v>
      </c>
      <c r="AD78">
        <f>'2023 Events'!$E2089</f>
        <v>0</v>
      </c>
      <c r="AN78"/>
      <c r="AO78"/>
      <c r="AP78"/>
    </row>
    <row r="79" spans="1:42" ht="13" x14ac:dyDescent="0.3">
      <c r="A79"/>
      <c r="B79"/>
      <c r="C79"/>
      <c r="E79" s="323" t="s">
        <v>130</v>
      </c>
      <c r="F79" s="8">
        <f>'2023 Events'!$E50</f>
        <v>0</v>
      </c>
      <c r="G79" s="8">
        <f>'2023 Events'!$E135</f>
        <v>0</v>
      </c>
      <c r="H79" s="8">
        <f>'2023 Events'!$E220</f>
        <v>0</v>
      </c>
      <c r="I79" s="8">
        <f>'2023 Events'!$E305</f>
        <v>0</v>
      </c>
      <c r="J79" s="8">
        <f>'2023 Events'!$E390</f>
        <v>0</v>
      </c>
      <c r="K79" s="8">
        <f>'2023 Events'!$E475</f>
        <v>0</v>
      </c>
      <c r="L79" s="8">
        <f>'2023 Events'!$E560</f>
        <v>0</v>
      </c>
      <c r="M79" s="8">
        <f>'2023 Events'!$E645</f>
        <v>0</v>
      </c>
      <c r="N79" s="8">
        <f>'2023 Events'!$E730</f>
        <v>0</v>
      </c>
      <c r="O79" s="8">
        <f>'2023 Events'!$E815</f>
        <v>0</v>
      </c>
      <c r="P79" s="8">
        <f>'2023 Events'!$E900</f>
        <v>0</v>
      </c>
      <c r="Q79" s="8">
        <f>'2023 Events'!$E985</f>
        <v>0</v>
      </c>
      <c r="R79" s="8">
        <f>'2023 Events'!$E1070</f>
        <v>0</v>
      </c>
      <c r="S79" s="8">
        <f>'2023 Events'!$E1155</f>
        <v>0</v>
      </c>
      <c r="T79" s="8">
        <f>'2023 Events'!$E1240</f>
        <v>0</v>
      </c>
      <c r="U79" s="8">
        <f>'2023 Events'!$E1325</f>
        <v>0</v>
      </c>
      <c r="V79" s="8">
        <f>'2023 Events'!$E1410</f>
        <v>0</v>
      </c>
      <c r="W79" s="8">
        <f>'2023 Events'!$E1495</f>
        <v>0</v>
      </c>
      <c r="X79" s="8">
        <f>'2023 Events'!$E1580</f>
        <v>0</v>
      </c>
      <c r="Y79" s="8">
        <f>'2023 Events'!$E1665</f>
        <v>0</v>
      </c>
      <c r="Z79" s="8">
        <f>'2023 Events'!$E1750</f>
        <v>0</v>
      </c>
      <c r="AA79">
        <f>'2023 Events'!$E1835</f>
        <v>0</v>
      </c>
      <c r="AB79">
        <f>'2023 Events'!$E1920</f>
        <v>0</v>
      </c>
      <c r="AC79">
        <f>'2023 Events'!$E2005</f>
        <v>0</v>
      </c>
      <c r="AD79">
        <f>'2023 Events'!$E2090</f>
        <v>0</v>
      </c>
      <c r="AN79"/>
      <c r="AO79"/>
      <c r="AP79"/>
    </row>
    <row r="80" spans="1:42" x14ac:dyDescent="0.25">
      <c r="A80"/>
      <c r="B80"/>
      <c r="C80"/>
      <c r="E80" s="14"/>
      <c r="F80" s="8">
        <f>'2023 Events'!$E51</f>
        <v>0</v>
      </c>
      <c r="G80" s="8">
        <f>'2023 Events'!$E136</f>
        <v>0</v>
      </c>
      <c r="H80" s="8">
        <f>'2023 Events'!$E221</f>
        <v>0</v>
      </c>
      <c r="I80" s="8">
        <f>'2023 Events'!$E306</f>
        <v>0</v>
      </c>
      <c r="J80" s="8">
        <f>'2023 Events'!$E391</f>
        <v>0</v>
      </c>
      <c r="K80" s="8">
        <f>'2023 Events'!$E476</f>
        <v>0</v>
      </c>
      <c r="L80" s="8">
        <f>'2023 Events'!$E561</f>
        <v>0</v>
      </c>
      <c r="M80" s="8">
        <f>'2023 Events'!$E646</f>
        <v>0</v>
      </c>
      <c r="N80" s="8">
        <f>'2023 Events'!$E731</f>
        <v>0</v>
      </c>
      <c r="O80" s="8">
        <f>'2023 Events'!$E816</f>
        <v>0</v>
      </c>
      <c r="P80" s="8">
        <f>'2023 Events'!$E901</f>
        <v>0</v>
      </c>
      <c r="Q80" s="8">
        <f>'2023 Events'!$E986</f>
        <v>0</v>
      </c>
      <c r="R80" s="8">
        <f>'2023 Events'!$E1071</f>
        <v>0</v>
      </c>
      <c r="S80" s="8">
        <f>'2023 Events'!$E1156</f>
        <v>0</v>
      </c>
      <c r="T80" s="8">
        <f>'2023 Events'!$E1241</f>
        <v>0</v>
      </c>
      <c r="U80" s="8">
        <f>'2023 Events'!$E1326</f>
        <v>0</v>
      </c>
      <c r="V80" s="8">
        <f>'2023 Events'!$E1411</f>
        <v>0</v>
      </c>
      <c r="W80" s="8">
        <f>'2023 Events'!$E1496</f>
        <v>0</v>
      </c>
      <c r="X80" s="8">
        <f>'2023 Events'!$E1581</f>
        <v>0</v>
      </c>
      <c r="Y80" s="8">
        <f>'2023 Events'!$E1666</f>
        <v>0</v>
      </c>
      <c r="Z80" s="8">
        <f>'2023 Events'!$E1751</f>
        <v>0</v>
      </c>
      <c r="AA80">
        <f>'2023 Events'!$E1836</f>
        <v>0</v>
      </c>
      <c r="AB80">
        <f>'2023 Events'!$E1921</f>
        <v>0</v>
      </c>
      <c r="AC80">
        <f>'2023 Events'!$E2006</f>
        <v>0</v>
      </c>
      <c r="AD80">
        <f>'2023 Events'!$E2091</f>
        <v>0</v>
      </c>
      <c r="AN80"/>
      <c r="AO80"/>
      <c r="AP80"/>
    </row>
    <row r="81" spans="1:42" ht="13" x14ac:dyDescent="0.3">
      <c r="A81"/>
      <c r="B81"/>
      <c r="C81"/>
      <c r="E81" s="13" t="s">
        <v>431</v>
      </c>
      <c r="F81">
        <f>'2023 Events'!$E52</f>
        <v>3000</v>
      </c>
      <c r="G81">
        <f>'2023 Events'!$E137</f>
        <v>3000</v>
      </c>
      <c r="H81">
        <f>'2023 Events'!$E222</f>
        <v>5000</v>
      </c>
      <c r="I81">
        <f>'2023 Events'!$E307</f>
        <v>0</v>
      </c>
      <c r="J81">
        <f>'2023 Events'!$E392</f>
        <v>0</v>
      </c>
      <c r="K81">
        <f>'2023 Events'!$E477</f>
        <v>0</v>
      </c>
      <c r="L81">
        <f>'2023 Events'!$E562</f>
        <v>0</v>
      </c>
      <c r="M81">
        <f>'2023 Events'!$E647</f>
        <v>0</v>
      </c>
      <c r="N81">
        <f>'2023 Events'!$E732</f>
        <v>0</v>
      </c>
      <c r="O81">
        <f>'2023 Events'!$E817</f>
        <v>0</v>
      </c>
      <c r="P81">
        <f>'2023 Events'!$E902</f>
        <v>0</v>
      </c>
      <c r="Q81">
        <f>'2023 Events'!$E987</f>
        <v>0</v>
      </c>
      <c r="R81">
        <f>'2023 Events'!$E1072</f>
        <v>0</v>
      </c>
      <c r="S81">
        <f>'2023 Events'!$E1157</f>
        <v>0</v>
      </c>
      <c r="T81">
        <f>'2023 Events'!$E1242</f>
        <v>0</v>
      </c>
      <c r="U81">
        <f>'2023 Events'!$E1327</f>
        <v>0</v>
      </c>
      <c r="V81">
        <f>'2023 Events'!$E1412</f>
        <v>0</v>
      </c>
      <c r="W81">
        <f>'2023 Events'!$E1497</f>
        <v>0</v>
      </c>
      <c r="X81">
        <f>'2023 Events'!$E1582</f>
        <v>0</v>
      </c>
      <c r="Y81">
        <f>'2023 Events'!$E1667</f>
        <v>0</v>
      </c>
      <c r="Z81">
        <f>'2023 Events'!$E1752</f>
        <v>0</v>
      </c>
      <c r="AA81">
        <f>'2023 Events'!$E1837</f>
        <v>0</v>
      </c>
      <c r="AB81">
        <f>'2023 Events'!$E1922</f>
        <v>0</v>
      </c>
      <c r="AC81">
        <f>'2023 Events'!$E2007</f>
        <v>0</v>
      </c>
      <c r="AD81">
        <f>'2023 Events'!$E2092</f>
        <v>0</v>
      </c>
      <c r="AN81"/>
      <c r="AO81"/>
      <c r="AP81"/>
    </row>
    <row r="82" spans="1:42" ht="13" x14ac:dyDescent="0.3">
      <c r="A82"/>
      <c r="B82"/>
      <c r="C82"/>
      <c r="E82" s="13" t="s">
        <v>321</v>
      </c>
      <c r="F82" t="str">
        <f>'2023 Events'!$E53</f>
        <v>Registration was charged (including discounted member rate)</v>
      </c>
      <c r="G82" t="str">
        <f>'2023 Events'!$E138</f>
        <v>Registration was charged (including discounted member rate)</v>
      </c>
      <c r="H82" t="str">
        <f>'2023 Events'!$E223</f>
        <v>Registration was charged</v>
      </c>
      <c r="I82">
        <f>'2023 Events'!$E308</f>
        <v>0</v>
      </c>
      <c r="J82">
        <f>'2023 Events'!$E393</f>
        <v>0</v>
      </c>
      <c r="K82">
        <f>'2023 Events'!$E478</f>
        <v>0</v>
      </c>
      <c r="L82">
        <f>'2023 Events'!$E563</f>
        <v>0</v>
      </c>
      <c r="M82">
        <f>'2023 Events'!$E648</f>
        <v>0</v>
      </c>
      <c r="N82">
        <f>'2023 Events'!$E733</f>
        <v>0</v>
      </c>
      <c r="O82">
        <f>'2023 Events'!$E818</f>
        <v>0</v>
      </c>
      <c r="P82">
        <f>'2023 Events'!$E903</f>
        <v>0</v>
      </c>
      <c r="Q82">
        <f>'2023 Events'!$E988</f>
        <v>0</v>
      </c>
      <c r="R82">
        <f>'2023 Events'!$E1073</f>
        <v>0</v>
      </c>
      <c r="S82">
        <f>'2023 Events'!$E1158</f>
        <v>0</v>
      </c>
      <c r="T82">
        <f>'2023 Events'!$E1243</f>
        <v>0</v>
      </c>
      <c r="U82">
        <f>'2023 Events'!$E1328</f>
        <v>0</v>
      </c>
      <c r="V82">
        <f>'2023 Events'!$E1413</f>
        <v>0</v>
      </c>
      <c r="W82">
        <f>'2023 Events'!$E1498</f>
        <v>0</v>
      </c>
      <c r="X82">
        <f>'2023 Events'!$E1583</f>
        <v>0</v>
      </c>
      <c r="Y82">
        <f>'2023 Events'!$E1668</f>
        <v>0</v>
      </c>
      <c r="Z82">
        <f>'2023 Events'!$E1753</f>
        <v>0</v>
      </c>
      <c r="AA82">
        <f>'2023 Events'!$E1838</f>
        <v>0</v>
      </c>
      <c r="AB82">
        <f>'2023 Events'!$E1923</f>
        <v>0</v>
      </c>
      <c r="AC82">
        <f>'2023 Events'!$E2008</f>
        <v>0</v>
      </c>
      <c r="AD82">
        <f>'2023 Events'!$E2093</f>
        <v>0</v>
      </c>
      <c r="AN82"/>
      <c r="AO82"/>
      <c r="AP82"/>
    </row>
    <row r="83" spans="1:42" ht="13" x14ac:dyDescent="0.3">
      <c r="A83"/>
      <c r="B83"/>
      <c r="C83"/>
      <c r="E83" s="13"/>
      <c r="F83" s="8">
        <f>'2023 Events'!$E54</f>
        <v>0</v>
      </c>
      <c r="G83" s="8">
        <f>'2023 Events'!$E139</f>
        <v>0</v>
      </c>
      <c r="H83" s="8">
        <f>'2023 Events'!$E224</f>
        <v>0</v>
      </c>
      <c r="I83" s="8">
        <f>'2023 Events'!$E309</f>
        <v>0</v>
      </c>
      <c r="J83" s="8">
        <f>'2023 Events'!$E394</f>
        <v>0</v>
      </c>
      <c r="K83" s="8">
        <f>'2023 Events'!$E479</f>
        <v>0</v>
      </c>
      <c r="L83" s="8">
        <f>'2023 Events'!$E564</f>
        <v>0</v>
      </c>
      <c r="M83" s="8">
        <f>'2023 Events'!$E649</f>
        <v>0</v>
      </c>
      <c r="N83" s="8">
        <f>'2023 Events'!$E734</f>
        <v>0</v>
      </c>
      <c r="O83" s="8">
        <f>'2023 Events'!$E819</f>
        <v>0</v>
      </c>
      <c r="P83" s="8">
        <f>'2023 Events'!$E904</f>
        <v>0</v>
      </c>
      <c r="Q83" s="8">
        <f>'2023 Events'!$E989</f>
        <v>0</v>
      </c>
      <c r="R83" s="8">
        <f>'2023 Events'!$E1074</f>
        <v>0</v>
      </c>
      <c r="S83" s="8">
        <f>'2023 Events'!$E1159</f>
        <v>0</v>
      </c>
      <c r="T83" s="8">
        <f>'2023 Events'!$E1244</f>
        <v>0</v>
      </c>
      <c r="U83" s="8">
        <f>'2023 Events'!$E1329</f>
        <v>0</v>
      </c>
      <c r="V83" s="8">
        <f>'2023 Events'!$E1414</f>
        <v>0</v>
      </c>
      <c r="W83" s="8">
        <f>'2023 Events'!$E1499</f>
        <v>0</v>
      </c>
      <c r="X83" s="8">
        <f>'2023 Events'!$E1584</f>
        <v>0</v>
      </c>
      <c r="Y83" s="8">
        <f>'2023 Events'!$E1669</f>
        <v>0</v>
      </c>
      <c r="Z83" s="8">
        <f>'2023 Events'!$E1754</f>
        <v>0</v>
      </c>
      <c r="AA83">
        <f>'2023 Events'!$E1839</f>
        <v>0</v>
      </c>
      <c r="AB83">
        <f>'2023 Events'!$E1924</f>
        <v>0</v>
      </c>
      <c r="AC83">
        <f>'2023 Events'!$E2009</f>
        <v>0</v>
      </c>
      <c r="AD83">
        <f>'2023 Events'!$E2094</f>
        <v>0</v>
      </c>
      <c r="AN83"/>
      <c r="AO83"/>
      <c r="AP83"/>
    </row>
    <row r="84" spans="1:42" ht="13" x14ac:dyDescent="0.3">
      <c r="A84"/>
      <c r="B84"/>
      <c r="C84"/>
      <c r="E84" s="13" t="s">
        <v>113</v>
      </c>
      <c r="F84" t="str">
        <f>'2023 Events'!$E55</f>
        <v>No</v>
      </c>
      <c r="G84" t="str">
        <f>'2023 Events'!$E140</f>
        <v>No</v>
      </c>
      <c r="H84" t="str">
        <f>'2023 Events'!$E225</f>
        <v>No</v>
      </c>
      <c r="I84">
        <f>'2023 Events'!$E310</f>
        <v>0</v>
      </c>
      <c r="J84">
        <f>'2023 Events'!$E395</f>
        <v>0</v>
      </c>
      <c r="K84">
        <f>'2023 Events'!$E480</f>
        <v>0</v>
      </c>
      <c r="L84">
        <f>'2023 Events'!$E565</f>
        <v>0</v>
      </c>
      <c r="M84">
        <f>'2023 Events'!$E650</f>
        <v>0</v>
      </c>
      <c r="N84">
        <f>'2023 Events'!$E735</f>
        <v>0</v>
      </c>
      <c r="O84">
        <f>'2023 Events'!$E820</f>
        <v>0</v>
      </c>
      <c r="P84">
        <f>'2023 Events'!$E905</f>
        <v>0</v>
      </c>
      <c r="Q84">
        <f>'2023 Events'!$E990</f>
        <v>0</v>
      </c>
      <c r="R84">
        <f>'2023 Events'!$E1075</f>
        <v>0</v>
      </c>
      <c r="S84">
        <f>'2023 Events'!$E1160</f>
        <v>0</v>
      </c>
      <c r="T84">
        <f>'2023 Events'!$E1245</f>
        <v>0</v>
      </c>
      <c r="U84">
        <f>'2023 Events'!$E1330</f>
        <v>0</v>
      </c>
      <c r="V84">
        <f>'2023 Events'!$E1415</f>
        <v>0</v>
      </c>
      <c r="W84">
        <f>'2023 Events'!$E1500</f>
        <v>0</v>
      </c>
      <c r="X84">
        <f>'2023 Events'!$E1585</f>
        <v>0</v>
      </c>
      <c r="Y84">
        <f>'2023 Events'!$E1670</f>
        <v>0</v>
      </c>
      <c r="Z84">
        <f>'2023 Events'!$E1755</f>
        <v>0</v>
      </c>
      <c r="AA84">
        <f>'2023 Events'!$E1840</f>
        <v>0</v>
      </c>
      <c r="AB84">
        <f>'2023 Events'!$E1925</f>
        <v>0</v>
      </c>
      <c r="AC84">
        <f>'2023 Events'!$E2010</f>
        <v>0</v>
      </c>
      <c r="AD84">
        <f>'2023 Events'!$E2095</f>
        <v>0</v>
      </c>
      <c r="AN84"/>
      <c r="AO84"/>
      <c r="AP84"/>
    </row>
    <row r="85" spans="1:42" x14ac:dyDescent="0.25">
      <c r="A85"/>
      <c r="B85"/>
      <c r="C85"/>
      <c r="E85" s="14" t="s">
        <v>347</v>
      </c>
      <c r="F85">
        <f>'2023 Events'!$E56</f>
        <v>0</v>
      </c>
      <c r="G85">
        <f>'2023 Events'!$E141</f>
        <v>0</v>
      </c>
      <c r="H85">
        <f>'2023 Events'!$E226</f>
        <v>0</v>
      </c>
      <c r="I85">
        <f>'2023 Events'!$E311</f>
        <v>0</v>
      </c>
      <c r="J85">
        <f>'2023 Events'!$E396</f>
        <v>0</v>
      </c>
      <c r="K85">
        <f>'2023 Events'!$E481</f>
        <v>0</v>
      </c>
      <c r="L85">
        <f>'2023 Events'!$E566</f>
        <v>0</v>
      </c>
      <c r="M85">
        <f>'2023 Events'!$E651</f>
        <v>0</v>
      </c>
      <c r="N85">
        <f>'2023 Events'!$E736</f>
        <v>0</v>
      </c>
      <c r="O85">
        <f>'2023 Events'!$E821</f>
        <v>0</v>
      </c>
      <c r="P85">
        <f>'2023 Events'!$E906</f>
        <v>0</v>
      </c>
      <c r="Q85">
        <f>'2023 Events'!$E991</f>
        <v>0</v>
      </c>
      <c r="R85">
        <f>'2023 Events'!$E1076</f>
        <v>0</v>
      </c>
      <c r="S85">
        <f>'2023 Events'!$E1161</f>
        <v>0</v>
      </c>
      <c r="T85">
        <f>'2023 Events'!$E1246</f>
        <v>0</v>
      </c>
      <c r="U85">
        <f>'2023 Events'!$E1331</f>
        <v>0</v>
      </c>
      <c r="V85">
        <f>'2023 Events'!$E1416</f>
        <v>0</v>
      </c>
      <c r="W85">
        <f>'2023 Events'!$E1501</f>
        <v>0</v>
      </c>
      <c r="X85">
        <f>'2023 Events'!$E1586</f>
        <v>0</v>
      </c>
      <c r="Y85">
        <f>'2023 Events'!$E1671</f>
        <v>0</v>
      </c>
      <c r="Z85">
        <f>'2023 Events'!$E1756</f>
        <v>0</v>
      </c>
      <c r="AA85">
        <f>'2023 Events'!$E1841</f>
        <v>0</v>
      </c>
      <c r="AB85">
        <f>'2023 Events'!$E1926</f>
        <v>0</v>
      </c>
      <c r="AC85">
        <f>'2023 Events'!$E2011</f>
        <v>0</v>
      </c>
      <c r="AD85">
        <f>'2023 Events'!$E2096</f>
        <v>0</v>
      </c>
      <c r="AN85"/>
      <c r="AO85"/>
      <c r="AP85"/>
    </row>
    <row r="86" spans="1:42" x14ac:dyDescent="0.25">
      <c r="A86"/>
      <c r="B86"/>
      <c r="C86"/>
      <c r="E86" s="2"/>
      <c r="F86" s="8">
        <f>'2023 Events'!$E57</f>
        <v>0</v>
      </c>
      <c r="G86" s="8">
        <f>'2023 Events'!$E142</f>
        <v>0</v>
      </c>
      <c r="H86" s="8">
        <f>'2023 Events'!$E227</f>
        <v>0</v>
      </c>
      <c r="I86" s="8">
        <f>'2023 Events'!$E312</f>
        <v>0</v>
      </c>
      <c r="J86" s="8">
        <f>'2023 Events'!$E397</f>
        <v>0</v>
      </c>
      <c r="K86" s="8">
        <f>'2023 Events'!$E482</f>
        <v>0</v>
      </c>
      <c r="L86" s="8">
        <f>'2023 Events'!$E567</f>
        <v>0</v>
      </c>
      <c r="M86" s="8">
        <f>'2023 Events'!$E652</f>
        <v>0</v>
      </c>
      <c r="N86" s="8">
        <f>'2023 Events'!$E737</f>
        <v>0</v>
      </c>
      <c r="O86" s="8">
        <f>'2023 Events'!$E822</f>
        <v>0</v>
      </c>
      <c r="P86" s="8">
        <f>'2023 Events'!$E907</f>
        <v>0</v>
      </c>
      <c r="Q86" s="8">
        <f>'2023 Events'!$E992</f>
        <v>0</v>
      </c>
      <c r="R86" s="8">
        <f>'2023 Events'!$E1077</f>
        <v>0</v>
      </c>
      <c r="S86" s="8">
        <f>'2023 Events'!$E1162</f>
        <v>0</v>
      </c>
      <c r="T86" s="8">
        <f>'2023 Events'!$E1247</f>
        <v>0</v>
      </c>
      <c r="U86" s="8">
        <f>'2023 Events'!$E1332</f>
        <v>0</v>
      </c>
      <c r="V86" s="8">
        <f>'2023 Events'!$E1417</f>
        <v>0</v>
      </c>
      <c r="W86" s="8">
        <f>'2023 Events'!$E1502</f>
        <v>0</v>
      </c>
      <c r="X86" s="8">
        <f>'2023 Events'!$E1587</f>
        <v>0</v>
      </c>
      <c r="Y86" s="8">
        <f>'2023 Events'!$E1672</f>
        <v>0</v>
      </c>
      <c r="Z86" s="8">
        <f>'2023 Events'!$E1757</f>
        <v>0</v>
      </c>
      <c r="AA86">
        <f>'2023 Events'!$E1842</f>
        <v>0</v>
      </c>
      <c r="AB86">
        <f>'2023 Events'!$E1927</f>
        <v>0</v>
      </c>
      <c r="AC86">
        <f>'2023 Events'!$E2012</f>
        <v>0</v>
      </c>
      <c r="AD86">
        <f>'2023 Events'!$E2097</f>
        <v>0</v>
      </c>
      <c r="AN86"/>
      <c r="AO86"/>
      <c r="AP86"/>
    </row>
    <row r="87" spans="1:42" ht="13" x14ac:dyDescent="0.3">
      <c r="A87"/>
      <c r="B87"/>
      <c r="C87"/>
      <c r="E87" s="324" t="s">
        <v>114</v>
      </c>
      <c r="F87" s="326" t="str">
        <f>'2023 Events'!$E58</f>
        <v>Yes</v>
      </c>
      <c r="G87" s="285" t="str">
        <f>'2023 Events'!$E143</f>
        <v>No</v>
      </c>
      <c r="H87" s="285" t="str">
        <f>'2023 Events'!$E228</f>
        <v>No</v>
      </c>
      <c r="I87" s="285">
        <f>'2023 Events'!$E313</f>
        <v>0</v>
      </c>
      <c r="J87" s="285">
        <f>'2023 Events'!$E398</f>
        <v>0</v>
      </c>
      <c r="K87" s="285">
        <f>'2023 Events'!$E483</f>
        <v>0</v>
      </c>
      <c r="L87" s="285">
        <f>'2023 Events'!$E568</f>
        <v>0</v>
      </c>
      <c r="M87" s="285">
        <f>'2023 Events'!$E653</f>
        <v>0</v>
      </c>
      <c r="N87" s="285">
        <f>'2023 Events'!$E738</f>
        <v>0</v>
      </c>
      <c r="O87" s="285">
        <f>'2023 Events'!$E823</f>
        <v>0</v>
      </c>
      <c r="P87" s="285">
        <f>'2023 Events'!$E908</f>
        <v>0</v>
      </c>
      <c r="Q87" s="285">
        <f>'2023 Events'!$E993</f>
        <v>0</v>
      </c>
      <c r="R87" s="285">
        <f>'2023 Events'!$E1078</f>
        <v>0</v>
      </c>
      <c r="S87" s="285">
        <f>'2023 Events'!$E1163</f>
        <v>0</v>
      </c>
      <c r="T87" s="285">
        <f>'2023 Events'!$E1248</f>
        <v>0</v>
      </c>
      <c r="U87" s="285">
        <f>'2023 Events'!$E1333</f>
        <v>0</v>
      </c>
      <c r="V87" s="285">
        <f>'2023 Events'!$E1418</f>
        <v>0</v>
      </c>
      <c r="W87" s="285">
        <f>'2023 Events'!$E1503</f>
        <v>0</v>
      </c>
      <c r="X87" s="285">
        <f>'2023 Events'!$E1588</f>
        <v>0</v>
      </c>
      <c r="Y87" s="285">
        <f>'2023 Events'!$E1673</f>
        <v>0</v>
      </c>
      <c r="Z87" s="285">
        <f>'2023 Events'!$E1758</f>
        <v>0</v>
      </c>
      <c r="AA87">
        <f>'2023 Events'!$E1843</f>
        <v>0</v>
      </c>
      <c r="AB87">
        <f>'2023 Events'!$E1928</f>
        <v>0</v>
      </c>
      <c r="AC87">
        <f>'2023 Events'!$E2013</f>
        <v>0</v>
      </c>
      <c r="AD87">
        <f>'2023 Events'!$E2098</f>
        <v>0</v>
      </c>
      <c r="AN87"/>
      <c r="AO87"/>
      <c r="AP87"/>
    </row>
    <row r="88" spans="1:42" x14ac:dyDescent="0.25">
      <c r="A88"/>
      <c r="B88"/>
      <c r="C88"/>
      <c r="E88" s="325" t="s">
        <v>520</v>
      </c>
      <c r="F88" s="326" t="str">
        <f>'2023 Events'!$E59</f>
        <v>Fees for speakers and organising committee were covered</v>
      </c>
      <c r="G88" s="285">
        <f>'2023 Events'!$E144</f>
        <v>0</v>
      </c>
      <c r="H88" s="285">
        <f>'2023 Events'!$E229</f>
        <v>0</v>
      </c>
      <c r="I88" s="285">
        <f>'2023 Events'!$E314</f>
        <v>0</v>
      </c>
      <c r="J88" s="285">
        <f>'2023 Events'!$E399</f>
        <v>0</v>
      </c>
      <c r="K88" s="285">
        <f>'2023 Events'!$E484</f>
        <v>0</v>
      </c>
      <c r="L88" s="285">
        <f>'2023 Events'!$E569</f>
        <v>0</v>
      </c>
      <c r="M88" s="285">
        <f>'2023 Events'!$E654</f>
        <v>0</v>
      </c>
      <c r="N88" s="285">
        <f>'2023 Events'!$E739</f>
        <v>0</v>
      </c>
      <c r="O88" s="285">
        <f>'2023 Events'!$E824</f>
        <v>0</v>
      </c>
      <c r="P88" s="285">
        <f>'2023 Events'!$E909</f>
        <v>0</v>
      </c>
      <c r="Q88" s="285">
        <f>'2023 Events'!$E994</f>
        <v>0</v>
      </c>
      <c r="R88" s="285">
        <f>'2023 Events'!$E1079</f>
        <v>0</v>
      </c>
      <c r="S88" s="285">
        <f>'2023 Events'!$E1164</f>
        <v>0</v>
      </c>
      <c r="T88" s="285">
        <f>'2023 Events'!$E1249</f>
        <v>0</v>
      </c>
      <c r="U88" s="285">
        <f>'2023 Events'!$E1334</f>
        <v>0</v>
      </c>
      <c r="V88" s="285">
        <f>'2023 Events'!$E1419</f>
        <v>0</v>
      </c>
      <c r="W88" s="285">
        <f>'2023 Events'!$E1504</f>
        <v>0</v>
      </c>
      <c r="X88" s="285">
        <f>'2023 Events'!$E1589</f>
        <v>0</v>
      </c>
      <c r="Y88" s="285">
        <f>'2023 Events'!$E1674</f>
        <v>0</v>
      </c>
      <c r="Z88" s="285">
        <f>'2023 Events'!$E1759</f>
        <v>0</v>
      </c>
      <c r="AA88">
        <f>'2023 Events'!$E1844</f>
        <v>0</v>
      </c>
      <c r="AB88">
        <f>'2023 Events'!$E1929</f>
        <v>0</v>
      </c>
      <c r="AC88">
        <f>'2023 Events'!$E2014</f>
        <v>0</v>
      </c>
      <c r="AD88">
        <f>'2023 Events'!$E2099</f>
        <v>0</v>
      </c>
      <c r="AN88"/>
      <c r="AO88"/>
      <c r="AP88"/>
    </row>
    <row r="89" spans="1:42" x14ac:dyDescent="0.25">
      <c r="A89"/>
      <c r="B89"/>
      <c r="C89"/>
      <c r="E89" s="37"/>
      <c r="F89" s="327">
        <f>'2023 Events'!$E60</f>
        <v>0</v>
      </c>
      <c r="G89">
        <f>'2023 Events'!$E145</f>
        <v>0</v>
      </c>
      <c r="H89">
        <f>'2023 Events'!$E230</f>
        <v>0</v>
      </c>
      <c r="I89">
        <f>'2023 Events'!$E315</f>
        <v>0</v>
      </c>
      <c r="J89">
        <f>'2023 Events'!$E400</f>
        <v>0</v>
      </c>
      <c r="K89">
        <f>'2023 Events'!$E485</f>
        <v>0</v>
      </c>
      <c r="L89">
        <f>'2023 Events'!$E570</f>
        <v>0</v>
      </c>
      <c r="M89">
        <f>'2023 Events'!$E655</f>
        <v>0</v>
      </c>
      <c r="N89">
        <f>'2023 Events'!$E740</f>
        <v>0</v>
      </c>
      <c r="O89">
        <f>'2023 Events'!$E825</f>
        <v>0</v>
      </c>
      <c r="P89">
        <f>'2023 Events'!$E910</f>
        <v>0</v>
      </c>
      <c r="Q89">
        <f>'2023 Events'!$E995</f>
        <v>0</v>
      </c>
      <c r="R89">
        <f>'2023 Events'!$E1080</f>
        <v>0</v>
      </c>
      <c r="S89">
        <f>'2023 Events'!$E1165</f>
        <v>0</v>
      </c>
      <c r="T89">
        <f>'2023 Events'!$E1250</f>
        <v>0</v>
      </c>
      <c r="U89">
        <f>'2023 Events'!$E1335</f>
        <v>0</v>
      </c>
      <c r="V89">
        <f>'2023 Events'!$E1420</f>
        <v>0</v>
      </c>
      <c r="W89">
        <f>'2023 Events'!$E1505</f>
        <v>0</v>
      </c>
      <c r="X89">
        <f>'2023 Events'!$E1590</f>
        <v>0</v>
      </c>
      <c r="Y89">
        <f>'2023 Events'!$E1675</f>
        <v>0</v>
      </c>
      <c r="Z89">
        <f>'2023 Events'!$E1760</f>
        <v>0</v>
      </c>
      <c r="AA89">
        <f>'2023 Events'!$E1845</f>
        <v>0</v>
      </c>
      <c r="AB89">
        <f>'2023 Events'!$E1930</f>
        <v>0</v>
      </c>
      <c r="AC89">
        <f>'2023 Events'!$E2015</f>
        <v>0</v>
      </c>
      <c r="AD89">
        <f>'2023 Events'!$E2100</f>
        <v>0</v>
      </c>
      <c r="AN89"/>
      <c r="AO89"/>
      <c r="AP89"/>
    </row>
    <row r="90" spans="1:42" ht="13" x14ac:dyDescent="0.3">
      <c r="A90"/>
      <c r="B90"/>
      <c r="C90"/>
      <c r="E90" s="13" t="s">
        <v>117</v>
      </c>
      <c r="F90" t="str">
        <f>'2023 Events'!$E61</f>
        <v>Yes</v>
      </c>
      <c r="G90" t="str">
        <f>'2023 Events'!$E146</f>
        <v>No</v>
      </c>
      <c r="H90" t="str">
        <f>'2023 Events'!$E231</f>
        <v>Yes</v>
      </c>
      <c r="I90">
        <f>'2023 Events'!$E316</f>
        <v>0</v>
      </c>
      <c r="J90">
        <f>'2023 Events'!$E401</f>
        <v>0</v>
      </c>
      <c r="K90">
        <f>'2023 Events'!$E486</f>
        <v>0</v>
      </c>
      <c r="L90">
        <f>'2023 Events'!$E571</f>
        <v>0</v>
      </c>
      <c r="M90">
        <f>'2023 Events'!$E656</f>
        <v>0</v>
      </c>
      <c r="N90">
        <f>'2023 Events'!$E741</f>
        <v>0</v>
      </c>
      <c r="O90">
        <f>'2023 Events'!$E826</f>
        <v>0</v>
      </c>
      <c r="P90">
        <f>'2023 Events'!$E911</f>
        <v>0</v>
      </c>
      <c r="Q90">
        <f>'2023 Events'!$E996</f>
        <v>0</v>
      </c>
      <c r="R90">
        <f>'2023 Events'!$E1081</f>
        <v>0</v>
      </c>
      <c r="S90">
        <f>'2023 Events'!$E1166</f>
        <v>0</v>
      </c>
      <c r="T90">
        <f>'2023 Events'!$E1251</f>
        <v>0</v>
      </c>
      <c r="U90">
        <f>'2023 Events'!$E1336</f>
        <v>0</v>
      </c>
      <c r="V90">
        <f>'2023 Events'!$E1421</f>
        <v>0</v>
      </c>
      <c r="W90">
        <f>'2023 Events'!$E1506</f>
        <v>0</v>
      </c>
      <c r="X90">
        <f>'2023 Events'!$E1591</f>
        <v>0</v>
      </c>
      <c r="Y90">
        <f>'2023 Events'!$E1676</f>
        <v>0</v>
      </c>
      <c r="Z90">
        <f>'2023 Events'!$E1761</f>
        <v>0</v>
      </c>
      <c r="AA90">
        <f>'2023 Events'!$E1846</f>
        <v>0</v>
      </c>
      <c r="AB90">
        <f>'2023 Events'!$E1931</f>
        <v>0</v>
      </c>
      <c r="AC90">
        <f>'2023 Events'!$E2016</f>
        <v>0</v>
      </c>
      <c r="AD90">
        <f>'2023 Events'!$E2101</f>
        <v>0</v>
      </c>
      <c r="AN90"/>
      <c r="AO90"/>
      <c r="AP90"/>
    </row>
    <row r="91" spans="1:42" x14ac:dyDescent="0.25">
      <c r="A91"/>
      <c r="B91"/>
      <c r="C91"/>
      <c r="E91" s="14" t="s">
        <v>520</v>
      </c>
      <c r="F91" t="str">
        <f>'2023 Events'!$E62</f>
        <v>Collaboration (including equal split of profit/loss) between two RSC Interest Groups and JPAG. Sponsorship received, including three exhibitors</v>
      </c>
      <c r="G91">
        <f>'2023 Events'!$E147</f>
        <v>0</v>
      </c>
      <c r="H91" t="str">
        <f>'2023 Events'!$E232</f>
        <v>Collaboration (including split of costs) with SoBRA.</v>
      </c>
      <c r="I91">
        <f>'2023 Events'!$E317</f>
        <v>0</v>
      </c>
      <c r="J91">
        <f>'2023 Events'!$E402</f>
        <v>0</v>
      </c>
      <c r="K91">
        <f>'2023 Events'!$E487</f>
        <v>0</v>
      </c>
      <c r="L91">
        <f>'2023 Events'!$E572</f>
        <v>0</v>
      </c>
      <c r="M91">
        <f>'2023 Events'!$E657</f>
        <v>0</v>
      </c>
      <c r="N91">
        <f>'2023 Events'!$E742</f>
        <v>0</v>
      </c>
      <c r="O91">
        <f>'2023 Events'!$E827</f>
        <v>0</v>
      </c>
      <c r="P91">
        <f>'2023 Events'!$E912</f>
        <v>0</v>
      </c>
      <c r="Q91">
        <f>'2023 Events'!$E997</f>
        <v>0</v>
      </c>
      <c r="R91">
        <f>'2023 Events'!$E1082</f>
        <v>0</v>
      </c>
      <c r="S91">
        <f>'2023 Events'!$E1167</f>
        <v>0</v>
      </c>
      <c r="T91">
        <f>'2023 Events'!$E1252</f>
        <v>0</v>
      </c>
      <c r="U91">
        <f>'2023 Events'!$E1337</f>
        <v>0</v>
      </c>
      <c r="V91">
        <f>'2023 Events'!$E1422</f>
        <v>0</v>
      </c>
      <c r="W91">
        <f>'2023 Events'!$E1507</f>
        <v>0</v>
      </c>
      <c r="X91">
        <f>'2023 Events'!$E1592</f>
        <v>0</v>
      </c>
      <c r="Y91">
        <f>'2023 Events'!$E1677</f>
        <v>0</v>
      </c>
      <c r="Z91">
        <f>'2023 Events'!$E1762</f>
        <v>0</v>
      </c>
      <c r="AA91">
        <f>'2023 Events'!$E1847</f>
        <v>0</v>
      </c>
      <c r="AB91">
        <f>'2023 Events'!$E1932</f>
        <v>0</v>
      </c>
      <c r="AC91">
        <f>'2023 Events'!$E2017</f>
        <v>0</v>
      </c>
      <c r="AD91">
        <f>'2023 Events'!$E2102</f>
        <v>0</v>
      </c>
      <c r="AN91"/>
      <c r="AO91"/>
      <c r="AP91"/>
    </row>
    <row r="92" spans="1:42" ht="13" x14ac:dyDescent="0.3">
      <c r="A92"/>
      <c r="B92"/>
      <c r="C92"/>
      <c r="E92" s="4"/>
      <c r="F92">
        <f>'2023 Events'!$E63</f>
        <v>0</v>
      </c>
      <c r="G92">
        <f>'2023 Events'!$E148</f>
        <v>0</v>
      </c>
      <c r="H92">
        <f>'2023 Events'!$E233</f>
        <v>0</v>
      </c>
      <c r="I92">
        <f>'2023 Events'!$E318</f>
        <v>0</v>
      </c>
      <c r="J92">
        <f>'2023 Events'!$E403</f>
        <v>0</v>
      </c>
      <c r="K92">
        <f>'2023 Events'!$E488</f>
        <v>0</v>
      </c>
      <c r="L92">
        <f>'2023 Events'!$E573</f>
        <v>0</v>
      </c>
      <c r="M92">
        <f>'2023 Events'!$E658</f>
        <v>0</v>
      </c>
      <c r="N92">
        <f>'2023 Events'!$E743</f>
        <v>0</v>
      </c>
      <c r="O92">
        <f>'2023 Events'!$E828</f>
        <v>0</v>
      </c>
      <c r="P92">
        <f>'2023 Events'!$E913</f>
        <v>0</v>
      </c>
      <c r="Q92">
        <f>'2023 Events'!$E998</f>
        <v>0</v>
      </c>
      <c r="R92">
        <f>'2023 Events'!$E1083</f>
        <v>0</v>
      </c>
      <c r="S92">
        <f>'2023 Events'!$E1168</f>
        <v>0</v>
      </c>
      <c r="T92">
        <f>'2023 Events'!$E1253</f>
        <v>0</v>
      </c>
      <c r="U92">
        <f>'2023 Events'!$E1338</f>
        <v>0</v>
      </c>
      <c r="V92">
        <f>'2023 Events'!$E1423</f>
        <v>0</v>
      </c>
      <c r="W92">
        <f>'2023 Events'!$E1508</f>
        <v>0</v>
      </c>
      <c r="X92">
        <f>'2023 Events'!$E1593</f>
        <v>0</v>
      </c>
      <c r="Y92">
        <f>'2023 Events'!$E1678</f>
        <v>0</v>
      </c>
      <c r="Z92">
        <f>'2023 Events'!$E1763</f>
        <v>0</v>
      </c>
      <c r="AA92">
        <f>'2023 Events'!$E1848</f>
        <v>0</v>
      </c>
      <c r="AB92">
        <f>'2023 Events'!$E1933</f>
        <v>0</v>
      </c>
      <c r="AC92">
        <f>'2023 Events'!$E2018</f>
        <v>0</v>
      </c>
      <c r="AD92">
        <f>'2023 Events'!$E2103</f>
        <v>0</v>
      </c>
      <c r="AN92"/>
      <c r="AO92"/>
      <c r="AP92"/>
    </row>
    <row r="93" spans="1:42" ht="13" x14ac:dyDescent="0.25">
      <c r="A93"/>
      <c r="B93"/>
      <c r="C93"/>
      <c r="E93" s="69" t="s">
        <v>447</v>
      </c>
      <c r="F93">
        <f>'2023 Events'!$E64</f>
        <v>0</v>
      </c>
      <c r="G93">
        <f>'2023 Events'!$E149</f>
        <v>0</v>
      </c>
      <c r="H93">
        <f>'2023 Events'!$E234</f>
        <v>0</v>
      </c>
      <c r="I93">
        <f>'2023 Events'!$E319</f>
        <v>0</v>
      </c>
      <c r="J93">
        <f>'2023 Events'!$E404</f>
        <v>0</v>
      </c>
      <c r="K93">
        <f>'2023 Events'!$E489</f>
        <v>0</v>
      </c>
      <c r="L93">
        <f>'2023 Events'!$E574</f>
        <v>0</v>
      </c>
      <c r="M93">
        <f>'2023 Events'!$E659</f>
        <v>0</v>
      </c>
      <c r="N93">
        <f>'2023 Events'!$E744</f>
        <v>0</v>
      </c>
      <c r="O93">
        <f>'2023 Events'!$E829</f>
        <v>0</v>
      </c>
      <c r="P93">
        <f>'2023 Events'!$E914</f>
        <v>0</v>
      </c>
      <c r="Q93">
        <f>'2023 Events'!$E999</f>
        <v>0</v>
      </c>
      <c r="R93">
        <f>'2023 Events'!$E1084</f>
        <v>0</v>
      </c>
      <c r="S93">
        <f>'2023 Events'!$E1169</f>
        <v>0</v>
      </c>
      <c r="T93">
        <f>'2023 Events'!$E1254</f>
        <v>0</v>
      </c>
      <c r="U93">
        <f>'2023 Events'!$E1339</f>
        <v>0</v>
      </c>
      <c r="V93">
        <f>'2023 Events'!$E1424</f>
        <v>0</v>
      </c>
      <c r="W93">
        <f>'2023 Events'!$E1509</f>
        <v>0</v>
      </c>
      <c r="X93">
        <f>'2023 Events'!$E1594</f>
        <v>0</v>
      </c>
      <c r="Y93">
        <f>'2023 Events'!$E1679</f>
        <v>0</v>
      </c>
      <c r="Z93">
        <f>'2023 Events'!$E1764</f>
        <v>0</v>
      </c>
      <c r="AA93">
        <f>'2023 Events'!$E1849</f>
        <v>0</v>
      </c>
      <c r="AB93">
        <f>'2023 Events'!$E1934</f>
        <v>0</v>
      </c>
      <c r="AC93">
        <f>'2023 Events'!$E2019</f>
        <v>0</v>
      </c>
      <c r="AD93">
        <f>'2023 Events'!$E2104</f>
        <v>0</v>
      </c>
      <c r="AN93"/>
      <c r="AO93"/>
      <c r="AP93"/>
    </row>
    <row r="94" spans="1:42" x14ac:dyDescent="0.25">
      <c r="A94"/>
      <c r="B94"/>
      <c r="C94"/>
      <c r="E94" s="2"/>
      <c r="F94">
        <f>'2023 Events'!$E65</f>
        <v>0</v>
      </c>
      <c r="G94">
        <f>'2023 Events'!$E150</f>
        <v>0</v>
      </c>
      <c r="H94">
        <f>'2023 Events'!$E235</f>
        <v>0</v>
      </c>
      <c r="I94">
        <f>'2023 Events'!$E320</f>
        <v>0</v>
      </c>
      <c r="J94">
        <f>'2023 Events'!$E405</f>
        <v>0</v>
      </c>
      <c r="K94">
        <f>'2023 Events'!$E490</f>
        <v>0</v>
      </c>
      <c r="L94">
        <f>'2023 Events'!$E575</f>
        <v>0</v>
      </c>
      <c r="M94">
        <f>'2023 Events'!$E660</f>
        <v>0</v>
      </c>
      <c r="N94">
        <f>'2023 Events'!$E745</f>
        <v>0</v>
      </c>
      <c r="O94">
        <f>'2023 Events'!$E830</f>
        <v>0</v>
      </c>
      <c r="P94">
        <f>'2023 Events'!$E915</f>
        <v>0</v>
      </c>
      <c r="Q94">
        <f>'2023 Events'!$E1000</f>
        <v>0</v>
      </c>
      <c r="R94">
        <f>'2023 Events'!$E1085</f>
        <v>0</v>
      </c>
      <c r="S94">
        <f>'2023 Events'!$E1170</f>
        <v>0</v>
      </c>
      <c r="T94">
        <f>'2023 Events'!$E1255</f>
        <v>0</v>
      </c>
      <c r="U94">
        <f>'2023 Events'!$E1340</f>
        <v>0</v>
      </c>
      <c r="V94">
        <f>'2023 Events'!$E1425</f>
        <v>0</v>
      </c>
      <c r="W94">
        <f>'2023 Events'!$E1510</f>
        <v>0</v>
      </c>
      <c r="X94">
        <f>'2023 Events'!$E1595</f>
        <v>0</v>
      </c>
      <c r="Y94">
        <f>'2023 Events'!$E1680</f>
        <v>0</v>
      </c>
      <c r="Z94">
        <f>'2023 Events'!$E1765</f>
        <v>0</v>
      </c>
      <c r="AA94">
        <f>'2023 Events'!$E1850</f>
        <v>0</v>
      </c>
      <c r="AB94">
        <f>'2023 Events'!$E1935</f>
        <v>0</v>
      </c>
      <c r="AC94">
        <f>'2023 Events'!$E2020</f>
        <v>0</v>
      </c>
      <c r="AD94">
        <f>'2023 Events'!$E2105</f>
        <v>0</v>
      </c>
      <c r="AN94"/>
      <c r="AO94"/>
      <c r="AP94"/>
    </row>
    <row r="95" spans="1:42" ht="13" x14ac:dyDescent="0.3">
      <c r="A95"/>
      <c r="B95"/>
      <c r="C95"/>
      <c r="E95" s="4" t="s">
        <v>63</v>
      </c>
      <c r="F95" t="str">
        <f>'2023 Events'!$E66</f>
        <v>Blue</v>
      </c>
      <c r="G95" t="str">
        <f>'2023 Events'!$E151</f>
        <v>Blue</v>
      </c>
      <c r="H95" t="str">
        <f>'2023 Events'!$E236</f>
        <v>Blue</v>
      </c>
      <c r="I95">
        <f>'2023 Events'!$E321</f>
        <v>0</v>
      </c>
      <c r="J95">
        <f>'2023 Events'!$E406</f>
        <v>0</v>
      </c>
      <c r="K95">
        <f>'2023 Events'!$E491</f>
        <v>0</v>
      </c>
      <c r="L95">
        <f>'2023 Events'!$E576</f>
        <v>0</v>
      </c>
      <c r="M95">
        <f>'2023 Events'!$E661</f>
        <v>0</v>
      </c>
      <c r="N95">
        <f>'2023 Events'!$E746</f>
        <v>0</v>
      </c>
      <c r="O95">
        <f>'2023 Events'!$E831</f>
        <v>0</v>
      </c>
      <c r="P95">
        <f>'2023 Events'!$E916</f>
        <v>0</v>
      </c>
      <c r="Q95">
        <f>'2023 Events'!$E1001</f>
        <v>0</v>
      </c>
      <c r="R95">
        <f>'2023 Events'!$E1086</f>
        <v>0</v>
      </c>
      <c r="S95">
        <f>'2023 Events'!$E1171</f>
        <v>0</v>
      </c>
      <c r="T95">
        <f>'2023 Events'!$E1256</f>
        <v>0</v>
      </c>
      <c r="U95">
        <f>'2023 Events'!$E1341</f>
        <v>0</v>
      </c>
      <c r="V95">
        <f>'2023 Events'!$E1426</f>
        <v>0</v>
      </c>
      <c r="W95">
        <f>'2023 Events'!$E1511</f>
        <v>0</v>
      </c>
      <c r="X95">
        <f>'2023 Events'!$E1596</f>
        <v>0</v>
      </c>
      <c r="Y95">
        <f>'2023 Events'!$E1681</f>
        <v>0</v>
      </c>
      <c r="Z95">
        <f>'2023 Events'!$E1766</f>
        <v>0</v>
      </c>
      <c r="AA95">
        <f>'2023 Events'!$E1851</f>
        <v>0</v>
      </c>
      <c r="AB95">
        <f>'2023 Events'!$E1936</f>
        <v>0</v>
      </c>
      <c r="AC95">
        <f>'2023 Events'!$E2021</f>
        <v>0</v>
      </c>
      <c r="AD95">
        <f>'2023 Events'!$E2106</f>
        <v>0</v>
      </c>
      <c r="AN95"/>
      <c r="AO95"/>
      <c r="AP95"/>
    </row>
    <row r="96" spans="1:42" ht="13" x14ac:dyDescent="0.25">
      <c r="A96"/>
      <c r="B96"/>
      <c r="C96"/>
      <c r="E96" s="248" t="s">
        <v>348</v>
      </c>
      <c r="F96">
        <f>'2023 Events'!$E67</f>
        <v>0</v>
      </c>
      <c r="G96">
        <f>'2023 Events'!$E152</f>
        <v>0</v>
      </c>
      <c r="H96">
        <f>'2023 Events'!$E237</f>
        <v>0</v>
      </c>
      <c r="I96">
        <f>'2023 Events'!$E322</f>
        <v>0</v>
      </c>
      <c r="J96">
        <f>'2023 Events'!$E407</f>
        <v>0</v>
      </c>
      <c r="K96">
        <f>'2023 Events'!$E492</f>
        <v>0</v>
      </c>
      <c r="L96">
        <f>'2023 Events'!$E577</f>
        <v>0</v>
      </c>
      <c r="M96">
        <f>'2023 Events'!$E662</f>
        <v>0</v>
      </c>
      <c r="N96">
        <f>'2023 Events'!$E747</f>
        <v>0</v>
      </c>
      <c r="O96">
        <f>'2023 Events'!$E832</f>
        <v>0</v>
      </c>
      <c r="P96">
        <f>'2023 Events'!$E917</f>
        <v>0</v>
      </c>
      <c r="Q96">
        <f>'2023 Events'!$E1002</f>
        <v>0</v>
      </c>
      <c r="R96">
        <f>'2023 Events'!$E1087</f>
        <v>0</v>
      </c>
      <c r="S96">
        <f>'2023 Events'!$E1172</f>
        <v>0</v>
      </c>
      <c r="T96">
        <f>'2023 Events'!$E1257</f>
        <v>0</v>
      </c>
      <c r="U96">
        <f>'2023 Events'!$E1342</f>
        <v>0</v>
      </c>
      <c r="V96">
        <f>'2023 Events'!$E1427</f>
        <v>0</v>
      </c>
      <c r="W96">
        <f>'2023 Events'!$E1512</f>
        <v>0</v>
      </c>
      <c r="X96">
        <f>'2023 Events'!$E1597</f>
        <v>0</v>
      </c>
      <c r="Y96">
        <f>'2023 Events'!$E1682</f>
        <v>0</v>
      </c>
      <c r="Z96">
        <f>'2023 Events'!$E1767</f>
        <v>0</v>
      </c>
      <c r="AA96">
        <f>'2023 Events'!$E1852</f>
        <v>0</v>
      </c>
      <c r="AB96">
        <f>'2023 Events'!$E1937</f>
        <v>0</v>
      </c>
      <c r="AC96">
        <f>'2023 Events'!$E2022</f>
        <v>0</v>
      </c>
      <c r="AD96">
        <f>'2023 Events'!$E2107</f>
        <v>0</v>
      </c>
      <c r="AN96"/>
      <c r="AO96"/>
      <c r="AP96"/>
    </row>
    <row r="97" spans="1:42" ht="13" x14ac:dyDescent="0.3">
      <c r="A97"/>
      <c r="B97"/>
      <c r="C97"/>
      <c r="E97" s="4"/>
      <c r="F97">
        <f>'2023 Events'!$E68</f>
        <v>0</v>
      </c>
      <c r="G97">
        <f>'2023 Events'!$E153</f>
        <v>0</v>
      </c>
      <c r="H97">
        <f>'2023 Events'!$E238</f>
        <v>0</v>
      </c>
      <c r="I97">
        <f>'2023 Events'!$E323</f>
        <v>0</v>
      </c>
      <c r="J97">
        <f>'2023 Events'!$E408</f>
        <v>0</v>
      </c>
      <c r="K97">
        <f>'2023 Events'!$E493</f>
        <v>0</v>
      </c>
      <c r="L97">
        <f>'2023 Events'!$E578</f>
        <v>0</v>
      </c>
      <c r="M97">
        <f>'2023 Events'!$E663</f>
        <v>0</v>
      </c>
      <c r="N97">
        <f>'2023 Events'!$E748</f>
        <v>0</v>
      </c>
      <c r="O97">
        <f>'2023 Events'!$E833</f>
        <v>0</v>
      </c>
      <c r="P97">
        <f>'2023 Events'!$E918</f>
        <v>0</v>
      </c>
      <c r="Q97">
        <f>'2023 Events'!$E1003</f>
        <v>0</v>
      </c>
      <c r="R97">
        <f>'2023 Events'!$E1088</f>
        <v>0</v>
      </c>
      <c r="S97">
        <f>'2023 Events'!$E1173</f>
        <v>0</v>
      </c>
      <c r="T97">
        <f>'2023 Events'!$E1258</f>
        <v>0</v>
      </c>
      <c r="U97">
        <f>'2023 Events'!$E1343</f>
        <v>0</v>
      </c>
      <c r="V97">
        <f>'2023 Events'!$E1428</f>
        <v>0</v>
      </c>
      <c r="W97">
        <f>'2023 Events'!$E1513</f>
        <v>0</v>
      </c>
      <c r="X97">
        <f>'2023 Events'!$E1598</f>
        <v>0</v>
      </c>
      <c r="Y97">
        <f>'2023 Events'!$E1683</f>
        <v>0</v>
      </c>
      <c r="Z97">
        <f>'2023 Events'!$E1768</f>
        <v>0</v>
      </c>
      <c r="AA97">
        <f>'2023 Events'!$E1853</f>
        <v>0</v>
      </c>
      <c r="AB97">
        <f>'2023 Events'!$E1938</f>
        <v>0</v>
      </c>
      <c r="AC97">
        <f>'2023 Events'!$E2023</f>
        <v>0</v>
      </c>
      <c r="AD97">
        <f>'2023 Events'!$E2108</f>
        <v>0</v>
      </c>
      <c r="AN97"/>
      <c r="AO97"/>
      <c r="AP97"/>
    </row>
    <row r="98" spans="1:42" ht="13" x14ac:dyDescent="0.3">
      <c r="A98"/>
      <c r="B98"/>
      <c r="C98"/>
      <c r="E98" s="4" t="s">
        <v>237</v>
      </c>
      <c r="F98" t="str">
        <f>'2023 Events'!$E69</f>
        <v>No</v>
      </c>
      <c r="G98" t="str">
        <f>'2023 Events'!$E154</f>
        <v>No</v>
      </c>
      <c r="H98" t="str">
        <f>'2023 Events'!$E239</f>
        <v>No</v>
      </c>
      <c r="I98">
        <f>'2023 Events'!$E324</f>
        <v>0</v>
      </c>
      <c r="J98">
        <f>'2023 Events'!$E409</f>
        <v>0</v>
      </c>
      <c r="K98">
        <f>'2023 Events'!$E494</f>
        <v>0</v>
      </c>
      <c r="L98">
        <f>'2023 Events'!$E579</f>
        <v>0</v>
      </c>
      <c r="M98">
        <f>'2023 Events'!$E664</f>
        <v>0</v>
      </c>
      <c r="N98">
        <f>'2023 Events'!$E749</f>
        <v>0</v>
      </c>
      <c r="O98">
        <f>'2023 Events'!$E834</f>
        <v>0</v>
      </c>
      <c r="P98">
        <f>'2023 Events'!$E919</f>
        <v>0</v>
      </c>
      <c r="Q98">
        <f>'2023 Events'!$E1004</f>
        <v>0</v>
      </c>
      <c r="R98">
        <f>'2023 Events'!$E1089</f>
        <v>0</v>
      </c>
      <c r="S98">
        <f>'2023 Events'!$E1174</f>
        <v>0</v>
      </c>
      <c r="T98">
        <f>'2023 Events'!$E1259</f>
        <v>0</v>
      </c>
      <c r="U98">
        <f>'2023 Events'!$E1344</f>
        <v>0</v>
      </c>
      <c r="V98">
        <f>'2023 Events'!$E1429</f>
        <v>0</v>
      </c>
      <c r="W98">
        <f>'2023 Events'!$E1514</f>
        <v>0</v>
      </c>
      <c r="X98">
        <f>'2023 Events'!$E1599</f>
        <v>0</v>
      </c>
      <c r="Y98">
        <f>'2023 Events'!$E1684</f>
        <v>0</v>
      </c>
      <c r="Z98">
        <f>'2023 Events'!$E1769</f>
        <v>0</v>
      </c>
      <c r="AA98">
        <f>'2023 Events'!$E1854</f>
        <v>0</v>
      </c>
      <c r="AB98">
        <f>'2023 Events'!$E1939</f>
        <v>0</v>
      </c>
      <c r="AC98">
        <f>'2023 Events'!$E2024</f>
        <v>0</v>
      </c>
      <c r="AD98">
        <f>'2023 Events'!$E2109</f>
        <v>0</v>
      </c>
      <c r="AN98"/>
      <c r="AO98"/>
      <c r="AP98"/>
    </row>
    <row r="99" spans="1:42" ht="13" x14ac:dyDescent="0.25">
      <c r="A99"/>
      <c r="B99"/>
      <c r="C99"/>
      <c r="E99" s="249" t="s">
        <v>519</v>
      </c>
      <c r="F99">
        <f>'2023 Events'!$E70</f>
        <v>0</v>
      </c>
      <c r="G99">
        <f>'2023 Events'!$E155</f>
        <v>0</v>
      </c>
      <c r="H99">
        <f>'2023 Events'!$E240</f>
        <v>0</v>
      </c>
      <c r="I99">
        <f>'2023 Events'!$E325</f>
        <v>0</v>
      </c>
      <c r="J99">
        <f>'2023 Events'!$E410</f>
        <v>0</v>
      </c>
      <c r="K99">
        <f>'2023 Events'!$E495</f>
        <v>0</v>
      </c>
      <c r="L99">
        <f>'2023 Events'!$E580</f>
        <v>0</v>
      </c>
      <c r="M99">
        <f>'2023 Events'!$E665</f>
        <v>0</v>
      </c>
      <c r="N99">
        <f>'2023 Events'!$E750</f>
        <v>0</v>
      </c>
      <c r="O99">
        <f>'2023 Events'!$E835</f>
        <v>0</v>
      </c>
      <c r="P99">
        <f>'2023 Events'!$E920</f>
        <v>0</v>
      </c>
      <c r="Q99">
        <f>'2023 Events'!$E1005</f>
        <v>0</v>
      </c>
      <c r="R99">
        <f>'2023 Events'!$E1090</f>
        <v>0</v>
      </c>
      <c r="S99">
        <f>'2023 Events'!$E1175</f>
        <v>0</v>
      </c>
      <c r="T99">
        <f>'2023 Events'!$E1260</f>
        <v>0</v>
      </c>
      <c r="U99">
        <f>'2023 Events'!$E1345</f>
        <v>0</v>
      </c>
      <c r="V99">
        <f>'2023 Events'!$E1430</f>
        <v>0</v>
      </c>
      <c r="W99">
        <f>'2023 Events'!$E1515</f>
        <v>0</v>
      </c>
      <c r="X99">
        <f>'2023 Events'!$E1600</f>
        <v>0</v>
      </c>
      <c r="Y99">
        <f>'2023 Events'!$E1685</f>
        <v>0</v>
      </c>
      <c r="Z99">
        <f>'2023 Events'!$E1770</f>
        <v>0</v>
      </c>
      <c r="AA99">
        <f>'2023 Events'!$E1855</f>
        <v>0</v>
      </c>
      <c r="AB99">
        <f>'2023 Events'!$E1940</f>
        <v>0</v>
      </c>
      <c r="AC99">
        <f>'2023 Events'!$E2025</f>
        <v>0</v>
      </c>
      <c r="AD99">
        <f>'2023 Events'!$E2110</f>
        <v>0</v>
      </c>
      <c r="AN99"/>
      <c r="AO99"/>
      <c r="AP99"/>
    </row>
    <row r="100" spans="1:42" x14ac:dyDescent="0.25">
      <c r="A100"/>
      <c r="B100"/>
      <c r="C100"/>
      <c r="E100" s="14"/>
      <c r="F100">
        <f>'2023 Events'!$E71</f>
        <v>0</v>
      </c>
      <c r="G100">
        <f>'2023 Events'!$E156</f>
        <v>0</v>
      </c>
      <c r="H100">
        <f>'2023 Events'!$E241</f>
        <v>0</v>
      </c>
      <c r="I100">
        <f>'2023 Events'!$E326</f>
        <v>0</v>
      </c>
      <c r="J100">
        <f>'2023 Events'!$E411</f>
        <v>0</v>
      </c>
      <c r="K100">
        <f>'2023 Events'!$E496</f>
        <v>0</v>
      </c>
      <c r="L100">
        <f>'2023 Events'!$E581</f>
        <v>0</v>
      </c>
      <c r="M100">
        <f>'2023 Events'!$E666</f>
        <v>0</v>
      </c>
      <c r="N100">
        <f>'2023 Events'!$E751</f>
        <v>0</v>
      </c>
      <c r="O100">
        <f>'2023 Events'!$E836</f>
        <v>0</v>
      </c>
      <c r="P100">
        <f>'2023 Events'!$E921</f>
        <v>0</v>
      </c>
      <c r="Q100">
        <f>'2023 Events'!$E1006</f>
        <v>0</v>
      </c>
      <c r="R100">
        <f>'2023 Events'!$E1091</f>
        <v>0</v>
      </c>
      <c r="S100">
        <f>'2023 Events'!$E1176</f>
        <v>0</v>
      </c>
      <c r="T100">
        <f>'2023 Events'!$E1261</f>
        <v>0</v>
      </c>
      <c r="U100">
        <f>'2023 Events'!$E1346</f>
        <v>0</v>
      </c>
      <c r="V100">
        <f>'2023 Events'!$E1431</f>
        <v>0</v>
      </c>
      <c r="W100">
        <f>'2023 Events'!$E1516</f>
        <v>0</v>
      </c>
      <c r="X100">
        <f>'2023 Events'!$E1601</f>
        <v>0</v>
      </c>
      <c r="Y100">
        <f>'2023 Events'!$E1686</f>
        <v>0</v>
      </c>
      <c r="Z100">
        <f>'2023 Events'!$E1771</f>
        <v>0</v>
      </c>
      <c r="AA100">
        <f>'2023 Events'!$E1856</f>
        <v>0</v>
      </c>
      <c r="AB100">
        <f>'2023 Events'!$E1941</f>
        <v>0</v>
      </c>
      <c r="AC100">
        <f>'2023 Events'!$E2026</f>
        <v>0</v>
      </c>
      <c r="AD100">
        <f>'2023 Events'!$E2111</f>
        <v>0</v>
      </c>
      <c r="AN100"/>
      <c r="AO100"/>
      <c r="AP100"/>
    </row>
    <row r="101" spans="1:42" ht="52" x14ac:dyDescent="0.25">
      <c r="A101"/>
      <c r="B101"/>
      <c r="C101"/>
      <c r="E101" s="27" t="s">
        <v>182</v>
      </c>
      <c r="F101">
        <f>'2023 Events'!$E72</f>
        <v>0</v>
      </c>
      <c r="G101">
        <f>'2023 Events'!$E157</f>
        <v>0</v>
      </c>
      <c r="H101">
        <f>'2023 Events'!$E242</f>
        <v>0</v>
      </c>
      <c r="I101">
        <f>'2023 Events'!$E327</f>
        <v>0</v>
      </c>
      <c r="J101">
        <f>'2023 Events'!$E412</f>
        <v>0</v>
      </c>
      <c r="K101">
        <f>'2023 Events'!$E497</f>
        <v>0</v>
      </c>
      <c r="L101">
        <f>'2023 Events'!$E582</f>
        <v>0</v>
      </c>
      <c r="M101">
        <f>'2023 Events'!$E667</f>
        <v>0</v>
      </c>
      <c r="N101">
        <f>'2023 Events'!$E752</f>
        <v>0</v>
      </c>
      <c r="O101">
        <f>'2023 Events'!$E837</f>
        <v>0</v>
      </c>
      <c r="P101">
        <f>'2023 Events'!$E922</f>
        <v>0</v>
      </c>
      <c r="Q101">
        <f>'2023 Events'!$E1007</f>
        <v>0</v>
      </c>
      <c r="R101">
        <f>'2023 Events'!$E1092</f>
        <v>0</v>
      </c>
      <c r="S101">
        <f>'2023 Events'!$E1177</f>
        <v>0</v>
      </c>
      <c r="T101">
        <f>'2023 Events'!$E1262</f>
        <v>0</v>
      </c>
      <c r="U101">
        <f>'2023 Events'!$E1347</f>
        <v>0</v>
      </c>
      <c r="V101">
        <f>'2023 Events'!$E1432</f>
        <v>0</v>
      </c>
      <c r="W101">
        <f>'2023 Events'!$E1517</f>
        <v>0</v>
      </c>
      <c r="X101">
        <f>'2023 Events'!$E1602</f>
        <v>0</v>
      </c>
      <c r="Y101">
        <f>'2023 Events'!$E1687</f>
        <v>0</v>
      </c>
      <c r="Z101">
        <f>'2023 Events'!$E1772</f>
        <v>0</v>
      </c>
      <c r="AA101">
        <f>'2023 Events'!$E1857</f>
        <v>0</v>
      </c>
      <c r="AB101">
        <f>'2023 Events'!$E1942</f>
        <v>0</v>
      </c>
      <c r="AC101">
        <f>'2023 Events'!$E2027</f>
        <v>0</v>
      </c>
      <c r="AD101">
        <f>'2023 Events'!$E2112</f>
        <v>0</v>
      </c>
      <c r="AN101"/>
      <c r="AO101"/>
      <c r="AP101"/>
    </row>
    <row r="102" spans="1:42" x14ac:dyDescent="0.25">
      <c r="A102"/>
      <c r="B102"/>
      <c r="C102"/>
      <c r="E102" s="2"/>
      <c r="F102">
        <f>'2023 Events'!$E73</f>
        <v>0</v>
      </c>
      <c r="G102">
        <f>'2023 Events'!$E158</f>
        <v>0</v>
      </c>
      <c r="H102">
        <f>'2023 Events'!$E243</f>
        <v>0</v>
      </c>
      <c r="I102">
        <f>'2023 Events'!$E328</f>
        <v>0</v>
      </c>
      <c r="J102">
        <f>'2023 Events'!$E413</f>
        <v>0</v>
      </c>
      <c r="K102">
        <f>'2023 Events'!$E498</f>
        <v>0</v>
      </c>
      <c r="L102">
        <f>'2023 Events'!$E583</f>
        <v>0</v>
      </c>
      <c r="M102">
        <f>'2023 Events'!$E668</f>
        <v>0</v>
      </c>
      <c r="N102">
        <f>'2023 Events'!$E753</f>
        <v>0</v>
      </c>
      <c r="O102">
        <f>'2023 Events'!$E838</f>
        <v>0</v>
      </c>
      <c r="P102">
        <f>'2023 Events'!$E923</f>
        <v>0</v>
      </c>
      <c r="Q102">
        <f>'2023 Events'!$E1008</f>
        <v>0</v>
      </c>
      <c r="R102">
        <f>'2023 Events'!$E1093</f>
        <v>0</v>
      </c>
      <c r="S102">
        <f>'2023 Events'!$E1178</f>
        <v>0</v>
      </c>
      <c r="T102">
        <f>'2023 Events'!$E1263</f>
        <v>0</v>
      </c>
      <c r="U102">
        <f>'2023 Events'!$E1348</f>
        <v>0</v>
      </c>
      <c r="V102">
        <f>'2023 Events'!$E1433</f>
        <v>0</v>
      </c>
      <c r="W102">
        <f>'2023 Events'!$E1518</f>
        <v>0</v>
      </c>
      <c r="X102">
        <f>'2023 Events'!$E1603</f>
        <v>0</v>
      </c>
      <c r="Y102">
        <f>'2023 Events'!$E1688</f>
        <v>0</v>
      </c>
      <c r="Z102">
        <f>'2023 Events'!$E1773</f>
        <v>0</v>
      </c>
      <c r="AA102">
        <f>'2023 Events'!$E1858</f>
        <v>0</v>
      </c>
      <c r="AB102">
        <f>'2023 Events'!$E1943</f>
        <v>0</v>
      </c>
      <c r="AC102">
        <f>'2023 Events'!$E2028</f>
        <v>0</v>
      </c>
      <c r="AD102">
        <f>'2023 Events'!$E2113</f>
        <v>0</v>
      </c>
      <c r="AN102"/>
      <c r="AO102"/>
      <c r="AP102"/>
    </row>
    <row r="103" spans="1:42" ht="13" x14ac:dyDescent="0.3">
      <c r="A103"/>
      <c r="B103"/>
      <c r="C103"/>
      <c r="E103" s="323" t="s">
        <v>64</v>
      </c>
      <c r="F103">
        <f>'2023 Events'!$E74</f>
        <v>0</v>
      </c>
      <c r="G103">
        <f>'2023 Events'!$E159</f>
        <v>0</v>
      </c>
      <c r="H103">
        <f>'2023 Events'!$E244</f>
        <v>0</v>
      </c>
      <c r="I103">
        <f>'2023 Events'!$E329</f>
        <v>0</v>
      </c>
      <c r="J103">
        <f>'2023 Events'!$E414</f>
        <v>0</v>
      </c>
      <c r="K103">
        <f>'2023 Events'!$E499</f>
        <v>0</v>
      </c>
      <c r="L103">
        <f>'2023 Events'!$E584</f>
        <v>0</v>
      </c>
      <c r="M103">
        <f>'2023 Events'!$E669</f>
        <v>0</v>
      </c>
      <c r="N103">
        <f>'2023 Events'!$E754</f>
        <v>0</v>
      </c>
      <c r="O103">
        <f>'2023 Events'!$E839</f>
        <v>0</v>
      </c>
      <c r="P103">
        <f>'2023 Events'!$E924</f>
        <v>0</v>
      </c>
      <c r="Q103">
        <f>'2023 Events'!$E1009</f>
        <v>0</v>
      </c>
      <c r="R103">
        <f>'2023 Events'!$E1094</f>
        <v>0</v>
      </c>
      <c r="S103">
        <f>'2023 Events'!$E1179</f>
        <v>0</v>
      </c>
      <c r="T103">
        <f>'2023 Events'!$E1264</f>
        <v>0</v>
      </c>
      <c r="U103">
        <f>'2023 Events'!$E1349</f>
        <v>0</v>
      </c>
      <c r="V103">
        <f>'2023 Events'!$E1434</f>
        <v>0</v>
      </c>
      <c r="W103">
        <f>'2023 Events'!$E1519</f>
        <v>0</v>
      </c>
      <c r="X103">
        <f>'2023 Events'!$E1604</f>
        <v>0</v>
      </c>
      <c r="Y103">
        <f>'2023 Events'!$E1689</f>
        <v>0</v>
      </c>
      <c r="Z103">
        <f>'2023 Events'!$E1774</f>
        <v>0</v>
      </c>
      <c r="AA103">
        <f>'2023 Events'!$E1859</f>
        <v>0</v>
      </c>
      <c r="AB103">
        <f>'2023 Events'!$E1944</f>
        <v>0</v>
      </c>
      <c r="AC103">
        <f>'2023 Events'!$E2029</f>
        <v>0</v>
      </c>
      <c r="AD103">
        <f>'2023 Events'!$E2114</f>
        <v>0</v>
      </c>
      <c r="AN103"/>
      <c r="AO103"/>
      <c r="AP103"/>
    </row>
    <row r="104" spans="1:42" ht="13" x14ac:dyDescent="0.3">
      <c r="A104"/>
      <c r="B104"/>
      <c r="C104"/>
      <c r="E104" s="4"/>
      <c r="F104">
        <f>'2023 Events'!$E75</f>
        <v>0</v>
      </c>
      <c r="G104">
        <f>'2023 Events'!$E160</f>
        <v>0</v>
      </c>
      <c r="H104">
        <f>'2023 Events'!$E245</f>
        <v>0</v>
      </c>
      <c r="I104">
        <f>'2023 Events'!$E330</f>
        <v>0</v>
      </c>
      <c r="J104">
        <f>'2023 Events'!$E415</f>
        <v>0</v>
      </c>
      <c r="K104">
        <f>'2023 Events'!$E500</f>
        <v>0</v>
      </c>
      <c r="L104">
        <f>'2023 Events'!$E585</f>
        <v>0</v>
      </c>
      <c r="M104">
        <f>'2023 Events'!$E670</f>
        <v>0</v>
      </c>
      <c r="N104">
        <f>'2023 Events'!$E755</f>
        <v>0</v>
      </c>
      <c r="O104">
        <f>'2023 Events'!$E840</f>
        <v>0</v>
      </c>
      <c r="P104">
        <f>'2023 Events'!$E925</f>
        <v>0</v>
      </c>
      <c r="Q104">
        <f>'2023 Events'!$E1010</f>
        <v>0</v>
      </c>
      <c r="R104">
        <f>'2023 Events'!$E1095</f>
        <v>0</v>
      </c>
      <c r="S104">
        <f>'2023 Events'!$E1180</f>
        <v>0</v>
      </c>
      <c r="T104">
        <f>'2023 Events'!$E1265</f>
        <v>0</v>
      </c>
      <c r="U104">
        <f>'2023 Events'!$E1350</f>
        <v>0</v>
      </c>
      <c r="V104">
        <f>'2023 Events'!$E1435</f>
        <v>0</v>
      </c>
      <c r="W104">
        <f>'2023 Events'!$E1520</f>
        <v>0</v>
      </c>
      <c r="X104">
        <f>'2023 Events'!$E1605</f>
        <v>0</v>
      </c>
      <c r="Y104">
        <f>'2023 Events'!$E1690</f>
        <v>0</v>
      </c>
      <c r="Z104">
        <f>'2023 Events'!$E1775</f>
        <v>0</v>
      </c>
      <c r="AA104">
        <f>'2023 Events'!$E1860</f>
        <v>0</v>
      </c>
      <c r="AB104">
        <f>'2023 Events'!$E1945</f>
        <v>0</v>
      </c>
      <c r="AC104">
        <f>'2023 Events'!$E2030</f>
        <v>0</v>
      </c>
      <c r="AD104">
        <f>'2023 Events'!$E2115</f>
        <v>0</v>
      </c>
      <c r="AN104"/>
      <c r="AO104"/>
      <c r="AP104"/>
    </row>
    <row r="105" spans="1:42" ht="13" x14ac:dyDescent="0.3">
      <c r="A105"/>
      <c r="B105"/>
      <c r="C105"/>
      <c r="E105" s="4" t="s">
        <v>360</v>
      </c>
      <c r="F105">
        <f>'2023 Events'!$E76</f>
        <v>0</v>
      </c>
      <c r="G105">
        <f>'2023 Events'!$E161</f>
        <v>0</v>
      </c>
      <c r="H105">
        <f>'2023 Events'!$E246</f>
        <v>0</v>
      </c>
      <c r="I105">
        <f>'2023 Events'!$E331</f>
        <v>0</v>
      </c>
      <c r="J105">
        <f>'2023 Events'!$E416</f>
        <v>0</v>
      </c>
      <c r="K105">
        <f>'2023 Events'!$E501</f>
        <v>0</v>
      </c>
      <c r="L105">
        <f>'2023 Events'!$E586</f>
        <v>0</v>
      </c>
      <c r="M105">
        <f>'2023 Events'!$E671</f>
        <v>0</v>
      </c>
      <c r="N105">
        <f>'2023 Events'!$E756</f>
        <v>0</v>
      </c>
      <c r="O105">
        <f>'2023 Events'!$E841</f>
        <v>0</v>
      </c>
      <c r="P105">
        <f>'2023 Events'!$E926</f>
        <v>0</v>
      </c>
      <c r="Q105">
        <f>'2023 Events'!$E1011</f>
        <v>0</v>
      </c>
      <c r="R105">
        <f>'2023 Events'!$E1096</f>
        <v>0</v>
      </c>
      <c r="S105">
        <f>'2023 Events'!$E1181</f>
        <v>0</v>
      </c>
      <c r="T105">
        <f>'2023 Events'!$E1266</f>
        <v>0</v>
      </c>
      <c r="U105">
        <f>'2023 Events'!$E1351</f>
        <v>0</v>
      </c>
      <c r="V105">
        <f>'2023 Events'!$E1436</f>
        <v>0</v>
      </c>
      <c r="W105">
        <f>'2023 Events'!$E1521</f>
        <v>0</v>
      </c>
      <c r="X105">
        <f>'2023 Events'!$E1606</f>
        <v>0</v>
      </c>
      <c r="Y105">
        <f>'2023 Events'!$E1691</f>
        <v>0</v>
      </c>
      <c r="Z105">
        <f>'2023 Events'!$E1776</f>
        <v>0</v>
      </c>
      <c r="AA105">
        <f>'2023 Events'!$E1861</f>
        <v>0</v>
      </c>
      <c r="AB105">
        <f>'2023 Events'!$E1946</f>
        <v>0</v>
      </c>
      <c r="AC105">
        <f>'2023 Events'!$E2031</f>
        <v>0</v>
      </c>
      <c r="AD105">
        <f>'2023 Events'!$E2116</f>
        <v>0</v>
      </c>
      <c r="AN105"/>
      <c r="AO105"/>
      <c r="AP105"/>
    </row>
    <row r="106" spans="1:42" x14ac:dyDescent="0.25">
      <c r="A106"/>
      <c r="B106"/>
      <c r="C106"/>
      <c r="E106" s="86" t="s">
        <v>69</v>
      </c>
      <c r="F106" t="str">
        <f>'2023 Events'!$E77</f>
        <v>N/A</v>
      </c>
      <c r="G106" t="str">
        <f>'2023 Events'!$E162</f>
        <v>N/A</v>
      </c>
      <c r="H106" t="str">
        <f>'2023 Events'!$E247</f>
        <v>N/A</v>
      </c>
      <c r="I106">
        <f>'2023 Events'!$E332</f>
        <v>0</v>
      </c>
      <c r="J106">
        <f>'2023 Events'!$E417</f>
        <v>0</v>
      </c>
      <c r="K106">
        <f>'2023 Events'!$E502</f>
        <v>0</v>
      </c>
      <c r="L106">
        <f>'2023 Events'!$E587</f>
        <v>0</v>
      </c>
      <c r="M106">
        <f>'2023 Events'!$E672</f>
        <v>0</v>
      </c>
      <c r="N106">
        <f>'2023 Events'!$E757</f>
        <v>0</v>
      </c>
      <c r="O106">
        <f>'2023 Events'!$E842</f>
        <v>0</v>
      </c>
      <c r="P106">
        <f>'2023 Events'!$E927</f>
        <v>0</v>
      </c>
      <c r="Q106">
        <f>'2023 Events'!$E1012</f>
        <v>0</v>
      </c>
      <c r="R106">
        <f>'2023 Events'!$E1097</f>
        <v>0</v>
      </c>
      <c r="S106">
        <f>'2023 Events'!$E1182</f>
        <v>0</v>
      </c>
      <c r="T106">
        <f>'2023 Events'!$E1267</f>
        <v>0</v>
      </c>
      <c r="U106">
        <f>'2023 Events'!$E1352</f>
        <v>0</v>
      </c>
      <c r="V106">
        <f>'2023 Events'!$E1437</f>
        <v>0</v>
      </c>
      <c r="W106">
        <f>'2023 Events'!$E1522</f>
        <v>0</v>
      </c>
      <c r="X106">
        <f>'2023 Events'!$E1607</f>
        <v>0</v>
      </c>
      <c r="Y106">
        <f>'2023 Events'!$E1692</f>
        <v>0</v>
      </c>
      <c r="Z106">
        <f>'2023 Events'!$E1777</f>
        <v>0</v>
      </c>
      <c r="AA106">
        <f>'2023 Events'!$E1862</f>
        <v>0</v>
      </c>
      <c r="AB106">
        <f>'2023 Events'!$E1947</f>
        <v>0</v>
      </c>
      <c r="AC106">
        <f>'2023 Events'!$E2032</f>
        <v>0</v>
      </c>
      <c r="AD106">
        <f>'2023 Events'!$E2117</f>
        <v>0</v>
      </c>
      <c r="AN106"/>
      <c r="AO106"/>
      <c r="AP106"/>
    </row>
    <row r="107" spans="1:42" x14ac:dyDescent="0.25">
      <c r="A107"/>
      <c r="B107"/>
      <c r="C107"/>
      <c r="E107" s="86" t="s">
        <v>70</v>
      </c>
      <c r="F107" t="str">
        <f>'2023 Events'!$E78</f>
        <v>N/A</v>
      </c>
      <c r="G107" t="str">
        <f>'2023 Events'!$E163</f>
        <v>N/A</v>
      </c>
      <c r="H107" t="str">
        <f>'2023 Events'!$E248</f>
        <v>N/A</v>
      </c>
      <c r="I107">
        <f>'2023 Events'!$E333</f>
        <v>0</v>
      </c>
      <c r="J107">
        <f>'2023 Events'!$E418</f>
        <v>0</v>
      </c>
      <c r="K107">
        <f>'2023 Events'!$E503</f>
        <v>0</v>
      </c>
      <c r="L107">
        <f>'2023 Events'!$E588</f>
        <v>0</v>
      </c>
      <c r="M107">
        <f>'2023 Events'!$E673</f>
        <v>0</v>
      </c>
      <c r="N107">
        <f>'2023 Events'!$E758</f>
        <v>0</v>
      </c>
      <c r="O107">
        <f>'2023 Events'!$E843</f>
        <v>0</v>
      </c>
      <c r="P107">
        <f>'2023 Events'!$E928</f>
        <v>0</v>
      </c>
      <c r="Q107">
        <f>'2023 Events'!$E1013</f>
        <v>0</v>
      </c>
      <c r="R107">
        <f>'2023 Events'!$E1098</f>
        <v>0</v>
      </c>
      <c r="S107">
        <f>'2023 Events'!$E1183</f>
        <v>0</v>
      </c>
      <c r="T107">
        <f>'2023 Events'!$E1268</f>
        <v>0</v>
      </c>
      <c r="U107">
        <f>'2023 Events'!$E1353</f>
        <v>0</v>
      </c>
      <c r="V107">
        <f>'2023 Events'!$E1438</f>
        <v>0</v>
      </c>
      <c r="W107">
        <f>'2023 Events'!$E1523</f>
        <v>0</v>
      </c>
      <c r="X107">
        <f>'2023 Events'!$E1608</f>
        <v>0</v>
      </c>
      <c r="Y107">
        <f>'2023 Events'!$E1693</f>
        <v>0</v>
      </c>
      <c r="Z107">
        <f>'2023 Events'!$E1778</f>
        <v>0</v>
      </c>
      <c r="AA107">
        <f>'2023 Events'!$E1863</f>
        <v>0</v>
      </c>
      <c r="AB107">
        <f>'2023 Events'!$E1948</f>
        <v>0</v>
      </c>
      <c r="AC107">
        <f>'2023 Events'!$E2033</f>
        <v>0</v>
      </c>
      <c r="AD107">
        <f>'2023 Events'!$E2118</f>
        <v>0</v>
      </c>
      <c r="AN107"/>
      <c r="AO107"/>
      <c r="AP107"/>
    </row>
    <row r="108" spans="1:42" x14ac:dyDescent="0.25">
      <c r="A108"/>
      <c r="B108"/>
      <c r="C108"/>
      <c r="E108" s="86" t="s">
        <v>72</v>
      </c>
      <c r="F108" t="str">
        <f>'2023 Events'!$E79</f>
        <v>N/A</v>
      </c>
      <c r="G108" t="str">
        <f>'2023 Events'!$E164</f>
        <v>N/A</v>
      </c>
      <c r="H108" t="str">
        <f>'2023 Events'!$E249</f>
        <v>N/A</v>
      </c>
      <c r="I108">
        <f>'2023 Events'!$E334</f>
        <v>0</v>
      </c>
      <c r="J108">
        <f>'2023 Events'!$E419</f>
        <v>0</v>
      </c>
      <c r="K108">
        <f>'2023 Events'!$E504</f>
        <v>0</v>
      </c>
      <c r="L108">
        <f>'2023 Events'!$E589</f>
        <v>0</v>
      </c>
      <c r="M108">
        <f>'2023 Events'!$E674</f>
        <v>0</v>
      </c>
      <c r="N108">
        <f>'2023 Events'!$E759</f>
        <v>0</v>
      </c>
      <c r="O108">
        <f>'2023 Events'!$E844</f>
        <v>0</v>
      </c>
      <c r="P108">
        <f>'2023 Events'!$E929</f>
        <v>0</v>
      </c>
      <c r="Q108">
        <f>'2023 Events'!$E1014</f>
        <v>0</v>
      </c>
      <c r="R108">
        <f>'2023 Events'!$E1099</f>
        <v>0</v>
      </c>
      <c r="S108">
        <f>'2023 Events'!$E1184</f>
        <v>0</v>
      </c>
      <c r="T108">
        <f>'2023 Events'!$E1269</f>
        <v>0</v>
      </c>
      <c r="U108">
        <f>'2023 Events'!$E1354</f>
        <v>0</v>
      </c>
      <c r="V108">
        <f>'2023 Events'!$E1439</f>
        <v>0</v>
      </c>
      <c r="W108">
        <f>'2023 Events'!$E1524</f>
        <v>0</v>
      </c>
      <c r="X108">
        <f>'2023 Events'!$E1609</f>
        <v>0</v>
      </c>
      <c r="Y108">
        <f>'2023 Events'!$E1694</f>
        <v>0</v>
      </c>
      <c r="Z108">
        <f>'2023 Events'!$E1779</f>
        <v>0</v>
      </c>
      <c r="AA108">
        <f>'2023 Events'!$E1864</f>
        <v>0</v>
      </c>
      <c r="AB108">
        <f>'2023 Events'!$E1949</f>
        <v>0</v>
      </c>
      <c r="AC108">
        <f>'2023 Events'!$E2034</f>
        <v>0</v>
      </c>
      <c r="AD108">
        <f>'2023 Events'!$E2119</f>
        <v>0</v>
      </c>
      <c r="AN108"/>
      <c r="AO108"/>
      <c r="AP108"/>
    </row>
    <row r="109" spans="1:42" x14ac:dyDescent="0.25">
      <c r="A109"/>
      <c r="B109"/>
      <c r="C109"/>
      <c r="E109" s="86" t="s">
        <v>71</v>
      </c>
      <c r="F109" t="str">
        <f>'2023 Events'!$E80</f>
        <v>N/A</v>
      </c>
      <c r="G109" t="str">
        <f>'2023 Events'!$E165</f>
        <v>N/A</v>
      </c>
      <c r="H109" t="str">
        <f>'2023 Events'!$E250</f>
        <v>N/A</v>
      </c>
      <c r="I109">
        <f>'2023 Events'!$E335</f>
        <v>0</v>
      </c>
      <c r="J109">
        <f>'2023 Events'!$E420</f>
        <v>0</v>
      </c>
      <c r="K109">
        <f>'2023 Events'!$E505</f>
        <v>0</v>
      </c>
      <c r="L109">
        <f>'2023 Events'!$E590</f>
        <v>0</v>
      </c>
      <c r="M109">
        <f>'2023 Events'!$E675</f>
        <v>0</v>
      </c>
      <c r="N109">
        <f>'2023 Events'!$E760</f>
        <v>0</v>
      </c>
      <c r="O109">
        <f>'2023 Events'!$E845</f>
        <v>0</v>
      </c>
      <c r="P109">
        <f>'2023 Events'!$E930</f>
        <v>0</v>
      </c>
      <c r="Q109">
        <f>'2023 Events'!$E1015</f>
        <v>0</v>
      </c>
      <c r="R109">
        <f>'2023 Events'!$E1100</f>
        <v>0</v>
      </c>
      <c r="S109">
        <f>'2023 Events'!$E1185</f>
        <v>0</v>
      </c>
      <c r="T109">
        <f>'2023 Events'!$E1270</f>
        <v>0</v>
      </c>
      <c r="U109">
        <f>'2023 Events'!$E1355</f>
        <v>0</v>
      </c>
      <c r="V109">
        <f>'2023 Events'!$E1440</f>
        <v>0</v>
      </c>
      <c r="W109">
        <f>'2023 Events'!$E1525</f>
        <v>0</v>
      </c>
      <c r="X109">
        <f>'2023 Events'!$E1610</f>
        <v>0</v>
      </c>
      <c r="Y109">
        <f>'2023 Events'!$E1695</f>
        <v>0</v>
      </c>
      <c r="Z109">
        <f>'2023 Events'!$E1780</f>
        <v>0</v>
      </c>
      <c r="AA109">
        <f>'2023 Events'!$E1865</f>
        <v>0</v>
      </c>
      <c r="AB109">
        <f>'2023 Events'!$E1950</f>
        <v>0</v>
      </c>
      <c r="AC109">
        <f>'2023 Events'!$E2035</f>
        <v>0</v>
      </c>
      <c r="AD109">
        <f>'2023 Events'!$E2120</f>
        <v>0</v>
      </c>
      <c r="AN109"/>
      <c r="AO109"/>
      <c r="AP109"/>
    </row>
    <row r="110" spans="1:42" x14ac:dyDescent="0.25">
      <c r="A110"/>
      <c r="B110"/>
      <c r="C110"/>
      <c r="E110" s="2"/>
      <c r="F110">
        <f>'2023 Events'!$E81</f>
        <v>0</v>
      </c>
      <c r="G110">
        <f>'2023 Events'!$E166</f>
        <v>0</v>
      </c>
      <c r="H110">
        <f>'2023 Events'!$E251</f>
        <v>0</v>
      </c>
      <c r="I110">
        <f>'2023 Events'!$E336</f>
        <v>0</v>
      </c>
      <c r="J110">
        <f>'2023 Events'!$E421</f>
        <v>0</v>
      </c>
      <c r="K110">
        <f>'2023 Events'!$E506</f>
        <v>0</v>
      </c>
      <c r="L110">
        <f>'2023 Events'!$E591</f>
        <v>0</v>
      </c>
      <c r="M110">
        <f>'2023 Events'!$E676</f>
        <v>0</v>
      </c>
      <c r="N110">
        <f>'2023 Events'!$E761</f>
        <v>0</v>
      </c>
      <c r="O110">
        <f>'2023 Events'!$E846</f>
        <v>0</v>
      </c>
      <c r="P110">
        <f>'2023 Events'!$E931</f>
        <v>0</v>
      </c>
      <c r="Q110">
        <f>'2023 Events'!$E1016</f>
        <v>0</v>
      </c>
      <c r="R110">
        <f>'2023 Events'!$E1101</f>
        <v>0</v>
      </c>
      <c r="S110">
        <f>'2023 Events'!$E1186</f>
        <v>0</v>
      </c>
      <c r="T110">
        <f>'2023 Events'!$E1271</f>
        <v>0</v>
      </c>
      <c r="U110">
        <f>'2023 Events'!$E1356</f>
        <v>0</v>
      </c>
      <c r="V110">
        <f>'2023 Events'!$E1441</f>
        <v>0</v>
      </c>
      <c r="W110">
        <f>'2023 Events'!$E1526</f>
        <v>0</v>
      </c>
      <c r="X110">
        <f>'2023 Events'!$E1611</f>
        <v>0</v>
      </c>
      <c r="Y110">
        <f>'2023 Events'!$E1696</f>
        <v>0</v>
      </c>
      <c r="Z110">
        <f>'2023 Events'!$E1781</f>
        <v>0</v>
      </c>
      <c r="AA110">
        <f>'2023 Events'!$E1866</f>
        <v>0</v>
      </c>
      <c r="AB110">
        <f>'2023 Events'!$E1951</f>
        <v>0</v>
      </c>
      <c r="AC110">
        <f>'2023 Events'!$E2036</f>
        <v>0</v>
      </c>
      <c r="AD110">
        <f>'2023 Events'!$E2121</f>
        <v>0</v>
      </c>
      <c r="AN110"/>
      <c r="AO110"/>
      <c r="AP110"/>
    </row>
    <row r="111" spans="1:42" ht="13" x14ac:dyDescent="0.25">
      <c r="A111"/>
      <c r="B111"/>
      <c r="C111"/>
      <c r="E111" s="46" t="s">
        <v>65</v>
      </c>
      <c r="F111" t="str">
        <f>'2023 Events'!$E82</f>
        <v>No</v>
      </c>
      <c r="G111" t="str">
        <f>'2023 Events'!$E167</f>
        <v>No</v>
      </c>
      <c r="H111" t="str">
        <f>'2023 Events'!$E252</f>
        <v>No</v>
      </c>
      <c r="I111">
        <f>'2023 Events'!$E337</f>
        <v>0</v>
      </c>
      <c r="J111">
        <f>'2023 Events'!$E422</f>
        <v>0</v>
      </c>
      <c r="K111">
        <f>'2023 Events'!$E507</f>
        <v>0</v>
      </c>
      <c r="L111">
        <f>'2023 Events'!$E592</f>
        <v>0</v>
      </c>
      <c r="M111">
        <f>'2023 Events'!$E677</f>
        <v>0</v>
      </c>
      <c r="N111">
        <f>'2023 Events'!$E762</f>
        <v>0</v>
      </c>
      <c r="O111">
        <f>'2023 Events'!$E847</f>
        <v>0</v>
      </c>
      <c r="P111">
        <f>'2023 Events'!$E932</f>
        <v>0</v>
      </c>
      <c r="Q111">
        <f>'2023 Events'!$E1017</f>
        <v>0</v>
      </c>
      <c r="R111">
        <f>'2023 Events'!$E1102</f>
        <v>0</v>
      </c>
      <c r="S111">
        <f>'2023 Events'!$E1187</f>
        <v>0</v>
      </c>
      <c r="T111">
        <f>'2023 Events'!$E1272</f>
        <v>0</v>
      </c>
      <c r="U111">
        <f>'2023 Events'!$E1357</f>
        <v>0</v>
      </c>
      <c r="V111">
        <f>'2023 Events'!$E1442</f>
        <v>0</v>
      </c>
      <c r="W111">
        <f>'2023 Events'!$E1527</f>
        <v>0</v>
      </c>
      <c r="X111">
        <f>'2023 Events'!$E1612</f>
        <v>0</v>
      </c>
      <c r="Y111">
        <f>'2023 Events'!$E1697</f>
        <v>0</v>
      </c>
      <c r="Z111">
        <f>'2023 Events'!$E1782</f>
        <v>0</v>
      </c>
      <c r="AA111">
        <f>'2023 Events'!$E1867</f>
        <v>0</v>
      </c>
      <c r="AB111">
        <f>'2023 Events'!$E1952</f>
        <v>0</v>
      </c>
      <c r="AC111">
        <f>'2023 Events'!$E2037</f>
        <v>0</v>
      </c>
      <c r="AD111">
        <f>'2023 Events'!$E2122</f>
        <v>0</v>
      </c>
      <c r="AN111"/>
      <c r="AO111"/>
      <c r="AP111"/>
    </row>
    <row r="112" spans="1:42" x14ac:dyDescent="0.25">
      <c r="A112"/>
      <c r="B112"/>
      <c r="C112"/>
      <c r="E112" s="14" t="str">
        <f>IF(G111&lt;&gt;"Yes","","Please provide details here")</f>
        <v/>
      </c>
      <c r="F112">
        <f>'2023 Events'!$E83</f>
        <v>0</v>
      </c>
      <c r="G112">
        <f>'2023 Events'!$E168</f>
        <v>0</v>
      </c>
      <c r="H112">
        <f>'2023 Events'!$E253</f>
        <v>0</v>
      </c>
      <c r="I112">
        <f>'2023 Events'!$E338</f>
        <v>0</v>
      </c>
      <c r="J112">
        <f>'2023 Events'!$E423</f>
        <v>0</v>
      </c>
      <c r="K112">
        <f>'2023 Events'!$E508</f>
        <v>0</v>
      </c>
      <c r="L112">
        <f>'2023 Events'!$E593</f>
        <v>0</v>
      </c>
      <c r="M112">
        <f>'2023 Events'!$E678</f>
        <v>0</v>
      </c>
      <c r="N112">
        <f>'2023 Events'!$E763</f>
        <v>0</v>
      </c>
      <c r="O112">
        <f>'2023 Events'!$E848</f>
        <v>0</v>
      </c>
      <c r="P112">
        <f>'2023 Events'!$E933</f>
        <v>0</v>
      </c>
      <c r="Q112">
        <f>'2023 Events'!$E1018</f>
        <v>0</v>
      </c>
      <c r="R112">
        <f>'2023 Events'!$E1103</f>
        <v>0</v>
      </c>
      <c r="S112">
        <f>'2023 Events'!$E1188</f>
        <v>0</v>
      </c>
      <c r="T112">
        <f>'2023 Events'!$E1273</f>
        <v>0</v>
      </c>
      <c r="U112">
        <f>'2023 Events'!$E1358</f>
        <v>0</v>
      </c>
      <c r="V112">
        <f>'2023 Events'!$E1443</f>
        <v>0</v>
      </c>
      <c r="W112">
        <f>'2023 Events'!$E1528</f>
        <v>0</v>
      </c>
      <c r="X112">
        <f>'2023 Events'!$E1613</f>
        <v>0</v>
      </c>
      <c r="Y112">
        <f>'2023 Events'!$E1698</f>
        <v>0</v>
      </c>
      <c r="Z112">
        <f>'2023 Events'!$E1783</f>
        <v>0</v>
      </c>
      <c r="AA112">
        <f>'2023 Events'!$E1868</f>
        <v>0</v>
      </c>
      <c r="AB112">
        <f>'2023 Events'!$E1953</f>
        <v>0</v>
      </c>
      <c r="AC112">
        <f>'2023 Events'!$E2038</f>
        <v>0</v>
      </c>
      <c r="AD112">
        <f>'2023 Events'!$E2123</f>
        <v>0</v>
      </c>
      <c r="AN112"/>
      <c r="AO112"/>
      <c r="AP112"/>
    </row>
    <row r="113" spans="1:42" ht="13" x14ac:dyDescent="0.3">
      <c r="A113"/>
      <c r="B113"/>
      <c r="C113"/>
      <c r="E113" s="4"/>
      <c r="F113">
        <f>'2023 Events'!$E84</f>
        <v>0</v>
      </c>
      <c r="G113">
        <f>'2023 Events'!$E169</f>
        <v>0</v>
      </c>
      <c r="H113">
        <f>'2023 Events'!$E254</f>
        <v>0</v>
      </c>
      <c r="I113">
        <f>'2023 Events'!$E339</f>
        <v>0</v>
      </c>
      <c r="J113">
        <f>'2023 Events'!$E424</f>
        <v>0</v>
      </c>
      <c r="K113">
        <f>'2023 Events'!$E509</f>
        <v>0</v>
      </c>
      <c r="L113">
        <f>'2023 Events'!$E594</f>
        <v>0</v>
      </c>
      <c r="M113">
        <f>'2023 Events'!$E679</f>
        <v>0</v>
      </c>
      <c r="N113">
        <f>'2023 Events'!$E764</f>
        <v>0</v>
      </c>
      <c r="O113">
        <f>'2023 Events'!$E849</f>
        <v>0</v>
      </c>
      <c r="P113">
        <f>'2023 Events'!$E934</f>
        <v>0</v>
      </c>
      <c r="Q113">
        <f>'2023 Events'!$E1019</f>
        <v>0</v>
      </c>
      <c r="R113">
        <f>'2023 Events'!$E1104</f>
        <v>0</v>
      </c>
      <c r="S113">
        <f>'2023 Events'!$E1189</f>
        <v>0</v>
      </c>
      <c r="T113">
        <f>'2023 Events'!$E1274</f>
        <v>0</v>
      </c>
      <c r="U113">
        <f>'2023 Events'!$E1359</f>
        <v>0</v>
      </c>
      <c r="V113">
        <f>'2023 Events'!$E1444</f>
        <v>0</v>
      </c>
      <c r="W113">
        <f>'2023 Events'!$E1529</f>
        <v>0</v>
      </c>
      <c r="X113">
        <f>'2023 Events'!$E1614</f>
        <v>0</v>
      </c>
      <c r="Y113">
        <f>'2023 Events'!$E1699</f>
        <v>0</v>
      </c>
      <c r="Z113">
        <f>'2023 Events'!$E1784</f>
        <v>0</v>
      </c>
      <c r="AA113">
        <f>'2023 Events'!$E1869</f>
        <v>0</v>
      </c>
      <c r="AB113">
        <f>'2023 Events'!$E1954</f>
        <v>0</v>
      </c>
      <c r="AC113">
        <f>'2023 Events'!$E2039</f>
        <v>0</v>
      </c>
      <c r="AD113">
        <f>'2023 Events'!$E2124</f>
        <v>0</v>
      </c>
      <c r="AN113"/>
      <c r="AO113"/>
      <c r="AP113"/>
    </row>
    <row r="114" spans="1:42" ht="117" x14ac:dyDescent="0.25">
      <c r="A114"/>
      <c r="B114"/>
      <c r="C114"/>
      <c r="E114" s="27" t="s">
        <v>75</v>
      </c>
      <c r="F114">
        <f>'2023 Events'!$E85</f>
        <v>0</v>
      </c>
      <c r="G114">
        <f>'2023 Events'!$E170</f>
        <v>0</v>
      </c>
      <c r="H114">
        <f>'2023 Events'!$E255</f>
        <v>0</v>
      </c>
      <c r="I114">
        <f>'2023 Events'!$E340</f>
        <v>0</v>
      </c>
      <c r="J114">
        <f>'2023 Events'!$E425</f>
        <v>0</v>
      </c>
      <c r="K114">
        <f>'2023 Events'!$E510</f>
        <v>0</v>
      </c>
      <c r="L114">
        <f>'2023 Events'!$E595</f>
        <v>0</v>
      </c>
      <c r="M114">
        <f>'2023 Events'!$E680</f>
        <v>0</v>
      </c>
      <c r="N114">
        <f>'2023 Events'!$E765</f>
        <v>0</v>
      </c>
      <c r="O114">
        <f>'2023 Events'!$E850</f>
        <v>0</v>
      </c>
      <c r="P114">
        <f>'2023 Events'!$E935</f>
        <v>0</v>
      </c>
      <c r="Q114">
        <f>'2023 Events'!$E1020</f>
        <v>0</v>
      </c>
      <c r="R114">
        <f>'2023 Events'!$E1105</f>
        <v>0</v>
      </c>
      <c r="S114">
        <f>'2023 Events'!$E1190</f>
        <v>0</v>
      </c>
      <c r="T114">
        <f>'2023 Events'!$E1275</f>
        <v>0</v>
      </c>
      <c r="U114">
        <f>'2023 Events'!$E1360</f>
        <v>0</v>
      </c>
      <c r="V114">
        <f>'2023 Events'!$E1445</f>
        <v>0</v>
      </c>
      <c r="W114">
        <f>'2023 Events'!$E1530</f>
        <v>0</v>
      </c>
      <c r="X114">
        <f>'2023 Events'!$E1615</f>
        <v>0</v>
      </c>
      <c r="Y114">
        <f>'2023 Events'!$E1700</f>
        <v>0</v>
      </c>
      <c r="Z114">
        <f>'2023 Events'!$E1785</f>
        <v>0</v>
      </c>
      <c r="AA114">
        <f>'2023 Events'!$E1870</f>
        <v>0</v>
      </c>
      <c r="AB114">
        <f>'2023 Events'!$E1955</f>
        <v>0</v>
      </c>
      <c r="AC114">
        <f>'2023 Events'!$E2040</f>
        <v>0</v>
      </c>
      <c r="AD114">
        <f>'2023 Events'!$E2125</f>
        <v>0</v>
      </c>
      <c r="AN114"/>
      <c r="AO114"/>
      <c r="AP114"/>
    </row>
    <row r="115" spans="1:42" x14ac:dyDescent="0.25">
      <c r="A115"/>
      <c r="B115"/>
      <c r="C115"/>
      <c r="F115">
        <f>'2023 Events'!$E86</f>
        <v>0</v>
      </c>
      <c r="G115">
        <f>'2023 Events'!$E171</f>
        <v>0</v>
      </c>
      <c r="H115">
        <f>'2023 Events'!$E256</f>
        <v>0</v>
      </c>
      <c r="I115">
        <f>'2023 Events'!$E341</f>
        <v>0</v>
      </c>
      <c r="J115">
        <f>'2023 Events'!$E426</f>
        <v>0</v>
      </c>
      <c r="K115">
        <f>'2023 Events'!$E511</f>
        <v>0</v>
      </c>
      <c r="L115">
        <f>'2023 Events'!$E596</f>
        <v>0</v>
      </c>
      <c r="M115">
        <f>'2023 Events'!$E681</f>
        <v>0</v>
      </c>
      <c r="N115">
        <f>'2023 Events'!$E766</f>
        <v>0</v>
      </c>
      <c r="O115">
        <f>'2023 Events'!$E851</f>
        <v>0</v>
      </c>
      <c r="P115">
        <f>'2023 Events'!$E936</f>
        <v>0</v>
      </c>
      <c r="Q115">
        <f>'2023 Events'!$E1021</f>
        <v>0</v>
      </c>
      <c r="R115">
        <f>'2023 Events'!$E1106</f>
        <v>0</v>
      </c>
      <c r="S115">
        <f>'2023 Events'!$E1191</f>
        <v>0</v>
      </c>
      <c r="T115">
        <f>'2023 Events'!$E1276</f>
        <v>0</v>
      </c>
      <c r="U115">
        <f>'2023 Events'!$E1361</f>
        <v>0</v>
      </c>
      <c r="V115">
        <f>'2023 Events'!$E1446</f>
        <v>0</v>
      </c>
      <c r="W115">
        <f>'2023 Events'!$E1531</f>
        <v>0</v>
      </c>
      <c r="X115">
        <f>'2023 Events'!$E1616</f>
        <v>0</v>
      </c>
      <c r="Y115">
        <f>'2023 Events'!$E1701</f>
        <v>0</v>
      </c>
      <c r="Z115">
        <f>'2023 Events'!$E1786</f>
        <v>0</v>
      </c>
      <c r="AA115">
        <f>'2023 Events'!$E1871</f>
        <v>0</v>
      </c>
      <c r="AB115">
        <f>'2023 Events'!$E1956</f>
        <v>0</v>
      </c>
      <c r="AC115">
        <f>'2023 Events'!$E2041</f>
        <v>0</v>
      </c>
      <c r="AD115">
        <f>'2023 Events'!$E2126</f>
        <v>0</v>
      </c>
      <c r="AN115"/>
      <c r="AO115"/>
      <c r="AP115"/>
    </row>
    <row r="116" spans="1:42" x14ac:dyDescent="0.25">
      <c r="A116"/>
      <c r="B116"/>
      <c r="C116"/>
      <c r="F116">
        <f>'2023 Events'!$E87</f>
        <v>0</v>
      </c>
      <c r="G116">
        <f>'2023 Events'!$E172</f>
        <v>0</v>
      </c>
      <c r="H116">
        <f>'2023 Events'!$E257</f>
        <v>0</v>
      </c>
      <c r="I116">
        <f>'2023 Events'!$E342</f>
        <v>0</v>
      </c>
      <c r="J116">
        <f>'2023 Events'!$E427</f>
        <v>0</v>
      </c>
      <c r="K116">
        <f>'2023 Events'!$E512</f>
        <v>0</v>
      </c>
      <c r="L116">
        <f>'2023 Events'!$E597</f>
        <v>0</v>
      </c>
      <c r="M116">
        <f>'2023 Events'!$E682</f>
        <v>0</v>
      </c>
      <c r="N116">
        <f>'2023 Events'!$E767</f>
        <v>0</v>
      </c>
      <c r="O116">
        <f>'2023 Events'!$E852</f>
        <v>0</v>
      </c>
      <c r="P116">
        <f>'2023 Events'!$E937</f>
        <v>0</v>
      </c>
      <c r="Q116">
        <f>'2023 Events'!$E1022</f>
        <v>0</v>
      </c>
      <c r="R116">
        <f>'2023 Events'!$E1107</f>
        <v>0</v>
      </c>
      <c r="S116">
        <f>'2023 Events'!$E1192</f>
        <v>0</v>
      </c>
      <c r="T116">
        <f>'2023 Events'!$E1277</f>
        <v>0</v>
      </c>
      <c r="U116">
        <f>'2023 Events'!$E1362</f>
        <v>0</v>
      </c>
      <c r="V116">
        <f>'2023 Events'!$E1447</f>
        <v>0</v>
      </c>
      <c r="W116">
        <f>'2023 Events'!$E1532</f>
        <v>0</v>
      </c>
      <c r="X116">
        <f>'2023 Events'!$E1617</f>
        <v>0</v>
      </c>
      <c r="Y116">
        <f>'2023 Events'!$E1702</f>
        <v>0</v>
      </c>
      <c r="Z116">
        <f>'2023 Events'!$E1787</f>
        <v>0</v>
      </c>
      <c r="AA116">
        <f>'2023 Events'!$E1872</f>
        <v>0</v>
      </c>
      <c r="AB116">
        <f>'2023 Events'!$E1957</f>
        <v>0</v>
      </c>
      <c r="AC116">
        <f>'2023 Events'!$E2042</f>
        <v>0</v>
      </c>
      <c r="AD116">
        <f>'2023 Events'!$E2127</f>
        <v>0</v>
      </c>
      <c r="AN116"/>
      <c r="AO116"/>
      <c r="AP116"/>
    </row>
    <row r="117" spans="1:42" s="297" customFormat="1" ht="13" x14ac:dyDescent="0.3">
      <c r="F117" s="297" t="str">
        <f>'2023 Events'!$E88</f>
        <v>Click here to review your entry for Event 1</v>
      </c>
      <c r="G117" s="297" t="str">
        <f>'2023 Events'!$E173</f>
        <v>Click here to review your entry for Event 2</v>
      </c>
      <c r="H117" s="297" t="str">
        <f>'2023 Events'!$E258</f>
        <v>Click here to review your entry for Event 3</v>
      </c>
      <c r="I117" s="297" t="str">
        <f>'2023 Events'!$E343</f>
        <v>Click here to review your entry for Event 4</v>
      </c>
      <c r="J117" s="297" t="str">
        <f>'2023 Events'!$E428</f>
        <v>Click here to review your entry for Event 5</v>
      </c>
      <c r="K117" s="297" t="str">
        <f>'2023 Events'!$E513</f>
        <v>Click here to review your entry for Event 6</v>
      </c>
      <c r="L117" s="297" t="str">
        <f>'2023 Events'!$E598</f>
        <v>Click here to review your entry for Event 7</v>
      </c>
      <c r="M117" s="297" t="str">
        <f>'2023 Events'!$E683</f>
        <v>Click here to review your entry for Event 8</v>
      </c>
      <c r="N117" s="297" t="str">
        <f>'2023 Events'!$E768</f>
        <v>Click here to review your entry for Event 9</v>
      </c>
      <c r="O117" s="297" t="str">
        <f>'2023 Events'!$E853</f>
        <v>Click here to review your entry for Event 10</v>
      </c>
      <c r="P117" s="297" t="str">
        <f>'2023 Events'!$E938</f>
        <v>Click here to review your entry for Event 11</v>
      </c>
      <c r="Q117" s="297" t="str">
        <f>'2023 Events'!$E1023</f>
        <v>Click here to review your entry for Event 12</v>
      </c>
      <c r="R117" s="297" t="str">
        <f>'2023 Events'!$E1108</f>
        <v>Click here to review your entry for Event 13</v>
      </c>
      <c r="S117" s="297" t="str">
        <f>'2023 Events'!$E1193</f>
        <v>Click here to review your entry for Event 14</v>
      </c>
      <c r="T117" s="297" t="str">
        <f>'2023 Events'!$E1278</f>
        <v>Click here to review your entry for Event 15</v>
      </c>
      <c r="U117" s="297" t="str">
        <f>'2023 Events'!$E1363</f>
        <v>Click here to review your entry for Event 16</v>
      </c>
      <c r="V117" s="297" t="str">
        <f>'2023 Events'!$E1448</f>
        <v>Click here to review your entry for Event 17</v>
      </c>
      <c r="W117" s="297" t="str">
        <f>'2023 Events'!$E1533</f>
        <v>Click here to review your entry for Event 18</v>
      </c>
      <c r="X117" s="297" t="str">
        <f>'2023 Events'!$E1618</f>
        <v>Click here to review your entry for Event 19</v>
      </c>
      <c r="Y117" s="297" t="str">
        <f>'2023 Events'!$E1703</f>
        <v>Click here to review your entry for Event 20</v>
      </c>
      <c r="Z117" s="297" t="str">
        <f>'2023 Events'!$E1788</f>
        <v>Click here to review your entry for Event 21</v>
      </c>
      <c r="AA117" t="str">
        <f>'2023 Events'!$E1873</f>
        <v>Click here to review your entry for Event 22</v>
      </c>
      <c r="AB117" t="str">
        <f>'2023 Events'!$E1958</f>
        <v>Click here to review your entry for Event 23</v>
      </c>
      <c r="AC117" t="str">
        <f>'2023 Events'!$E2043</f>
        <v>Click here to review your entry for Event 24</v>
      </c>
      <c r="AD117" t="str">
        <f>'2023 Events'!$E2128</f>
        <v>Click here to review your entry for Event 25</v>
      </c>
      <c r="AE117" s="298"/>
      <c r="AF117" s="298"/>
      <c r="AG117" s="298"/>
      <c r="AH117" s="298"/>
      <c r="AI117" s="298"/>
      <c r="AJ117" s="298"/>
      <c r="AK117" s="298"/>
      <c r="AL117" s="298"/>
      <c r="AM117" s="298"/>
    </row>
    <row r="118" spans="1:42" x14ac:dyDescent="0.25">
      <c r="A118"/>
      <c r="B118"/>
      <c r="C118"/>
      <c r="F118"/>
    </row>
    <row r="119" spans="1:42" x14ac:dyDescent="0.25">
      <c r="A119"/>
      <c r="B119"/>
      <c r="C119"/>
      <c r="F119"/>
    </row>
    <row r="120" spans="1:42" x14ac:dyDescent="0.25">
      <c r="A120"/>
      <c r="B120"/>
      <c r="C120"/>
      <c r="F120"/>
    </row>
    <row r="121" spans="1:42" x14ac:dyDescent="0.25">
      <c r="A121"/>
      <c r="B121"/>
      <c r="C121"/>
      <c r="F121"/>
    </row>
  </sheetData>
  <sheetProtection selectLockedCells="1" selectUnlockedCells="1"/>
  <mergeCells count="7">
    <mergeCell ref="A3:C3"/>
    <mergeCell ref="BT3:CB3"/>
    <mergeCell ref="D3:E3"/>
    <mergeCell ref="AV3:BE3"/>
    <mergeCell ref="BI3:BO3"/>
    <mergeCell ref="F3:Z3"/>
    <mergeCell ref="AC3:AN3"/>
  </mergeCells>
  <conditionalFormatting sqref="AC6:AP29">
    <cfRule type="containsText" dxfId="180" priority="1" operator="containsText" text="TRUE">
      <formula>NOT(ISERROR(SEARCH("TRUE",AC6)))</formula>
    </cfRule>
  </conditionalFormatting>
  <dataValidations count="1">
    <dataValidation type="whole" allowBlank="1" showInputMessage="1" showErrorMessage="1" sqref="E89" xr:uid="{00000000-0002-0000-0500-000000000000}">
      <formula1>1</formula1>
      <formula2>15000</formula2>
    </dataValidation>
  </dataValidations>
  <hyperlinks>
    <hyperlink ref="E99" r:id="rId1" display="https://www.rsc.org/globalassets/03-membership-community/connect-with-others/through-interests/useful-documents/chair/rules-for-member-networks---current-file.pdf" xr:uid="{1A4F90A8-A9F4-453A-8466-34FAB11194A8}"/>
    <hyperlink ref="E96" r:id="rId2" location="procedure" display="https://www.rsc.org/our-events/otherinformation/risk-assessment/ - procedure" xr:uid="{CCA87CC2-7405-4A92-9C3C-8E12C8DF9D7F}"/>
  </hyperlinks>
  <pageMargins left="0.7" right="0.7" top="0.75" bottom="0.75" header="0.3" footer="0.3"/>
  <pageSetup paperSize="9" orientation="portrait"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B2:G424"/>
  <sheetViews>
    <sheetView zoomScaleNormal="100" workbookViewId="0">
      <pane ySplit="5" topLeftCell="A9" activePane="bottomLeft" state="frozen"/>
      <selection pane="bottomLeft" activeCell="G12" sqref="G12:G14"/>
    </sheetView>
  </sheetViews>
  <sheetFormatPr defaultColWidth="9.1796875" defaultRowHeight="13" x14ac:dyDescent="0.25"/>
  <cols>
    <col min="1" max="1" width="2.453125" style="8" customWidth="1"/>
    <col min="2" max="2" width="2.453125" style="24" customWidth="1"/>
    <col min="3" max="3" width="58.453125" style="54" customWidth="1"/>
    <col min="4" max="4" width="50.7265625" style="227" bestFit="1" customWidth="1"/>
    <col min="5" max="5" width="2.453125" style="8" customWidth="1"/>
    <col min="6" max="6" width="2.453125" style="68" customWidth="1"/>
    <col min="7" max="7" width="18.453125" style="96" customWidth="1"/>
    <col min="8" max="16384" width="9.1796875" style="8"/>
  </cols>
  <sheetData>
    <row r="2" spans="2:7" x14ac:dyDescent="0.25">
      <c r="B2" s="25"/>
      <c r="C2" s="14"/>
      <c r="D2" s="234"/>
      <c r="E2" s="2"/>
    </row>
    <row r="3" spans="2:7" ht="37.5" customHeight="1" x14ac:dyDescent="0.25">
      <c r="B3" s="69"/>
      <c r="C3" s="384" t="s">
        <v>362</v>
      </c>
      <c r="D3" s="384"/>
      <c r="E3" s="69"/>
      <c r="G3" s="97"/>
    </row>
    <row r="4" spans="2:7" x14ac:dyDescent="0.25">
      <c r="B4" s="25"/>
      <c r="C4" s="14"/>
      <c r="D4" s="234"/>
      <c r="E4" s="2"/>
    </row>
    <row r="6" spans="2:7" x14ac:dyDescent="0.25">
      <c r="B6" s="25"/>
      <c r="C6" s="14"/>
      <c r="D6" s="234"/>
      <c r="E6" s="2"/>
    </row>
    <row r="7" spans="2:7" ht="18.75" customHeight="1" x14ac:dyDescent="0.25">
      <c r="B7" s="25"/>
      <c r="C7" s="389" t="s">
        <v>366</v>
      </c>
      <c r="D7" s="389"/>
      <c r="E7" s="2"/>
    </row>
    <row r="8" spans="2:7" ht="13.5" thickBot="1" x14ac:dyDescent="0.35">
      <c r="B8" s="25"/>
      <c r="C8" s="14"/>
      <c r="D8" s="234"/>
      <c r="E8" s="2"/>
      <c r="G8" s="98"/>
    </row>
    <row r="9" spans="2:7" x14ac:dyDescent="0.25">
      <c r="B9" s="25">
        <v>1</v>
      </c>
      <c r="C9" s="46" t="s">
        <v>363</v>
      </c>
      <c r="D9" s="235" t="s">
        <v>136</v>
      </c>
      <c r="E9" s="2"/>
      <c r="F9" s="68" t="str">
        <f>VLOOKUP(D9,'Question grid'!$C$46:$D$54,2,FALSE)</f>
        <v>Sponsorship</v>
      </c>
      <c r="G9" s="387" t="s">
        <v>198</v>
      </c>
    </row>
    <row r="10" spans="2:7" ht="26.25" customHeight="1" thickBot="1" x14ac:dyDescent="0.3">
      <c r="B10" s="25">
        <v>2</v>
      </c>
      <c r="C10" s="26" t="str">
        <f>IF($D9&lt;&gt;"",INDEX('Question grid'!$C$59:$G$69,$B10,(MATCH($F9,'Question grid'!$C$59:$G$59,0))),"")</f>
        <v>Please outline the support you provided per your sponsorship agreement</v>
      </c>
      <c r="D10" s="236" t="s">
        <v>584</v>
      </c>
      <c r="E10" s="2"/>
      <c r="G10" s="388"/>
    </row>
    <row r="11" spans="2:7" ht="13.5" thickBot="1" x14ac:dyDescent="0.3">
      <c r="B11" s="25"/>
      <c r="C11" s="26"/>
      <c r="D11" s="234"/>
      <c r="E11" s="2"/>
    </row>
    <row r="12" spans="2:7" thickBot="1" x14ac:dyDescent="0.3">
      <c r="B12" s="25">
        <v>3</v>
      </c>
      <c r="C12" s="26" t="str">
        <f>IF($D9&lt;&gt;"",INDEX('Question grid'!$C$59:$G$69,$B12,(MATCH($F9,'Question grid'!$C$59:$G$59,0))),"")</f>
        <v>How much funding did you provide?</v>
      </c>
      <c r="D12" s="40">
        <v>600</v>
      </c>
      <c r="E12" s="2"/>
      <c r="G12" s="387" t="s">
        <v>252</v>
      </c>
    </row>
    <row r="13" spans="2:7" thickBot="1" x14ac:dyDescent="0.3">
      <c r="B13" s="25"/>
      <c r="C13" s="26"/>
      <c r="D13" s="234"/>
      <c r="E13" s="2"/>
      <c r="G13" s="390"/>
    </row>
    <row r="14" spans="2:7" thickBot="1" x14ac:dyDescent="0.3">
      <c r="B14" s="25">
        <v>4</v>
      </c>
      <c r="C14" s="26" t="str">
        <f>IF($D9&lt;&gt;"",INDEX('Question grid'!$C$59:$G$69,$B14,(MATCH($F9,'Question grid'!$C$59:$G$59,0))),"")</f>
        <v>Who was the event or activity aimed at?</v>
      </c>
      <c r="D14" s="235" t="s">
        <v>42</v>
      </c>
      <c r="E14" s="2"/>
      <c r="G14" s="388"/>
    </row>
    <row r="15" spans="2:7" ht="38.25" customHeight="1" thickBot="1" x14ac:dyDescent="0.3">
      <c r="B15" s="25">
        <v>5</v>
      </c>
      <c r="C15" s="26" t="str">
        <f>IF($D9&lt;&gt;"",INDEX('Question grid'!$C$59:$G$69,$B15,(MATCH($F9,'Question grid'!$C$59:$G$59,0))),"")</f>
        <v>What type of event or activity did you sponsor?</v>
      </c>
      <c r="D15" s="75" t="s">
        <v>584</v>
      </c>
      <c r="E15" s="2"/>
    </row>
    <row r="16" spans="2:7" x14ac:dyDescent="0.25">
      <c r="B16" s="25"/>
      <c r="C16" s="26"/>
      <c r="D16" s="234"/>
      <c r="E16" s="2"/>
    </row>
    <row r="17" spans="2:7" ht="13.5" thickBot="1" x14ac:dyDescent="0.3">
      <c r="B17" s="25">
        <v>6</v>
      </c>
      <c r="C17" s="26" t="str">
        <f>IF($D9&lt;&gt;"",INDEX('Question grid'!$C$59:$G$69,$B17,(MATCH($F9,'Question grid'!$C$59:$G$59,0))),"")</f>
        <v xml:space="preserve"> </v>
      </c>
      <c r="D17" s="234"/>
      <c r="E17" s="2"/>
    </row>
    <row r="18" spans="2:7" x14ac:dyDescent="0.25">
      <c r="B18" s="25">
        <v>7</v>
      </c>
      <c r="C18" s="26" t="str">
        <f>IF($D9&lt;&gt;"",INDEX('Question grid'!$C$59:$G$69,$B18,(MATCH($F9,'Question grid'!$C$59:$G$59,0))),"")</f>
        <v xml:space="preserve"> </v>
      </c>
      <c r="D18" s="235"/>
      <c r="E18" s="2"/>
    </row>
    <row r="19" spans="2:7" ht="13.5" thickBot="1" x14ac:dyDescent="0.3">
      <c r="B19" s="25">
        <v>8</v>
      </c>
      <c r="C19" s="26" t="str">
        <f>IF($D9&lt;&gt;"",INDEX('Question grid'!$C$59:$G$69,$B19,(MATCH($F9,'Question grid'!$C$59:$G$59,0))),"")</f>
        <v xml:space="preserve"> </v>
      </c>
      <c r="D19" s="236"/>
      <c r="E19" s="2"/>
    </row>
    <row r="20" spans="2:7" ht="13.5" thickBot="1" x14ac:dyDescent="0.3">
      <c r="B20" s="25"/>
      <c r="C20" s="26"/>
      <c r="D20" s="273"/>
      <c r="E20" s="2"/>
    </row>
    <row r="21" spans="2:7" ht="26.25" customHeight="1" x14ac:dyDescent="0.25">
      <c r="B21" s="25">
        <v>9</v>
      </c>
      <c r="C21" s="26" t="str">
        <f>IF($D9&lt;&gt;"",INDEX('Question grid'!$C$59:$G$69,$B21,(MATCH($F9,'Question grid'!$C$59:$G$59,0))),"")</f>
        <v>How was this received?</v>
      </c>
      <c r="D21" s="235"/>
      <c r="E21" s="2"/>
    </row>
    <row r="22" spans="2:7" ht="13.5" thickBot="1" x14ac:dyDescent="0.3">
      <c r="B22" s="25">
        <v>10</v>
      </c>
      <c r="C22" s="26" t="str">
        <f>IF($D9&lt;&gt;"",INDEX('Question grid'!$C$59:$G$69,$B22,(MATCH($F9,'Question grid'!$C$59:$G$59,0))),"")</f>
        <v>Will you do this again?</v>
      </c>
      <c r="D22" s="236" t="s">
        <v>2</v>
      </c>
      <c r="E22" s="2"/>
    </row>
    <row r="23" spans="2:7" thickBot="1" x14ac:dyDescent="0.3">
      <c r="B23" s="25"/>
      <c r="C23" s="26"/>
      <c r="D23" s="26"/>
      <c r="E23" s="2"/>
      <c r="F23" s="8"/>
      <c r="G23" s="8"/>
    </row>
    <row r="24" spans="2:7" ht="75" customHeight="1" thickBot="1" x14ac:dyDescent="0.3">
      <c r="B24" s="25">
        <v>11</v>
      </c>
      <c r="C24" s="26" t="str">
        <f>IF($D9&lt;&gt;"",INDEX('Question grid'!$C$59:$G$69,$B24,(MATCH($F9,'Question grid'!$C$59:$G$59,0))),"")</f>
        <v>Please supply any additional information or comments here</v>
      </c>
      <c r="D24" s="318" t="s">
        <v>585</v>
      </c>
      <c r="E24" s="2"/>
      <c r="F24" s="8"/>
      <c r="G24" s="8"/>
    </row>
    <row r="25" spans="2:7" x14ac:dyDescent="0.3">
      <c r="B25" s="25"/>
      <c r="C25" s="14"/>
      <c r="D25" s="234"/>
      <c r="E25" s="2"/>
      <c r="G25" s="98"/>
    </row>
    <row r="27" spans="2:7" x14ac:dyDescent="0.25">
      <c r="B27" s="25"/>
      <c r="C27" s="14"/>
      <c r="D27" s="234"/>
      <c r="E27" s="2"/>
    </row>
    <row r="28" spans="2:7" ht="18.75" customHeight="1" x14ac:dyDescent="0.25">
      <c r="B28" s="25"/>
      <c r="C28" s="389" t="s">
        <v>367</v>
      </c>
      <c r="D28" s="389"/>
      <c r="E28" s="2"/>
    </row>
    <row r="29" spans="2:7" ht="13.5" thickBot="1" x14ac:dyDescent="0.35">
      <c r="B29" s="25"/>
      <c r="C29" s="14"/>
      <c r="D29" s="234"/>
      <c r="E29" s="2"/>
      <c r="G29" s="98"/>
    </row>
    <row r="30" spans="2:7" x14ac:dyDescent="0.25">
      <c r="B30" s="25">
        <v>1</v>
      </c>
      <c r="C30" s="46" t="s">
        <v>363</v>
      </c>
      <c r="D30" s="235" t="s">
        <v>119</v>
      </c>
      <c r="E30" s="2"/>
      <c r="F30" s="68" t="str">
        <f>VLOOKUP(D30,'Question grid'!$C$46:$D$54,2,FALSE)</f>
        <v>Other</v>
      </c>
      <c r="G30" s="387" t="s">
        <v>198</v>
      </c>
    </row>
    <row r="31" spans="2:7" ht="26.25" customHeight="1" thickBot="1" x14ac:dyDescent="0.3">
      <c r="B31" s="25">
        <v>2</v>
      </c>
      <c r="C31" s="26" t="str">
        <f>IF($D30&lt;&gt;"",INDEX('Question grid'!$C$59:$G$69,$B31,(MATCH($F30,'Question grid'!$C$59:$G$59,0))),"")</f>
        <v>Please specify what type of support you offered</v>
      </c>
      <c r="D31" s="236" t="s">
        <v>586</v>
      </c>
      <c r="E31" s="2"/>
      <c r="G31" s="388"/>
    </row>
    <row r="32" spans="2:7" ht="13.5" thickBot="1" x14ac:dyDescent="0.3">
      <c r="B32" s="25"/>
      <c r="C32" s="26"/>
      <c r="D32" s="234"/>
      <c r="E32" s="2"/>
    </row>
    <row r="33" spans="2:7" thickBot="1" x14ac:dyDescent="0.3">
      <c r="B33" s="25">
        <v>3</v>
      </c>
      <c r="C33" s="26" t="str">
        <f>IF($D30&lt;&gt;"",INDEX('Question grid'!$C$59:$G$69,$B33,(MATCH($F30,'Question grid'!$C$59:$G$59,0))),"")</f>
        <v>How much funding did you provide, if any?</v>
      </c>
      <c r="D33" s="40">
        <v>0</v>
      </c>
      <c r="E33" s="2"/>
      <c r="G33" s="387" t="s">
        <v>252</v>
      </c>
    </row>
    <row r="34" spans="2:7" thickBot="1" x14ac:dyDescent="0.3">
      <c r="B34" s="25"/>
      <c r="C34" s="26"/>
      <c r="D34" s="234"/>
      <c r="E34" s="2"/>
      <c r="G34" s="390"/>
    </row>
    <row r="35" spans="2:7" thickBot="1" x14ac:dyDescent="0.3">
      <c r="B35" s="25">
        <v>4</v>
      </c>
      <c r="C35" s="26" t="str">
        <f>IF($D30&lt;&gt;"",INDEX('Question grid'!$C$59:$G$69,$B35,(MATCH($F30,'Question grid'!$C$59:$G$59,0))),"")</f>
        <v>Who was this support aimed at?</v>
      </c>
      <c r="D35" s="235" t="s">
        <v>42</v>
      </c>
      <c r="E35" s="2"/>
      <c r="G35" s="388"/>
    </row>
    <row r="36" spans="2:7" ht="38.25" customHeight="1" thickBot="1" x14ac:dyDescent="0.3">
      <c r="B36" s="25">
        <v>5</v>
      </c>
      <c r="C36" s="26" t="str">
        <f>IF($D30&lt;&gt;"",INDEX('Question grid'!$C$59:$G$69,$B36,(MATCH($F30,'Question grid'!$C$59:$G$59,0))),"")</f>
        <v>What was this support for?</v>
      </c>
      <c r="D36" s="75" t="s">
        <v>587</v>
      </c>
      <c r="E36" s="2"/>
    </row>
    <row r="37" spans="2:7" x14ac:dyDescent="0.25">
      <c r="B37" s="25"/>
      <c r="C37" s="26"/>
      <c r="D37" s="234"/>
      <c r="E37" s="2"/>
    </row>
    <row r="38" spans="2:7" ht="25.5" thickBot="1" x14ac:dyDescent="0.3">
      <c r="B38" s="25">
        <v>6</v>
      </c>
      <c r="C38" s="26" t="str">
        <f>IF($D30&lt;&gt;"",INDEX('Question grid'!$C$59:$G$69,$B38,(MATCH($F30,'Question grid'!$C$59:$G$59,0))),"")</f>
        <v>If this was a competitive process, please can you provide the following information:</v>
      </c>
      <c r="D38" s="234"/>
      <c r="E38" s="2"/>
    </row>
    <row r="39" spans="2:7" x14ac:dyDescent="0.25">
      <c r="B39" s="25">
        <v>7</v>
      </c>
      <c r="C39" s="26" t="str">
        <f>IF($D30&lt;&gt;"",INDEX('Question grid'!$C$59:$G$69,$B39,(MATCH($F30,'Question grid'!$C$59:$G$59,0))),"")</f>
        <v>No. applicants</v>
      </c>
      <c r="D39" s="235"/>
      <c r="E39" s="2"/>
    </row>
    <row r="40" spans="2:7" ht="13.5" thickBot="1" x14ac:dyDescent="0.3">
      <c r="B40" s="25">
        <v>8</v>
      </c>
      <c r="C40" s="26" t="str">
        <f>IF($D30&lt;&gt;"",INDEX('Question grid'!$C$59:$G$69,$B40,(MATCH($F30,'Question grid'!$C$59:$G$59,0))),"")</f>
        <v>No. awarded</v>
      </c>
      <c r="D40" s="236"/>
      <c r="E40" s="2"/>
    </row>
    <row r="41" spans="2:7" ht="13.5" thickBot="1" x14ac:dyDescent="0.3">
      <c r="B41" s="25"/>
      <c r="C41" s="26"/>
      <c r="D41" s="273"/>
      <c r="E41" s="2"/>
    </row>
    <row r="42" spans="2:7" ht="26.25" customHeight="1" x14ac:dyDescent="0.25">
      <c r="B42" s="25">
        <v>9</v>
      </c>
      <c r="C42" s="26" t="str">
        <f>IF($D30&lt;&gt;"",INDEX('Question grid'!$C$59:$G$69,$B42,(MATCH($F30,'Question grid'!$C$59:$G$59,0))),"")</f>
        <v>How was this received?</v>
      </c>
      <c r="D42" s="235"/>
      <c r="E42" s="2"/>
    </row>
    <row r="43" spans="2:7" ht="13.5" thickBot="1" x14ac:dyDescent="0.3">
      <c r="B43" s="25">
        <v>10</v>
      </c>
      <c r="C43" s="26" t="str">
        <f>IF($D30&lt;&gt;"",INDEX('Question grid'!$C$59:$G$69,$B43,(MATCH($F30,'Question grid'!$C$59:$G$59,0))),"")</f>
        <v>Will you do this again?</v>
      </c>
      <c r="D43" s="236" t="s">
        <v>2</v>
      </c>
      <c r="E43" s="2"/>
    </row>
    <row r="44" spans="2:7" thickBot="1" x14ac:dyDescent="0.3">
      <c r="B44" s="25"/>
      <c r="C44" s="26"/>
      <c r="D44" s="26"/>
      <c r="E44" s="2"/>
      <c r="F44" s="8"/>
      <c r="G44" s="8"/>
    </row>
    <row r="45" spans="2:7" ht="75" customHeight="1" thickBot="1" x14ac:dyDescent="0.3">
      <c r="B45" s="25">
        <v>11</v>
      </c>
      <c r="C45" s="26" t="str">
        <f>IF($D30&lt;&gt;"",INDEX('Question grid'!$C$59:$G$69,$B45,(MATCH($F30,'Question grid'!$C$59:$G$59,0))),"")</f>
        <v>Please supply any additional information or comments here</v>
      </c>
      <c r="D45" s="145" t="s">
        <v>588</v>
      </c>
      <c r="E45" s="2"/>
      <c r="F45" s="8"/>
      <c r="G45" s="8"/>
    </row>
    <row r="46" spans="2:7" x14ac:dyDescent="0.3">
      <c r="B46" s="25"/>
      <c r="C46" s="14"/>
      <c r="D46" s="234"/>
      <c r="E46" s="2"/>
      <c r="G46" s="98"/>
    </row>
    <row r="48" spans="2:7" x14ac:dyDescent="0.25">
      <c r="B48" s="25"/>
      <c r="C48" s="14"/>
      <c r="D48" s="234"/>
      <c r="E48" s="2"/>
    </row>
    <row r="49" spans="2:7" ht="18.75" customHeight="1" x14ac:dyDescent="0.25">
      <c r="B49" s="25"/>
      <c r="C49" s="389" t="s">
        <v>368</v>
      </c>
      <c r="D49" s="389"/>
      <c r="E49" s="2"/>
    </row>
    <row r="50" spans="2:7" ht="13.5" thickBot="1" x14ac:dyDescent="0.35">
      <c r="B50" s="25"/>
      <c r="C50" s="14"/>
      <c r="D50" s="234"/>
      <c r="E50" s="2"/>
      <c r="G50" s="98"/>
    </row>
    <row r="51" spans="2:7" x14ac:dyDescent="0.25">
      <c r="B51" s="25">
        <v>1</v>
      </c>
      <c r="C51" s="46" t="s">
        <v>363</v>
      </c>
      <c r="D51" s="235" t="s">
        <v>136</v>
      </c>
      <c r="E51" s="2"/>
      <c r="F51" s="68" t="str">
        <f>VLOOKUP(D51,'Question grid'!$C$46:$D$54,2,FALSE)</f>
        <v>Sponsorship</v>
      </c>
      <c r="G51" s="387" t="s">
        <v>198</v>
      </c>
    </row>
    <row r="52" spans="2:7" ht="26.25" customHeight="1" thickBot="1" x14ac:dyDescent="0.3">
      <c r="B52" s="25">
        <v>2</v>
      </c>
      <c r="C52" s="26" t="str">
        <f>IF($D51&lt;&gt;"",INDEX('Question grid'!$C$59:$G$69,$B52,(MATCH($F51,'Question grid'!$C$59:$G$59,0))),"")</f>
        <v>Please outline the support you provided per your sponsorship agreement</v>
      </c>
      <c r="D52" s="236"/>
      <c r="E52" s="2"/>
      <c r="G52" s="388"/>
    </row>
    <row r="53" spans="2:7" ht="13.5" thickBot="1" x14ac:dyDescent="0.3">
      <c r="B53" s="25"/>
      <c r="C53" s="26"/>
      <c r="D53" s="234"/>
      <c r="E53" s="2"/>
    </row>
    <row r="54" spans="2:7" thickBot="1" x14ac:dyDescent="0.3">
      <c r="B54" s="25">
        <v>3</v>
      </c>
      <c r="C54" s="26" t="str">
        <f>IF($D51&lt;&gt;"",INDEX('Question grid'!$C$59:$G$69,$B54,(MATCH($F51,'Question grid'!$C$59:$G$59,0))),"")</f>
        <v>How much funding did you provide?</v>
      </c>
      <c r="D54" s="40">
        <v>600</v>
      </c>
      <c r="E54" s="2"/>
      <c r="G54" s="387" t="s">
        <v>252</v>
      </c>
    </row>
    <row r="55" spans="2:7" thickBot="1" x14ac:dyDescent="0.3">
      <c r="B55" s="25"/>
      <c r="C55" s="26"/>
      <c r="D55" s="234"/>
      <c r="E55" s="2"/>
      <c r="G55" s="390"/>
    </row>
    <row r="56" spans="2:7" thickBot="1" x14ac:dyDescent="0.3">
      <c r="B56" s="25">
        <v>4</v>
      </c>
      <c r="C56" s="26" t="str">
        <f>IF($D51&lt;&gt;"",INDEX('Question grid'!$C$59:$G$69,$B56,(MATCH($F51,'Question grid'!$C$59:$G$59,0))),"")</f>
        <v>Who was the event or activity aimed at?</v>
      </c>
      <c r="D56" s="235" t="s">
        <v>42</v>
      </c>
      <c r="E56" s="2"/>
      <c r="G56" s="388"/>
    </row>
    <row r="57" spans="2:7" ht="38.25" customHeight="1" thickBot="1" x14ac:dyDescent="0.3">
      <c r="B57" s="25">
        <v>5</v>
      </c>
      <c r="C57" s="26" t="str">
        <f>IF($D51&lt;&gt;"",INDEX('Question grid'!$C$59:$G$69,$B57,(MATCH($F51,'Question grid'!$C$59:$G$59,0))),"")</f>
        <v>What type of event or activity did you sponsor?</v>
      </c>
      <c r="D57" s="335" t="s">
        <v>589</v>
      </c>
      <c r="E57" s="2"/>
    </row>
    <row r="58" spans="2:7" x14ac:dyDescent="0.25">
      <c r="B58" s="25"/>
      <c r="C58" s="26"/>
      <c r="D58" s="234"/>
      <c r="E58" s="2"/>
    </row>
    <row r="59" spans="2:7" ht="13.5" thickBot="1" x14ac:dyDescent="0.3">
      <c r="B59" s="25">
        <v>6</v>
      </c>
      <c r="C59" s="26" t="str">
        <f>IF($D51&lt;&gt;"",INDEX('Question grid'!$C$59:$G$69,$B59,(MATCH($F51,'Question grid'!$C$59:$G$59,0))),"")</f>
        <v xml:space="preserve"> </v>
      </c>
      <c r="D59" s="234"/>
      <c r="E59" s="2"/>
    </row>
    <row r="60" spans="2:7" x14ac:dyDescent="0.25">
      <c r="B60" s="25">
        <v>7</v>
      </c>
      <c r="C60" s="26" t="str">
        <f>IF($D51&lt;&gt;"",INDEX('Question grid'!$C$59:$G$69,$B60,(MATCH($F51,'Question grid'!$C$59:$G$59,0))),"")</f>
        <v xml:space="preserve"> </v>
      </c>
      <c r="D60" s="235"/>
      <c r="E60" s="2"/>
    </row>
    <row r="61" spans="2:7" ht="13.5" thickBot="1" x14ac:dyDescent="0.3">
      <c r="B61" s="25">
        <v>8</v>
      </c>
      <c r="C61" s="26" t="str">
        <f>IF($D51&lt;&gt;"",INDEX('Question grid'!$C$59:$G$69,$B61,(MATCH($F51,'Question grid'!$C$59:$G$59,0))),"")</f>
        <v xml:space="preserve"> </v>
      </c>
      <c r="D61" s="236"/>
      <c r="E61" s="2"/>
    </row>
    <row r="62" spans="2:7" ht="13.5" thickBot="1" x14ac:dyDescent="0.3">
      <c r="B62" s="25"/>
      <c r="C62" s="26"/>
      <c r="D62" s="273"/>
      <c r="E62" s="2"/>
    </row>
    <row r="63" spans="2:7" ht="26.25" customHeight="1" x14ac:dyDescent="0.25">
      <c r="B63" s="25">
        <v>9</v>
      </c>
      <c r="C63" s="26" t="str">
        <f>IF($D51&lt;&gt;"",INDEX('Question grid'!$C$59:$G$69,$B63,(MATCH($F51,'Question grid'!$C$59:$G$59,0))),"")</f>
        <v>How was this received?</v>
      </c>
      <c r="D63" s="235"/>
      <c r="E63" s="2"/>
    </row>
    <row r="64" spans="2:7" ht="13.5" thickBot="1" x14ac:dyDescent="0.3">
      <c r="B64" s="25">
        <v>10</v>
      </c>
      <c r="C64" s="26" t="str">
        <f>IF($D51&lt;&gt;"",INDEX('Question grid'!$C$59:$G$69,$B64,(MATCH($F51,'Question grid'!$C$59:$G$59,0))),"")</f>
        <v>Will you do this again?</v>
      </c>
      <c r="D64" s="236"/>
      <c r="E64" s="2"/>
    </row>
    <row r="65" spans="2:7" thickBot="1" x14ac:dyDescent="0.3">
      <c r="B65" s="25"/>
      <c r="C65" s="26"/>
      <c r="D65" s="26"/>
      <c r="E65" s="2"/>
      <c r="F65" s="8"/>
      <c r="G65" s="8"/>
    </row>
    <row r="66" spans="2:7" ht="75" customHeight="1" thickBot="1" x14ac:dyDescent="0.3">
      <c r="B66" s="25">
        <v>11</v>
      </c>
      <c r="C66" s="26" t="str">
        <f>IF($D51&lt;&gt;"",INDEX('Question grid'!$C$59:$G$69,$B66,(MATCH($F51,'Question grid'!$C$59:$G$59,0))),"")</f>
        <v>Please supply any additional information or comments here</v>
      </c>
      <c r="D66" s="145"/>
      <c r="E66" s="2"/>
      <c r="F66" s="8"/>
      <c r="G66" s="8"/>
    </row>
    <row r="67" spans="2:7" x14ac:dyDescent="0.3">
      <c r="B67" s="25"/>
      <c r="C67" s="14"/>
      <c r="D67" s="234"/>
      <c r="E67" s="2"/>
      <c r="G67" s="98"/>
    </row>
    <row r="69" spans="2:7" x14ac:dyDescent="0.25">
      <c r="B69" s="25"/>
      <c r="C69" s="14"/>
      <c r="D69" s="234"/>
      <c r="E69" s="2"/>
    </row>
    <row r="70" spans="2:7" ht="18.75" customHeight="1" x14ac:dyDescent="0.25">
      <c r="B70" s="25"/>
      <c r="C70" s="389" t="s">
        <v>369</v>
      </c>
      <c r="D70" s="389"/>
      <c r="E70" s="2"/>
    </row>
    <row r="71" spans="2:7" ht="13.5" thickBot="1" x14ac:dyDescent="0.35">
      <c r="B71" s="25"/>
      <c r="C71" s="14"/>
      <c r="D71" s="234"/>
      <c r="E71" s="2"/>
      <c r="G71" s="98"/>
    </row>
    <row r="72" spans="2:7" x14ac:dyDescent="0.25">
      <c r="B72" s="25">
        <v>1</v>
      </c>
      <c r="C72" s="46" t="s">
        <v>363</v>
      </c>
      <c r="D72" s="235" t="s">
        <v>462</v>
      </c>
      <c r="E72" s="2"/>
      <c r="F72" s="68" t="str">
        <f>VLOOKUP(D72,'Question grid'!$C$46:$D$54,2,FALSE)</f>
        <v>Bursary</v>
      </c>
      <c r="G72" s="387" t="s">
        <v>198</v>
      </c>
    </row>
    <row r="73" spans="2:7" ht="26.25" customHeight="1" thickBot="1" x14ac:dyDescent="0.3">
      <c r="B73" s="25">
        <v>2</v>
      </c>
      <c r="C73" s="26" t="str">
        <f>IF($D72&lt;&gt;"",INDEX('Question grid'!$C$59:$G$69,$B73,(MATCH($F72,'Question grid'!$C$59:$G$59,0))),"")</f>
        <v>What did this prize recognise?</v>
      </c>
      <c r="D73" s="236"/>
      <c r="E73" s="2"/>
      <c r="G73" s="388"/>
    </row>
    <row r="74" spans="2:7" ht="13.5" thickBot="1" x14ac:dyDescent="0.3">
      <c r="B74" s="25"/>
      <c r="C74" s="26"/>
      <c r="D74" s="234"/>
      <c r="E74" s="2"/>
    </row>
    <row r="75" spans="2:7" thickBot="1" x14ac:dyDescent="0.3">
      <c r="B75" s="25">
        <v>3</v>
      </c>
      <c r="C75" s="26" t="str">
        <f>IF($D72&lt;&gt;"",INDEX('Question grid'!$C$59:$G$69,$B75,(MATCH($F72,'Question grid'!$C$59:$G$59,0))),"")</f>
        <v>What was the value of the prize?</v>
      </c>
      <c r="D75" s="40">
        <v>750</v>
      </c>
      <c r="E75" s="2"/>
      <c r="G75" s="387" t="s">
        <v>252</v>
      </c>
    </row>
    <row r="76" spans="2:7" thickBot="1" x14ac:dyDescent="0.3">
      <c r="B76" s="25"/>
      <c r="C76" s="26"/>
      <c r="D76" s="234"/>
      <c r="E76" s="2"/>
      <c r="G76" s="390"/>
    </row>
    <row r="77" spans="2:7" thickBot="1" x14ac:dyDescent="0.3">
      <c r="B77" s="25">
        <v>4</v>
      </c>
      <c r="C77" s="26" t="str">
        <f>IF($D72&lt;&gt;"",INDEX('Question grid'!$C$59:$G$69,$B77,(MATCH($F72,'Question grid'!$C$59:$G$59,0))),"")</f>
        <v>Who was this prize for?</v>
      </c>
      <c r="D77" s="235" t="s">
        <v>30</v>
      </c>
      <c r="E77" s="2"/>
      <c r="G77" s="388"/>
    </row>
    <row r="78" spans="2:7" ht="38.25" customHeight="1" thickBot="1" x14ac:dyDescent="0.3">
      <c r="B78" s="25">
        <v>5</v>
      </c>
      <c r="C78" s="26" t="str">
        <f>IF($D72&lt;&gt;"",INDEX('Question grid'!$C$59:$G$69,$B78,(MATCH($F72,'Question grid'!$C$59:$G$59,0))),"")</f>
        <v>What was this to recognise or support?</v>
      </c>
      <c r="D78" s="75" t="s">
        <v>590</v>
      </c>
      <c r="E78" s="2"/>
    </row>
    <row r="79" spans="2:7" x14ac:dyDescent="0.25">
      <c r="B79" s="25"/>
      <c r="C79" s="26"/>
      <c r="D79" s="234"/>
      <c r="E79" s="2"/>
    </row>
    <row r="80" spans="2:7" ht="13.5" thickBot="1" x14ac:dyDescent="0.3">
      <c r="B80" s="25">
        <v>6</v>
      </c>
      <c r="C80" s="26" t="str">
        <f>IF($D72&lt;&gt;"",INDEX('Question grid'!$C$59:$G$69,$B80,(MATCH($F72,'Question grid'!$C$59:$G$59,0))),"")</f>
        <v>Please can you provide the following information:</v>
      </c>
      <c r="D80" s="234"/>
      <c r="E80" s="2"/>
    </row>
    <row r="81" spans="2:7" x14ac:dyDescent="0.25">
      <c r="B81" s="25">
        <v>7</v>
      </c>
      <c r="C81" s="26" t="str">
        <f>IF($D72&lt;&gt;"",INDEX('Question grid'!$C$59:$G$69,$B81,(MATCH($F72,'Question grid'!$C$59:$G$59,0))),"")</f>
        <v>No. applicants</v>
      </c>
      <c r="D81" s="235">
        <v>1</v>
      </c>
      <c r="E81" s="2"/>
    </row>
    <row r="82" spans="2:7" ht="13.5" thickBot="1" x14ac:dyDescent="0.3">
      <c r="B82" s="25">
        <v>8</v>
      </c>
      <c r="C82" s="26" t="str">
        <f>IF($D72&lt;&gt;"",INDEX('Question grid'!$C$59:$G$69,$B82,(MATCH($F72,'Question grid'!$C$59:$G$59,0))),"")</f>
        <v>No. awarded</v>
      </c>
      <c r="D82" s="236">
        <v>1</v>
      </c>
      <c r="E82" s="2"/>
    </row>
    <row r="83" spans="2:7" ht="13.5" thickBot="1" x14ac:dyDescent="0.3">
      <c r="B83" s="25"/>
      <c r="C83" s="26"/>
      <c r="D83" s="273"/>
      <c r="E83" s="2"/>
    </row>
    <row r="84" spans="2:7" ht="26.25" customHeight="1" x14ac:dyDescent="0.25">
      <c r="B84" s="25">
        <v>9</v>
      </c>
      <c r="C84" s="26" t="str">
        <f>IF($D72&lt;&gt;"",INDEX('Question grid'!$C$59:$G$69,$B84,(MATCH($F72,'Question grid'!$C$59:$G$59,0))),"")</f>
        <v>How was this received?</v>
      </c>
      <c r="D84" s="235"/>
      <c r="E84" s="2"/>
    </row>
    <row r="85" spans="2:7" ht="13.5" thickBot="1" x14ac:dyDescent="0.3">
      <c r="B85" s="25">
        <v>10</v>
      </c>
      <c r="C85" s="26" t="str">
        <f>IF($D72&lt;&gt;"",INDEX('Question grid'!$C$59:$G$69,$B85,(MATCH($F72,'Question grid'!$C$59:$G$59,0))),"")</f>
        <v>Will you do this again?</v>
      </c>
      <c r="D85" s="236" t="s">
        <v>2</v>
      </c>
      <c r="E85" s="2"/>
    </row>
    <row r="86" spans="2:7" thickBot="1" x14ac:dyDescent="0.3">
      <c r="B86" s="25"/>
      <c r="C86" s="26"/>
      <c r="D86" s="26"/>
      <c r="E86" s="2"/>
      <c r="F86" s="8"/>
      <c r="G86" s="8"/>
    </row>
    <row r="87" spans="2:7" ht="75" customHeight="1" thickBot="1" x14ac:dyDescent="0.3">
      <c r="B87" s="25">
        <v>11</v>
      </c>
      <c r="C87" s="26" t="str">
        <f>IF($D72&lt;&gt;"",INDEX('Question grid'!$C$59:$G$69,$B87,(MATCH($F72,'Question grid'!$C$59:$G$59,0))),"")</f>
        <v>Please supply any additional information or comments here</v>
      </c>
      <c r="D87" s="145"/>
      <c r="E87" s="2"/>
      <c r="F87" s="8"/>
      <c r="G87" s="8"/>
    </row>
    <row r="88" spans="2:7" x14ac:dyDescent="0.3">
      <c r="B88" s="25"/>
      <c r="C88" s="14"/>
      <c r="D88" s="234"/>
      <c r="E88" s="2"/>
      <c r="G88" s="98"/>
    </row>
    <row r="90" spans="2:7" x14ac:dyDescent="0.25">
      <c r="B90" s="25"/>
      <c r="C90" s="14"/>
      <c r="D90" s="234"/>
      <c r="E90" s="2"/>
    </row>
    <row r="91" spans="2:7" ht="18.75" customHeight="1" x14ac:dyDescent="0.25">
      <c r="B91" s="25"/>
      <c r="C91" s="389" t="s">
        <v>370</v>
      </c>
      <c r="D91" s="389"/>
      <c r="E91" s="2"/>
    </row>
    <row r="92" spans="2:7" ht="13.5" thickBot="1" x14ac:dyDescent="0.35">
      <c r="B92" s="25"/>
      <c r="C92" s="14"/>
      <c r="D92" s="234"/>
      <c r="E92" s="2"/>
      <c r="G92" s="98"/>
    </row>
    <row r="93" spans="2:7" x14ac:dyDescent="0.25">
      <c r="B93" s="25">
        <v>1</v>
      </c>
      <c r="C93" s="46" t="s">
        <v>363</v>
      </c>
      <c r="D93" s="235"/>
      <c r="E93" s="2"/>
      <c r="F93" s="68" t="e">
        <f>VLOOKUP(D93,'Question grid'!$C$46:$D$54,2,FALSE)</f>
        <v>#N/A</v>
      </c>
      <c r="G93" s="387" t="s">
        <v>198</v>
      </c>
    </row>
    <row r="94" spans="2:7" ht="26.25" customHeight="1" thickBot="1" x14ac:dyDescent="0.3">
      <c r="B94" s="25">
        <v>2</v>
      </c>
      <c r="C94" s="26" t="str">
        <f>IF($D93&lt;&gt;"",INDEX('Question grid'!$C$59:$G$69,$B94,(MATCH($F93,'Question grid'!$C$59:$G$59,0))),"")</f>
        <v/>
      </c>
      <c r="D94" s="236"/>
      <c r="E94" s="2"/>
      <c r="G94" s="388"/>
    </row>
    <row r="95" spans="2:7" ht="13.5" thickBot="1" x14ac:dyDescent="0.3">
      <c r="B95" s="25"/>
      <c r="C95" s="26"/>
      <c r="D95" s="234"/>
      <c r="E95" s="2"/>
    </row>
    <row r="96" spans="2:7" thickBot="1" x14ac:dyDescent="0.3">
      <c r="B96" s="25">
        <v>3</v>
      </c>
      <c r="C96" s="26" t="str">
        <f>IF($D93&lt;&gt;"",INDEX('Question grid'!$C$59:$G$69,$B96,(MATCH($F93,'Question grid'!$C$59:$G$59,0))),"")</f>
        <v/>
      </c>
      <c r="D96" s="40"/>
      <c r="E96" s="2"/>
      <c r="G96" s="387" t="s">
        <v>252</v>
      </c>
    </row>
    <row r="97" spans="2:7" thickBot="1" x14ac:dyDescent="0.3">
      <c r="B97" s="25"/>
      <c r="C97" s="26"/>
      <c r="D97" s="234"/>
      <c r="E97" s="2"/>
      <c r="G97" s="390"/>
    </row>
    <row r="98" spans="2:7" thickBot="1" x14ac:dyDescent="0.3">
      <c r="B98" s="25">
        <v>4</v>
      </c>
      <c r="C98" s="26" t="str">
        <f>IF($D93&lt;&gt;"",INDEX('Question grid'!$C$59:$G$69,$B98,(MATCH($F93,'Question grid'!$C$59:$G$59,0))),"")</f>
        <v/>
      </c>
      <c r="D98" s="235"/>
      <c r="E98" s="2"/>
      <c r="G98" s="388"/>
    </row>
    <row r="99" spans="2:7" ht="38.25" customHeight="1" thickBot="1" x14ac:dyDescent="0.3">
      <c r="B99" s="25">
        <v>5</v>
      </c>
      <c r="C99" s="26" t="str">
        <f>IF($D93&lt;&gt;"",INDEX('Question grid'!$C$59:$G$69,$B99,(MATCH($F93,'Question grid'!$C$59:$G$59,0))),"")</f>
        <v/>
      </c>
      <c r="D99" s="75"/>
      <c r="E99" s="2"/>
    </row>
    <row r="100" spans="2:7" x14ac:dyDescent="0.25">
      <c r="B100" s="25"/>
      <c r="C100" s="26"/>
      <c r="D100" s="234"/>
      <c r="E100" s="2"/>
    </row>
    <row r="101" spans="2:7" ht="13.5" thickBot="1" x14ac:dyDescent="0.3">
      <c r="B101" s="25">
        <v>6</v>
      </c>
      <c r="C101" s="26" t="str">
        <f>IF($D93&lt;&gt;"",INDEX('Question grid'!$C$59:$G$69,$B101,(MATCH($F93,'Question grid'!$C$59:$G$59,0))),"")</f>
        <v/>
      </c>
      <c r="D101" s="234"/>
      <c r="E101" s="2"/>
    </row>
    <row r="102" spans="2:7" x14ac:dyDescent="0.25">
      <c r="B102" s="25">
        <v>7</v>
      </c>
      <c r="C102" s="26" t="str">
        <f>IF($D93&lt;&gt;"",INDEX('Question grid'!$C$59:$G$69,$B102,(MATCH($F93,'Question grid'!$C$59:$G$59,0))),"")</f>
        <v/>
      </c>
      <c r="D102" s="235"/>
      <c r="E102" s="2"/>
    </row>
    <row r="103" spans="2:7" ht="13.5" thickBot="1" x14ac:dyDescent="0.3">
      <c r="B103" s="25">
        <v>8</v>
      </c>
      <c r="C103" s="26" t="str">
        <f>IF($D93&lt;&gt;"",INDEX('Question grid'!$C$59:$G$69,$B103,(MATCH($F93,'Question grid'!$C$59:$G$59,0))),"")</f>
        <v/>
      </c>
      <c r="D103" s="236"/>
      <c r="E103" s="2"/>
    </row>
    <row r="104" spans="2:7" ht="13.5" thickBot="1" x14ac:dyDescent="0.3">
      <c r="B104" s="25"/>
      <c r="C104" s="26"/>
      <c r="D104" s="273"/>
      <c r="E104" s="2"/>
    </row>
    <row r="105" spans="2:7" ht="26.25" customHeight="1" x14ac:dyDescent="0.25">
      <c r="B105" s="25">
        <v>9</v>
      </c>
      <c r="C105" s="26" t="str">
        <f>IF($D93&lt;&gt;"",INDEX('Question grid'!$C$59:$G$69,$B105,(MATCH($F93,'Question grid'!$C$59:$G$59,0))),"")</f>
        <v/>
      </c>
      <c r="D105" s="235"/>
      <c r="E105" s="2"/>
    </row>
    <row r="106" spans="2:7" ht="13.5" thickBot="1" x14ac:dyDescent="0.3">
      <c r="B106" s="25">
        <v>10</v>
      </c>
      <c r="C106" s="26" t="str">
        <f>IF($D93&lt;&gt;"",INDEX('Question grid'!$C$59:$G$69,$B106,(MATCH($F93,'Question grid'!$C$59:$G$59,0))),"")</f>
        <v/>
      </c>
      <c r="D106" s="236"/>
      <c r="E106" s="2"/>
    </row>
    <row r="107" spans="2:7" thickBot="1" x14ac:dyDescent="0.3">
      <c r="B107" s="25"/>
      <c r="C107" s="26"/>
      <c r="D107" s="26"/>
      <c r="E107" s="2"/>
      <c r="F107" s="8"/>
      <c r="G107" s="8"/>
    </row>
    <row r="108" spans="2:7" ht="75" customHeight="1" thickBot="1" x14ac:dyDescent="0.3">
      <c r="B108" s="25">
        <v>11</v>
      </c>
      <c r="C108" s="26" t="str">
        <f>IF($D93&lt;&gt;"",INDEX('Question grid'!$C$59:$G$69,$B108,(MATCH($F93,'Question grid'!$C$59:$G$59,0))),"")</f>
        <v/>
      </c>
      <c r="D108" s="145"/>
      <c r="E108" s="2"/>
      <c r="F108" s="8"/>
      <c r="G108" s="8"/>
    </row>
    <row r="109" spans="2:7" x14ac:dyDescent="0.3">
      <c r="B109" s="25"/>
      <c r="C109" s="14"/>
      <c r="D109" s="234"/>
      <c r="E109" s="2"/>
      <c r="G109" s="98"/>
    </row>
    <row r="111" spans="2:7" x14ac:dyDescent="0.25">
      <c r="B111" s="25"/>
      <c r="C111" s="14"/>
      <c r="D111" s="234"/>
      <c r="E111" s="2"/>
    </row>
    <row r="112" spans="2:7" ht="18.75" customHeight="1" x14ac:dyDescent="0.25">
      <c r="B112" s="25"/>
      <c r="C112" s="389" t="s">
        <v>371</v>
      </c>
      <c r="D112" s="389"/>
      <c r="E112" s="2"/>
    </row>
    <row r="113" spans="2:7" ht="13.5" thickBot="1" x14ac:dyDescent="0.35">
      <c r="B113" s="25"/>
      <c r="C113" s="14"/>
      <c r="D113" s="234"/>
      <c r="E113" s="2"/>
      <c r="G113" s="98"/>
    </row>
    <row r="114" spans="2:7" x14ac:dyDescent="0.25">
      <c r="B114" s="25">
        <v>1</v>
      </c>
      <c r="C114" s="46" t="s">
        <v>363</v>
      </c>
      <c r="D114" s="235"/>
      <c r="E114" s="2"/>
      <c r="F114" s="68" t="e">
        <f>VLOOKUP(D114,'Question grid'!$C$46:$D$54,2,FALSE)</f>
        <v>#N/A</v>
      </c>
      <c r="G114" s="387" t="s">
        <v>198</v>
      </c>
    </row>
    <row r="115" spans="2:7" ht="26.25" customHeight="1" thickBot="1" x14ac:dyDescent="0.3">
      <c r="B115" s="25">
        <v>2</v>
      </c>
      <c r="C115" s="26" t="str">
        <f>IF($D114&lt;&gt;"",INDEX('Question grid'!$C$59:$G$69,$B115,(MATCH($F114,'Question grid'!$C$59:$G$59,0))),"")</f>
        <v/>
      </c>
      <c r="D115" s="236"/>
      <c r="E115" s="2"/>
      <c r="G115" s="388"/>
    </row>
    <row r="116" spans="2:7" ht="13.5" thickBot="1" x14ac:dyDescent="0.3">
      <c r="B116" s="25"/>
      <c r="C116" s="26"/>
      <c r="D116" s="234"/>
      <c r="E116" s="2"/>
    </row>
    <row r="117" spans="2:7" thickBot="1" x14ac:dyDescent="0.3">
      <c r="B117" s="25">
        <v>3</v>
      </c>
      <c r="C117" s="26" t="str">
        <f>IF($D114&lt;&gt;"",INDEX('Question grid'!$C$59:$G$69,$B117,(MATCH($F114,'Question grid'!$C$59:$G$59,0))),"")</f>
        <v/>
      </c>
      <c r="D117" s="40"/>
      <c r="E117" s="2"/>
      <c r="G117" s="387" t="s">
        <v>252</v>
      </c>
    </row>
    <row r="118" spans="2:7" thickBot="1" x14ac:dyDescent="0.3">
      <c r="B118" s="25"/>
      <c r="C118" s="26"/>
      <c r="D118" s="234"/>
      <c r="E118" s="2"/>
      <c r="G118" s="390"/>
    </row>
    <row r="119" spans="2:7" thickBot="1" x14ac:dyDescent="0.3">
      <c r="B119" s="25">
        <v>4</v>
      </c>
      <c r="C119" s="26" t="str">
        <f>IF($D114&lt;&gt;"",INDEX('Question grid'!$C$59:$G$69,$B119,(MATCH($F114,'Question grid'!$C$59:$G$59,0))),"")</f>
        <v/>
      </c>
      <c r="D119" s="235"/>
      <c r="E119" s="2"/>
      <c r="G119" s="388"/>
    </row>
    <row r="120" spans="2:7" ht="38.25" customHeight="1" thickBot="1" x14ac:dyDescent="0.3">
      <c r="B120" s="25">
        <v>5</v>
      </c>
      <c r="C120" s="26" t="str">
        <f>IF($D114&lt;&gt;"",INDEX('Question grid'!$C$59:$G$69,$B120,(MATCH($F114,'Question grid'!$C$59:$G$59,0))),"")</f>
        <v/>
      </c>
      <c r="D120" s="75"/>
      <c r="E120" s="2"/>
    </row>
    <row r="121" spans="2:7" x14ac:dyDescent="0.25">
      <c r="B121" s="25"/>
      <c r="C121" s="26"/>
      <c r="D121" s="234"/>
      <c r="E121" s="2"/>
    </row>
    <row r="122" spans="2:7" ht="13.5" thickBot="1" x14ac:dyDescent="0.3">
      <c r="B122" s="25">
        <v>6</v>
      </c>
      <c r="C122" s="26" t="str">
        <f>IF($D114&lt;&gt;"",INDEX('Question grid'!$C$59:$G$69,$B122,(MATCH($F114,'Question grid'!$C$59:$G$59,0))),"")</f>
        <v/>
      </c>
      <c r="D122" s="234"/>
      <c r="E122" s="2"/>
    </row>
    <row r="123" spans="2:7" x14ac:dyDescent="0.25">
      <c r="B123" s="25">
        <v>7</v>
      </c>
      <c r="C123" s="26" t="str">
        <f>IF($D114&lt;&gt;"",INDEX('Question grid'!$C$59:$G$69,$B123,(MATCH($F114,'Question grid'!$C$59:$G$59,0))),"")</f>
        <v/>
      </c>
      <c r="D123" s="235"/>
      <c r="E123" s="2"/>
    </row>
    <row r="124" spans="2:7" ht="13.5" thickBot="1" x14ac:dyDescent="0.3">
      <c r="B124" s="25">
        <v>8</v>
      </c>
      <c r="C124" s="26" t="str">
        <f>IF($D114&lt;&gt;"",INDEX('Question grid'!$C$59:$G$69,$B124,(MATCH($F114,'Question grid'!$C$59:$G$59,0))),"")</f>
        <v/>
      </c>
      <c r="D124" s="236"/>
      <c r="E124" s="2"/>
    </row>
    <row r="125" spans="2:7" ht="13.5" thickBot="1" x14ac:dyDescent="0.3">
      <c r="B125" s="25"/>
      <c r="C125" s="26"/>
      <c r="D125" s="273"/>
      <c r="E125" s="2"/>
    </row>
    <row r="126" spans="2:7" ht="26.25" customHeight="1" x14ac:dyDescent="0.25">
      <c r="B126" s="25">
        <v>9</v>
      </c>
      <c r="C126" s="26" t="str">
        <f>IF($D114&lt;&gt;"",INDEX('Question grid'!$C$59:$G$69,$B126,(MATCH($F114,'Question grid'!$C$59:$G$59,0))),"")</f>
        <v/>
      </c>
      <c r="D126" s="235"/>
      <c r="E126" s="2"/>
    </row>
    <row r="127" spans="2:7" ht="13.5" thickBot="1" x14ac:dyDescent="0.3">
      <c r="B127" s="25">
        <v>10</v>
      </c>
      <c r="C127" s="26" t="str">
        <f>IF($D114&lt;&gt;"",INDEX('Question grid'!$C$59:$G$69,$B127,(MATCH($F114,'Question grid'!$C$59:$G$59,0))),"")</f>
        <v/>
      </c>
      <c r="D127" s="236"/>
      <c r="E127" s="2"/>
    </row>
    <row r="128" spans="2:7" thickBot="1" x14ac:dyDescent="0.3">
      <c r="B128" s="25"/>
      <c r="C128" s="26"/>
      <c r="D128" s="26"/>
      <c r="E128" s="2"/>
      <c r="F128" s="8"/>
      <c r="G128" s="8"/>
    </row>
    <row r="129" spans="2:7" ht="75" customHeight="1" thickBot="1" x14ac:dyDescent="0.3">
      <c r="B129" s="25">
        <v>11</v>
      </c>
      <c r="C129" s="26" t="str">
        <f>IF($D114&lt;&gt;"",INDEX('Question grid'!$C$59:$G$69,$B129,(MATCH($F114,'Question grid'!$C$59:$G$59,0))),"")</f>
        <v/>
      </c>
      <c r="D129" s="145"/>
      <c r="E129" s="2"/>
      <c r="F129" s="8"/>
      <c r="G129" s="8"/>
    </row>
    <row r="130" spans="2:7" x14ac:dyDescent="0.3">
      <c r="B130" s="25"/>
      <c r="C130" s="14"/>
      <c r="D130" s="234"/>
      <c r="E130" s="2"/>
      <c r="G130" s="98"/>
    </row>
    <row r="132" spans="2:7" x14ac:dyDescent="0.25">
      <c r="B132" s="25"/>
      <c r="C132" s="14"/>
      <c r="D132" s="234"/>
      <c r="E132" s="2"/>
    </row>
    <row r="133" spans="2:7" ht="18.75" customHeight="1" x14ac:dyDescent="0.25">
      <c r="B133" s="25"/>
      <c r="C133" s="389" t="s">
        <v>372</v>
      </c>
      <c r="D133" s="389"/>
      <c r="E133" s="2"/>
    </row>
    <row r="134" spans="2:7" ht="13.5" thickBot="1" x14ac:dyDescent="0.35">
      <c r="B134" s="25"/>
      <c r="C134" s="14"/>
      <c r="D134" s="234"/>
      <c r="E134" s="2"/>
      <c r="G134" s="98"/>
    </row>
    <row r="135" spans="2:7" x14ac:dyDescent="0.25">
      <c r="B135" s="25">
        <v>1</v>
      </c>
      <c r="C135" s="46" t="s">
        <v>363</v>
      </c>
      <c r="D135" s="235"/>
      <c r="E135" s="2"/>
      <c r="F135" s="68" t="e">
        <f>VLOOKUP(D135,'Question grid'!$C$46:$D$54,2,FALSE)</f>
        <v>#N/A</v>
      </c>
      <c r="G135" s="387" t="s">
        <v>198</v>
      </c>
    </row>
    <row r="136" spans="2:7" ht="26.25" customHeight="1" thickBot="1" x14ac:dyDescent="0.3">
      <c r="B136" s="25">
        <v>2</v>
      </c>
      <c r="C136" s="26" t="str">
        <f>IF($D135&lt;&gt;"",INDEX('Question grid'!$C$59:$G$69,$B136,(MATCH($F135,'Question grid'!$C$59:$G$59,0))),"")</f>
        <v/>
      </c>
      <c r="D136" s="236"/>
      <c r="E136" s="2"/>
      <c r="G136" s="388"/>
    </row>
    <row r="137" spans="2:7" ht="13.5" thickBot="1" x14ac:dyDescent="0.3">
      <c r="B137" s="25"/>
      <c r="C137" s="26"/>
      <c r="D137" s="234"/>
      <c r="E137" s="2"/>
    </row>
    <row r="138" spans="2:7" thickBot="1" x14ac:dyDescent="0.3">
      <c r="B138" s="25">
        <v>3</v>
      </c>
      <c r="C138" s="26" t="str">
        <f>IF($D135&lt;&gt;"",INDEX('Question grid'!$C$59:$G$69,$B138,(MATCH($F135,'Question grid'!$C$59:$G$59,0))),"")</f>
        <v/>
      </c>
      <c r="D138" s="40"/>
      <c r="E138" s="2"/>
      <c r="G138" s="387" t="s">
        <v>252</v>
      </c>
    </row>
    <row r="139" spans="2:7" thickBot="1" x14ac:dyDescent="0.3">
      <c r="B139" s="25"/>
      <c r="C139" s="26"/>
      <c r="D139" s="234"/>
      <c r="E139" s="2"/>
      <c r="G139" s="390"/>
    </row>
    <row r="140" spans="2:7" thickBot="1" x14ac:dyDescent="0.3">
      <c r="B140" s="25">
        <v>4</v>
      </c>
      <c r="C140" s="26" t="str">
        <f>IF($D135&lt;&gt;"",INDEX('Question grid'!$C$59:$G$69,$B140,(MATCH($F135,'Question grid'!$C$59:$G$59,0))),"")</f>
        <v/>
      </c>
      <c r="D140" s="235"/>
      <c r="E140" s="2"/>
      <c r="G140" s="388"/>
    </row>
    <row r="141" spans="2:7" ht="38.25" customHeight="1" thickBot="1" x14ac:dyDescent="0.3">
      <c r="B141" s="25">
        <v>5</v>
      </c>
      <c r="C141" s="26" t="str">
        <f>IF($D135&lt;&gt;"",INDEX('Question grid'!$C$59:$G$69,$B141,(MATCH($F135,'Question grid'!$C$59:$G$59,0))),"")</f>
        <v/>
      </c>
      <c r="D141" s="75"/>
      <c r="E141" s="2"/>
    </row>
    <row r="142" spans="2:7" x14ac:dyDescent="0.25">
      <c r="B142" s="25"/>
      <c r="C142" s="26"/>
      <c r="D142" s="234"/>
      <c r="E142" s="2"/>
    </row>
    <row r="143" spans="2:7" ht="13.5" thickBot="1" x14ac:dyDescent="0.3">
      <c r="B143" s="25">
        <v>6</v>
      </c>
      <c r="C143" s="26" t="str">
        <f>IF($D135&lt;&gt;"",INDEX('Question grid'!$C$59:$G$69,$B143,(MATCH($F135,'Question grid'!$C$59:$G$59,0))),"")</f>
        <v/>
      </c>
      <c r="D143" s="234"/>
      <c r="E143" s="2"/>
    </row>
    <row r="144" spans="2:7" x14ac:dyDescent="0.25">
      <c r="B144" s="25">
        <v>7</v>
      </c>
      <c r="C144" s="26" t="str">
        <f>IF($D135&lt;&gt;"",INDEX('Question grid'!$C$59:$G$69,$B144,(MATCH($F135,'Question grid'!$C$59:$G$59,0))),"")</f>
        <v/>
      </c>
      <c r="D144" s="235"/>
      <c r="E144" s="2"/>
    </row>
    <row r="145" spans="2:7" ht="13.5" thickBot="1" x14ac:dyDescent="0.3">
      <c r="B145" s="25">
        <v>8</v>
      </c>
      <c r="C145" s="26" t="str">
        <f>IF($D135&lt;&gt;"",INDEX('Question grid'!$C$59:$G$69,$B145,(MATCH($F135,'Question grid'!$C$59:$G$59,0))),"")</f>
        <v/>
      </c>
      <c r="D145" s="236"/>
      <c r="E145" s="2"/>
    </row>
    <row r="146" spans="2:7" ht="13.5" thickBot="1" x14ac:dyDescent="0.3">
      <c r="B146" s="25"/>
      <c r="C146" s="26"/>
      <c r="D146" s="273"/>
      <c r="E146" s="2"/>
    </row>
    <row r="147" spans="2:7" ht="26.25" customHeight="1" x14ac:dyDescent="0.25">
      <c r="B147" s="25">
        <v>9</v>
      </c>
      <c r="C147" s="26" t="str">
        <f>IF($D135&lt;&gt;"",INDEX('Question grid'!$C$59:$G$69,$B147,(MATCH($F135,'Question grid'!$C$59:$G$59,0))),"")</f>
        <v/>
      </c>
      <c r="D147" s="235"/>
      <c r="E147" s="2"/>
    </row>
    <row r="148" spans="2:7" ht="13.5" thickBot="1" x14ac:dyDescent="0.3">
      <c r="B148" s="25">
        <v>10</v>
      </c>
      <c r="C148" s="26" t="str">
        <f>IF($D135&lt;&gt;"",INDEX('Question grid'!$C$59:$G$69,$B148,(MATCH($F135,'Question grid'!$C$59:$G$59,0))),"")</f>
        <v/>
      </c>
      <c r="D148" s="236"/>
      <c r="E148" s="2"/>
    </row>
    <row r="149" spans="2:7" thickBot="1" x14ac:dyDescent="0.3">
      <c r="B149" s="25"/>
      <c r="C149" s="26"/>
      <c r="D149" s="26"/>
      <c r="E149" s="2"/>
      <c r="F149" s="8"/>
      <c r="G149" s="8"/>
    </row>
    <row r="150" spans="2:7" ht="75" customHeight="1" thickBot="1" x14ac:dyDescent="0.3">
      <c r="B150" s="25">
        <v>11</v>
      </c>
      <c r="C150" s="26" t="str">
        <f>IF($D135&lt;&gt;"",INDEX('Question grid'!$C$59:$G$69,$B150,(MATCH($F135,'Question grid'!$C$59:$G$59,0))),"")</f>
        <v/>
      </c>
      <c r="D150" s="145"/>
      <c r="E150" s="2"/>
      <c r="F150" s="8"/>
      <c r="G150" s="8"/>
    </row>
    <row r="151" spans="2:7" x14ac:dyDescent="0.3">
      <c r="B151" s="25"/>
      <c r="C151" s="14"/>
      <c r="D151" s="234"/>
      <c r="E151" s="2"/>
      <c r="G151" s="98"/>
    </row>
    <row r="153" spans="2:7" x14ac:dyDescent="0.25">
      <c r="B153" s="25"/>
      <c r="C153" s="14"/>
      <c r="D153" s="234"/>
      <c r="E153" s="2"/>
    </row>
    <row r="154" spans="2:7" ht="18.75" customHeight="1" x14ac:dyDescent="0.25">
      <c r="B154" s="25"/>
      <c r="C154" s="389" t="s">
        <v>373</v>
      </c>
      <c r="D154" s="389"/>
      <c r="E154" s="2"/>
    </row>
    <row r="155" spans="2:7" ht="13.5" thickBot="1" x14ac:dyDescent="0.35">
      <c r="B155" s="25"/>
      <c r="C155" s="14"/>
      <c r="D155" s="234"/>
      <c r="E155" s="2"/>
      <c r="G155" s="98"/>
    </row>
    <row r="156" spans="2:7" x14ac:dyDescent="0.25">
      <c r="B156" s="25">
        <v>1</v>
      </c>
      <c r="C156" s="46" t="s">
        <v>363</v>
      </c>
      <c r="D156" s="235"/>
      <c r="E156" s="2"/>
      <c r="F156" s="68" t="e">
        <f>VLOOKUP(D156,'Question grid'!$C$46:$D$54,2,FALSE)</f>
        <v>#N/A</v>
      </c>
      <c r="G156" s="387" t="s">
        <v>198</v>
      </c>
    </row>
    <row r="157" spans="2:7" ht="26.25" customHeight="1" thickBot="1" x14ac:dyDescent="0.3">
      <c r="B157" s="25">
        <v>2</v>
      </c>
      <c r="C157" s="26" t="str">
        <f>IF($D156&lt;&gt;"",INDEX('Question grid'!$C$59:$G$69,$B157,(MATCH($F156,'Question grid'!$C$59:$G$59,0))),"")</f>
        <v/>
      </c>
      <c r="D157" s="236"/>
      <c r="E157" s="2"/>
      <c r="G157" s="388"/>
    </row>
    <row r="158" spans="2:7" ht="13.5" thickBot="1" x14ac:dyDescent="0.3">
      <c r="B158" s="25"/>
      <c r="C158" s="26"/>
      <c r="D158" s="234"/>
      <c r="E158" s="2"/>
    </row>
    <row r="159" spans="2:7" thickBot="1" x14ac:dyDescent="0.3">
      <c r="B159" s="25">
        <v>3</v>
      </c>
      <c r="C159" s="26" t="str">
        <f>IF($D156&lt;&gt;"",INDEX('Question grid'!$C$59:$G$69,$B159,(MATCH($F156,'Question grid'!$C$59:$G$59,0))),"")</f>
        <v/>
      </c>
      <c r="D159" s="40"/>
      <c r="E159" s="2"/>
      <c r="G159" s="387" t="s">
        <v>252</v>
      </c>
    </row>
    <row r="160" spans="2:7" thickBot="1" x14ac:dyDescent="0.3">
      <c r="B160" s="25"/>
      <c r="C160" s="26"/>
      <c r="D160" s="234"/>
      <c r="E160" s="2"/>
      <c r="G160" s="390"/>
    </row>
    <row r="161" spans="2:7" thickBot="1" x14ac:dyDescent="0.3">
      <c r="B161" s="25">
        <v>4</v>
      </c>
      <c r="C161" s="26" t="str">
        <f>IF($D156&lt;&gt;"",INDEX('Question grid'!$C$59:$G$69,$B161,(MATCH($F156,'Question grid'!$C$59:$G$59,0))),"")</f>
        <v/>
      </c>
      <c r="D161" s="235"/>
      <c r="E161" s="2"/>
      <c r="G161" s="388"/>
    </row>
    <row r="162" spans="2:7" ht="38.25" customHeight="1" thickBot="1" x14ac:dyDescent="0.3">
      <c r="B162" s="25">
        <v>5</v>
      </c>
      <c r="C162" s="26" t="str">
        <f>IF($D156&lt;&gt;"",INDEX('Question grid'!$C$59:$G$69,$B162,(MATCH($F156,'Question grid'!$C$59:$G$59,0))),"")</f>
        <v/>
      </c>
      <c r="D162" s="75"/>
      <c r="E162" s="2"/>
    </row>
    <row r="163" spans="2:7" x14ac:dyDescent="0.25">
      <c r="B163" s="25"/>
      <c r="C163" s="26"/>
      <c r="D163" s="234"/>
      <c r="E163" s="2"/>
    </row>
    <row r="164" spans="2:7" ht="13.5" thickBot="1" x14ac:dyDescent="0.3">
      <c r="B164" s="25">
        <v>6</v>
      </c>
      <c r="C164" s="26" t="str">
        <f>IF($D156&lt;&gt;"",INDEX('Question grid'!$C$59:$G$69,$B164,(MATCH($F156,'Question grid'!$C$59:$G$59,0))),"")</f>
        <v/>
      </c>
      <c r="D164" s="234"/>
      <c r="E164" s="2"/>
    </row>
    <row r="165" spans="2:7" x14ac:dyDescent="0.25">
      <c r="B165" s="25">
        <v>7</v>
      </c>
      <c r="C165" s="26" t="str">
        <f>IF($D156&lt;&gt;"",INDEX('Question grid'!$C$59:$G$69,$B165,(MATCH($F156,'Question grid'!$C$59:$G$59,0))),"")</f>
        <v/>
      </c>
      <c r="D165" s="235"/>
      <c r="E165" s="2"/>
    </row>
    <row r="166" spans="2:7" ht="13.5" thickBot="1" x14ac:dyDescent="0.3">
      <c r="B166" s="25">
        <v>8</v>
      </c>
      <c r="C166" s="26" t="str">
        <f>IF($D156&lt;&gt;"",INDEX('Question grid'!$C$59:$G$69,$B166,(MATCH($F156,'Question grid'!$C$59:$G$59,0))),"")</f>
        <v/>
      </c>
      <c r="D166" s="236"/>
      <c r="E166" s="2"/>
    </row>
    <row r="167" spans="2:7" ht="13.5" thickBot="1" x14ac:dyDescent="0.3">
      <c r="B167" s="25"/>
      <c r="C167" s="26"/>
      <c r="D167" s="273"/>
      <c r="E167" s="2"/>
    </row>
    <row r="168" spans="2:7" ht="26.25" customHeight="1" x14ac:dyDescent="0.25">
      <c r="B168" s="25">
        <v>9</v>
      </c>
      <c r="C168" s="26" t="str">
        <f>IF($D156&lt;&gt;"",INDEX('Question grid'!$C$59:$G$69,$B168,(MATCH($F156,'Question grid'!$C$59:$G$59,0))),"")</f>
        <v/>
      </c>
      <c r="D168" s="235"/>
      <c r="E168" s="2"/>
    </row>
    <row r="169" spans="2:7" ht="13.5" thickBot="1" x14ac:dyDescent="0.3">
      <c r="B169" s="25">
        <v>10</v>
      </c>
      <c r="C169" s="26" t="str">
        <f>IF($D156&lt;&gt;"",INDEX('Question grid'!$C$59:$G$69,$B169,(MATCH($F156,'Question grid'!$C$59:$G$59,0))),"")</f>
        <v/>
      </c>
      <c r="D169" s="236"/>
      <c r="E169" s="2"/>
    </row>
    <row r="170" spans="2:7" thickBot="1" x14ac:dyDescent="0.3">
      <c r="B170" s="25"/>
      <c r="C170" s="26"/>
      <c r="D170" s="26"/>
      <c r="E170" s="2"/>
      <c r="F170" s="8"/>
      <c r="G170" s="8"/>
    </row>
    <row r="171" spans="2:7" ht="75" customHeight="1" thickBot="1" x14ac:dyDescent="0.3">
      <c r="B171" s="25">
        <v>11</v>
      </c>
      <c r="C171" s="26" t="str">
        <f>IF($D156&lt;&gt;"",INDEX('Question grid'!$C$59:$G$69,$B171,(MATCH($F156,'Question grid'!$C$59:$G$59,0))),"")</f>
        <v/>
      </c>
      <c r="D171" s="145"/>
      <c r="E171" s="2"/>
      <c r="F171" s="8"/>
      <c r="G171" s="8"/>
    </row>
    <row r="172" spans="2:7" x14ac:dyDescent="0.3">
      <c r="B172" s="25"/>
      <c r="C172" s="14"/>
      <c r="D172" s="234"/>
      <c r="E172" s="2"/>
      <c r="G172" s="98"/>
    </row>
    <row r="174" spans="2:7" x14ac:dyDescent="0.25">
      <c r="B174" s="25"/>
      <c r="C174" s="14"/>
      <c r="D174" s="234"/>
      <c r="E174" s="2"/>
    </row>
    <row r="175" spans="2:7" ht="18.75" customHeight="1" x14ac:dyDescent="0.25">
      <c r="B175" s="25"/>
      <c r="C175" s="389" t="s">
        <v>374</v>
      </c>
      <c r="D175" s="389"/>
      <c r="E175" s="2"/>
    </row>
    <row r="176" spans="2:7" ht="13.5" thickBot="1" x14ac:dyDescent="0.35">
      <c r="B176" s="25"/>
      <c r="C176" s="14"/>
      <c r="D176" s="234"/>
      <c r="E176" s="2"/>
      <c r="G176" s="98"/>
    </row>
    <row r="177" spans="2:7" x14ac:dyDescent="0.25">
      <c r="B177" s="25">
        <v>1</v>
      </c>
      <c r="C177" s="46" t="s">
        <v>363</v>
      </c>
      <c r="D177" s="235"/>
      <c r="E177" s="2"/>
      <c r="F177" s="68" t="e">
        <f>VLOOKUP(D177,'Question grid'!$C$46:$D$54,2,FALSE)</f>
        <v>#N/A</v>
      </c>
      <c r="G177" s="387" t="s">
        <v>198</v>
      </c>
    </row>
    <row r="178" spans="2:7" ht="26.25" customHeight="1" thickBot="1" x14ac:dyDescent="0.3">
      <c r="B178" s="25">
        <v>2</v>
      </c>
      <c r="C178" s="26" t="str">
        <f>IF($D177&lt;&gt;"",INDEX('Question grid'!$C$59:$G$69,$B178,(MATCH($F177,'Question grid'!$C$59:$G$59,0))),"")</f>
        <v/>
      </c>
      <c r="D178" s="236"/>
      <c r="E178" s="2"/>
      <c r="G178" s="388"/>
    </row>
    <row r="179" spans="2:7" ht="13.5" thickBot="1" x14ac:dyDescent="0.3">
      <c r="B179" s="25"/>
      <c r="C179" s="26"/>
      <c r="D179" s="234"/>
      <c r="E179" s="2"/>
    </row>
    <row r="180" spans="2:7" thickBot="1" x14ac:dyDescent="0.3">
      <c r="B180" s="25">
        <v>3</v>
      </c>
      <c r="C180" s="26" t="str">
        <f>IF($D177&lt;&gt;"",INDEX('Question grid'!$C$59:$G$69,$B180,(MATCH($F177,'Question grid'!$C$59:$G$59,0))),"")</f>
        <v/>
      </c>
      <c r="D180" s="40"/>
      <c r="E180" s="2"/>
      <c r="G180" s="387" t="s">
        <v>252</v>
      </c>
    </row>
    <row r="181" spans="2:7" thickBot="1" x14ac:dyDescent="0.3">
      <c r="B181" s="25"/>
      <c r="C181" s="26"/>
      <c r="D181" s="234"/>
      <c r="E181" s="2"/>
      <c r="G181" s="390"/>
    </row>
    <row r="182" spans="2:7" thickBot="1" x14ac:dyDescent="0.3">
      <c r="B182" s="25">
        <v>4</v>
      </c>
      <c r="C182" s="26" t="str">
        <f>IF($D177&lt;&gt;"",INDEX('Question grid'!$C$59:$G$69,$B182,(MATCH($F177,'Question grid'!$C$59:$G$59,0))),"")</f>
        <v/>
      </c>
      <c r="D182" s="235"/>
      <c r="E182" s="2"/>
      <c r="G182" s="388"/>
    </row>
    <row r="183" spans="2:7" ht="38.25" customHeight="1" thickBot="1" x14ac:dyDescent="0.3">
      <c r="B183" s="25">
        <v>5</v>
      </c>
      <c r="C183" s="26" t="str">
        <f>IF($D177&lt;&gt;"",INDEX('Question grid'!$C$59:$G$69,$B183,(MATCH($F177,'Question grid'!$C$59:$G$59,0))),"")</f>
        <v/>
      </c>
      <c r="D183" s="75"/>
      <c r="E183" s="2"/>
    </row>
    <row r="184" spans="2:7" x14ac:dyDescent="0.25">
      <c r="B184" s="25"/>
      <c r="C184" s="26"/>
      <c r="D184" s="234"/>
      <c r="E184" s="2"/>
    </row>
    <row r="185" spans="2:7" ht="13.5" thickBot="1" x14ac:dyDescent="0.3">
      <c r="B185" s="25">
        <v>6</v>
      </c>
      <c r="C185" s="26" t="str">
        <f>IF($D177&lt;&gt;"",INDEX('Question grid'!$C$59:$G$69,$B185,(MATCH($F177,'Question grid'!$C$59:$G$59,0))),"")</f>
        <v/>
      </c>
      <c r="D185" s="234"/>
      <c r="E185" s="2"/>
    </row>
    <row r="186" spans="2:7" x14ac:dyDescent="0.25">
      <c r="B186" s="25">
        <v>7</v>
      </c>
      <c r="C186" s="26" t="str">
        <f>IF($D177&lt;&gt;"",INDEX('Question grid'!$C$59:$G$69,$B186,(MATCH($F177,'Question grid'!$C$59:$G$59,0))),"")</f>
        <v/>
      </c>
      <c r="D186" s="235"/>
      <c r="E186" s="2"/>
    </row>
    <row r="187" spans="2:7" ht="13.5" thickBot="1" x14ac:dyDescent="0.3">
      <c r="B187" s="25">
        <v>8</v>
      </c>
      <c r="C187" s="26" t="str">
        <f>IF($D177&lt;&gt;"",INDEX('Question grid'!$C$59:$G$69,$B187,(MATCH($F177,'Question grid'!$C$59:$G$59,0))),"")</f>
        <v/>
      </c>
      <c r="D187" s="236"/>
      <c r="E187" s="2"/>
    </row>
    <row r="188" spans="2:7" ht="13.5" thickBot="1" x14ac:dyDescent="0.3">
      <c r="B188" s="25"/>
      <c r="C188" s="26"/>
      <c r="D188" s="273"/>
      <c r="E188" s="2"/>
    </row>
    <row r="189" spans="2:7" ht="26.25" customHeight="1" x14ac:dyDescent="0.25">
      <c r="B189" s="25">
        <v>9</v>
      </c>
      <c r="C189" s="26" t="str">
        <f>IF($D177&lt;&gt;"",INDEX('Question grid'!$C$59:$G$69,$B189,(MATCH($F177,'Question grid'!$C$59:$G$59,0))),"")</f>
        <v/>
      </c>
      <c r="D189" s="235"/>
      <c r="E189" s="2"/>
    </row>
    <row r="190" spans="2:7" ht="13.5" thickBot="1" x14ac:dyDescent="0.3">
      <c r="B190" s="25">
        <v>10</v>
      </c>
      <c r="C190" s="26" t="str">
        <f>IF($D177&lt;&gt;"",INDEX('Question grid'!$C$59:$G$69,$B190,(MATCH($F177,'Question grid'!$C$59:$G$59,0))),"")</f>
        <v/>
      </c>
      <c r="D190" s="236"/>
      <c r="E190" s="2"/>
    </row>
    <row r="191" spans="2:7" thickBot="1" x14ac:dyDescent="0.3">
      <c r="B191" s="25"/>
      <c r="C191" s="26"/>
      <c r="D191" s="26"/>
      <c r="E191" s="2"/>
      <c r="F191" s="8"/>
      <c r="G191" s="8"/>
    </row>
    <row r="192" spans="2:7" ht="75" customHeight="1" thickBot="1" x14ac:dyDescent="0.3">
      <c r="B192" s="25">
        <v>11</v>
      </c>
      <c r="C192" s="26" t="str">
        <f>IF($D177&lt;&gt;"",INDEX('Question grid'!$C$59:$G$69,$B192,(MATCH($F177,'Question grid'!$C$59:$G$59,0))),"")</f>
        <v/>
      </c>
      <c r="D192" s="145"/>
      <c r="E192" s="2"/>
      <c r="F192" s="8"/>
      <c r="G192" s="8"/>
    </row>
    <row r="193" spans="2:7" x14ac:dyDescent="0.3">
      <c r="B193" s="25"/>
      <c r="C193" s="14"/>
      <c r="D193" s="234"/>
      <c r="E193" s="2"/>
      <c r="G193" s="98"/>
    </row>
    <row r="195" spans="2:7" x14ac:dyDescent="0.25">
      <c r="B195" s="25"/>
      <c r="C195" s="14"/>
      <c r="D195" s="234"/>
      <c r="E195" s="2"/>
    </row>
    <row r="196" spans="2:7" ht="18.75" customHeight="1" x14ac:dyDescent="0.25">
      <c r="B196" s="25"/>
      <c r="C196" s="389" t="s">
        <v>375</v>
      </c>
      <c r="D196" s="389"/>
      <c r="E196" s="2"/>
    </row>
    <row r="197" spans="2:7" ht="13.5" thickBot="1" x14ac:dyDescent="0.35">
      <c r="B197" s="25"/>
      <c r="C197" s="14"/>
      <c r="D197" s="234"/>
      <c r="E197" s="2"/>
      <c r="G197" s="98"/>
    </row>
    <row r="198" spans="2:7" x14ac:dyDescent="0.25">
      <c r="B198" s="25">
        <v>1</v>
      </c>
      <c r="C198" s="46" t="s">
        <v>363</v>
      </c>
      <c r="D198" s="235"/>
      <c r="E198" s="2"/>
      <c r="F198" s="68" t="e">
        <f>VLOOKUP(D198,'Question grid'!$C$46:$D$54,2,FALSE)</f>
        <v>#N/A</v>
      </c>
      <c r="G198" s="387" t="s">
        <v>198</v>
      </c>
    </row>
    <row r="199" spans="2:7" ht="26.25" customHeight="1" thickBot="1" x14ac:dyDescent="0.3">
      <c r="B199" s="25">
        <v>2</v>
      </c>
      <c r="C199" s="26" t="str">
        <f>IF($D198&lt;&gt;"",INDEX('Question grid'!$C$59:$G$69,$B199,(MATCH($F198,'Question grid'!$C$59:$G$59,0))),"")</f>
        <v/>
      </c>
      <c r="D199" s="236"/>
      <c r="E199" s="2"/>
      <c r="G199" s="388"/>
    </row>
    <row r="200" spans="2:7" ht="13.5" thickBot="1" x14ac:dyDescent="0.3">
      <c r="B200" s="25"/>
      <c r="C200" s="26"/>
      <c r="D200" s="234"/>
      <c r="E200" s="2"/>
    </row>
    <row r="201" spans="2:7" thickBot="1" x14ac:dyDescent="0.3">
      <c r="B201" s="25">
        <v>3</v>
      </c>
      <c r="C201" s="26" t="str">
        <f>IF($D198&lt;&gt;"",INDEX('Question grid'!$C$59:$G$69,$B201,(MATCH($F198,'Question grid'!$C$59:$G$59,0))),"")</f>
        <v/>
      </c>
      <c r="D201" s="40"/>
      <c r="E201" s="2"/>
      <c r="G201" s="387" t="s">
        <v>252</v>
      </c>
    </row>
    <row r="202" spans="2:7" thickBot="1" x14ac:dyDescent="0.3">
      <c r="B202" s="25"/>
      <c r="C202" s="26"/>
      <c r="D202" s="234"/>
      <c r="E202" s="2"/>
      <c r="G202" s="390"/>
    </row>
    <row r="203" spans="2:7" thickBot="1" x14ac:dyDescent="0.3">
      <c r="B203" s="25">
        <v>4</v>
      </c>
      <c r="C203" s="26" t="str">
        <f>IF($D198&lt;&gt;"",INDEX('Question grid'!$C$59:$G$69,$B203,(MATCH($F198,'Question grid'!$C$59:$G$59,0))),"")</f>
        <v/>
      </c>
      <c r="D203" s="235"/>
      <c r="E203" s="2"/>
      <c r="G203" s="388"/>
    </row>
    <row r="204" spans="2:7" ht="38.25" customHeight="1" thickBot="1" x14ac:dyDescent="0.3">
      <c r="B204" s="25">
        <v>5</v>
      </c>
      <c r="C204" s="26" t="str">
        <f>IF($D198&lt;&gt;"",INDEX('Question grid'!$C$59:$G$69,$B204,(MATCH($F198,'Question grid'!$C$59:$G$59,0))),"")</f>
        <v/>
      </c>
      <c r="D204" s="75"/>
      <c r="E204" s="2"/>
    </row>
    <row r="205" spans="2:7" x14ac:dyDescent="0.25">
      <c r="B205" s="25"/>
      <c r="C205" s="26"/>
      <c r="D205" s="234"/>
      <c r="E205" s="2"/>
    </row>
    <row r="206" spans="2:7" ht="13.5" thickBot="1" x14ac:dyDescent="0.3">
      <c r="B206" s="25">
        <v>6</v>
      </c>
      <c r="C206" s="26" t="str">
        <f>IF($D198&lt;&gt;"",INDEX('Question grid'!$C$59:$G$69,$B206,(MATCH($F198,'Question grid'!$C$59:$G$59,0))),"")</f>
        <v/>
      </c>
      <c r="D206" s="234"/>
      <c r="E206" s="2"/>
    </row>
    <row r="207" spans="2:7" x14ac:dyDescent="0.25">
      <c r="B207" s="25">
        <v>7</v>
      </c>
      <c r="C207" s="26" t="str">
        <f>IF($D198&lt;&gt;"",INDEX('Question grid'!$C$59:$G$69,$B207,(MATCH($F198,'Question grid'!$C$59:$G$59,0))),"")</f>
        <v/>
      </c>
      <c r="D207" s="235"/>
      <c r="E207" s="2"/>
    </row>
    <row r="208" spans="2:7" ht="13.5" thickBot="1" x14ac:dyDescent="0.3">
      <c r="B208" s="25">
        <v>8</v>
      </c>
      <c r="C208" s="26" t="str">
        <f>IF($D198&lt;&gt;"",INDEX('Question grid'!$C$59:$G$69,$B208,(MATCH($F198,'Question grid'!$C$59:$G$59,0))),"")</f>
        <v/>
      </c>
      <c r="D208" s="236"/>
      <c r="E208" s="2"/>
    </row>
    <row r="209" spans="2:7" ht="13.5" thickBot="1" x14ac:dyDescent="0.3">
      <c r="B209" s="25"/>
      <c r="C209" s="26"/>
      <c r="D209" s="273"/>
      <c r="E209" s="2"/>
    </row>
    <row r="210" spans="2:7" ht="26.25" customHeight="1" x14ac:dyDescent="0.25">
      <c r="B210" s="25">
        <v>9</v>
      </c>
      <c r="C210" s="26" t="str">
        <f>IF($D198&lt;&gt;"",INDEX('Question grid'!$C$59:$G$69,$B210,(MATCH($F198,'Question grid'!$C$59:$G$59,0))),"")</f>
        <v/>
      </c>
      <c r="D210" s="235"/>
      <c r="E210" s="2"/>
    </row>
    <row r="211" spans="2:7" ht="13.5" thickBot="1" x14ac:dyDescent="0.3">
      <c r="B211" s="25">
        <v>10</v>
      </c>
      <c r="C211" s="26" t="str">
        <f>IF($D198&lt;&gt;"",INDEX('Question grid'!$C$59:$G$69,$B211,(MATCH($F198,'Question grid'!$C$59:$G$59,0))),"")</f>
        <v/>
      </c>
      <c r="D211" s="236"/>
      <c r="E211" s="2"/>
    </row>
    <row r="212" spans="2:7" thickBot="1" x14ac:dyDescent="0.3">
      <c r="B212" s="25"/>
      <c r="C212" s="26"/>
      <c r="D212" s="26"/>
      <c r="E212" s="2"/>
      <c r="F212" s="8"/>
      <c r="G212" s="8"/>
    </row>
    <row r="213" spans="2:7" ht="75" customHeight="1" thickBot="1" x14ac:dyDescent="0.3">
      <c r="B213" s="25">
        <v>11</v>
      </c>
      <c r="C213" s="26" t="str">
        <f>IF($D198&lt;&gt;"",INDEX('Question grid'!$C$59:$G$69,$B213,(MATCH($F198,'Question grid'!$C$59:$G$59,0))),"")</f>
        <v/>
      </c>
      <c r="D213" s="145"/>
      <c r="E213" s="2"/>
      <c r="F213" s="8"/>
      <c r="G213" s="8"/>
    </row>
    <row r="214" spans="2:7" x14ac:dyDescent="0.3">
      <c r="B214" s="25"/>
      <c r="C214" s="14"/>
      <c r="D214" s="234"/>
      <c r="E214" s="2"/>
      <c r="G214" s="98"/>
    </row>
    <row r="216" spans="2:7" x14ac:dyDescent="0.25">
      <c r="B216" s="25"/>
      <c r="C216" s="14"/>
      <c r="D216" s="234"/>
      <c r="E216" s="2"/>
    </row>
    <row r="217" spans="2:7" ht="18.75" customHeight="1" x14ac:dyDescent="0.25">
      <c r="B217" s="25"/>
      <c r="C217" s="389" t="s">
        <v>376</v>
      </c>
      <c r="D217" s="389"/>
      <c r="E217" s="2"/>
    </row>
    <row r="218" spans="2:7" ht="13.5" thickBot="1" x14ac:dyDescent="0.35">
      <c r="B218" s="25"/>
      <c r="C218" s="14"/>
      <c r="D218" s="234"/>
      <c r="E218" s="2"/>
      <c r="G218" s="98"/>
    </row>
    <row r="219" spans="2:7" x14ac:dyDescent="0.25">
      <c r="B219" s="25">
        <v>1</v>
      </c>
      <c r="C219" s="46" t="s">
        <v>363</v>
      </c>
      <c r="D219" s="235"/>
      <c r="E219" s="2"/>
      <c r="F219" s="68" t="e">
        <f>VLOOKUP(D219,'Question grid'!$C$46:$D$54,2,FALSE)</f>
        <v>#N/A</v>
      </c>
      <c r="G219" s="387" t="s">
        <v>198</v>
      </c>
    </row>
    <row r="220" spans="2:7" ht="26.25" customHeight="1" thickBot="1" x14ac:dyDescent="0.3">
      <c r="B220" s="25">
        <v>2</v>
      </c>
      <c r="C220" s="26" t="str">
        <f>IF($D219&lt;&gt;"",INDEX('Question grid'!$C$59:$G$69,$B220,(MATCH($F219,'Question grid'!$C$59:$G$59,0))),"")</f>
        <v/>
      </c>
      <c r="D220" s="236"/>
      <c r="E220" s="2"/>
      <c r="G220" s="388"/>
    </row>
    <row r="221" spans="2:7" ht="13.5" thickBot="1" x14ac:dyDescent="0.3">
      <c r="B221" s="25"/>
      <c r="C221" s="26"/>
      <c r="D221" s="234"/>
      <c r="E221" s="2"/>
    </row>
    <row r="222" spans="2:7" thickBot="1" x14ac:dyDescent="0.3">
      <c r="B222" s="25">
        <v>3</v>
      </c>
      <c r="C222" s="26" t="str">
        <f>IF($D219&lt;&gt;"",INDEX('Question grid'!$C$59:$G$69,$B222,(MATCH($F219,'Question grid'!$C$59:$G$59,0))),"")</f>
        <v/>
      </c>
      <c r="D222" s="40"/>
      <c r="E222" s="2"/>
      <c r="G222" s="387" t="s">
        <v>252</v>
      </c>
    </row>
    <row r="223" spans="2:7" thickBot="1" x14ac:dyDescent="0.3">
      <c r="B223" s="25"/>
      <c r="C223" s="26"/>
      <c r="D223" s="234"/>
      <c r="E223" s="2"/>
      <c r="G223" s="390"/>
    </row>
    <row r="224" spans="2:7" thickBot="1" x14ac:dyDescent="0.3">
      <c r="B224" s="25">
        <v>4</v>
      </c>
      <c r="C224" s="26" t="str">
        <f>IF($D219&lt;&gt;"",INDEX('Question grid'!$C$59:$G$69,$B224,(MATCH($F219,'Question grid'!$C$59:$G$59,0))),"")</f>
        <v/>
      </c>
      <c r="D224" s="235"/>
      <c r="E224" s="2"/>
      <c r="G224" s="388"/>
    </row>
    <row r="225" spans="2:7" ht="38.25" customHeight="1" thickBot="1" x14ac:dyDescent="0.3">
      <c r="B225" s="25">
        <v>5</v>
      </c>
      <c r="C225" s="26" t="str">
        <f>IF($D219&lt;&gt;"",INDEX('Question grid'!$C$59:$G$69,$B225,(MATCH($F219,'Question grid'!$C$59:$G$59,0))),"")</f>
        <v/>
      </c>
      <c r="D225" s="75"/>
      <c r="E225" s="2"/>
    </row>
    <row r="226" spans="2:7" x14ac:dyDescent="0.25">
      <c r="B226" s="25"/>
      <c r="C226" s="26"/>
      <c r="D226" s="234"/>
      <c r="E226" s="2"/>
    </row>
    <row r="227" spans="2:7" ht="13.5" thickBot="1" x14ac:dyDescent="0.3">
      <c r="B227" s="25">
        <v>6</v>
      </c>
      <c r="C227" s="26" t="str">
        <f>IF($D219&lt;&gt;"",INDEX('Question grid'!$C$59:$G$69,$B227,(MATCH($F219,'Question grid'!$C$59:$G$59,0))),"")</f>
        <v/>
      </c>
      <c r="D227" s="234"/>
      <c r="E227" s="2"/>
    </row>
    <row r="228" spans="2:7" x14ac:dyDescent="0.25">
      <c r="B228" s="25">
        <v>7</v>
      </c>
      <c r="C228" s="26" t="str">
        <f>IF($D219&lt;&gt;"",INDEX('Question grid'!$C$59:$G$69,$B228,(MATCH($F219,'Question grid'!$C$59:$G$59,0))),"")</f>
        <v/>
      </c>
      <c r="D228" s="235"/>
      <c r="E228" s="2"/>
    </row>
    <row r="229" spans="2:7" ht="13.5" thickBot="1" x14ac:dyDescent="0.3">
      <c r="B229" s="25">
        <v>8</v>
      </c>
      <c r="C229" s="26" t="str">
        <f>IF($D219&lt;&gt;"",INDEX('Question grid'!$C$59:$G$69,$B229,(MATCH($F219,'Question grid'!$C$59:$G$59,0))),"")</f>
        <v/>
      </c>
      <c r="D229" s="236"/>
      <c r="E229" s="2"/>
    </row>
    <row r="230" spans="2:7" ht="13.5" thickBot="1" x14ac:dyDescent="0.3">
      <c r="B230" s="25"/>
      <c r="C230" s="26"/>
      <c r="D230" s="273"/>
      <c r="E230" s="2"/>
    </row>
    <row r="231" spans="2:7" ht="26.25" customHeight="1" x14ac:dyDescent="0.25">
      <c r="B231" s="25">
        <v>9</v>
      </c>
      <c r="C231" s="26" t="str">
        <f>IF($D219&lt;&gt;"",INDEX('Question grid'!$C$59:$G$69,$B231,(MATCH($F219,'Question grid'!$C$59:$G$59,0))),"")</f>
        <v/>
      </c>
      <c r="D231" s="235"/>
      <c r="E231" s="2"/>
    </row>
    <row r="232" spans="2:7" ht="13.5" thickBot="1" x14ac:dyDescent="0.3">
      <c r="B232" s="25">
        <v>10</v>
      </c>
      <c r="C232" s="26" t="str">
        <f>IF($D219&lt;&gt;"",INDEX('Question grid'!$C$59:$G$69,$B232,(MATCH($F219,'Question grid'!$C$59:$G$59,0))),"")</f>
        <v/>
      </c>
      <c r="D232" s="236"/>
      <c r="E232" s="2"/>
    </row>
    <row r="233" spans="2:7" thickBot="1" x14ac:dyDescent="0.3">
      <c r="B233" s="25"/>
      <c r="C233" s="26"/>
      <c r="D233" s="26"/>
      <c r="E233" s="2"/>
      <c r="F233" s="8"/>
      <c r="G233" s="8"/>
    </row>
    <row r="234" spans="2:7" ht="75" customHeight="1" thickBot="1" x14ac:dyDescent="0.3">
      <c r="B234" s="25">
        <v>11</v>
      </c>
      <c r="C234" s="26" t="str">
        <f>IF($D219&lt;&gt;"",INDEX('Question grid'!$C$59:$G$69,$B234,(MATCH($F219,'Question grid'!$C$59:$G$59,0))),"")</f>
        <v/>
      </c>
      <c r="D234" s="145"/>
      <c r="E234" s="2"/>
      <c r="F234" s="8"/>
      <c r="G234" s="8"/>
    </row>
    <row r="235" spans="2:7" x14ac:dyDescent="0.3">
      <c r="B235" s="25"/>
      <c r="C235" s="14"/>
      <c r="D235" s="234"/>
      <c r="E235" s="2"/>
      <c r="G235" s="98"/>
    </row>
    <row r="237" spans="2:7" x14ac:dyDescent="0.25">
      <c r="B237" s="25"/>
      <c r="C237" s="14"/>
      <c r="D237" s="234"/>
      <c r="E237" s="2"/>
    </row>
    <row r="238" spans="2:7" ht="18.75" customHeight="1" x14ac:dyDescent="0.25">
      <c r="B238" s="25"/>
      <c r="C238" s="389" t="s">
        <v>377</v>
      </c>
      <c r="D238" s="389"/>
      <c r="E238" s="2"/>
    </row>
    <row r="239" spans="2:7" ht="13.5" thickBot="1" x14ac:dyDescent="0.35">
      <c r="B239" s="25"/>
      <c r="C239" s="14"/>
      <c r="D239" s="234"/>
      <c r="E239" s="2"/>
      <c r="G239" s="98"/>
    </row>
    <row r="240" spans="2:7" x14ac:dyDescent="0.25">
      <c r="B240" s="25">
        <v>1</v>
      </c>
      <c r="C240" s="46" t="s">
        <v>363</v>
      </c>
      <c r="D240" s="235"/>
      <c r="E240" s="2"/>
      <c r="F240" s="68" t="e">
        <f>VLOOKUP(D240,'Question grid'!$C$46:$D$54,2,FALSE)</f>
        <v>#N/A</v>
      </c>
      <c r="G240" s="387" t="s">
        <v>198</v>
      </c>
    </row>
    <row r="241" spans="2:7" ht="26.25" customHeight="1" thickBot="1" x14ac:dyDescent="0.3">
      <c r="B241" s="25">
        <v>2</v>
      </c>
      <c r="C241" s="26" t="str">
        <f>IF($D240&lt;&gt;"",INDEX('Question grid'!$C$59:$G$69,$B241,(MATCH($F240,'Question grid'!$C$59:$G$59,0))),"")</f>
        <v/>
      </c>
      <c r="D241" s="236"/>
      <c r="E241" s="2"/>
      <c r="G241" s="388"/>
    </row>
    <row r="242" spans="2:7" ht="13.5" thickBot="1" x14ac:dyDescent="0.3">
      <c r="B242" s="25"/>
      <c r="C242" s="26"/>
      <c r="D242" s="234"/>
      <c r="E242" s="2"/>
    </row>
    <row r="243" spans="2:7" thickBot="1" x14ac:dyDescent="0.3">
      <c r="B243" s="25">
        <v>3</v>
      </c>
      <c r="C243" s="26" t="str">
        <f>IF($D240&lt;&gt;"",INDEX('Question grid'!$C$59:$G$69,$B243,(MATCH($F240,'Question grid'!$C$59:$G$59,0))),"")</f>
        <v/>
      </c>
      <c r="D243" s="40"/>
      <c r="E243" s="2"/>
      <c r="G243" s="387" t="s">
        <v>252</v>
      </c>
    </row>
    <row r="244" spans="2:7" thickBot="1" x14ac:dyDescent="0.3">
      <c r="B244" s="25"/>
      <c r="C244" s="26"/>
      <c r="D244" s="234"/>
      <c r="E244" s="2"/>
      <c r="G244" s="390"/>
    </row>
    <row r="245" spans="2:7" thickBot="1" x14ac:dyDescent="0.3">
      <c r="B245" s="25">
        <v>4</v>
      </c>
      <c r="C245" s="26" t="str">
        <f>IF($D240&lt;&gt;"",INDEX('Question grid'!$C$59:$G$69,$B245,(MATCH($F240,'Question grid'!$C$59:$G$59,0))),"")</f>
        <v/>
      </c>
      <c r="D245" s="235"/>
      <c r="E245" s="2"/>
      <c r="G245" s="388"/>
    </row>
    <row r="246" spans="2:7" ht="38.25" customHeight="1" thickBot="1" x14ac:dyDescent="0.3">
      <c r="B246" s="25">
        <v>5</v>
      </c>
      <c r="C246" s="26" t="str">
        <f>IF($D240&lt;&gt;"",INDEX('Question grid'!$C$59:$G$69,$B246,(MATCH($F240,'Question grid'!$C$59:$G$59,0))),"")</f>
        <v/>
      </c>
      <c r="D246" s="75"/>
      <c r="E246" s="2"/>
    </row>
    <row r="247" spans="2:7" x14ac:dyDescent="0.25">
      <c r="B247" s="25"/>
      <c r="C247" s="26"/>
      <c r="D247" s="234"/>
      <c r="E247" s="2"/>
    </row>
    <row r="248" spans="2:7" ht="13.5" thickBot="1" x14ac:dyDescent="0.3">
      <c r="B248" s="25">
        <v>6</v>
      </c>
      <c r="C248" s="26" t="str">
        <f>IF($D240&lt;&gt;"",INDEX('Question grid'!$C$59:$G$69,$B248,(MATCH($F240,'Question grid'!$C$59:$G$59,0))),"")</f>
        <v/>
      </c>
      <c r="D248" s="234"/>
      <c r="E248" s="2"/>
    </row>
    <row r="249" spans="2:7" x14ac:dyDescent="0.25">
      <c r="B249" s="25">
        <v>7</v>
      </c>
      <c r="C249" s="26" t="str">
        <f>IF($D240&lt;&gt;"",INDEX('Question grid'!$C$59:$G$69,$B249,(MATCH($F240,'Question grid'!$C$59:$G$59,0))),"")</f>
        <v/>
      </c>
      <c r="D249" s="235"/>
      <c r="E249" s="2"/>
    </row>
    <row r="250" spans="2:7" ht="13.5" thickBot="1" x14ac:dyDescent="0.3">
      <c r="B250" s="25">
        <v>8</v>
      </c>
      <c r="C250" s="26" t="str">
        <f>IF($D240&lt;&gt;"",INDEX('Question grid'!$C$59:$G$69,$B250,(MATCH($F240,'Question grid'!$C$59:$G$59,0))),"")</f>
        <v/>
      </c>
      <c r="D250" s="236"/>
      <c r="E250" s="2"/>
    </row>
    <row r="251" spans="2:7" ht="13.5" thickBot="1" x14ac:dyDescent="0.3">
      <c r="B251" s="25"/>
      <c r="C251" s="26"/>
      <c r="D251" s="273"/>
      <c r="E251" s="2"/>
    </row>
    <row r="252" spans="2:7" ht="26.25" customHeight="1" x14ac:dyDescent="0.25">
      <c r="B252" s="25">
        <v>9</v>
      </c>
      <c r="C252" s="26" t="str">
        <f>IF($D240&lt;&gt;"",INDEX('Question grid'!$C$59:$G$69,$B252,(MATCH($F240,'Question grid'!$C$59:$G$59,0))),"")</f>
        <v/>
      </c>
      <c r="D252" s="235"/>
      <c r="E252" s="2"/>
    </row>
    <row r="253" spans="2:7" ht="13.5" thickBot="1" x14ac:dyDescent="0.3">
      <c r="B253" s="25">
        <v>10</v>
      </c>
      <c r="C253" s="26" t="str">
        <f>IF($D240&lt;&gt;"",INDEX('Question grid'!$C$59:$G$69,$B253,(MATCH($F240,'Question grid'!$C$59:$G$59,0))),"")</f>
        <v/>
      </c>
      <c r="D253" s="236"/>
      <c r="E253" s="2"/>
    </row>
    <row r="254" spans="2:7" thickBot="1" x14ac:dyDescent="0.3">
      <c r="B254" s="25"/>
      <c r="C254" s="26"/>
      <c r="D254" s="26"/>
      <c r="E254" s="2"/>
      <c r="F254" s="8"/>
      <c r="G254" s="8"/>
    </row>
    <row r="255" spans="2:7" ht="75" customHeight="1" thickBot="1" x14ac:dyDescent="0.3">
      <c r="B255" s="25">
        <v>11</v>
      </c>
      <c r="C255" s="26" t="str">
        <f>IF($D240&lt;&gt;"",INDEX('Question grid'!$C$59:$G$69,$B255,(MATCH($F240,'Question grid'!$C$59:$G$59,0))),"")</f>
        <v/>
      </c>
      <c r="D255" s="145"/>
      <c r="E255" s="2"/>
      <c r="F255" s="8"/>
      <c r="G255" s="8"/>
    </row>
    <row r="256" spans="2:7" x14ac:dyDescent="0.3">
      <c r="B256" s="25"/>
      <c r="C256" s="14"/>
      <c r="D256" s="234"/>
      <c r="E256" s="2"/>
      <c r="G256" s="98"/>
    </row>
    <row r="258" spans="2:7" x14ac:dyDescent="0.25">
      <c r="B258" s="25"/>
      <c r="C258" s="14"/>
      <c r="D258" s="234"/>
      <c r="E258" s="2"/>
    </row>
    <row r="259" spans="2:7" ht="18.75" customHeight="1" x14ac:dyDescent="0.25">
      <c r="B259" s="25"/>
      <c r="C259" s="389" t="s">
        <v>378</v>
      </c>
      <c r="D259" s="389"/>
      <c r="E259" s="2"/>
    </row>
    <row r="260" spans="2:7" ht="13.5" thickBot="1" x14ac:dyDescent="0.35">
      <c r="B260" s="25"/>
      <c r="C260" s="14"/>
      <c r="D260" s="234"/>
      <c r="E260" s="2"/>
      <c r="G260" s="98"/>
    </row>
    <row r="261" spans="2:7" x14ac:dyDescent="0.25">
      <c r="B261" s="25">
        <v>1</v>
      </c>
      <c r="C261" s="46" t="s">
        <v>363</v>
      </c>
      <c r="D261" s="235"/>
      <c r="E261" s="2"/>
      <c r="F261" s="68" t="e">
        <f>VLOOKUP(D261,'Question grid'!$C$46:$D$54,2,FALSE)</f>
        <v>#N/A</v>
      </c>
      <c r="G261" s="387" t="s">
        <v>198</v>
      </c>
    </row>
    <row r="262" spans="2:7" ht="26.25" customHeight="1" thickBot="1" x14ac:dyDescent="0.3">
      <c r="B262" s="25">
        <v>2</v>
      </c>
      <c r="C262" s="26" t="str">
        <f>IF($D261&lt;&gt;"",INDEX('Question grid'!$C$59:$G$69,$B262,(MATCH($F261,'Question grid'!$C$59:$G$59,0))),"")</f>
        <v/>
      </c>
      <c r="D262" s="236"/>
      <c r="E262" s="2"/>
      <c r="G262" s="388"/>
    </row>
    <row r="263" spans="2:7" ht="13.5" thickBot="1" x14ac:dyDescent="0.3">
      <c r="B263" s="25"/>
      <c r="C263" s="26"/>
      <c r="D263" s="234"/>
      <c r="E263" s="2"/>
    </row>
    <row r="264" spans="2:7" thickBot="1" x14ac:dyDescent="0.3">
      <c r="B264" s="25">
        <v>3</v>
      </c>
      <c r="C264" s="26" t="str">
        <f>IF($D261&lt;&gt;"",INDEX('Question grid'!$C$59:$G$69,$B264,(MATCH($F261,'Question grid'!$C$59:$G$59,0))),"")</f>
        <v/>
      </c>
      <c r="D264" s="40"/>
      <c r="E264" s="2"/>
      <c r="G264" s="387" t="s">
        <v>252</v>
      </c>
    </row>
    <row r="265" spans="2:7" thickBot="1" x14ac:dyDescent="0.3">
      <c r="B265" s="25"/>
      <c r="C265" s="26"/>
      <c r="D265" s="234"/>
      <c r="E265" s="2"/>
      <c r="G265" s="390"/>
    </row>
    <row r="266" spans="2:7" thickBot="1" x14ac:dyDescent="0.3">
      <c r="B266" s="25">
        <v>4</v>
      </c>
      <c r="C266" s="26" t="str">
        <f>IF($D261&lt;&gt;"",INDEX('Question grid'!$C$59:$G$69,$B266,(MATCH($F261,'Question grid'!$C$59:$G$59,0))),"")</f>
        <v/>
      </c>
      <c r="D266" s="235"/>
      <c r="E266" s="2"/>
      <c r="G266" s="388"/>
    </row>
    <row r="267" spans="2:7" ht="38.25" customHeight="1" thickBot="1" x14ac:dyDescent="0.3">
      <c r="B267" s="25">
        <v>5</v>
      </c>
      <c r="C267" s="26" t="str">
        <f>IF($D261&lt;&gt;"",INDEX('Question grid'!$C$59:$G$69,$B267,(MATCH($F261,'Question grid'!$C$59:$G$59,0))),"")</f>
        <v/>
      </c>
      <c r="D267" s="75"/>
      <c r="E267" s="2"/>
    </row>
    <row r="268" spans="2:7" x14ac:dyDescent="0.25">
      <c r="B268" s="25"/>
      <c r="C268" s="26"/>
      <c r="D268" s="234"/>
      <c r="E268" s="2"/>
    </row>
    <row r="269" spans="2:7" ht="13.5" thickBot="1" x14ac:dyDescent="0.3">
      <c r="B269" s="25">
        <v>6</v>
      </c>
      <c r="C269" s="26" t="str">
        <f>IF($D261&lt;&gt;"",INDEX('Question grid'!$C$59:$G$69,$B269,(MATCH($F261,'Question grid'!$C$59:$G$59,0))),"")</f>
        <v/>
      </c>
      <c r="D269" s="234"/>
      <c r="E269" s="2"/>
    </row>
    <row r="270" spans="2:7" x14ac:dyDescent="0.25">
      <c r="B270" s="25">
        <v>7</v>
      </c>
      <c r="C270" s="26" t="str">
        <f>IF($D261&lt;&gt;"",INDEX('Question grid'!$C$59:$G$69,$B270,(MATCH($F261,'Question grid'!$C$59:$G$59,0))),"")</f>
        <v/>
      </c>
      <c r="D270" s="235"/>
      <c r="E270" s="2"/>
    </row>
    <row r="271" spans="2:7" ht="13.5" thickBot="1" x14ac:dyDescent="0.3">
      <c r="B271" s="25">
        <v>8</v>
      </c>
      <c r="C271" s="26" t="str">
        <f>IF($D261&lt;&gt;"",INDEX('Question grid'!$C$59:$G$69,$B271,(MATCH($F261,'Question grid'!$C$59:$G$59,0))),"")</f>
        <v/>
      </c>
      <c r="D271" s="236"/>
      <c r="E271" s="2"/>
    </row>
    <row r="272" spans="2:7" ht="13.5" thickBot="1" x14ac:dyDescent="0.3">
      <c r="B272" s="25"/>
      <c r="C272" s="26"/>
      <c r="D272" s="273"/>
      <c r="E272" s="2"/>
    </row>
    <row r="273" spans="2:7" ht="26.25" customHeight="1" x14ac:dyDescent="0.25">
      <c r="B273" s="25">
        <v>9</v>
      </c>
      <c r="C273" s="26" t="str">
        <f>IF($D261&lt;&gt;"",INDEX('Question grid'!$C$59:$G$69,$B273,(MATCH($F261,'Question grid'!$C$59:$G$59,0))),"")</f>
        <v/>
      </c>
      <c r="D273" s="235"/>
      <c r="E273" s="2"/>
    </row>
    <row r="274" spans="2:7" ht="13.5" thickBot="1" x14ac:dyDescent="0.3">
      <c r="B274" s="25">
        <v>10</v>
      </c>
      <c r="C274" s="26" t="str">
        <f>IF($D261&lt;&gt;"",INDEX('Question grid'!$C$59:$G$69,$B274,(MATCH($F261,'Question grid'!$C$59:$G$59,0))),"")</f>
        <v/>
      </c>
      <c r="D274" s="236"/>
      <c r="E274" s="2"/>
    </row>
    <row r="275" spans="2:7" thickBot="1" x14ac:dyDescent="0.3">
      <c r="B275" s="25"/>
      <c r="C275" s="26"/>
      <c r="D275" s="26"/>
      <c r="E275" s="2"/>
      <c r="F275" s="8"/>
      <c r="G275" s="8"/>
    </row>
    <row r="276" spans="2:7" ht="75" customHeight="1" thickBot="1" x14ac:dyDescent="0.3">
      <c r="B276" s="25">
        <v>11</v>
      </c>
      <c r="C276" s="26" t="str">
        <f>IF($D261&lt;&gt;"",INDEX('Question grid'!$C$59:$G$69,$B276,(MATCH($F261,'Question grid'!$C$59:$G$59,0))),"")</f>
        <v/>
      </c>
      <c r="D276" s="145"/>
      <c r="E276" s="2"/>
      <c r="F276" s="8"/>
      <c r="G276" s="8"/>
    </row>
    <row r="277" spans="2:7" x14ac:dyDescent="0.3">
      <c r="B277" s="25"/>
      <c r="C277" s="14"/>
      <c r="D277" s="234"/>
      <c r="E277" s="2"/>
      <c r="G277" s="98"/>
    </row>
    <row r="279" spans="2:7" x14ac:dyDescent="0.25">
      <c r="B279" s="25"/>
      <c r="C279" s="14"/>
      <c r="D279" s="234"/>
      <c r="E279" s="2"/>
    </row>
    <row r="280" spans="2:7" ht="18.75" customHeight="1" x14ac:dyDescent="0.25">
      <c r="B280" s="25"/>
      <c r="C280" s="389" t="s">
        <v>379</v>
      </c>
      <c r="D280" s="389"/>
      <c r="E280" s="2"/>
    </row>
    <row r="281" spans="2:7" ht="13.5" thickBot="1" x14ac:dyDescent="0.35">
      <c r="B281" s="25"/>
      <c r="C281" s="14"/>
      <c r="D281" s="234"/>
      <c r="E281" s="2"/>
      <c r="G281" s="98"/>
    </row>
    <row r="282" spans="2:7" x14ac:dyDescent="0.25">
      <c r="B282" s="25">
        <v>1</v>
      </c>
      <c r="C282" s="46" t="s">
        <v>363</v>
      </c>
      <c r="D282" s="235"/>
      <c r="E282" s="2"/>
      <c r="F282" s="68" t="e">
        <f>VLOOKUP(D282,'Question grid'!$C$46:$D$54,2,FALSE)</f>
        <v>#N/A</v>
      </c>
      <c r="G282" s="387" t="s">
        <v>198</v>
      </c>
    </row>
    <row r="283" spans="2:7" ht="26.25" customHeight="1" thickBot="1" x14ac:dyDescent="0.3">
      <c r="B283" s="25">
        <v>2</v>
      </c>
      <c r="C283" s="26" t="str">
        <f>IF($D282&lt;&gt;"",INDEX('Question grid'!$C$59:$G$69,$B283,(MATCH($F282,'Question grid'!$C$59:$G$59,0))),"")</f>
        <v/>
      </c>
      <c r="D283" s="236"/>
      <c r="E283" s="2"/>
      <c r="G283" s="388"/>
    </row>
    <row r="284" spans="2:7" ht="13.5" thickBot="1" x14ac:dyDescent="0.3">
      <c r="B284" s="25"/>
      <c r="C284" s="26"/>
      <c r="D284" s="234"/>
      <c r="E284" s="2"/>
    </row>
    <row r="285" spans="2:7" thickBot="1" x14ac:dyDescent="0.3">
      <c r="B285" s="25">
        <v>3</v>
      </c>
      <c r="C285" s="26" t="str">
        <f>IF($D282&lt;&gt;"",INDEX('Question grid'!$C$59:$G$69,$B285,(MATCH($F282,'Question grid'!$C$59:$G$59,0))),"")</f>
        <v/>
      </c>
      <c r="D285" s="40"/>
      <c r="E285" s="2"/>
      <c r="G285" s="387" t="s">
        <v>252</v>
      </c>
    </row>
    <row r="286" spans="2:7" thickBot="1" x14ac:dyDescent="0.3">
      <c r="B286" s="25"/>
      <c r="C286" s="26"/>
      <c r="D286" s="234"/>
      <c r="E286" s="2"/>
      <c r="G286" s="390"/>
    </row>
    <row r="287" spans="2:7" thickBot="1" x14ac:dyDescent="0.3">
      <c r="B287" s="25">
        <v>4</v>
      </c>
      <c r="C287" s="26" t="str">
        <f>IF($D282&lt;&gt;"",INDEX('Question grid'!$C$59:$G$69,$B287,(MATCH($F282,'Question grid'!$C$59:$G$59,0))),"")</f>
        <v/>
      </c>
      <c r="D287" s="235"/>
      <c r="E287" s="2"/>
      <c r="G287" s="388"/>
    </row>
    <row r="288" spans="2:7" ht="38.25" customHeight="1" thickBot="1" x14ac:dyDescent="0.3">
      <c r="B288" s="25">
        <v>5</v>
      </c>
      <c r="C288" s="26" t="str">
        <f>IF($D282&lt;&gt;"",INDEX('Question grid'!$C$59:$G$69,$B288,(MATCH($F282,'Question grid'!$C$59:$G$59,0))),"")</f>
        <v/>
      </c>
      <c r="D288" s="75"/>
      <c r="E288" s="2"/>
    </row>
    <row r="289" spans="2:7" x14ac:dyDescent="0.25">
      <c r="B289" s="25"/>
      <c r="C289" s="26"/>
      <c r="D289" s="234"/>
      <c r="E289" s="2"/>
    </row>
    <row r="290" spans="2:7" ht="13.5" thickBot="1" x14ac:dyDescent="0.3">
      <c r="B290" s="25">
        <v>6</v>
      </c>
      <c r="C290" s="26" t="str">
        <f>IF($D282&lt;&gt;"",INDEX('Question grid'!$C$59:$G$69,$B290,(MATCH($F282,'Question grid'!$C$59:$G$59,0))),"")</f>
        <v/>
      </c>
      <c r="D290" s="234"/>
      <c r="E290" s="2"/>
    </row>
    <row r="291" spans="2:7" x14ac:dyDescent="0.25">
      <c r="B291" s="25">
        <v>7</v>
      </c>
      <c r="C291" s="26" t="str">
        <f>IF($D282&lt;&gt;"",INDEX('Question grid'!$C$59:$G$69,$B291,(MATCH($F282,'Question grid'!$C$59:$G$59,0))),"")</f>
        <v/>
      </c>
      <c r="D291" s="235"/>
      <c r="E291" s="2"/>
    </row>
    <row r="292" spans="2:7" ht="13.5" thickBot="1" x14ac:dyDescent="0.3">
      <c r="B292" s="25">
        <v>8</v>
      </c>
      <c r="C292" s="26" t="str">
        <f>IF($D282&lt;&gt;"",INDEX('Question grid'!$C$59:$G$69,$B292,(MATCH($F282,'Question grid'!$C$59:$G$59,0))),"")</f>
        <v/>
      </c>
      <c r="D292" s="236"/>
      <c r="E292" s="2"/>
    </row>
    <row r="293" spans="2:7" ht="13.5" thickBot="1" x14ac:dyDescent="0.3">
      <c r="B293" s="25"/>
      <c r="C293" s="26"/>
      <c r="D293" s="273"/>
      <c r="E293" s="2"/>
    </row>
    <row r="294" spans="2:7" ht="26.25" customHeight="1" x14ac:dyDescent="0.25">
      <c r="B294" s="25">
        <v>9</v>
      </c>
      <c r="C294" s="26" t="str">
        <f>IF($D282&lt;&gt;"",INDEX('Question grid'!$C$59:$G$69,$B294,(MATCH($F282,'Question grid'!$C$59:$G$59,0))),"")</f>
        <v/>
      </c>
      <c r="D294" s="235"/>
      <c r="E294" s="2"/>
    </row>
    <row r="295" spans="2:7" ht="13.5" thickBot="1" x14ac:dyDescent="0.3">
      <c r="B295" s="25">
        <v>10</v>
      </c>
      <c r="C295" s="26" t="str">
        <f>IF($D282&lt;&gt;"",INDEX('Question grid'!$C$59:$G$69,$B295,(MATCH($F282,'Question grid'!$C$59:$G$59,0))),"")</f>
        <v/>
      </c>
      <c r="D295" s="236"/>
      <c r="E295" s="2"/>
    </row>
    <row r="296" spans="2:7" thickBot="1" x14ac:dyDescent="0.3">
      <c r="B296" s="25"/>
      <c r="C296" s="26"/>
      <c r="D296" s="26"/>
      <c r="E296" s="2"/>
      <c r="F296" s="8"/>
      <c r="G296" s="8"/>
    </row>
    <row r="297" spans="2:7" ht="75" customHeight="1" thickBot="1" x14ac:dyDescent="0.3">
      <c r="B297" s="25">
        <v>11</v>
      </c>
      <c r="C297" s="26" t="str">
        <f>IF($D282&lt;&gt;"",INDEX('Question grid'!$C$59:$G$69,$B297,(MATCH($F282,'Question grid'!$C$59:$G$59,0))),"")</f>
        <v/>
      </c>
      <c r="D297" s="145"/>
      <c r="E297" s="2"/>
      <c r="F297" s="8"/>
      <c r="G297" s="8"/>
    </row>
    <row r="298" spans="2:7" x14ac:dyDescent="0.3">
      <c r="B298" s="25"/>
      <c r="C298" s="14"/>
      <c r="D298" s="234"/>
      <c r="E298" s="2"/>
      <c r="G298" s="98"/>
    </row>
    <row r="300" spans="2:7" x14ac:dyDescent="0.25">
      <c r="B300" s="25"/>
      <c r="C300" s="14"/>
      <c r="D300" s="234"/>
      <c r="E300" s="2"/>
    </row>
    <row r="301" spans="2:7" ht="18.75" customHeight="1" x14ac:dyDescent="0.25">
      <c r="B301" s="25"/>
      <c r="C301" s="389" t="s">
        <v>380</v>
      </c>
      <c r="D301" s="389"/>
      <c r="E301" s="2"/>
    </row>
    <row r="302" spans="2:7" ht="13.5" thickBot="1" x14ac:dyDescent="0.35">
      <c r="B302" s="25"/>
      <c r="C302" s="14"/>
      <c r="D302" s="234"/>
      <c r="E302" s="2"/>
      <c r="G302" s="98"/>
    </row>
    <row r="303" spans="2:7" ht="13.5" customHeight="1" x14ac:dyDescent="0.25">
      <c r="B303" s="25">
        <v>1</v>
      </c>
      <c r="C303" s="46" t="s">
        <v>363</v>
      </c>
      <c r="D303" s="235"/>
      <c r="E303" s="2"/>
      <c r="F303" s="68" t="e">
        <f>VLOOKUP(D303,'Question grid'!$C$46:$D$54,2,FALSE)</f>
        <v>#N/A</v>
      </c>
      <c r="G303" s="387" t="s">
        <v>198</v>
      </c>
    </row>
    <row r="304" spans="2:7" ht="26.25" customHeight="1" thickBot="1" x14ac:dyDescent="0.3">
      <c r="B304" s="25">
        <v>2</v>
      </c>
      <c r="C304" s="26" t="str">
        <f>IF($D303&lt;&gt;"",INDEX('Question grid'!$C$59:$G$69,$B304,(MATCH($F303,'Question grid'!$C$59:$G$59,0))),"")</f>
        <v/>
      </c>
      <c r="D304" s="236"/>
      <c r="E304" s="2"/>
      <c r="G304" s="388"/>
    </row>
    <row r="305" spans="2:7" ht="13.5" thickBot="1" x14ac:dyDescent="0.3">
      <c r="B305" s="25"/>
      <c r="C305" s="26"/>
      <c r="D305" s="234"/>
      <c r="E305" s="2"/>
    </row>
    <row r="306" spans="2:7" thickBot="1" x14ac:dyDescent="0.3">
      <c r="B306" s="25">
        <v>3</v>
      </c>
      <c r="C306" s="26" t="str">
        <f>IF($D303&lt;&gt;"",INDEX('Question grid'!$C$59:$G$69,$B306,(MATCH($F303,'Question grid'!$C$59:$G$59,0))),"")</f>
        <v/>
      </c>
      <c r="D306" s="40"/>
      <c r="E306" s="2"/>
      <c r="G306" s="387" t="s">
        <v>252</v>
      </c>
    </row>
    <row r="307" spans="2:7" thickBot="1" x14ac:dyDescent="0.3">
      <c r="B307" s="25"/>
      <c r="C307" s="26"/>
      <c r="D307" s="234"/>
      <c r="E307" s="2"/>
      <c r="G307" s="390"/>
    </row>
    <row r="308" spans="2:7" ht="13.5" customHeight="1" thickBot="1" x14ac:dyDescent="0.3">
      <c r="B308" s="25">
        <v>4</v>
      </c>
      <c r="C308" s="26" t="str">
        <f>IF($D303&lt;&gt;"",INDEX('Question grid'!$C$59:$G$69,$B308,(MATCH($F303,'Question grid'!$C$59:$G$59,0))),"")</f>
        <v/>
      </c>
      <c r="D308" s="235"/>
      <c r="E308" s="2"/>
      <c r="G308" s="388"/>
    </row>
    <row r="309" spans="2:7" ht="38.25" customHeight="1" thickBot="1" x14ac:dyDescent="0.3">
      <c r="B309" s="25">
        <v>5</v>
      </c>
      <c r="C309" s="26" t="str">
        <f>IF($D303&lt;&gt;"",INDEX('Question grid'!$C$59:$G$69,$B309,(MATCH($F303,'Question grid'!$C$59:$G$59,0))),"")</f>
        <v/>
      </c>
      <c r="D309" s="75"/>
      <c r="E309" s="2"/>
    </row>
    <row r="310" spans="2:7" ht="13.5" customHeight="1" x14ac:dyDescent="0.25">
      <c r="B310" s="25"/>
      <c r="C310" s="26"/>
      <c r="D310" s="234"/>
      <c r="E310" s="2"/>
    </row>
    <row r="311" spans="2:7" ht="13.5" thickBot="1" x14ac:dyDescent="0.3">
      <c r="B311" s="25">
        <v>6</v>
      </c>
      <c r="C311" s="26" t="str">
        <f>IF($D303&lt;&gt;"",INDEX('Question grid'!$C$59:$G$69,$B311,(MATCH($F303,'Question grid'!$C$59:$G$59,0))),"")</f>
        <v/>
      </c>
      <c r="D311" s="234"/>
      <c r="E311" s="2"/>
    </row>
    <row r="312" spans="2:7" ht="13.5" customHeight="1" x14ac:dyDescent="0.25">
      <c r="B312" s="25">
        <v>7</v>
      </c>
      <c r="C312" s="26" t="str">
        <f>IF($D303&lt;&gt;"",INDEX('Question grid'!$C$59:$G$69,$B312,(MATCH($F303,'Question grid'!$C$59:$G$59,0))),"")</f>
        <v/>
      </c>
      <c r="D312" s="235"/>
      <c r="E312" s="2"/>
    </row>
    <row r="313" spans="2:7" ht="13.5" thickBot="1" x14ac:dyDescent="0.3">
      <c r="B313" s="25">
        <v>8</v>
      </c>
      <c r="C313" s="26" t="str">
        <f>IF($D303&lt;&gt;"",INDEX('Question grid'!$C$59:$G$69,$B313,(MATCH($F303,'Question grid'!$C$59:$G$59,0))),"")</f>
        <v/>
      </c>
      <c r="D313" s="236"/>
      <c r="E313" s="2"/>
    </row>
    <row r="314" spans="2:7" ht="13.5" thickBot="1" x14ac:dyDescent="0.3">
      <c r="B314" s="25"/>
      <c r="C314" s="26"/>
      <c r="D314" s="273"/>
      <c r="E314" s="2"/>
    </row>
    <row r="315" spans="2:7" ht="26.25" customHeight="1" x14ac:dyDescent="0.25">
      <c r="B315" s="25">
        <v>9</v>
      </c>
      <c r="C315" s="26" t="str">
        <f>IF($D303&lt;&gt;"",INDEX('Question grid'!$C$59:$G$69,$B315,(MATCH($F303,'Question grid'!$C$59:$G$59,0))),"")</f>
        <v/>
      </c>
      <c r="D315" s="235"/>
      <c r="E315" s="2"/>
    </row>
    <row r="316" spans="2:7" ht="13.5" thickBot="1" x14ac:dyDescent="0.3">
      <c r="B316" s="25">
        <v>10</v>
      </c>
      <c r="C316" s="26" t="str">
        <f>IF($D303&lt;&gt;"",INDEX('Question grid'!$C$59:$G$69,$B316,(MATCH($F303,'Question grid'!$C$59:$G$59,0))),"")</f>
        <v/>
      </c>
      <c r="D316" s="236"/>
      <c r="E316" s="2"/>
    </row>
    <row r="317" spans="2:7" thickBot="1" x14ac:dyDescent="0.3">
      <c r="B317" s="25"/>
      <c r="C317" s="26"/>
      <c r="D317" s="26"/>
      <c r="E317" s="2"/>
      <c r="F317" s="8"/>
      <c r="G317" s="8"/>
    </row>
    <row r="318" spans="2:7" ht="75" customHeight="1" thickBot="1" x14ac:dyDescent="0.3">
      <c r="B318" s="25">
        <v>11</v>
      </c>
      <c r="C318" s="26" t="str">
        <f>IF($D303&lt;&gt;"",INDEX('Question grid'!$C$59:$G$69,$B318,(MATCH($F303,'Question grid'!$C$59:$G$59,0))),"")</f>
        <v/>
      </c>
      <c r="D318" s="145"/>
      <c r="E318" s="2"/>
      <c r="F318" s="8"/>
      <c r="G318" s="8"/>
    </row>
    <row r="319" spans="2:7" ht="13.5" customHeight="1" x14ac:dyDescent="0.3">
      <c r="B319" s="25"/>
      <c r="C319" s="14"/>
      <c r="D319" s="234"/>
      <c r="E319" s="2"/>
      <c r="G319" s="98"/>
    </row>
    <row r="321" spans="2:7" ht="13.5" customHeight="1" x14ac:dyDescent="0.25">
      <c r="B321" s="25"/>
      <c r="C321" s="14"/>
      <c r="D321" s="234"/>
      <c r="E321" s="2"/>
    </row>
    <row r="322" spans="2:7" ht="18.75" customHeight="1" x14ac:dyDescent="0.25">
      <c r="B322" s="25"/>
      <c r="C322" s="389" t="s">
        <v>381</v>
      </c>
      <c r="D322" s="389"/>
      <c r="E322" s="2"/>
    </row>
    <row r="323" spans="2:7" ht="13.5" thickBot="1" x14ac:dyDescent="0.35">
      <c r="B323" s="25"/>
      <c r="C323" s="14"/>
      <c r="D323" s="234"/>
      <c r="E323" s="2"/>
      <c r="G323" s="98"/>
    </row>
    <row r="324" spans="2:7" ht="13.5" customHeight="1" x14ac:dyDescent="0.25">
      <c r="B324" s="25">
        <v>1</v>
      </c>
      <c r="C324" s="46" t="s">
        <v>363</v>
      </c>
      <c r="D324" s="235"/>
      <c r="E324" s="2"/>
      <c r="F324" s="68" t="e">
        <f>VLOOKUP(D324,'Question grid'!$C$46:$D$54,2,FALSE)</f>
        <v>#N/A</v>
      </c>
      <c r="G324" s="387" t="s">
        <v>198</v>
      </c>
    </row>
    <row r="325" spans="2:7" ht="26.25" customHeight="1" thickBot="1" x14ac:dyDescent="0.3">
      <c r="B325" s="25">
        <v>2</v>
      </c>
      <c r="C325" s="26" t="str">
        <f>IF($D324&lt;&gt;"",INDEX('Question grid'!$C$59:$G$69,$B325,(MATCH($F324,'Question grid'!$C$59:$G$59,0))),"")</f>
        <v/>
      </c>
      <c r="D325" s="236"/>
      <c r="E325" s="2"/>
      <c r="G325" s="388"/>
    </row>
    <row r="326" spans="2:7" ht="13.5" thickBot="1" x14ac:dyDescent="0.3">
      <c r="B326" s="25"/>
      <c r="C326" s="26"/>
      <c r="D326" s="234"/>
      <c r="E326" s="2"/>
    </row>
    <row r="327" spans="2:7" thickBot="1" x14ac:dyDescent="0.3">
      <c r="B327" s="25">
        <v>3</v>
      </c>
      <c r="C327" s="26" t="str">
        <f>IF($D324&lt;&gt;"",INDEX('Question grid'!$C$59:$G$69,$B327,(MATCH($F324,'Question grid'!$C$59:$G$59,0))),"")</f>
        <v/>
      </c>
      <c r="D327" s="40"/>
      <c r="E327" s="2"/>
      <c r="G327" s="387" t="s">
        <v>252</v>
      </c>
    </row>
    <row r="328" spans="2:7" thickBot="1" x14ac:dyDescent="0.3">
      <c r="B328" s="25"/>
      <c r="C328" s="26"/>
      <c r="D328" s="234"/>
      <c r="E328" s="2"/>
      <c r="G328" s="390"/>
    </row>
    <row r="329" spans="2:7" ht="13.5" customHeight="1" thickBot="1" x14ac:dyDescent="0.3">
      <c r="B329" s="25">
        <v>4</v>
      </c>
      <c r="C329" s="26" t="str">
        <f>IF($D324&lt;&gt;"",INDEX('Question grid'!$C$59:$G$69,$B329,(MATCH($F324,'Question grid'!$C$59:$G$59,0))),"")</f>
        <v/>
      </c>
      <c r="D329" s="235"/>
      <c r="E329" s="2"/>
      <c r="G329" s="388"/>
    </row>
    <row r="330" spans="2:7" ht="38.25" customHeight="1" thickBot="1" x14ac:dyDescent="0.3">
      <c r="B330" s="25">
        <v>5</v>
      </c>
      <c r="C330" s="26" t="str">
        <f>IF($D324&lt;&gt;"",INDEX('Question grid'!$C$59:$G$69,$B330,(MATCH($F324,'Question grid'!$C$59:$G$59,0))),"")</f>
        <v/>
      </c>
      <c r="D330" s="75"/>
      <c r="E330" s="2"/>
    </row>
    <row r="331" spans="2:7" ht="13.5" customHeight="1" x14ac:dyDescent="0.25">
      <c r="B331" s="25"/>
      <c r="C331" s="26"/>
      <c r="D331" s="234"/>
      <c r="E331" s="2"/>
    </row>
    <row r="332" spans="2:7" ht="13.5" thickBot="1" x14ac:dyDescent="0.3">
      <c r="B332" s="25">
        <v>6</v>
      </c>
      <c r="C332" s="26" t="str">
        <f>IF($D324&lt;&gt;"",INDEX('Question grid'!$C$59:$G$69,$B332,(MATCH($F324,'Question grid'!$C$59:$G$59,0))),"")</f>
        <v/>
      </c>
      <c r="D332" s="234"/>
      <c r="E332" s="2"/>
    </row>
    <row r="333" spans="2:7" ht="13.5" customHeight="1" x14ac:dyDescent="0.25">
      <c r="B333" s="25">
        <v>7</v>
      </c>
      <c r="C333" s="26" t="str">
        <f>IF($D324&lt;&gt;"",INDEX('Question grid'!$C$59:$G$69,$B333,(MATCH($F324,'Question grid'!$C$59:$G$59,0))),"")</f>
        <v/>
      </c>
      <c r="D333" s="235"/>
      <c r="E333" s="2"/>
    </row>
    <row r="334" spans="2:7" ht="13.5" thickBot="1" x14ac:dyDescent="0.3">
      <c r="B334" s="25">
        <v>8</v>
      </c>
      <c r="C334" s="26" t="str">
        <f>IF($D324&lt;&gt;"",INDEX('Question grid'!$C$59:$G$69,$B334,(MATCH($F324,'Question grid'!$C$59:$G$59,0))),"")</f>
        <v/>
      </c>
      <c r="D334" s="236"/>
      <c r="E334" s="2"/>
    </row>
    <row r="335" spans="2:7" ht="13.5" customHeight="1" thickBot="1" x14ac:dyDescent="0.3">
      <c r="B335" s="25"/>
      <c r="C335" s="26"/>
      <c r="D335" s="273"/>
      <c r="E335" s="2"/>
    </row>
    <row r="336" spans="2:7" ht="26.25" customHeight="1" x14ac:dyDescent="0.25">
      <c r="B336" s="25">
        <v>9</v>
      </c>
      <c r="C336" s="26" t="str">
        <f>IF($D324&lt;&gt;"",INDEX('Question grid'!$C$59:$G$69,$B336,(MATCH($F324,'Question grid'!$C$59:$G$59,0))),"")</f>
        <v/>
      </c>
      <c r="D336" s="235"/>
      <c r="E336" s="2"/>
    </row>
    <row r="337" spans="2:7" ht="13.5" thickBot="1" x14ac:dyDescent="0.3">
      <c r="B337" s="25">
        <v>10</v>
      </c>
      <c r="C337" s="26" t="str">
        <f>IF($D324&lt;&gt;"",INDEX('Question grid'!$C$59:$G$69,$B337,(MATCH($F324,'Question grid'!$C$59:$G$59,0))),"")</f>
        <v/>
      </c>
      <c r="D337" s="236"/>
      <c r="E337" s="2"/>
    </row>
    <row r="338" spans="2:7" thickBot="1" x14ac:dyDescent="0.3">
      <c r="B338" s="25"/>
      <c r="C338" s="26"/>
      <c r="D338" s="26"/>
      <c r="E338" s="2"/>
      <c r="G338" s="8"/>
    </row>
    <row r="339" spans="2:7" ht="75" customHeight="1" thickBot="1" x14ac:dyDescent="0.3">
      <c r="B339" s="25">
        <v>11</v>
      </c>
      <c r="C339" s="26" t="str">
        <f>IF($D324&lt;&gt;"",INDEX('Question grid'!$C$59:$G$69,$B339,(MATCH($F324,'Question grid'!$C$59:$G$59,0))),"")</f>
        <v/>
      </c>
      <c r="D339" s="145"/>
      <c r="E339" s="2"/>
      <c r="G339" s="8"/>
    </row>
    <row r="340" spans="2:7" ht="13.5" customHeight="1" x14ac:dyDescent="0.3">
      <c r="B340" s="25"/>
      <c r="C340" s="14"/>
      <c r="D340" s="234"/>
      <c r="E340" s="2"/>
      <c r="G340" s="98"/>
    </row>
    <row r="342" spans="2:7" ht="13.5" customHeight="1" x14ac:dyDescent="0.25">
      <c r="B342" s="25"/>
      <c r="C342" s="14"/>
      <c r="D342" s="234"/>
      <c r="E342" s="2"/>
    </row>
    <row r="343" spans="2:7" ht="18.75" customHeight="1" x14ac:dyDescent="0.25">
      <c r="B343" s="25"/>
      <c r="C343" s="389" t="s">
        <v>382</v>
      </c>
      <c r="D343" s="389"/>
      <c r="E343" s="2"/>
    </row>
    <row r="344" spans="2:7" ht="13.5" thickBot="1" x14ac:dyDescent="0.35">
      <c r="B344" s="25"/>
      <c r="C344" s="14"/>
      <c r="D344" s="234"/>
      <c r="E344" s="2"/>
      <c r="G344" s="98"/>
    </row>
    <row r="345" spans="2:7" ht="13.5" customHeight="1" x14ac:dyDescent="0.25">
      <c r="B345" s="25">
        <v>1</v>
      </c>
      <c r="C345" s="46" t="s">
        <v>363</v>
      </c>
      <c r="D345" s="235"/>
      <c r="E345" s="2"/>
      <c r="F345" s="68" t="e">
        <f>VLOOKUP(D345,'Question grid'!$C$46:$D$54,2,FALSE)</f>
        <v>#N/A</v>
      </c>
      <c r="G345" s="387" t="s">
        <v>198</v>
      </c>
    </row>
    <row r="346" spans="2:7" ht="26.25" customHeight="1" thickBot="1" x14ac:dyDescent="0.3">
      <c r="B346" s="25">
        <v>2</v>
      </c>
      <c r="C346" s="26" t="str">
        <f>IF($D345&lt;&gt;"",INDEX('Question grid'!$C$59:$G$69,$B346,(MATCH($F345,'Question grid'!$C$59:$G$59,0))),"")</f>
        <v/>
      </c>
      <c r="D346" s="236"/>
      <c r="E346" s="2"/>
      <c r="G346" s="388"/>
    </row>
    <row r="347" spans="2:7" ht="13.5" thickBot="1" x14ac:dyDescent="0.3">
      <c r="B347" s="25"/>
      <c r="C347" s="26"/>
      <c r="D347" s="234"/>
      <c r="E347" s="2"/>
    </row>
    <row r="348" spans="2:7" thickBot="1" x14ac:dyDescent="0.3">
      <c r="B348" s="25">
        <v>3</v>
      </c>
      <c r="C348" s="26" t="str">
        <f>IF($D345&lt;&gt;"",INDEX('Question grid'!$C$59:$G$69,$B348,(MATCH($F345,'Question grid'!$C$59:$G$59,0))),"")</f>
        <v/>
      </c>
      <c r="D348" s="40"/>
      <c r="E348" s="2"/>
      <c r="G348" s="387" t="s">
        <v>252</v>
      </c>
    </row>
    <row r="349" spans="2:7" thickBot="1" x14ac:dyDescent="0.3">
      <c r="B349" s="25"/>
      <c r="C349" s="26"/>
      <c r="D349" s="234"/>
      <c r="E349" s="2"/>
      <c r="G349" s="390"/>
    </row>
    <row r="350" spans="2:7" ht="13.5" customHeight="1" thickBot="1" x14ac:dyDescent="0.3">
      <c r="B350" s="25">
        <v>4</v>
      </c>
      <c r="C350" s="26" t="str">
        <f>IF($D345&lt;&gt;"",INDEX('Question grid'!$C$59:$G$69,$B350,(MATCH($F345,'Question grid'!$C$59:$G$59,0))),"")</f>
        <v/>
      </c>
      <c r="D350" s="235"/>
      <c r="E350" s="2"/>
      <c r="G350" s="388"/>
    </row>
    <row r="351" spans="2:7" ht="38.25" customHeight="1" thickBot="1" x14ac:dyDescent="0.3">
      <c r="B351" s="25">
        <v>5</v>
      </c>
      <c r="C351" s="26" t="str">
        <f>IF($D345&lt;&gt;"",INDEX('Question grid'!$C$59:$G$69,$B351,(MATCH($F345,'Question grid'!$C$59:$G$59,0))),"")</f>
        <v/>
      </c>
      <c r="D351" s="75"/>
      <c r="E351" s="2"/>
    </row>
    <row r="352" spans="2:7" ht="13.5" customHeight="1" x14ac:dyDescent="0.25">
      <c r="B352" s="25"/>
      <c r="C352" s="26"/>
      <c r="D352" s="234"/>
      <c r="E352" s="2"/>
    </row>
    <row r="353" spans="2:7" ht="13.5" thickBot="1" x14ac:dyDescent="0.3">
      <c r="B353" s="25">
        <v>6</v>
      </c>
      <c r="C353" s="26" t="str">
        <f>IF($D345&lt;&gt;"",INDEX('Question grid'!$C$59:$G$69,$B353,(MATCH($F345,'Question grid'!$C$59:$G$59,0))),"")</f>
        <v/>
      </c>
      <c r="D353" s="234"/>
      <c r="E353" s="2"/>
    </row>
    <row r="354" spans="2:7" ht="13.5" customHeight="1" x14ac:dyDescent="0.25">
      <c r="B354" s="25">
        <v>7</v>
      </c>
      <c r="C354" s="26" t="str">
        <f>IF($D345&lt;&gt;"",INDEX('Question grid'!$C$59:$G$69,$B354,(MATCH($F345,'Question grid'!$C$59:$G$59,0))),"")</f>
        <v/>
      </c>
      <c r="D354" s="235"/>
      <c r="E354" s="2"/>
    </row>
    <row r="355" spans="2:7" ht="13.5" thickBot="1" x14ac:dyDescent="0.3">
      <c r="B355" s="25">
        <v>8</v>
      </c>
      <c r="C355" s="26" t="str">
        <f>IF($D345&lt;&gt;"",INDEX('Question grid'!$C$59:$G$69,$B355,(MATCH($F345,'Question grid'!$C$59:$G$59,0))),"")</f>
        <v/>
      </c>
      <c r="D355" s="236"/>
      <c r="E355" s="2"/>
    </row>
    <row r="356" spans="2:7" ht="13.5" thickBot="1" x14ac:dyDescent="0.3">
      <c r="B356" s="25"/>
      <c r="C356" s="26"/>
      <c r="D356" s="273"/>
      <c r="E356" s="2"/>
    </row>
    <row r="357" spans="2:7" ht="26.25" customHeight="1" x14ac:dyDescent="0.25">
      <c r="B357" s="25">
        <v>9</v>
      </c>
      <c r="C357" s="26" t="str">
        <f>IF($D345&lt;&gt;"",INDEX('Question grid'!$C$59:$G$69,$B357,(MATCH($F345,'Question grid'!$C$59:$G$59,0))),"")</f>
        <v/>
      </c>
      <c r="D357" s="235"/>
      <c r="E357" s="2"/>
    </row>
    <row r="358" spans="2:7" ht="13.5" thickBot="1" x14ac:dyDescent="0.3">
      <c r="B358" s="25">
        <v>10</v>
      </c>
      <c r="C358" s="26" t="str">
        <f>IF($D345&lt;&gt;"",INDEX('Question grid'!$C$59:$G$69,$B358,(MATCH($F345,'Question grid'!$C$59:$G$59,0))),"")</f>
        <v/>
      </c>
      <c r="D358" s="236"/>
      <c r="E358" s="2"/>
    </row>
    <row r="359" spans="2:7" thickBot="1" x14ac:dyDescent="0.3">
      <c r="B359" s="25"/>
      <c r="C359" s="26"/>
      <c r="D359" s="26"/>
      <c r="E359" s="2"/>
      <c r="G359" s="8"/>
    </row>
    <row r="360" spans="2:7" ht="75" customHeight="1" thickBot="1" x14ac:dyDescent="0.3">
      <c r="B360" s="25">
        <v>11</v>
      </c>
      <c r="C360" s="26" t="str">
        <f>IF($D345&lt;&gt;"",INDEX('Question grid'!$C$59:$G$69,$B360,(MATCH($F345,'Question grid'!$C$59:$G$59,0))),"")</f>
        <v/>
      </c>
      <c r="D360" s="145"/>
      <c r="E360" s="2"/>
      <c r="G360" s="8"/>
    </row>
    <row r="361" spans="2:7" ht="13.5" customHeight="1" x14ac:dyDescent="0.25">
      <c r="B361" s="25"/>
      <c r="C361" s="14"/>
      <c r="D361" s="234"/>
      <c r="E361" s="2"/>
    </row>
    <row r="363" spans="2:7" ht="13.5" customHeight="1" x14ac:dyDescent="0.25">
      <c r="B363" s="25"/>
      <c r="C363" s="14"/>
      <c r="D363" s="234"/>
      <c r="E363" s="2"/>
    </row>
    <row r="364" spans="2:7" ht="18.75" customHeight="1" x14ac:dyDescent="0.25">
      <c r="B364" s="25"/>
      <c r="C364" s="389" t="s">
        <v>383</v>
      </c>
      <c r="D364" s="389"/>
      <c r="E364" s="2"/>
    </row>
    <row r="365" spans="2:7" ht="13.5" thickBot="1" x14ac:dyDescent="0.35">
      <c r="B365" s="25"/>
      <c r="C365" s="14"/>
      <c r="D365" s="234"/>
      <c r="E365" s="2"/>
      <c r="G365" s="98"/>
    </row>
    <row r="366" spans="2:7" ht="13.5" customHeight="1" x14ac:dyDescent="0.25">
      <c r="B366" s="25">
        <v>1</v>
      </c>
      <c r="C366" s="46" t="s">
        <v>363</v>
      </c>
      <c r="D366" s="235"/>
      <c r="E366" s="2"/>
      <c r="F366" s="68" t="e">
        <f>VLOOKUP(D366,'Question grid'!$C$46:$D$54,2,FALSE)</f>
        <v>#N/A</v>
      </c>
      <c r="G366" s="387" t="s">
        <v>198</v>
      </c>
    </row>
    <row r="367" spans="2:7" ht="26.25" customHeight="1" thickBot="1" x14ac:dyDescent="0.3">
      <c r="B367" s="25">
        <v>2</v>
      </c>
      <c r="C367" s="26" t="str">
        <f>IF($D366&lt;&gt;"",INDEX('Question grid'!$C$59:$G$69,$B367,(MATCH($F366,'Question grid'!$C$59:$G$59,0))),"")</f>
        <v/>
      </c>
      <c r="D367" s="236"/>
      <c r="E367" s="2"/>
      <c r="G367" s="388"/>
    </row>
    <row r="368" spans="2:7" ht="13.5" thickBot="1" x14ac:dyDescent="0.3">
      <c r="B368" s="25"/>
      <c r="C368" s="26"/>
      <c r="D368" s="234"/>
      <c r="E368" s="2"/>
    </row>
    <row r="369" spans="2:7" thickBot="1" x14ac:dyDescent="0.3">
      <c r="B369" s="25">
        <v>3</v>
      </c>
      <c r="C369" s="26" t="str">
        <f>IF($D366&lt;&gt;"",INDEX('Question grid'!$C$59:$G$69,$B369,(MATCH($F366,'Question grid'!$C$59:$G$59,0))),"")</f>
        <v/>
      </c>
      <c r="D369" s="40"/>
      <c r="E369" s="2"/>
      <c r="G369" s="387" t="s">
        <v>252</v>
      </c>
    </row>
    <row r="370" spans="2:7" thickBot="1" x14ac:dyDescent="0.3">
      <c r="B370" s="25"/>
      <c r="C370" s="26"/>
      <c r="D370" s="234"/>
      <c r="E370" s="2"/>
      <c r="G370" s="390"/>
    </row>
    <row r="371" spans="2:7" ht="13.5" customHeight="1" thickBot="1" x14ac:dyDescent="0.3">
      <c r="B371" s="25">
        <v>4</v>
      </c>
      <c r="C371" s="26" t="str">
        <f>IF($D366&lt;&gt;"",INDEX('Question grid'!$C$59:$G$69,$B371,(MATCH($F366,'Question grid'!$C$59:$G$59,0))),"")</f>
        <v/>
      </c>
      <c r="D371" s="235"/>
      <c r="E371" s="2"/>
      <c r="G371" s="388"/>
    </row>
    <row r="372" spans="2:7" ht="38.25" customHeight="1" thickBot="1" x14ac:dyDescent="0.3">
      <c r="B372" s="25">
        <v>5</v>
      </c>
      <c r="C372" s="26" t="str">
        <f>IF($D366&lt;&gt;"",INDEX('Question grid'!$C$59:$G$69,$B372,(MATCH($F366,'Question grid'!$C$59:$G$59,0))),"")</f>
        <v/>
      </c>
      <c r="D372" s="75"/>
      <c r="E372" s="2"/>
    </row>
    <row r="373" spans="2:7" ht="13.5" customHeight="1" x14ac:dyDescent="0.25">
      <c r="B373" s="25"/>
      <c r="C373" s="26"/>
      <c r="D373" s="234"/>
      <c r="E373" s="2"/>
    </row>
    <row r="374" spans="2:7" ht="13.5" customHeight="1" thickBot="1" x14ac:dyDescent="0.3">
      <c r="B374" s="25">
        <v>6</v>
      </c>
      <c r="C374" s="26" t="str">
        <f>IF($D366&lt;&gt;"",INDEX('Question grid'!$C$59:$G$69,$B374,(MATCH($F366,'Question grid'!$C$59:$G$59,0))),"")</f>
        <v/>
      </c>
      <c r="D374" s="234"/>
      <c r="E374" s="2"/>
    </row>
    <row r="375" spans="2:7" ht="13.5" customHeight="1" x14ac:dyDescent="0.25">
      <c r="B375" s="25">
        <v>7</v>
      </c>
      <c r="C375" s="26" t="str">
        <f>IF($D366&lt;&gt;"",INDEX('Question grid'!$C$59:$G$69,$B375,(MATCH($F366,'Question grid'!$C$59:$G$59,0))),"")</f>
        <v/>
      </c>
      <c r="D375" s="235"/>
      <c r="E375" s="2"/>
    </row>
    <row r="376" spans="2:7" ht="13.5" customHeight="1" thickBot="1" x14ac:dyDescent="0.3">
      <c r="B376" s="25">
        <v>8</v>
      </c>
      <c r="C376" s="26" t="str">
        <f>IF($D366&lt;&gt;"",INDEX('Question grid'!$C$59:$G$69,$B376,(MATCH($F366,'Question grid'!$C$59:$G$59,0))),"")</f>
        <v/>
      </c>
      <c r="D376" s="236"/>
      <c r="E376" s="2"/>
    </row>
    <row r="377" spans="2:7" ht="13.5" customHeight="1" thickBot="1" x14ac:dyDescent="0.3">
      <c r="B377" s="25"/>
      <c r="C377" s="26"/>
      <c r="D377" s="273"/>
      <c r="E377" s="2"/>
    </row>
    <row r="378" spans="2:7" ht="26.25" customHeight="1" x14ac:dyDescent="0.25">
      <c r="B378" s="25">
        <v>9</v>
      </c>
      <c r="C378" s="26" t="str">
        <f>IF($D366&lt;&gt;"",INDEX('Question grid'!$C$59:$G$69,$B378,(MATCH($F366,'Question grid'!$C$59:$G$59,0))),"")</f>
        <v/>
      </c>
      <c r="D378" s="235"/>
      <c r="E378" s="2"/>
    </row>
    <row r="379" spans="2:7" ht="13.5" thickBot="1" x14ac:dyDescent="0.3">
      <c r="B379" s="25">
        <v>10</v>
      </c>
      <c r="C379" s="26" t="str">
        <f>IF($D366&lt;&gt;"",INDEX('Question grid'!$C$59:$G$69,$B379,(MATCH($F366,'Question grid'!$C$59:$G$59,0))),"")</f>
        <v/>
      </c>
      <c r="D379" s="236"/>
      <c r="E379" s="2"/>
    </row>
    <row r="380" spans="2:7" thickBot="1" x14ac:dyDescent="0.3">
      <c r="B380" s="25"/>
      <c r="C380" s="26"/>
      <c r="D380" s="26"/>
      <c r="E380" s="2"/>
      <c r="G380" s="8"/>
    </row>
    <row r="381" spans="2:7" ht="75" customHeight="1" thickBot="1" x14ac:dyDescent="0.3">
      <c r="B381" s="25">
        <v>11</v>
      </c>
      <c r="C381" s="26" t="str">
        <f>IF($D366&lt;&gt;"",INDEX('Question grid'!$C$59:$G$69,$B381,(MATCH($F366,'Question grid'!$C$59:$G$59,0))),"")</f>
        <v/>
      </c>
      <c r="D381" s="145"/>
      <c r="E381" s="2"/>
      <c r="G381" s="8"/>
    </row>
    <row r="382" spans="2:7" ht="13.5" customHeight="1" x14ac:dyDescent="0.3">
      <c r="B382" s="25"/>
      <c r="C382" s="14"/>
      <c r="D382" s="234"/>
      <c r="E382" s="2"/>
      <c r="G382" s="98"/>
    </row>
    <row r="384" spans="2:7" ht="13.5" customHeight="1" x14ac:dyDescent="0.25">
      <c r="B384" s="25"/>
      <c r="C384" s="14"/>
      <c r="D384" s="234"/>
      <c r="E384" s="2"/>
    </row>
    <row r="385" spans="2:7" ht="18.75" customHeight="1" x14ac:dyDescent="0.25">
      <c r="B385" s="25"/>
      <c r="C385" s="389" t="s">
        <v>384</v>
      </c>
      <c r="D385" s="389"/>
      <c r="E385" s="2"/>
    </row>
    <row r="386" spans="2:7" ht="13.5" thickBot="1" x14ac:dyDescent="0.35">
      <c r="B386" s="25"/>
      <c r="C386" s="14"/>
      <c r="D386" s="234"/>
      <c r="E386" s="2"/>
      <c r="G386" s="98"/>
    </row>
    <row r="387" spans="2:7" ht="13.5" customHeight="1" x14ac:dyDescent="0.25">
      <c r="B387" s="25">
        <v>1</v>
      </c>
      <c r="C387" s="46" t="s">
        <v>363</v>
      </c>
      <c r="D387" s="235"/>
      <c r="E387" s="2"/>
      <c r="F387" s="68" t="e">
        <f>VLOOKUP(D387,'Question grid'!$C$46:$D$54,2,FALSE)</f>
        <v>#N/A</v>
      </c>
      <c r="G387" s="387" t="s">
        <v>198</v>
      </c>
    </row>
    <row r="388" spans="2:7" ht="26.25" customHeight="1" thickBot="1" x14ac:dyDescent="0.3">
      <c r="B388" s="25">
        <v>2</v>
      </c>
      <c r="C388" s="26" t="str">
        <f>IF($D387&lt;&gt;"",INDEX('Question grid'!$C$59:$G$69,$B388,(MATCH($F387,'Question grid'!$C$59:$G$59,0))),"")</f>
        <v/>
      </c>
      <c r="D388" s="236"/>
      <c r="E388" s="2"/>
      <c r="G388" s="388"/>
    </row>
    <row r="389" spans="2:7" ht="13.5" thickBot="1" x14ac:dyDescent="0.3">
      <c r="B389" s="25"/>
      <c r="C389" s="26"/>
      <c r="D389" s="234"/>
      <c r="E389" s="2"/>
    </row>
    <row r="390" spans="2:7" thickBot="1" x14ac:dyDescent="0.3">
      <c r="B390" s="25">
        <v>3</v>
      </c>
      <c r="C390" s="26" t="str">
        <f>IF($D387&lt;&gt;"",INDEX('Question grid'!$C$59:$G$69,$B390,(MATCH($F387,'Question grid'!$C$59:$G$59,0))),"")</f>
        <v/>
      </c>
      <c r="D390" s="40"/>
      <c r="E390" s="2"/>
      <c r="G390" s="387" t="s">
        <v>252</v>
      </c>
    </row>
    <row r="391" spans="2:7" thickBot="1" x14ac:dyDescent="0.3">
      <c r="B391" s="25"/>
      <c r="C391" s="26"/>
      <c r="D391" s="234"/>
      <c r="E391" s="2"/>
      <c r="G391" s="390"/>
    </row>
    <row r="392" spans="2:7" ht="13.5" customHeight="1" thickBot="1" x14ac:dyDescent="0.3">
      <c r="B392" s="25">
        <v>4</v>
      </c>
      <c r="C392" s="26" t="str">
        <f>IF($D387&lt;&gt;"",INDEX('Question grid'!$C$59:$G$69,$B392,(MATCH($F387,'Question grid'!$C$59:$G$59,0))),"")</f>
        <v/>
      </c>
      <c r="D392" s="235"/>
      <c r="E392" s="2"/>
      <c r="G392" s="388"/>
    </row>
    <row r="393" spans="2:7" ht="38.25" customHeight="1" thickBot="1" x14ac:dyDescent="0.3">
      <c r="B393" s="25">
        <v>5</v>
      </c>
      <c r="C393" s="26" t="str">
        <f>IF($D387&lt;&gt;"",INDEX('Question grid'!$C$59:$G$69,$B393,(MATCH($F387,'Question grid'!$C$59:$G$59,0))),"")</f>
        <v/>
      </c>
      <c r="D393" s="75"/>
      <c r="E393" s="2"/>
    </row>
    <row r="394" spans="2:7" ht="13.5" customHeight="1" x14ac:dyDescent="0.25">
      <c r="B394" s="25"/>
      <c r="C394" s="26"/>
      <c r="D394" s="234"/>
      <c r="E394" s="2"/>
    </row>
    <row r="395" spans="2:7" ht="13.5" thickBot="1" x14ac:dyDescent="0.3">
      <c r="B395" s="25">
        <v>6</v>
      </c>
      <c r="C395" s="26" t="str">
        <f>IF($D387&lt;&gt;"",INDEX('Question grid'!$C$59:$G$69,$B395,(MATCH($F387,'Question grid'!$C$59:$G$59,0))),"")</f>
        <v/>
      </c>
      <c r="D395" s="234"/>
      <c r="E395" s="2"/>
    </row>
    <row r="396" spans="2:7" ht="13.5" customHeight="1" x14ac:dyDescent="0.25">
      <c r="B396" s="25">
        <v>7</v>
      </c>
      <c r="C396" s="26" t="str">
        <f>IF($D387&lt;&gt;"",INDEX('Question grid'!$C$59:$G$69,$B396,(MATCH($F387,'Question grid'!$C$59:$G$59,0))),"")</f>
        <v/>
      </c>
      <c r="D396" s="235"/>
      <c r="E396" s="2"/>
    </row>
    <row r="397" spans="2:7" ht="13.5" thickBot="1" x14ac:dyDescent="0.3">
      <c r="B397" s="25">
        <v>8</v>
      </c>
      <c r="C397" s="26" t="str">
        <f>IF($D387&lt;&gt;"",INDEX('Question grid'!$C$59:$G$69,$B397,(MATCH($F387,'Question grid'!$C$59:$G$59,0))),"")</f>
        <v/>
      </c>
      <c r="D397" s="236"/>
      <c r="E397" s="2"/>
    </row>
    <row r="398" spans="2:7" ht="13.5" customHeight="1" thickBot="1" x14ac:dyDescent="0.3">
      <c r="B398" s="25"/>
      <c r="C398" s="26"/>
      <c r="D398" s="273"/>
      <c r="E398" s="2"/>
    </row>
    <row r="399" spans="2:7" ht="26.25" customHeight="1" x14ac:dyDescent="0.25">
      <c r="B399" s="25">
        <v>9</v>
      </c>
      <c r="C399" s="26" t="str">
        <f>IF($D387&lt;&gt;"",INDEX('Question grid'!$C$59:$G$69,$B399,(MATCH($F387,'Question grid'!$C$59:$G$59,0))),"")</f>
        <v/>
      </c>
      <c r="D399" s="235"/>
      <c r="E399" s="2"/>
    </row>
    <row r="400" spans="2:7" ht="13.5" thickBot="1" x14ac:dyDescent="0.3">
      <c r="B400" s="25">
        <v>10</v>
      </c>
      <c r="C400" s="26" t="str">
        <f>IF($D387&lt;&gt;"",INDEX('Question grid'!$C$59:$G$69,$B400,(MATCH($F387,'Question grid'!$C$59:$G$59,0))),"")</f>
        <v/>
      </c>
      <c r="D400" s="236"/>
      <c r="E400" s="2"/>
    </row>
    <row r="401" spans="2:7" thickBot="1" x14ac:dyDescent="0.3">
      <c r="B401" s="25"/>
      <c r="C401" s="26"/>
      <c r="D401" s="26"/>
      <c r="E401" s="2"/>
      <c r="G401" s="8"/>
    </row>
    <row r="402" spans="2:7" ht="74.25" customHeight="1" thickBot="1" x14ac:dyDescent="0.3">
      <c r="B402" s="25">
        <v>11</v>
      </c>
      <c r="C402" s="26" t="str">
        <f>IF($D387&lt;&gt;"",INDEX('Question grid'!$C$59:$G$69,$B402,(MATCH($F387,'Question grid'!$C$59:$G$59,0))),"")</f>
        <v/>
      </c>
      <c r="D402" s="145"/>
      <c r="E402" s="2"/>
      <c r="G402" s="8"/>
    </row>
    <row r="403" spans="2:7" ht="13.5" customHeight="1" x14ac:dyDescent="0.3">
      <c r="B403" s="25"/>
      <c r="C403" s="14"/>
      <c r="D403" s="234"/>
      <c r="E403" s="2"/>
      <c r="G403" s="98"/>
    </row>
    <row r="405" spans="2:7" ht="13.5" customHeight="1" x14ac:dyDescent="0.25">
      <c r="B405" s="25"/>
      <c r="C405" s="14"/>
      <c r="D405" s="234"/>
      <c r="E405" s="2"/>
    </row>
    <row r="406" spans="2:7" ht="18.75" customHeight="1" x14ac:dyDescent="0.25">
      <c r="B406" s="25"/>
      <c r="C406" s="389" t="s">
        <v>385</v>
      </c>
      <c r="D406" s="389"/>
      <c r="E406" s="2"/>
    </row>
    <row r="407" spans="2:7" ht="13.5" thickBot="1" x14ac:dyDescent="0.35">
      <c r="B407" s="25"/>
      <c r="C407" s="14"/>
      <c r="D407" s="234"/>
      <c r="E407" s="2"/>
      <c r="G407" s="98"/>
    </row>
    <row r="408" spans="2:7" ht="13.5" customHeight="1" x14ac:dyDescent="0.25">
      <c r="B408" s="25">
        <v>1</v>
      </c>
      <c r="C408" s="46" t="s">
        <v>363</v>
      </c>
      <c r="D408" s="235"/>
      <c r="E408" s="2"/>
      <c r="F408" s="68" t="e">
        <f>VLOOKUP(D408,'Question grid'!$C$46:$D$54,2,FALSE)</f>
        <v>#N/A</v>
      </c>
      <c r="G408" s="387" t="s">
        <v>198</v>
      </c>
    </row>
    <row r="409" spans="2:7" ht="26.25" customHeight="1" thickBot="1" x14ac:dyDescent="0.3">
      <c r="B409" s="25">
        <v>2</v>
      </c>
      <c r="C409" s="26" t="str">
        <f>IF($D408&lt;&gt;"",INDEX('Question grid'!$C$59:$G$69,$B409,(MATCH($F408,'Question grid'!$C$59:$G$59,0))),"")</f>
        <v/>
      </c>
      <c r="D409" s="236"/>
      <c r="E409" s="2"/>
      <c r="G409" s="388"/>
    </row>
    <row r="410" spans="2:7" ht="13.5" thickBot="1" x14ac:dyDescent="0.3">
      <c r="B410" s="25"/>
      <c r="C410" s="26"/>
      <c r="D410" s="234"/>
      <c r="E410" s="2"/>
    </row>
    <row r="411" spans="2:7" thickBot="1" x14ac:dyDescent="0.3">
      <c r="B411" s="25">
        <v>3</v>
      </c>
      <c r="C411" s="26" t="str">
        <f>IF($D408&lt;&gt;"",INDEX('Question grid'!$C$59:$G$69,$B411,(MATCH($F408,'Question grid'!$C$59:$G$59,0))),"")</f>
        <v/>
      </c>
      <c r="D411" s="40"/>
      <c r="E411" s="2"/>
      <c r="G411" s="387" t="s">
        <v>252</v>
      </c>
    </row>
    <row r="412" spans="2:7" thickBot="1" x14ac:dyDescent="0.3">
      <c r="B412" s="25"/>
      <c r="C412" s="26"/>
      <c r="D412" s="234"/>
      <c r="E412" s="2"/>
      <c r="G412" s="390"/>
    </row>
    <row r="413" spans="2:7" ht="13.5" customHeight="1" thickBot="1" x14ac:dyDescent="0.3">
      <c r="B413" s="25">
        <v>4</v>
      </c>
      <c r="C413" s="26" t="str">
        <f>IF($D408&lt;&gt;"",INDEX('Question grid'!$C$59:$G$69,$B413,(MATCH($F408,'Question grid'!$C$59:$G$59,0))),"")</f>
        <v/>
      </c>
      <c r="D413" s="235"/>
      <c r="E413" s="2"/>
      <c r="G413" s="388"/>
    </row>
    <row r="414" spans="2:7" ht="38.25" customHeight="1" thickBot="1" x14ac:dyDescent="0.3">
      <c r="B414" s="25">
        <v>5</v>
      </c>
      <c r="C414" s="26" t="str">
        <f>IF($D408&lt;&gt;"",INDEX('Question grid'!$C$59:$G$69,$B414,(MATCH($F408,'Question grid'!$C$59:$G$59,0))),"")</f>
        <v/>
      </c>
      <c r="D414" s="75"/>
      <c r="E414" s="2"/>
    </row>
    <row r="415" spans="2:7" ht="13.5" customHeight="1" x14ac:dyDescent="0.25">
      <c r="B415" s="25"/>
      <c r="C415" s="26"/>
      <c r="D415" s="234"/>
      <c r="E415" s="2"/>
    </row>
    <row r="416" spans="2:7" ht="13.5" customHeight="1" thickBot="1" x14ac:dyDescent="0.3">
      <c r="B416" s="25">
        <v>6</v>
      </c>
      <c r="C416" s="26" t="str">
        <f>IF($D408&lt;&gt;"",INDEX('Question grid'!$C$59:$G$69,$B416,(MATCH($F408,'Question grid'!$C$59:$G$59,0))),"")</f>
        <v/>
      </c>
      <c r="D416" s="234"/>
      <c r="E416" s="2"/>
    </row>
    <row r="417" spans="2:7" ht="13.5" customHeight="1" x14ac:dyDescent="0.25">
      <c r="B417" s="25">
        <v>7</v>
      </c>
      <c r="C417" s="26" t="str">
        <f>IF($D408&lt;&gt;"",INDEX('Question grid'!$C$59:$G$69,$B417,(MATCH($F408,'Question grid'!$C$59:$G$59,0))),"")</f>
        <v/>
      </c>
      <c r="D417" s="235"/>
      <c r="E417" s="2"/>
    </row>
    <row r="418" spans="2:7" ht="13.5" thickBot="1" x14ac:dyDescent="0.3">
      <c r="B418" s="25">
        <v>8</v>
      </c>
      <c r="C418" s="26" t="str">
        <f>IF($D408&lt;&gt;"",INDEX('Question grid'!$C$59:$G$69,$B418,(MATCH($F408,'Question grid'!$C$59:$G$59,0))),"")</f>
        <v/>
      </c>
      <c r="D418" s="236"/>
      <c r="E418" s="2"/>
    </row>
    <row r="419" spans="2:7" ht="13.5" customHeight="1" thickBot="1" x14ac:dyDescent="0.3">
      <c r="B419" s="25"/>
      <c r="C419" s="26"/>
      <c r="D419" s="273"/>
      <c r="E419" s="2"/>
    </row>
    <row r="420" spans="2:7" ht="26.25" customHeight="1" x14ac:dyDescent="0.25">
      <c r="B420" s="25">
        <v>9</v>
      </c>
      <c r="C420" s="26" t="str">
        <f>IF($D408&lt;&gt;"",INDEX('Question grid'!$C$59:$G$69,$B420,(MATCH($F408,'Question grid'!$C$59:$G$59,0))),"")</f>
        <v/>
      </c>
      <c r="D420" s="235"/>
      <c r="E420" s="2"/>
    </row>
    <row r="421" spans="2:7" ht="13.5" thickBot="1" x14ac:dyDescent="0.3">
      <c r="B421" s="25">
        <v>10</v>
      </c>
      <c r="C421" s="26" t="str">
        <f>IF($D408&lt;&gt;"",INDEX('Question grid'!$C$59:$G$69,$B421,(MATCH($F408,'Question grid'!$C$59:$G$59,0))),"")</f>
        <v/>
      </c>
      <c r="D421" s="236"/>
      <c r="E421" s="2"/>
    </row>
    <row r="422" spans="2:7" thickBot="1" x14ac:dyDescent="0.3">
      <c r="B422" s="25"/>
      <c r="C422" s="26"/>
      <c r="D422" s="26"/>
      <c r="E422" s="2"/>
      <c r="G422" s="8"/>
    </row>
    <row r="423" spans="2:7" ht="75" customHeight="1" thickBot="1" x14ac:dyDescent="0.3">
      <c r="B423" s="25">
        <v>11</v>
      </c>
      <c r="C423" s="26" t="str">
        <f>IF($D408&lt;&gt;"",INDEX('Question grid'!$C$59:$G$69,$B423,(MATCH($F408,'Question grid'!$C$59:$G$59,0))),"")</f>
        <v/>
      </c>
      <c r="D423" s="145"/>
      <c r="E423" s="2"/>
      <c r="G423" s="8"/>
    </row>
    <row r="424" spans="2:7" ht="13.5" customHeight="1" x14ac:dyDescent="0.3">
      <c r="B424" s="25"/>
      <c r="C424" s="14"/>
      <c r="D424" s="234"/>
      <c r="E424" s="2"/>
      <c r="G424" s="98"/>
    </row>
  </sheetData>
  <sheetProtection algorithmName="SHA-512" hashValue="bK2+npDX0PQk78rYFms+kmjHdNPAUpfK9rdDcAG4N+vG4Ya7iWHgQraDwC20IpeKR+qb7J+BIkW03r0qFyKnpw==" saltValue="iw98zHtUka4UKLZbqIdywg==" spinCount="100000" sheet="1" selectLockedCells="1"/>
  <mergeCells count="61">
    <mergeCell ref="G282:G283"/>
    <mergeCell ref="G303:G304"/>
    <mergeCell ref="G264:G266"/>
    <mergeCell ref="G285:G287"/>
    <mergeCell ref="G306:G308"/>
    <mergeCell ref="G219:G220"/>
    <mergeCell ref="G240:G241"/>
    <mergeCell ref="G261:G262"/>
    <mergeCell ref="G222:G224"/>
    <mergeCell ref="G243:G245"/>
    <mergeCell ref="G177:G178"/>
    <mergeCell ref="G198:G199"/>
    <mergeCell ref="G159:G161"/>
    <mergeCell ref="G180:G182"/>
    <mergeCell ref="G201:G203"/>
    <mergeCell ref="G114:G115"/>
    <mergeCell ref="G135:G136"/>
    <mergeCell ref="G156:G157"/>
    <mergeCell ref="G117:G119"/>
    <mergeCell ref="G138:G140"/>
    <mergeCell ref="G72:G73"/>
    <mergeCell ref="G93:G94"/>
    <mergeCell ref="G54:G56"/>
    <mergeCell ref="G75:G77"/>
    <mergeCell ref="G96:G98"/>
    <mergeCell ref="G9:G10"/>
    <mergeCell ref="G30:G31"/>
    <mergeCell ref="G51:G52"/>
    <mergeCell ref="G12:G14"/>
    <mergeCell ref="G33:G35"/>
    <mergeCell ref="C238:D238"/>
    <mergeCell ref="C259:D259"/>
    <mergeCell ref="C280:D280"/>
    <mergeCell ref="C301:D301"/>
    <mergeCell ref="C3:D3"/>
    <mergeCell ref="C154:D154"/>
    <mergeCell ref="C175:D175"/>
    <mergeCell ref="C196:D196"/>
    <mergeCell ref="C217:D217"/>
    <mergeCell ref="C91:D91"/>
    <mergeCell ref="C7:D7"/>
    <mergeCell ref="C28:D28"/>
    <mergeCell ref="C49:D49"/>
    <mergeCell ref="C70:D70"/>
    <mergeCell ref="C112:D112"/>
    <mergeCell ref="C133:D133"/>
    <mergeCell ref="C322:D322"/>
    <mergeCell ref="G324:G325"/>
    <mergeCell ref="C343:D343"/>
    <mergeCell ref="G345:G346"/>
    <mergeCell ref="G327:G329"/>
    <mergeCell ref="C364:D364"/>
    <mergeCell ref="G366:G367"/>
    <mergeCell ref="C385:D385"/>
    <mergeCell ref="G369:G371"/>
    <mergeCell ref="G348:G350"/>
    <mergeCell ref="G387:G388"/>
    <mergeCell ref="C406:D406"/>
    <mergeCell ref="G408:G409"/>
    <mergeCell ref="G390:G392"/>
    <mergeCell ref="G411:G413"/>
  </mergeCells>
  <conditionalFormatting sqref="D10">
    <cfRule type="expression" dxfId="179" priority="207">
      <formula>F9="Grant"</formula>
    </cfRule>
  </conditionalFormatting>
  <conditionalFormatting sqref="D18">
    <cfRule type="expression" dxfId="178" priority="208">
      <formula>$F9="Sponsorship"</formula>
    </cfRule>
  </conditionalFormatting>
  <conditionalFormatting sqref="D19:D22">
    <cfRule type="expression" dxfId="177" priority="408">
      <formula>$F9="Sponsorship"</formula>
    </cfRule>
  </conditionalFormatting>
  <conditionalFormatting sqref="D31">
    <cfRule type="expression" dxfId="176" priority="58">
      <formula>F30="Grant"</formula>
    </cfRule>
  </conditionalFormatting>
  <conditionalFormatting sqref="D39">
    <cfRule type="expression" dxfId="175" priority="59">
      <formula>$F30="Sponsorship"</formula>
    </cfRule>
  </conditionalFormatting>
  <conditionalFormatting sqref="D40:D43">
    <cfRule type="expression" dxfId="174" priority="60">
      <formula>$F30="Sponsorship"</formula>
    </cfRule>
  </conditionalFormatting>
  <conditionalFormatting sqref="D52">
    <cfRule type="expression" dxfId="173" priority="55">
      <formula>F51="Grant"</formula>
    </cfRule>
  </conditionalFormatting>
  <conditionalFormatting sqref="D60">
    <cfRule type="expression" dxfId="172" priority="56">
      <formula>$F51="Sponsorship"</formula>
    </cfRule>
  </conditionalFormatting>
  <conditionalFormatting sqref="D61:D64">
    <cfRule type="expression" dxfId="171" priority="57">
      <formula>$F51="Sponsorship"</formula>
    </cfRule>
  </conditionalFormatting>
  <conditionalFormatting sqref="D73">
    <cfRule type="expression" dxfId="170" priority="52">
      <formula>F72="Grant"</formula>
    </cfRule>
  </conditionalFormatting>
  <conditionalFormatting sqref="D81">
    <cfRule type="expression" dxfId="169" priority="53">
      <formula>$F72="Sponsorship"</formula>
    </cfRule>
  </conditionalFormatting>
  <conditionalFormatting sqref="D82:D85">
    <cfRule type="expression" dxfId="168" priority="54">
      <formula>$F72="Sponsorship"</formula>
    </cfRule>
  </conditionalFormatting>
  <conditionalFormatting sqref="D94">
    <cfRule type="expression" dxfId="167" priority="49">
      <formula>F93="Grant"</formula>
    </cfRule>
  </conditionalFormatting>
  <conditionalFormatting sqref="D102">
    <cfRule type="expression" dxfId="166" priority="50">
      <formula>$F93="Sponsorship"</formula>
    </cfRule>
  </conditionalFormatting>
  <conditionalFormatting sqref="D103:D106">
    <cfRule type="expression" dxfId="165" priority="51">
      <formula>$F93="Sponsorship"</formula>
    </cfRule>
  </conditionalFormatting>
  <conditionalFormatting sqref="D115">
    <cfRule type="expression" dxfId="164" priority="46">
      <formula>F114="Grant"</formula>
    </cfRule>
  </conditionalFormatting>
  <conditionalFormatting sqref="D123">
    <cfRule type="expression" dxfId="163" priority="47">
      <formula>$F114="Sponsorship"</formula>
    </cfRule>
  </conditionalFormatting>
  <conditionalFormatting sqref="D124:D127">
    <cfRule type="expression" dxfId="162" priority="48">
      <formula>$F114="Sponsorship"</formula>
    </cfRule>
  </conditionalFormatting>
  <conditionalFormatting sqref="D136">
    <cfRule type="expression" dxfId="161" priority="43">
      <formula>F135="Grant"</formula>
    </cfRule>
  </conditionalFormatting>
  <conditionalFormatting sqref="D144">
    <cfRule type="expression" dxfId="160" priority="44">
      <formula>$F135="Sponsorship"</formula>
    </cfRule>
  </conditionalFormatting>
  <conditionalFormatting sqref="D145:D148">
    <cfRule type="expression" dxfId="159" priority="45">
      <formula>$F135="Sponsorship"</formula>
    </cfRule>
  </conditionalFormatting>
  <conditionalFormatting sqref="D157">
    <cfRule type="expression" dxfId="158" priority="40">
      <formula>F156="Grant"</formula>
    </cfRule>
  </conditionalFormatting>
  <conditionalFormatting sqref="D165">
    <cfRule type="expression" dxfId="157" priority="41">
      <formula>$F156="Sponsorship"</formula>
    </cfRule>
  </conditionalFormatting>
  <conditionalFormatting sqref="D166:D169">
    <cfRule type="expression" dxfId="156" priority="42">
      <formula>$F156="Sponsorship"</formula>
    </cfRule>
  </conditionalFormatting>
  <conditionalFormatting sqref="D178">
    <cfRule type="expression" dxfId="155" priority="37">
      <formula>F177="Grant"</formula>
    </cfRule>
  </conditionalFormatting>
  <conditionalFormatting sqref="D186">
    <cfRule type="expression" dxfId="154" priority="38">
      <formula>$F177="Sponsorship"</formula>
    </cfRule>
  </conditionalFormatting>
  <conditionalFormatting sqref="D187:D190">
    <cfRule type="expression" dxfId="153" priority="39">
      <formula>$F177="Sponsorship"</formula>
    </cfRule>
  </conditionalFormatting>
  <conditionalFormatting sqref="D199">
    <cfRule type="expression" dxfId="152" priority="34">
      <formula>F198="Grant"</formula>
    </cfRule>
  </conditionalFormatting>
  <conditionalFormatting sqref="D207">
    <cfRule type="expression" dxfId="151" priority="35">
      <formula>$F198="Sponsorship"</formula>
    </cfRule>
  </conditionalFormatting>
  <conditionalFormatting sqref="D208:D211">
    <cfRule type="expression" dxfId="150" priority="36">
      <formula>$F198="Sponsorship"</formula>
    </cfRule>
  </conditionalFormatting>
  <conditionalFormatting sqref="D220">
    <cfRule type="expression" dxfId="149" priority="31">
      <formula>F219="Grant"</formula>
    </cfRule>
  </conditionalFormatting>
  <conditionalFormatting sqref="D228">
    <cfRule type="expression" dxfId="148" priority="32">
      <formula>$F219="Sponsorship"</formula>
    </cfRule>
  </conditionalFormatting>
  <conditionalFormatting sqref="D229:D232">
    <cfRule type="expression" dxfId="147" priority="33">
      <formula>$F219="Sponsorship"</formula>
    </cfRule>
  </conditionalFormatting>
  <conditionalFormatting sqref="D241">
    <cfRule type="expression" dxfId="146" priority="28">
      <formula>F240="Grant"</formula>
    </cfRule>
  </conditionalFormatting>
  <conditionalFormatting sqref="D249">
    <cfRule type="expression" dxfId="145" priority="29">
      <formula>$F240="Sponsorship"</formula>
    </cfRule>
  </conditionalFormatting>
  <conditionalFormatting sqref="D250:D253">
    <cfRule type="expression" dxfId="144" priority="30">
      <formula>$F240="Sponsorship"</formula>
    </cfRule>
  </conditionalFormatting>
  <conditionalFormatting sqref="D262">
    <cfRule type="expression" dxfId="143" priority="25">
      <formula>F261="Grant"</formula>
    </cfRule>
  </conditionalFormatting>
  <conditionalFormatting sqref="D270">
    <cfRule type="expression" dxfId="142" priority="26">
      <formula>$F261="Sponsorship"</formula>
    </cfRule>
  </conditionalFormatting>
  <conditionalFormatting sqref="D271:D274">
    <cfRule type="expression" dxfId="141" priority="27">
      <formula>$F261="Sponsorship"</formula>
    </cfRule>
  </conditionalFormatting>
  <conditionalFormatting sqref="D283">
    <cfRule type="expression" dxfId="140" priority="22">
      <formula>F282="Grant"</formula>
    </cfRule>
  </conditionalFormatting>
  <conditionalFormatting sqref="D291">
    <cfRule type="expression" dxfId="139" priority="23">
      <formula>$F282="Sponsorship"</formula>
    </cfRule>
  </conditionalFormatting>
  <conditionalFormatting sqref="D292:D295">
    <cfRule type="expression" dxfId="138" priority="24">
      <formula>$F282="Sponsorship"</formula>
    </cfRule>
  </conditionalFormatting>
  <conditionalFormatting sqref="D304">
    <cfRule type="expression" dxfId="137" priority="19">
      <formula>F303="Grant"</formula>
    </cfRule>
  </conditionalFormatting>
  <conditionalFormatting sqref="D312">
    <cfRule type="expression" dxfId="136" priority="20">
      <formula>$F303="Sponsorship"</formula>
    </cfRule>
  </conditionalFormatting>
  <conditionalFormatting sqref="D313:D316">
    <cfRule type="expression" dxfId="135" priority="21">
      <formula>$F303="Sponsorship"</formula>
    </cfRule>
  </conditionalFormatting>
  <conditionalFormatting sqref="D325">
    <cfRule type="expression" dxfId="134" priority="1">
      <formula>F324="Grant"</formula>
    </cfRule>
  </conditionalFormatting>
  <conditionalFormatting sqref="D333">
    <cfRule type="expression" dxfId="133" priority="2">
      <formula>$F324="Sponsorship"</formula>
    </cfRule>
  </conditionalFormatting>
  <conditionalFormatting sqref="D334:D337">
    <cfRule type="expression" dxfId="132" priority="3">
      <formula>$F324="Sponsorship"</formula>
    </cfRule>
  </conditionalFormatting>
  <conditionalFormatting sqref="D346">
    <cfRule type="expression" dxfId="131" priority="13">
      <formula>F345="Grant"</formula>
    </cfRule>
  </conditionalFormatting>
  <conditionalFormatting sqref="D354">
    <cfRule type="expression" dxfId="130" priority="14">
      <formula>$F345="Sponsorship"</formula>
    </cfRule>
  </conditionalFormatting>
  <conditionalFormatting sqref="D355:D358">
    <cfRule type="expression" dxfId="129" priority="15">
      <formula>$F345="Sponsorship"</formula>
    </cfRule>
  </conditionalFormatting>
  <conditionalFormatting sqref="D367">
    <cfRule type="expression" dxfId="128" priority="10">
      <formula>F366="Grant"</formula>
    </cfRule>
  </conditionalFormatting>
  <conditionalFormatting sqref="D375">
    <cfRule type="expression" dxfId="127" priority="11">
      <formula>$F366="Sponsorship"</formula>
    </cfRule>
  </conditionalFormatting>
  <conditionalFormatting sqref="D376:D379">
    <cfRule type="expression" dxfId="126" priority="12">
      <formula>$F366="Sponsorship"</formula>
    </cfRule>
  </conditionalFormatting>
  <conditionalFormatting sqref="D388">
    <cfRule type="expression" dxfId="125" priority="7">
      <formula>F387="Grant"</formula>
    </cfRule>
  </conditionalFormatting>
  <conditionalFormatting sqref="D396">
    <cfRule type="expression" dxfId="124" priority="8">
      <formula>$F387="Sponsorship"</formula>
    </cfRule>
  </conditionalFormatting>
  <conditionalFormatting sqref="D397:D400">
    <cfRule type="expression" dxfId="123" priority="9">
      <formula>$F387="Sponsorship"</formula>
    </cfRule>
  </conditionalFormatting>
  <conditionalFormatting sqref="D409">
    <cfRule type="expression" dxfId="122" priority="4">
      <formula>F408="Grant"</formula>
    </cfRule>
  </conditionalFormatting>
  <conditionalFormatting sqref="D417">
    <cfRule type="expression" dxfId="121" priority="5">
      <formula>$F408="Sponsorship"</formula>
    </cfRule>
  </conditionalFormatting>
  <conditionalFormatting sqref="D418:D421">
    <cfRule type="expression" dxfId="120" priority="6">
      <formula>$F408="Sponsorship"</formula>
    </cfRule>
  </conditionalFormatting>
  <dataValidations count="3">
    <dataValidation type="list" allowBlank="1" showInputMessage="1" showErrorMessage="1" sqref="D9 D387 D366 D30 D51 D72 D93 D114 D135 D156 D177 D198 D219 D240 D261 D282 D303 D324 D345 D408" xr:uid="{00000000-0002-0000-0600-000000000000}">
      <formula1>GrantType</formula1>
    </dataValidation>
    <dataValidation type="list" allowBlank="1" showInputMessage="1" showErrorMessage="1" sqref="D14 D35 D392 D56 D77 D98 D119 D140 D161 D182 D203 D224 D245 D266 D287 D308 D329 D350 D371 D413" xr:uid="{00000000-0002-0000-0600-000001000000}">
      <formula1>AudienceType</formula1>
    </dataValidation>
    <dataValidation type="list" allowBlank="1" showInputMessage="1" showErrorMessage="1" sqref="D22 D43 D64 D85 D106 D127 D148 D169 D190 D211 D232 D253 D274 D295 D316 D337 D358 D379 D400 D421" xr:uid="{4BFC8CC3-13C1-4914-BD84-FE9EEFC2252A}">
      <formula1>YesNo</formula1>
    </dataValidation>
  </dataValidations>
  <hyperlinks>
    <hyperlink ref="G12:G13" location="Checklist!C57" display="Back to checklist" xr:uid="{00000000-0004-0000-0600-000000000000}"/>
    <hyperlink ref="G9:G10" location="'Community support'!D9" display="Back to top" xr:uid="{00000000-0004-0000-0600-000001000000}"/>
    <hyperlink ref="G12:G14" location="CheckSupport" display="Back to checklist" xr:uid="{94B8A4A2-386B-4657-B365-0C2E82C865CF}"/>
    <hyperlink ref="G33:G34" location="Checklist!C57" display="Back to checklist" xr:uid="{4928A3E9-BE81-4C7C-87AE-33669CA3F9CC}"/>
    <hyperlink ref="G30:G31" location="'Community support'!D9" display="Back to top" xr:uid="{5DBD7432-AF9A-4D8A-A750-24D11D4913D3}"/>
    <hyperlink ref="G33:G35" location="CheckSupport" display="Back to checklist" xr:uid="{FDCEA241-F636-45CB-8EF7-E1D5C9AA5C46}"/>
    <hyperlink ref="G54:G55" location="Checklist!C57" display="Back to checklist" xr:uid="{F19851A7-43EC-4798-AA8E-F6311B128DD6}"/>
    <hyperlink ref="G51:G52" location="'Community support'!D9" display="Back to top" xr:uid="{BA8197FB-6B2A-4D3C-82CE-62724D643154}"/>
    <hyperlink ref="G54:G56" location="CheckSupport" display="Back to checklist" xr:uid="{D10BCB49-36AC-4165-AFED-D44508FA2C96}"/>
    <hyperlink ref="G75:G76" location="Checklist!C57" display="Back to checklist" xr:uid="{C3D217F7-B334-45A3-9BB0-3AD8CF875882}"/>
    <hyperlink ref="G72:G73" location="'Community support'!D9" display="Back to top" xr:uid="{3A4022C5-1F42-4725-90E9-DAFEF0D6AA80}"/>
    <hyperlink ref="G75:G77" location="CheckSupport" display="Back to checklist" xr:uid="{2FB3A230-A4AA-4F8A-A90E-9E9FC9DFB25F}"/>
    <hyperlink ref="G96:G97" location="Checklist!C57" display="Back to checklist" xr:uid="{A3BAAFDA-60AF-4D1E-9C8D-0907B5DBB5CD}"/>
    <hyperlink ref="G93:G94" location="'Community support'!D9" display="Back to top" xr:uid="{F6717A16-34CE-41A2-94B9-F33DD33CA02B}"/>
    <hyperlink ref="G96:G98" location="CheckSupport" display="Back to checklist" xr:uid="{7BEBF567-72A0-4C6B-BD2A-D970FB3DBFE9}"/>
    <hyperlink ref="G117:G118" location="Checklist!C57" display="Back to checklist" xr:uid="{9BA49AC2-2D66-414E-93D9-ABC5123A90AE}"/>
    <hyperlink ref="G114:G115" location="'Community support'!D9" display="Back to top" xr:uid="{94A2E804-BA02-4EA8-8532-0642837E3045}"/>
    <hyperlink ref="G117:G119" location="CheckSupport" display="Back to checklist" xr:uid="{C03FDE6B-13EB-43D5-8B1A-723DE4931B86}"/>
    <hyperlink ref="G138:G139" location="Checklist!C57" display="Back to checklist" xr:uid="{7CA42049-AB4E-4B88-9087-D24FC25BB5D4}"/>
    <hyperlink ref="G135:G136" location="'Community support'!D9" display="Back to top" xr:uid="{BEF85635-5AD7-4B66-A9C5-19DDE89954BF}"/>
    <hyperlink ref="G138:G140" location="CheckSupport" display="Back to checklist" xr:uid="{41271A1E-F0B6-42BB-AE2B-C0AC4CA9397A}"/>
    <hyperlink ref="G159:G160" location="Checklist!C57" display="Back to checklist" xr:uid="{7A432EDD-0F0F-4C38-A034-4C1A66C5E7B8}"/>
    <hyperlink ref="G156:G157" location="'Community support'!D9" display="Back to top" xr:uid="{603BD7C9-8508-4720-8B6A-79E7A8A48929}"/>
    <hyperlink ref="G159:G161" location="CheckSupport" display="Back to checklist" xr:uid="{2FC2EDCD-97AC-427C-91CF-9F391C91840E}"/>
    <hyperlink ref="G180:G181" location="Checklist!C57" display="Back to checklist" xr:uid="{F8F825BC-686B-445D-893C-E35A1AFA0151}"/>
    <hyperlink ref="G177:G178" location="'Community support'!D9" display="Back to top" xr:uid="{A9CAD73B-D725-4395-9D1A-27020EE72E20}"/>
    <hyperlink ref="G180:G182" location="CheckSupport" display="Back to checklist" xr:uid="{15DD82B5-BBC5-4617-9AA7-1822D4789094}"/>
    <hyperlink ref="G285:G286" location="Checklist!C57" display="Back to checklist" xr:uid="{E7C1FAC7-E07F-492A-9898-E3150391E903}"/>
    <hyperlink ref="G282:G283" location="'Community support'!D9" display="Back to top" xr:uid="{C8C39BAC-F54C-40AD-9C6B-AED5CE980E92}"/>
    <hyperlink ref="G285:G287" location="CheckSupport" display="Back to checklist" xr:uid="{07552A69-DE58-4B13-A059-640F4EDE95D4}"/>
    <hyperlink ref="G306:G307" location="Checklist!C57" display="Back to checklist" xr:uid="{177B4F5B-644D-4B3E-9B31-73E62BC173F3}"/>
    <hyperlink ref="G303:G304" location="'Community support'!D9" display="Back to top" xr:uid="{D4F2D1A9-D4B9-4147-BE28-DA452748B25B}"/>
    <hyperlink ref="G306:G308" location="CheckSupport" display="Back to checklist" xr:uid="{E78A5D42-72FB-4E34-A35D-19041A026F39}"/>
    <hyperlink ref="G327:G328" location="Checklist!C57" display="Back to checklist" xr:uid="{AB011EA0-C1EE-491E-8852-B1FAC5EC70F8}"/>
    <hyperlink ref="G324:G325" location="'Community support'!D9" display="Back to top" xr:uid="{2CFE5649-A509-4E57-AF11-452EB6A8B11E}"/>
    <hyperlink ref="G327:G329" location="CheckSupport" display="Back to checklist" xr:uid="{90D4DEFA-57A0-470F-9876-3447AEC4D9A3}"/>
    <hyperlink ref="G348:G349" location="Checklist!C57" display="Back to checklist" xr:uid="{A2555940-FD25-4725-9C93-9502CFED2F7C}"/>
    <hyperlink ref="G345:G346" location="'Community support'!D9" display="Back to top" xr:uid="{BD6199AE-3BC6-4A98-A3E7-5C3AC258466A}"/>
    <hyperlink ref="G348:G350" location="CheckSupport" display="Back to checklist" xr:uid="{6CD0D2AB-71A4-4B56-95A8-0B32D1EABAAB}"/>
    <hyperlink ref="G369:G370" location="Checklist!C57" display="Back to checklist" xr:uid="{1E2CA869-8A25-4D64-A450-21E1EE2764BE}"/>
    <hyperlink ref="G366:G367" location="'Community support'!D9" display="Back to top" xr:uid="{E3AF4B2D-3C09-4C80-8D70-715749B65677}"/>
    <hyperlink ref="G369:G371" location="CheckSupport" display="Back to checklist" xr:uid="{083F5CB0-D659-42ED-995F-30AA78D52E32}"/>
    <hyperlink ref="G390:G391" location="Checklist!C57" display="Back to checklist" xr:uid="{007A084A-B63A-4EA8-A4BB-42A0739DB707}"/>
    <hyperlink ref="G387:G388" location="'Community support'!D9" display="Back to top" xr:uid="{89BC9BD0-F17C-4255-8745-A63B49AB7A8B}"/>
    <hyperlink ref="G390:G392" location="CheckSupport" display="Back to checklist" xr:uid="{21A5844F-00FF-4666-B6EE-E0524560FB93}"/>
    <hyperlink ref="G411:G412" location="Checklist!C57" display="Back to checklist" xr:uid="{B38C0C7C-787C-475A-A7EA-939373210AFC}"/>
    <hyperlink ref="G408:G409" location="'Community support'!D9" display="Back to top" xr:uid="{43E7CC8A-68DB-4211-AF53-782E21B597AC}"/>
    <hyperlink ref="G411:G413" location="CheckSupport" display="Back to checklist" xr:uid="{727FBAAB-55D6-4B33-B73D-0728E416E1EE}"/>
    <hyperlink ref="G201:G202" location="Checklist!C57" display="Back to checklist" xr:uid="{4B60564D-C34B-447D-849D-DAD4DAA03B7F}"/>
    <hyperlink ref="G198:G199" location="'Community support'!D9" display="Back to top" xr:uid="{DC852A01-24FB-4C72-B656-929976736929}"/>
    <hyperlink ref="G201:G203" location="CheckSupport" display="Back to checklist" xr:uid="{BE64DD4F-A22C-4700-958A-94E58A3B5A26}"/>
    <hyperlink ref="G222:G223" location="Checklist!C57" display="Back to checklist" xr:uid="{802070B1-ADC9-40B2-ADD6-B3797AC56A20}"/>
    <hyperlink ref="G219:G220" location="'Community support'!D9" display="Back to top" xr:uid="{B04892B5-F8F1-48AF-9F56-1D62133EC675}"/>
    <hyperlink ref="G222:G224" location="CheckSupport" display="Back to checklist" xr:uid="{EE42A04C-EFF7-437D-83DE-572A5E832615}"/>
    <hyperlink ref="G243:G244" location="Checklist!C57" display="Back to checklist" xr:uid="{7906DC4C-EBE4-4614-8686-7C4932138396}"/>
    <hyperlink ref="G240:G241" location="'Community support'!D9" display="Back to top" xr:uid="{47573C44-0382-4231-BF79-BA9C0748F650}"/>
    <hyperlink ref="G243:G245" location="CheckSupport" display="Back to checklist" xr:uid="{5B07DCF0-8988-4348-9AE3-331D06722C0B}"/>
    <hyperlink ref="G264:G265" location="Checklist!C57" display="Back to checklist" xr:uid="{0011DAA7-1F84-4C8F-9362-759B9B95A728}"/>
    <hyperlink ref="G261:G262" location="'Community support'!D9" display="Back to top" xr:uid="{D1C0AD2C-C523-4508-8983-095A408F70DF}"/>
    <hyperlink ref="G264:G266" location="CheckSupport" display="Back to checklist" xr:uid="{359AAF74-4578-43A2-A507-B0100E02B0CF}"/>
  </hyperlink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0070C0"/>
  </sheetPr>
  <dimension ref="A2:V57"/>
  <sheetViews>
    <sheetView zoomScale="70" zoomScaleNormal="70" workbookViewId="0">
      <selection activeCell="W14" sqref="W14"/>
    </sheetView>
  </sheetViews>
  <sheetFormatPr defaultRowHeight="12.5" x14ac:dyDescent="0.25"/>
  <cols>
    <col min="1" max="1" width="19.7265625" bestFit="1" customWidth="1"/>
    <col min="2" max="2" width="18.26953125" customWidth="1"/>
    <col min="3" max="3" width="9.1796875" style="74"/>
    <col min="4" max="4" width="37.81640625" customWidth="1"/>
    <col min="5" max="5" width="10.1796875" bestFit="1" customWidth="1"/>
    <col min="6" max="6" width="45" customWidth="1"/>
    <col min="7" max="7" width="2.453125" customWidth="1"/>
    <col min="8" max="8" width="12.26953125" customWidth="1"/>
    <col min="9" max="9" width="2.453125" customWidth="1"/>
    <col min="10" max="10" width="20.26953125" bestFit="1" customWidth="1"/>
    <col min="11" max="11" width="16.453125" bestFit="1" customWidth="1"/>
    <col min="12" max="13" width="2.453125" customWidth="1"/>
    <col min="14" max="15" width="20" customWidth="1"/>
    <col min="16" max="16" width="8.81640625" customWidth="1"/>
    <col min="17" max="17" width="20.453125" customWidth="1"/>
    <col min="18" max="18" width="17.54296875" customWidth="1"/>
    <col min="19" max="19" width="2.453125" customWidth="1"/>
    <col min="20" max="20" width="17.81640625" customWidth="1"/>
  </cols>
  <sheetData>
    <row r="2" spans="1:20" ht="13" x14ac:dyDescent="0.25">
      <c r="B2" s="118"/>
      <c r="D2" s="74" t="s">
        <v>228</v>
      </c>
      <c r="E2" s="74" t="s">
        <v>229</v>
      </c>
      <c r="F2" s="74" t="s">
        <v>159</v>
      </c>
      <c r="G2" s="74"/>
      <c r="H2" s="74" t="s">
        <v>169</v>
      </c>
      <c r="I2" s="74"/>
      <c r="J2" s="74" t="s">
        <v>227</v>
      </c>
      <c r="K2" s="74" t="s">
        <v>159</v>
      </c>
      <c r="L2" s="74"/>
      <c r="M2" s="74"/>
      <c r="N2" s="74" t="s">
        <v>169</v>
      </c>
      <c r="O2" s="74" t="s">
        <v>169</v>
      </c>
      <c r="P2" s="74"/>
      <c r="Q2" s="74" t="s">
        <v>159</v>
      </c>
      <c r="R2" s="74" t="s">
        <v>160</v>
      </c>
      <c r="T2" s="74" t="s">
        <v>159</v>
      </c>
    </row>
    <row r="3" spans="1:20" s="74" customFormat="1" ht="17.25" customHeight="1" x14ac:dyDescent="0.3">
      <c r="A3" s="393" t="s">
        <v>106</v>
      </c>
      <c r="B3" s="394"/>
      <c r="C3" s="119"/>
      <c r="D3" s="124"/>
      <c r="E3" s="122"/>
      <c r="F3" s="122"/>
      <c r="G3" s="127"/>
      <c r="H3" s="122"/>
      <c r="I3" s="129"/>
      <c r="J3" s="122"/>
      <c r="K3" s="123"/>
      <c r="L3" s="129"/>
      <c r="M3" s="130"/>
      <c r="N3" s="391" t="s">
        <v>201</v>
      </c>
      <c r="O3" s="392"/>
      <c r="P3" s="311"/>
      <c r="Q3" s="313"/>
      <c r="R3" s="309"/>
      <c r="S3" s="275"/>
      <c r="T3" s="309"/>
    </row>
    <row r="4" spans="1:20" s="211" customFormat="1" ht="26" x14ac:dyDescent="0.25">
      <c r="A4" s="212" t="s">
        <v>105</v>
      </c>
      <c r="B4" s="213" t="s">
        <v>15</v>
      </c>
      <c r="C4" s="204" t="s">
        <v>226</v>
      </c>
      <c r="D4" s="205" t="s">
        <v>363</v>
      </c>
      <c r="E4" s="206" t="s">
        <v>163</v>
      </c>
      <c r="F4" s="206" t="s">
        <v>388</v>
      </c>
      <c r="G4" s="214"/>
      <c r="H4" s="206" t="s">
        <v>200</v>
      </c>
      <c r="I4" s="218"/>
      <c r="J4" s="206" t="s">
        <v>175</v>
      </c>
      <c r="K4" s="207" t="s">
        <v>421</v>
      </c>
      <c r="L4" s="215"/>
      <c r="M4" s="216"/>
      <c r="N4" s="217" t="s">
        <v>191</v>
      </c>
      <c r="O4" s="274" t="s">
        <v>192</v>
      </c>
      <c r="P4" s="312"/>
      <c r="Q4" s="314" t="s">
        <v>142</v>
      </c>
      <c r="R4" s="315" t="s">
        <v>155</v>
      </c>
      <c r="S4" s="276"/>
      <c r="T4" s="310" t="s">
        <v>158</v>
      </c>
    </row>
    <row r="5" spans="1:20" ht="13" x14ac:dyDescent="0.25">
      <c r="A5" s="108" t="str">
        <f>Checklist!$E$7</f>
        <v>Toxicology Group Interest Group</v>
      </c>
      <c r="B5" s="110" t="str">
        <f>Checklist!$E$8</f>
        <v>Interest Group</v>
      </c>
      <c r="C5" s="120">
        <v>1</v>
      </c>
      <c r="D5" s="111" t="str">
        <f>'Community support'!$D$9</f>
        <v>Sponsorship</v>
      </c>
      <c r="E5" t="str">
        <f>'Community support'!$F$9</f>
        <v>Sponsorship</v>
      </c>
      <c r="F5" t="str">
        <f>'Community support'!$D$10</f>
        <v>Sponsorship of joint session at BTS Annual Congress, including speaker expenses</v>
      </c>
      <c r="G5" s="107"/>
      <c r="H5">
        <f>'Community support'!$D$12</f>
        <v>600</v>
      </c>
      <c r="I5" s="8"/>
      <c r="J5" t="str">
        <f>'Community support'!$D$14</f>
        <v>All</v>
      </c>
      <c r="K5" s="112" t="str">
        <f>'Community support'!$D$15</f>
        <v>Sponsorship of joint session at BTS Annual Congress, including speaker expenses</v>
      </c>
      <c r="L5" s="8"/>
      <c r="M5" s="81"/>
      <c r="N5" s="111">
        <f>'Community support'!$D$18</f>
        <v>0</v>
      </c>
      <c r="O5">
        <f>'Community support'!$D$19</f>
        <v>0</v>
      </c>
      <c r="P5" s="157">
        <f>'Community support'!$D$19</f>
        <v>0</v>
      </c>
      <c r="Q5">
        <f>'Community support'!$D$21</f>
        <v>0</v>
      </c>
      <c r="R5" t="str">
        <f>'Community support'!$D$22</f>
        <v>Yes</v>
      </c>
      <c r="S5" s="277"/>
      <c r="T5" s="279" t="str">
        <f>'Community support'!$D$24</f>
        <v>Regular collaboration between BTS and Toxicology Group</v>
      </c>
    </row>
    <row r="6" spans="1:20" ht="13" x14ac:dyDescent="0.25">
      <c r="A6" s="111" t="str">
        <f>Checklist!$E$7</f>
        <v>Toxicology Group Interest Group</v>
      </c>
      <c r="B6" s="112" t="str">
        <f>Checklist!$E$8</f>
        <v>Interest Group</v>
      </c>
      <c r="C6" s="120">
        <v>2</v>
      </c>
      <c r="D6" s="111" t="str">
        <f>'Community support'!$D30</f>
        <v>Other</v>
      </c>
      <c r="E6" t="str">
        <f>'Community support'!$F30</f>
        <v>Other</v>
      </c>
      <c r="F6" t="str">
        <f>'Community support'!$D31</f>
        <v>Provision of public-facing documents: Toxicology Topics in Brief</v>
      </c>
      <c r="G6" s="107"/>
      <c r="H6">
        <f>'Community support'!$D33</f>
        <v>0</v>
      </c>
      <c r="I6" s="8"/>
      <c r="J6" t="str">
        <f>'Community support'!$D35</f>
        <v>All</v>
      </c>
      <c r="K6" s="112" t="str">
        <f>'Community support'!$D36</f>
        <v>Six "Toxicology Topics in Brief" notes were prepared or updated by members of the Committee and uploaded to the Group's website</v>
      </c>
      <c r="L6" s="8"/>
      <c r="M6" s="81"/>
      <c r="N6" s="111">
        <f>'Community support'!$D44</f>
        <v>0</v>
      </c>
      <c r="O6" t="str">
        <f>'Community support'!$D45</f>
        <v>The Toxicology Topics in Brief is an ongoing programme of work for the Committee</v>
      </c>
      <c r="P6" s="157"/>
      <c r="Q6">
        <f>'Community support'!$D$42</f>
        <v>0</v>
      </c>
      <c r="R6" t="str">
        <f>'Community support'!$D$43</f>
        <v>Yes</v>
      </c>
      <c r="S6" s="277"/>
      <c r="T6" s="280" t="str">
        <f>'Community support'!$D$45</f>
        <v>The Toxicology Topics in Brief is an ongoing programme of work for the Committee</v>
      </c>
    </row>
    <row r="7" spans="1:20" ht="13" x14ac:dyDescent="0.25">
      <c r="A7" s="111" t="str">
        <f>Checklist!$E$7</f>
        <v>Toxicology Group Interest Group</v>
      </c>
      <c r="B7" s="112" t="str">
        <f>Checklist!$E$8</f>
        <v>Interest Group</v>
      </c>
      <c r="C7" s="120">
        <v>3</v>
      </c>
      <c r="D7" s="111" t="str">
        <f>'Community support'!$D51</f>
        <v>Sponsorship</v>
      </c>
      <c r="E7" t="str">
        <f>'Community support'!$F51</f>
        <v>Sponsorship</v>
      </c>
      <c r="F7">
        <f>'Community support'!$D52</f>
        <v>0</v>
      </c>
      <c r="G7" s="107"/>
      <c r="H7">
        <f>'Community support'!$D54</f>
        <v>600</v>
      </c>
      <c r="I7" s="8"/>
      <c r="J7" t="str">
        <f>'Community support'!$D56</f>
        <v>All</v>
      </c>
      <c r="K7" s="112" t="str">
        <f>'Community support'!$D57</f>
        <v xml:space="preserve">Inhaled Particles and NanOEH Conference </v>
      </c>
      <c r="L7" s="8"/>
      <c r="M7" s="81"/>
      <c r="N7" s="111">
        <f>'Community support'!$D65</f>
        <v>0</v>
      </c>
      <c r="O7">
        <f>'Community support'!$D66</f>
        <v>0</v>
      </c>
      <c r="P7" s="157"/>
      <c r="Q7">
        <f>'Community support'!$D$63</f>
        <v>0</v>
      </c>
      <c r="R7">
        <f>'Community support'!$D$64</f>
        <v>0</v>
      </c>
      <c r="S7" s="277"/>
      <c r="T7" s="280">
        <f>'Community support'!$D$66</f>
        <v>0</v>
      </c>
    </row>
    <row r="8" spans="1:20" ht="13" x14ac:dyDescent="0.25">
      <c r="A8" s="111" t="str">
        <f>Checklist!$E$7</f>
        <v>Toxicology Group Interest Group</v>
      </c>
      <c r="B8" s="112" t="str">
        <f>Checklist!$E$8</f>
        <v>Interest Group</v>
      </c>
      <c r="C8" s="120">
        <v>4</v>
      </c>
      <c r="D8" s="111" t="str">
        <f>'Community support'!$D72</f>
        <v>Bursary</v>
      </c>
      <c r="E8" t="str">
        <f>'Community support'!$F72</f>
        <v>Bursary</v>
      </c>
      <c r="F8">
        <f>'Community support'!$D73</f>
        <v>0</v>
      </c>
      <c r="G8" s="107"/>
      <c r="H8">
        <f>'Community support'!$D75</f>
        <v>750</v>
      </c>
      <c r="I8" s="8"/>
      <c r="J8" t="str">
        <f>'Community support'!$D77</f>
        <v>Early Career - Academia</v>
      </c>
      <c r="K8" s="112" t="str">
        <f>'Community support'!$D78</f>
        <v>Toxicology Group bursary to enable a member to attend an overseas conference. Applications for bursaries are accepted throughout the year, and successful applicants are asked to provide a write-up of their meeting for inclusion in our Newsletter.</v>
      </c>
      <c r="L8" s="8"/>
      <c r="M8" s="81"/>
      <c r="N8" s="111">
        <f>'Community support'!$D86</f>
        <v>0</v>
      </c>
      <c r="O8">
        <f>'Community support'!$D87</f>
        <v>0</v>
      </c>
      <c r="P8" s="157"/>
      <c r="Q8">
        <f>'Community support'!$D$84</f>
        <v>0</v>
      </c>
      <c r="R8" t="str">
        <f>'Community support'!$D$85</f>
        <v>Yes</v>
      </c>
      <c r="S8" s="277"/>
      <c r="T8" s="280">
        <f>'Community support'!$D$87</f>
        <v>0</v>
      </c>
    </row>
    <row r="9" spans="1:20" ht="13" x14ac:dyDescent="0.25">
      <c r="A9" s="111" t="str">
        <f>Checklist!$E$7</f>
        <v>Toxicology Group Interest Group</v>
      </c>
      <c r="B9" s="112" t="str">
        <f>Checklist!$E$8</f>
        <v>Interest Group</v>
      </c>
      <c r="C9" s="120">
        <v>5</v>
      </c>
      <c r="D9" s="111">
        <f>'Community support'!$D93</f>
        <v>0</v>
      </c>
      <c r="E9" t="e">
        <f>'Community support'!$F93</f>
        <v>#N/A</v>
      </c>
      <c r="F9">
        <f>'Community support'!$D94</f>
        <v>0</v>
      </c>
      <c r="G9" s="107"/>
      <c r="H9">
        <f>'Community support'!$D96</f>
        <v>0</v>
      </c>
      <c r="I9" s="8"/>
      <c r="J9">
        <f>'Community support'!$D98</f>
        <v>0</v>
      </c>
      <c r="K9" s="112">
        <f>'Community support'!$D99</f>
        <v>0</v>
      </c>
      <c r="L9" s="8"/>
      <c r="M9" s="81"/>
      <c r="N9" s="111">
        <f>'Community support'!$D107</f>
        <v>0</v>
      </c>
      <c r="O9">
        <f>'Community support'!$D108</f>
        <v>0</v>
      </c>
      <c r="P9" s="157"/>
      <c r="Q9">
        <f>'Community support'!$D$105</f>
        <v>0</v>
      </c>
      <c r="R9">
        <f>'Community support'!$D$106</f>
        <v>0</v>
      </c>
      <c r="S9" s="277"/>
      <c r="T9" s="280">
        <f>'Community support'!$D$108</f>
        <v>0</v>
      </c>
    </row>
    <row r="10" spans="1:20" ht="13" x14ac:dyDescent="0.25">
      <c r="A10" s="111" t="str">
        <f>Checklist!$E$7</f>
        <v>Toxicology Group Interest Group</v>
      </c>
      <c r="B10" s="112" t="str">
        <f>Checklist!$E$8</f>
        <v>Interest Group</v>
      </c>
      <c r="C10" s="120">
        <v>6</v>
      </c>
      <c r="D10" s="111">
        <f>'Community support'!$D114</f>
        <v>0</v>
      </c>
      <c r="E10" t="e">
        <f>'Community support'!$F114</f>
        <v>#N/A</v>
      </c>
      <c r="F10">
        <f>'Community support'!$D115</f>
        <v>0</v>
      </c>
      <c r="G10" s="107"/>
      <c r="H10">
        <f>'Community support'!$D117</f>
        <v>0</v>
      </c>
      <c r="I10" s="8"/>
      <c r="J10">
        <f>'Community support'!$D119</f>
        <v>0</v>
      </c>
      <c r="K10" s="112">
        <f>'Community support'!$D120</f>
        <v>0</v>
      </c>
      <c r="L10" s="8"/>
      <c r="M10" s="81"/>
      <c r="N10" s="111">
        <f>'Community support'!$D128</f>
        <v>0</v>
      </c>
      <c r="O10">
        <f>'Community support'!$D129</f>
        <v>0</v>
      </c>
      <c r="P10" s="157"/>
      <c r="Q10">
        <f>'Community support'!$D$126</f>
        <v>0</v>
      </c>
      <c r="R10">
        <f>'Community support'!$D$127</f>
        <v>0</v>
      </c>
      <c r="S10" s="277"/>
      <c r="T10" s="280">
        <f>'Community support'!$D$129</f>
        <v>0</v>
      </c>
    </row>
    <row r="11" spans="1:20" ht="13" x14ac:dyDescent="0.25">
      <c r="A11" s="111" t="str">
        <f>Checklist!$E$7</f>
        <v>Toxicology Group Interest Group</v>
      </c>
      <c r="B11" s="112" t="str">
        <f>Checklist!$E$8</f>
        <v>Interest Group</v>
      </c>
      <c r="C11" s="120">
        <v>7</v>
      </c>
      <c r="D11" s="111">
        <f>'Community support'!$D135</f>
        <v>0</v>
      </c>
      <c r="E11" t="e">
        <f>'Community support'!$F135</f>
        <v>#N/A</v>
      </c>
      <c r="F11">
        <f>'Community support'!$D136</f>
        <v>0</v>
      </c>
      <c r="G11" s="107"/>
      <c r="H11">
        <f>'Community support'!$D138</f>
        <v>0</v>
      </c>
      <c r="I11" s="8"/>
      <c r="J11">
        <f>'Community support'!$D140</f>
        <v>0</v>
      </c>
      <c r="K11" s="112">
        <f>'Community support'!$D141</f>
        <v>0</v>
      </c>
      <c r="L11" s="8"/>
      <c r="M11" s="81"/>
      <c r="N11" s="111">
        <f>'Community support'!$D149</f>
        <v>0</v>
      </c>
      <c r="O11">
        <f>'Community support'!$D150</f>
        <v>0</v>
      </c>
      <c r="P11" s="157"/>
      <c r="Q11">
        <f>'Community support'!$D$147</f>
        <v>0</v>
      </c>
      <c r="R11">
        <f>'Community support'!$D$148</f>
        <v>0</v>
      </c>
      <c r="S11" s="277"/>
      <c r="T11" s="280">
        <f>'Community support'!$D$150</f>
        <v>0</v>
      </c>
    </row>
    <row r="12" spans="1:20" ht="13" x14ac:dyDescent="0.25">
      <c r="A12" s="111" t="str">
        <f>Checklist!$E$7</f>
        <v>Toxicology Group Interest Group</v>
      </c>
      <c r="B12" s="112" t="str">
        <f>Checklist!$E$8</f>
        <v>Interest Group</v>
      </c>
      <c r="C12" s="120">
        <v>8</v>
      </c>
      <c r="D12" s="111">
        <f>'Community support'!$D156</f>
        <v>0</v>
      </c>
      <c r="E12" t="e">
        <f>'Community support'!$F156</f>
        <v>#N/A</v>
      </c>
      <c r="F12">
        <f>'Community support'!$D157</f>
        <v>0</v>
      </c>
      <c r="G12" s="107"/>
      <c r="H12">
        <f>'Community support'!$D159</f>
        <v>0</v>
      </c>
      <c r="I12" s="8"/>
      <c r="J12">
        <f>'Community support'!$D161</f>
        <v>0</v>
      </c>
      <c r="K12" s="112">
        <f>'Community support'!$D162</f>
        <v>0</v>
      </c>
      <c r="L12" s="8"/>
      <c r="M12" s="81"/>
      <c r="N12" s="111">
        <f>'Community support'!$D170</f>
        <v>0</v>
      </c>
      <c r="O12">
        <f>'Community support'!$D171</f>
        <v>0</v>
      </c>
      <c r="P12" s="157"/>
      <c r="Q12">
        <f>'Community support'!$D$168</f>
        <v>0</v>
      </c>
      <c r="R12">
        <f>'Community support'!$D$169</f>
        <v>0</v>
      </c>
      <c r="S12" s="277"/>
      <c r="T12" s="280">
        <f>'Community support'!$D$171</f>
        <v>0</v>
      </c>
    </row>
    <row r="13" spans="1:20" ht="13" x14ac:dyDescent="0.25">
      <c r="A13" s="111" t="str">
        <f>Checklist!$E$7</f>
        <v>Toxicology Group Interest Group</v>
      </c>
      <c r="B13" s="112" t="str">
        <f>Checklist!$E$8</f>
        <v>Interest Group</v>
      </c>
      <c r="C13" s="120">
        <v>9</v>
      </c>
      <c r="D13" s="111">
        <f>'Community support'!$D177</f>
        <v>0</v>
      </c>
      <c r="E13" t="e">
        <f>'Community support'!$F177</f>
        <v>#N/A</v>
      </c>
      <c r="F13">
        <f>'Community support'!$D178</f>
        <v>0</v>
      </c>
      <c r="G13" s="107"/>
      <c r="H13">
        <f>'Community support'!$D180</f>
        <v>0</v>
      </c>
      <c r="I13" s="8"/>
      <c r="J13">
        <f>'Community support'!$D182</f>
        <v>0</v>
      </c>
      <c r="K13" s="112">
        <f>'Community support'!$D183</f>
        <v>0</v>
      </c>
      <c r="L13" s="8"/>
      <c r="M13" s="81"/>
      <c r="N13" s="111">
        <f>'Community support'!$D191</f>
        <v>0</v>
      </c>
      <c r="O13">
        <f>'Community support'!$D192</f>
        <v>0</v>
      </c>
      <c r="P13" s="157"/>
      <c r="Q13">
        <f>'Community support'!$D$189</f>
        <v>0</v>
      </c>
      <c r="R13">
        <f>'Community support'!$D$190</f>
        <v>0</v>
      </c>
      <c r="S13" s="277"/>
      <c r="T13" s="280">
        <f>'Community support'!$D$192</f>
        <v>0</v>
      </c>
    </row>
    <row r="14" spans="1:20" ht="13" x14ac:dyDescent="0.25">
      <c r="A14" s="111" t="str">
        <f>Checklist!$E$7</f>
        <v>Toxicology Group Interest Group</v>
      </c>
      <c r="B14" s="112" t="str">
        <f>Checklist!$E$8</f>
        <v>Interest Group</v>
      </c>
      <c r="C14" s="120">
        <v>10</v>
      </c>
      <c r="D14" s="111">
        <f>'Community support'!$D198</f>
        <v>0</v>
      </c>
      <c r="E14" t="e">
        <f>'Community support'!$F198</f>
        <v>#N/A</v>
      </c>
      <c r="F14">
        <f>'Community support'!$D199</f>
        <v>0</v>
      </c>
      <c r="G14" s="107"/>
      <c r="H14">
        <f>'Community support'!$D201</f>
        <v>0</v>
      </c>
      <c r="I14" s="8"/>
      <c r="J14">
        <f>'Community support'!$D203</f>
        <v>0</v>
      </c>
      <c r="K14" s="112">
        <f>'Community support'!$D204</f>
        <v>0</v>
      </c>
      <c r="L14" s="8"/>
      <c r="M14" s="81"/>
      <c r="N14" s="111">
        <f>'Community support'!$D212</f>
        <v>0</v>
      </c>
      <c r="O14">
        <f>'Community support'!$D213</f>
        <v>0</v>
      </c>
      <c r="P14" s="157"/>
      <c r="Q14">
        <f>'Community support'!$D$210</f>
        <v>0</v>
      </c>
      <c r="R14">
        <f>'Community support'!$D$211</f>
        <v>0</v>
      </c>
      <c r="S14" s="277"/>
      <c r="T14" s="280">
        <f>'Community support'!$D$213</f>
        <v>0</v>
      </c>
    </row>
    <row r="15" spans="1:20" ht="13" x14ac:dyDescent="0.25">
      <c r="A15" s="111" t="str">
        <f>Checklist!$E$7</f>
        <v>Toxicology Group Interest Group</v>
      </c>
      <c r="B15" s="112" t="str">
        <f>Checklist!$E$8</f>
        <v>Interest Group</v>
      </c>
      <c r="C15" s="120">
        <v>11</v>
      </c>
      <c r="D15" s="111">
        <f>'Community support'!$D219</f>
        <v>0</v>
      </c>
      <c r="E15" t="e">
        <f>'Community support'!$F219</f>
        <v>#N/A</v>
      </c>
      <c r="F15">
        <f>'Community support'!$D220</f>
        <v>0</v>
      </c>
      <c r="G15" s="107"/>
      <c r="H15">
        <f>'Community support'!$D222</f>
        <v>0</v>
      </c>
      <c r="I15" s="8"/>
      <c r="J15">
        <f>'Community support'!$D224</f>
        <v>0</v>
      </c>
      <c r="K15" s="112">
        <f>'Community support'!$D225</f>
        <v>0</v>
      </c>
      <c r="L15" s="8"/>
      <c r="M15" s="81"/>
      <c r="N15" s="111">
        <f>'Community support'!$D233</f>
        <v>0</v>
      </c>
      <c r="O15">
        <f>'Community support'!$D234</f>
        <v>0</v>
      </c>
      <c r="P15" s="157"/>
      <c r="Q15">
        <f>'Community support'!$D$231</f>
        <v>0</v>
      </c>
      <c r="R15">
        <f>'Community support'!$D$232</f>
        <v>0</v>
      </c>
      <c r="S15" s="277"/>
      <c r="T15" s="280">
        <f>'Community support'!$D$234</f>
        <v>0</v>
      </c>
    </row>
    <row r="16" spans="1:20" ht="13" x14ac:dyDescent="0.25">
      <c r="A16" s="111" t="str">
        <f>Checklist!$E$7</f>
        <v>Toxicology Group Interest Group</v>
      </c>
      <c r="B16" s="112" t="str">
        <f>Checklist!$E$8</f>
        <v>Interest Group</v>
      </c>
      <c r="C16" s="120">
        <v>12</v>
      </c>
      <c r="D16" s="111">
        <f>'Community support'!$D240</f>
        <v>0</v>
      </c>
      <c r="E16" t="e">
        <f>'Community support'!$F240</f>
        <v>#N/A</v>
      </c>
      <c r="F16">
        <f>'Community support'!$D241</f>
        <v>0</v>
      </c>
      <c r="G16" s="107"/>
      <c r="H16">
        <f>'Community support'!$D243</f>
        <v>0</v>
      </c>
      <c r="I16" s="8"/>
      <c r="J16">
        <f>'Community support'!$D245</f>
        <v>0</v>
      </c>
      <c r="K16" s="112">
        <f>'Community support'!$D246</f>
        <v>0</v>
      </c>
      <c r="L16" s="8"/>
      <c r="M16" s="81"/>
      <c r="N16" s="111">
        <f>'Community support'!$D254</f>
        <v>0</v>
      </c>
      <c r="O16">
        <f>'Community support'!$D255</f>
        <v>0</v>
      </c>
      <c r="P16" s="157"/>
      <c r="Q16">
        <f>'Community support'!$D$252</f>
        <v>0</v>
      </c>
      <c r="R16">
        <f>'Community support'!$D$253</f>
        <v>0</v>
      </c>
      <c r="S16" s="277"/>
      <c r="T16" s="280">
        <f>'Community support'!$D$255</f>
        <v>0</v>
      </c>
    </row>
    <row r="17" spans="1:21" ht="13" x14ac:dyDescent="0.25">
      <c r="A17" s="111" t="str">
        <f>Checklist!$E$7</f>
        <v>Toxicology Group Interest Group</v>
      </c>
      <c r="B17" s="112" t="str">
        <f>Checklist!$E$8</f>
        <v>Interest Group</v>
      </c>
      <c r="C17" s="120">
        <v>13</v>
      </c>
      <c r="D17" s="111">
        <f>'Community support'!$D261</f>
        <v>0</v>
      </c>
      <c r="E17" t="e">
        <f>'Community support'!$F261</f>
        <v>#N/A</v>
      </c>
      <c r="F17">
        <f>'Community support'!$D262</f>
        <v>0</v>
      </c>
      <c r="G17" s="107"/>
      <c r="H17">
        <f>'Community support'!$D264</f>
        <v>0</v>
      </c>
      <c r="I17" s="8"/>
      <c r="J17">
        <f>'Community support'!$D266</f>
        <v>0</v>
      </c>
      <c r="K17" s="112">
        <f>'Community support'!$D267</f>
        <v>0</v>
      </c>
      <c r="L17" s="8"/>
      <c r="M17" s="81"/>
      <c r="N17" s="111">
        <f>'Community support'!$D275</f>
        <v>0</v>
      </c>
      <c r="O17">
        <f>'Community support'!$D276</f>
        <v>0</v>
      </c>
      <c r="P17" s="157"/>
      <c r="Q17">
        <f>'Community support'!$D$273</f>
        <v>0</v>
      </c>
      <c r="R17">
        <f>'Community support'!$D$274</f>
        <v>0</v>
      </c>
      <c r="S17" s="277"/>
      <c r="T17" s="280">
        <f>'Community support'!$D$276</f>
        <v>0</v>
      </c>
    </row>
    <row r="18" spans="1:21" ht="13" x14ac:dyDescent="0.25">
      <c r="A18" s="111" t="str">
        <f>Checklist!$E$7</f>
        <v>Toxicology Group Interest Group</v>
      </c>
      <c r="B18" s="112" t="str">
        <f>Checklist!$E$8</f>
        <v>Interest Group</v>
      </c>
      <c r="C18" s="120">
        <v>14</v>
      </c>
      <c r="D18" s="111">
        <f>'Community support'!$D282</f>
        <v>0</v>
      </c>
      <c r="E18" t="e">
        <f>'Community support'!$F282</f>
        <v>#N/A</v>
      </c>
      <c r="F18">
        <f>'Community support'!$D283</f>
        <v>0</v>
      </c>
      <c r="G18" s="107"/>
      <c r="H18">
        <f>'Community support'!$D285</f>
        <v>0</v>
      </c>
      <c r="I18" s="8"/>
      <c r="J18">
        <f>'Community support'!$D287</f>
        <v>0</v>
      </c>
      <c r="K18" s="112">
        <f>'Community support'!$D288</f>
        <v>0</v>
      </c>
      <c r="L18" s="8"/>
      <c r="M18" s="81"/>
      <c r="N18" s="111">
        <f>'Community support'!$D296</f>
        <v>0</v>
      </c>
      <c r="O18">
        <f>'Community support'!$D297</f>
        <v>0</v>
      </c>
      <c r="P18" s="157"/>
      <c r="Q18">
        <f>'Community support'!$D$294</f>
        <v>0</v>
      </c>
      <c r="R18">
        <f>'Community support'!$D$295</f>
        <v>0</v>
      </c>
      <c r="S18" s="277"/>
      <c r="T18" s="280">
        <f>'Community support'!$D$297</f>
        <v>0</v>
      </c>
    </row>
    <row r="19" spans="1:21" x14ac:dyDescent="0.25">
      <c r="A19" s="111" t="str">
        <f>Checklist!$E$7</f>
        <v>Toxicology Group Interest Group</v>
      </c>
      <c r="B19" s="112" t="str">
        <f>Checklist!$E$8</f>
        <v>Interest Group</v>
      </c>
      <c r="C19" s="120">
        <v>15</v>
      </c>
      <c r="D19" s="111">
        <f>'Community support'!$D303</f>
        <v>0</v>
      </c>
      <c r="E19" s="317" t="e">
        <f>'Community support'!$F303</f>
        <v>#N/A</v>
      </c>
      <c r="F19" s="111">
        <f>'Community support'!$D304</f>
        <v>0</v>
      </c>
      <c r="G19" s="80">
        <f>'Community support'!$D305</f>
        <v>0</v>
      </c>
      <c r="H19" s="111">
        <f>'Community support'!$D306</f>
        <v>0</v>
      </c>
      <c r="I19" s="80">
        <f>'Community support'!$D307</f>
        <v>0</v>
      </c>
      <c r="J19" s="111">
        <f>'Community support'!$D308</f>
        <v>0</v>
      </c>
      <c r="K19" s="111">
        <f>'Community support'!$D309</f>
        <v>0</v>
      </c>
      <c r="L19" s="80">
        <f>'Community support'!$D310</f>
        <v>0</v>
      </c>
      <c r="M19" s="80">
        <f>'Community support'!$D311</f>
        <v>0</v>
      </c>
      <c r="N19" s="111">
        <f>'Community support'!$D312</f>
        <v>0</v>
      </c>
      <c r="O19" s="111">
        <f>'Community support'!$D313</f>
        <v>0</v>
      </c>
      <c r="P19" s="80">
        <f>'Community support'!$D314</f>
        <v>0</v>
      </c>
      <c r="Q19" s="111">
        <f>'Community support'!$D315</f>
        <v>0</v>
      </c>
      <c r="R19" s="111">
        <f>'Community support'!$D316</f>
        <v>0</v>
      </c>
      <c r="S19" s="80">
        <f>'Community support'!$D317</f>
        <v>0</v>
      </c>
      <c r="T19" s="111">
        <f>'Community support'!$D318</f>
        <v>0</v>
      </c>
      <c r="U19" s="111"/>
    </row>
    <row r="20" spans="1:21" x14ac:dyDescent="0.25">
      <c r="A20" s="111" t="str">
        <f>Checklist!$E$7</f>
        <v>Toxicology Group Interest Group</v>
      </c>
      <c r="B20" s="112" t="str">
        <f>Checklist!$E$8</f>
        <v>Interest Group</v>
      </c>
      <c r="C20" s="120">
        <v>16</v>
      </c>
      <c r="D20" s="111">
        <f>'Community support'!$D324</f>
        <v>0</v>
      </c>
      <c r="E20" s="317" t="e">
        <f>'Community support'!$F324</f>
        <v>#N/A</v>
      </c>
      <c r="F20" s="111">
        <f>'Community support'!$D325</f>
        <v>0</v>
      </c>
      <c r="G20" s="80">
        <f>'Community support'!$D326</f>
        <v>0</v>
      </c>
      <c r="H20" s="111">
        <f>'Community support'!$D327</f>
        <v>0</v>
      </c>
      <c r="I20" s="80">
        <f>'Community support'!$D328</f>
        <v>0</v>
      </c>
      <c r="J20" s="111">
        <f>'Community support'!$D329</f>
        <v>0</v>
      </c>
      <c r="K20" s="111">
        <f>'Community support'!$D330</f>
        <v>0</v>
      </c>
      <c r="L20" s="80">
        <f>'Community support'!$D331</f>
        <v>0</v>
      </c>
      <c r="M20" s="80">
        <f>'Community support'!$D332</f>
        <v>0</v>
      </c>
      <c r="N20" s="111">
        <f>'Community support'!$D333</f>
        <v>0</v>
      </c>
      <c r="O20" s="111">
        <f>'Community support'!$D334</f>
        <v>0</v>
      </c>
      <c r="P20" s="80">
        <f>'Community support'!$D335</f>
        <v>0</v>
      </c>
      <c r="Q20" s="111">
        <f>'Community support'!$D336</f>
        <v>0</v>
      </c>
      <c r="R20" s="111">
        <f>'Community support'!$D337</f>
        <v>0</v>
      </c>
      <c r="S20" s="80">
        <f>'Community support'!$D338</f>
        <v>0</v>
      </c>
      <c r="T20" s="111">
        <f>'Community support'!$D339</f>
        <v>0</v>
      </c>
      <c r="U20" s="111"/>
    </row>
    <row r="21" spans="1:21" x14ac:dyDescent="0.25">
      <c r="A21" s="111" t="str">
        <f>Checklist!$E$7</f>
        <v>Toxicology Group Interest Group</v>
      </c>
      <c r="B21" s="112" t="str">
        <f>Checklist!$E$8</f>
        <v>Interest Group</v>
      </c>
      <c r="C21" s="120">
        <v>17</v>
      </c>
      <c r="D21" s="111">
        <f>'Community support'!$D345</f>
        <v>0</v>
      </c>
      <c r="E21" s="317" t="e">
        <f>'Community support'!$F345</f>
        <v>#N/A</v>
      </c>
      <c r="F21" s="111">
        <f>'Community support'!$D346</f>
        <v>0</v>
      </c>
      <c r="G21" s="80">
        <f>'Community support'!$D347</f>
        <v>0</v>
      </c>
      <c r="H21" s="111">
        <f>'Community support'!$D348</f>
        <v>0</v>
      </c>
      <c r="I21" s="80">
        <f>'Community support'!$D349</f>
        <v>0</v>
      </c>
      <c r="J21" s="111">
        <f>'Community support'!$D350</f>
        <v>0</v>
      </c>
      <c r="K21" s="111">
        <f>'Community support'!$D351</f>
        <v>0</v>
      </c>
      <c r="L21" s="80">
        <f>'Community support'!$D352</f>
        <v>0</v>
      </c>
      <c r="M21" s="80">
        <f>'Community support'!$D353</f>
        <v>0</v>
      </c>
      <c r="N21" s="111">
        <f>'Community support'!$D354</f>
        <v>0</v>
      </c>
      <c r="O21" s="111">
        <f>'Community support'!$D355</f>
        <v>0</v>
      </c>
      <c r="P21" s="80">
        <f>'Community support'!$D356</f>
        <v>0</v>
      </c>
      <c r="Q21" s="111">
        <f>'Community support'!$D357</f>
        <v>0</v>
      </c>
      <c r="R21" s="111">
        <f>'Community support'!$D358</f>
        <v>0</v>
      </c>
      <c r="S21" s="80">
        <f>'Community support'!$D359</f>
        <v>0</v>
      </c>
      <c r="T21" s="111">
        <f>'Community support'!$D360</f>
        <v>0</v>
      </c>
      <c r="U21" s="111"/>
    </row>
    <row r="22" spans="1:21" x14ac:dyDescent="0.25">
      <c r="A22" s="111" t="str">
        <f>Checklist!$E$7</f>
        <v>Toxicology Group Interest Group</v>
      </c>
      <c r="B22" s="112" t="str">
        <f>Checklist!$E$8</f>
        <v>Interest Group</v>
      </c>
      <c r="C22" s="120">
        <v>18</v>
      </c>
      <c r="D22" s="111">
        <f>'Community support'!$D366</f>
        <v>0</v>
      </c>
      <c r="E22" s="317" t="e">
        <f>'Community support'!$F366</f>
        <v>#N/A</v>
      </c>
      <c r="F22" s="111">
        <f>'Community support'!$D367</f>
        <v>0</v>
      </c>
      <c r="G22" s="80">
        <f>'Community support'!$D368</f>
        <v>0</v>
      </c>
      <c r="H22" s="111">
        <f>'Community support'!$D369</f>
        <v>0</v>
      </c>
      <c r="I22" s="80">
        <f>'Community support'!$D370</f>
        <v>0</v>
      </c>
      <c r="J22" s="111">
        <f>'Community support'!$D371</f>
        <v>0</v>
      </c>
      <c r="K22" s="111">
        <f>'Community support'!$D372</f>
        <v>0</v>
      </c>
      <c r="L22" s="80">
        <f>'Community support'!$D373</f>
        <v>0</v>
      </c>
      <c r="M22" s="80">
        <f>'Community support'!$D374</f>
        <v>0</v>
      </c>
      <c r="N22" s="111">
        <f>'Community support'!$D375</f>
        <v>0</v>
      </c>
      <c r="O22" s="111">
        <f>'Community support'!$D376</f>
        <v>0</v>
      </c>
      <c r="P22" s="80">
        <f>'Community support'!$D377</f>
        <v>0</v>
      </c>
      <c r="Q22" s="111">
        <f>'Community support'!$D378</f>
        <v>0</v>
      </c>
      <c r="R22" s="111">
        <f>'Community support'!$D379</f>
        <v>0</v>
      </c>
      <c r="S22" s="80">
        <f>'Community support'!$D380</f>
        <v>0</v>
      </c>
      <c r="T22" s="111">
        <f>'Community support'!$D381</f>
        <v>0</v>
      </c>
      <c r="U22" s="111"/>
    </row>
    <row r="23" spans="1:21" x14ac:dyDescent="0.25">
      <c r="A23" s="111" t="str">
        <f>Checklist!$E$7</f>
        <v>Toxicology Group Interest Group</v>
      </c>
      <c r="B23" s="112" t="str">
        <f>Checklist!$E$8</f>
        <v>Interest Group</v>
      </c>
      <c r="C23" s="120">
        <v>19</v>
      </c>
      <c r="D23" s="111">
        <f>'Community support'!$D387</f>
        <v>0</v>
      </c>
      <c r="E23" s="317" t="e">
        <f>'Community support'!$F387</f>
        <v>#N/A</v>
      </c>
      <c r="F23" s="111">
        <f>'Community support'!$D388</f>
        <v>0</v>
      </c>
      <c r="G23" s="80">
        <f>'Community support'!$D389</f>
        <v>0</v>
      </c>
      <c r="H23" s="111">
        <f>'Community support'!$D390</f>
        <v>0</v>
      </c>
      <c r="I23" s="80">
        <f>'Community support'!$D391</f>
        <v>0</v>
      </c>
      <c r="J23" s="111">
        <f>'Community support'!$D392</f>
        <v>0</v>
      </c>
      <c r="K23" s="111">
        <f>'Community support'!$D393</f>
        <v>0</v>
      </c>
      <c r="L23" s="80">
        <f>'Community support'!$D394</f>
        <v>0</v>
      </c>
      <c r="M23" s="80">
        <f>'Community support'!$D395</f>
        <v>0</v>
      </c>
      <c r="N23" s="111">
        <f>'Community support'!$D396</f>
        <v>0</v>
      </c>
      <c r="O23" s="111">
        <f>'Community support'!$D397</f>
        <v>0</v>
      </c>
      <c r="P23" s="80">
        <f>'Community support'!$D398</f>
        <v>0</v>
      </c>
      <c r="Q23" s="111">
        <f>'Community support'!$D399</f>
        <v>0</v>
      </c>
      <c r="R23" s="111">
        <f>'Community support'!$D400</f>
        <v>0</v>
      </c>
      <c r="S23" s="80">
        <f>'Community support'!$D401</f>
        <v>0</v>
      </c>
      <c r="T23" s="111">
        <f>'Community support'!$D402</f>
        <v>0</v>
      </c>
      <c r="U23" s="111"/>
    </row>
    <row r="24" spans="1:21" x14ac:dyDescent="0.25">
      <c r="A24" s="111" t="str">
        <f>Checklist!$E$7</f>
        <v>Toxicology Group Interest Group</v>
      </c>
      <c r="B24" s="112" t="str">
        <f>Checklist!$E$8</f>
        <v>Interest Group</v>
      </c>
      <c r="C24" s="120">
        <v>20</v>
      </c>
      <c r="D24" s="111">
        <f>'Community support'!$D408</f>
        <v>0</v>
      </c>
      <c r="E24" s="316" t="e">
        <f>'Community support'!$F408</f>
        <v>#N/A</v>
      </c>
      <c r="F24" s="111">
        <f>'Community support'!$D409</f>
        <v>0</v>
      </c>
      <c r="G24" s="80">
        <f>'Community support'!$D410</f>
        <v>0</v>
      </c>
      <c r="H24" s="111">
        <f>'Community support'!$D411</f>
        <v>0</v>
      </c>
      <c r="I24" s="80">
        <f>'Community support'!$D412</f>
        <v>0</v>
      </c>
      <c r="J24" s="111">
        <f>'Community support'!$D413</f>
        <v>0</v>
      </c>
      <c r="K24" s="111">
        <f>'Community support'!$D414</f>
        <v>0</v>
      </c>
      <c r="L24" s="80">
        <f>'Community support'!$D415</f>
        <v>0</v>
      </c>
      <c r="M24" s="80">
        <f>'Community support'!$D416</f>
        <v>0</v>
      </c>
      <c r="N24" s="111">
        <f>'Community support'!$D417</f>
        <v>0</v>
      </c>
      <c r="O24" s="111">
        <f>'Community support'!$D418</f>
        <v>0</v>
      </c>
      <c r="P24" s="80">
        <f>'Community support'!$D419</f>
        <v>0</v>
      </c>
      <c r="Q24" s="111">
        <f>'Community support'!$D420</f>
        <v>0</v>
      </c>
      <c r="R24" s="111">
        <f>'Community support'!$D421</f>
        <v>0</v>
      </c>
      <c r="S24" s="80">
        <f>'Community support'!$D422</f>
        <v>0</v>
      </c>
      <c r="T24" s="111">
        <f>'Community support'!$D423</f>
        <v>0</v>
      </c>
      <c r="U24" s="111"/>
    </row>
    <row r="25" spans="1:21" ht="13" x14ac:dyDescent="0.25">
      <c r="A25" s="111" t="str">
        <f>Checklist!$E$7</f>
        <v>Toxicology Group Interest Group</v>
      </c>
      <c r="B25" s="112" t="str">
        <f>Checklist!$E$8</f>
        <v>Interest Group</v>
      </c>
      <c r="C25" s="120">
        <v>21</v>
      </c>
      <c r="D25" s="111">
        <f>'Community support'!$D429</f>
        <v>0</v>
      </c>
      <c r="E25">
        <f>'Community support'!$F429</f>
        <v>0</v>
      </c>
      <c r="F25">
        <f>'Community support'!$D430</f>
        <v>0</v>
      </c>
      <c r="G25" s="107"/>
      <c r="H25">
        <f>'Community support'!$D432</f>
        <v>0</v>
      </c>
      <c r="I25" s="8"/>
      <c r="J25">
        <f>'Community support'!$D434</f>
        <v>0</v>
      </c>
      <c r="K25" s="112">
        <f>'Community support'!$D435</f>
        <v>0</v>
      </c>
      <c r="L25" s="8"/>
      <c r="M25" s="81"/>
      <c r="N25" s="111">
        <f>'Community support'!$D438</f>
        <v>0</v>
      </c>
      <c r="O25">
        <f>'Community support'!$D439</f>
        <v>0</v>
      </c>
      <c r="P25" s="157"/>
      <c r="Q25" s="20"/>
      <c r="S25" s="277"/>
      <c r="T25" s="280"/>
    </row>
    <row r="26" spans="1:21" ht="13" x14ac:dyDescent="0.25">
      <c r="A26" s="111" t="str">
        <f>Checklist!$E$7</f>
        <v>Toxicology Group Interest Group</v>
      </c>
      <c r="B26" s="112" t="str">
        <f>Checklist!$E$8</f>
        <v>Interest Group</v>
      </c>
      <c r="C26" s="120">
        <v>22</v>
      </c>
      <c r="D26" s="111">
        <f>'Community support'!$D445</f>
        <v>0</v>
      </c>
      <c r="E26">
        <f>'Community support'!$F445</f>
        <v>0</v>
      </c>
      <c r="F26">
        <f>'Community support'!$D446</f>
        <v>0</v>
      </c>
      <c r="G26" s="107"/>
      <c r="H26">
        <f>'Community support'!$D448</f>
        <v>0</v>
      </c>
      <c r="I26" s="8"/>
      <c r="J26">
        <f>'Community support'!$D450</f>
        <v>0</v>
      </c>
      <c r="K26" s="112">
        <f>'Community support'!$D451</f>
        <v>0</v>
      </c>
      <c r="L26" s="8"/>
      <c r="M26" s="81"/>
      <c r="N26" s="111">
        <f>'Community support'!$D454</f>
        <v>0</v>
      </c>
      <c r="O26">
        <f>'Community support'!$D455</f>
        <v>0</v>
      </c>
      <c r="P26" s="157"/>
      <c r="Q26" s="20"/>
      <c r="S26" s="277"/>
      <c r="T26" s="280"/>
    </row>
    <row r="27" spans="1:21" ht="13" x14ac:dyDescent="0.25">
      <c r="A27" s="111" t="str">
        <f>Checklist!$E$7</f>
        <v>Toxicology Group Interest Group</v>
      </c>
      <c r="B27" s="112" t="str">
        <f>Checklist!$E$8</f>
        <v>Interest Group</v>
      </c>
      <c r="C27" s="120">
        <v>23</v>
      </c>
      <c r="D27" s="111"/>
      <c r="G27" s="107"/>
      <c r="I27" s="8"/>
      <c r="K27" s="112"/>
      <c r="L27" s="8"/>
      <c r="M27" s="81"/>
      <c r="N27" s="111"/>
      <c r="P27" s="157"/>
      <c r="Q27" s="20"/>
      <c r="S27" s="277"/>
      <c r="T27" s="280"/>
    </row>
    <row r="28" spans="1:21" ht="13" x14ac:dyDescent="0.25">
      <c r="A28" s="111" t="str">
        <f>Checklist!$E$7</f>
        <v>Toxicology Group Interest Group</v>
      </c>
      <c r="B28" s="112" t="str">
        <f>Checklist!$E$8</f>
        <v>Interest Group</v>
      </c>
      <c r="C28" s="120">
        <v>24</v>
      </c>
      <c r="D28" s="111"/>
      <c r="G28" s="107"/>
      <c r="I28" s="8"/>
      <c r="K28" s="112"/>
      <c r="L28" s="8"/>
      <c r="M28" s="81"/>
      <c r="N28" s="111"/>
      <c r="P28" s="157"/>
      <c r="Q28" s="20"/>
      <c r="S28" s="277"/>
      <c r="T28" s="280"/>
    </row>
    <row r="29" spans="1:21" ht="13" x14ac:dyDescent="0.25">
      <c r="A29" s="113" t="str">
        <f>Checklist!$E$7</f>
        <v>Toxicology Group Interest Group</v>
      </c>
      <c r="B29" s="115" t="str">
        <f>Checklist!$E$8</f>
        <v>Interest Group</v>
      </c>
      <c r="C29" s="121">
        <v>25</v>
      </c>
      <c r="D29" s="113"/>
      <c r="E29" s="114"/>
      <c r="F29" s="114"/>
      <c r="G29" s="128"/>
      <c r="H29" s="114"/>
      <c r="I29" s="79"/>
      <c r="J29" s="114"/>
      <c r="K29" s="115"/>
      <c r="L29" s="79"/>
      <c r="M29" s="131"/>
      <c r="N29" s="113"/>
      <c r="O29" s="114"/>
      <c r="P29" s="159"/>
      <c r="Q29" s="21"/>
      <c r="R29" s="22"/>
      <c r="S29" s="278"/>
      <c r="T29" s="281"/>
    </row>
    <row r="31" spans="1:21" ht="13" x14ac:dyDescent="0.3">
      <c r="A31" s="82"/>
      <c r="B31" s="82"/>
    </row>
    <row r="32" spans="1:21" x14ac:dyDescent="0.25">
      <c r="A32" s="74"/>
      <c r="B32" s="74"/>
      <c r="C32"/>
    </row>
    <row r="33" spans="1:22" x14ac:dyDescent="0.25">
      <c r="A33" s="74"/>
      <c r="B33" s="74"/>
      <c r="C33"/>
    </row>
    <row r="34" spans="1:22" x14ac:dyDescent="0.25">
      <c r="A34" s="74"/>
      <c r="B34" s="74"/>
      <c r="C34"/>
    </row>
    <row r="35" spans="1:22" x14ac:dyDescent="0.25">
      <c r="A35" s="74"/>
      <c r="B35" s="74"/>
      <c r="C35"/>
    </row>
    <row r="36" spans="1:22" ht="13" x14ac:dyDescent="0.3">
      <c r="A36" s="74"/>
      <c r="B36" s="74"/>
      <c r="C36" s="308">
        <v>1</v>
      </c>
      <c r="D36" s="308">
        <v>2</v>
      </c>
      <c r="E36" s="308">
        <v>3</v>
      </c>
      <c r="F36" s="308">
        <v>4</v>
      </c>
      <c r="G36" s="308">
        <v>5</v>
      </c>
      <c r="H36" s="308">
        <v>6</v>
      </c>
      <c r="I36" s="308">
        <v>7</v>
      </c>
      <c r="J36" s="308">
        <v>8</v>
      </c>
      <c r="K36" s="308">
        <v>9</v>
      </c>
      <c r="L36" s="308">
        <v>10</v>
      </c>
      <c r="M36" s="308">
        <v>11</v>
      </c>
      <c r="N36" s="308">
        <v>12</v>
      </c>
      <c r="O36" s="308">
        <v>13</v>
      </c>
      <c r="P36" s="308">
        <v>14</v>
      </c>
      <c r="Q36" s="308">
        <v>15</v>
      </c>
      <c r="R36" s="308">
        <v>16</v>
      </c>
      <c r="S36" s="308">
        <v>17</v>
      </c>
      <c r="T36" s="308">
        <v>18</v>
      </c>
      <c r="U36" s="308">
        <v>19</v>
      </c>
      <c r="V36" s="308">
        <v>20</v>
      </c>
    </row>
    <row r="37" spans="1:22" x14ac:dyDescent="0.25">
      <c r="A37" s="74"/>
      <c r="B37" s="74"/>
      <c r="C37" s="111" t="str">
        <f>'Community support'!$D9</f>
        <v>Sponsorship</v>
      </c>
      <c r="D37" s="111" t="str">
        <f>'Community support'!$D30</f>
        <v>Other</v>
      </c>
      <c r="E37" s="111" t="str">
        <f>'Community support'!$D51</f>
        <v>Sponsorship</v>
      </c>
      <c r="F37" s="111" t="str">
        <f>'Community support'!$D72</f>
        <v>Bursary</v>
      </c>
      <c r="G37" s="111">
        <f>'Community support'!$D93</f>
        <v>0</v>
      </c>
      <c r="H37" s="111">
        <f>'Community support'!$D114</f>
        <v>0</v>
      </c>
      <c r="I37" s="111">
        <f>'Community support'!$D135</f>
        <v>0</v>
      </c>
      <c r="J37" s="111">
        <f>'Community support'!$D156</f>
        <v>0</v>
      </c>
      <c r="K37" s="111">
        <f>'Community support'!$D177</f>
        <v>0</v>
      </c>
      <c r="L37" s="111">
        <f>'Community support'!$D198</f>
        <v>0</v>
      </c>
      <c r="M37" s="111">
        <f>'Community support'!$D219</f>
        <v>0</v>
      </c>
      <c r="N37" s="111">
        <f>'Community support'!$D240</f>
        <v>0</v>
      </c>
      <c r="O37" s="111">
        <f>'Community support'!$D261</f>
        <v>0</v>
      </c>
      <c r="P37" s="111">
        <f>'Community support'!$D282</f>
        <v>0</v>
      </c>
      <c r="Q37" s="111">
        <f>'Community support'!$D303</f>
        <v>0</v>
      </c>
      <c r="R37" s="111">
        <f>'Community support'!$D324</f>
        <v>0</v>
      </c>
      <c r="S37" s="111">
        <f>'Community support'!$D345</f>
        <v>0</v>
      </c>
      <c r="T37" s="111">
        <f>'Community support'!$D366</f>
        <v>0</v>
      </c>
      <c r="U37" s="111">
        <f>'Community support'!$D387</f>
        <v>0</v>
      </c>
      <c r="V37" s="111">
        <f>'Community support'!$D408</f>
        <v>0</v>
      </c>
    </row>
    <row r="38" spans="1:22" x14ac:dyDescent="0.25">
      <c r="A38" s="74"/>
      <c r="B38" s="289" t="s">
        <v>522</v>
      </c>
      <c r="C38" s="317" t="str">
        <f>'Community support'!$F$9</f>
        <v>Sponsorship</v>
      </c>
      <c r="D38" s="317" t="str">
        <f>'Community support'!$F30</f>
        <v>Other</v>
      </c>
      <c r="E38" s="317" t="str">
        <f>'Community support'!$F51</f>
        <v>Sponsorship</v>
      </c>
      <c r="F38" s="317" t="str">
        <f>'Community support'!$F72</f>
        <v>Bursary</v>
      </c>
      <c r="G38" s="317" t="e">
        <f>'Community support'!$F93</f>
        <v>#N/A</v>
      </c>
      <c r="H38" s="317" t="e">
        <f>'Community support'!$F114</f>
        <v>#N/A</v>
      </c>
      <c r="I38" s="317" t="e">
        <f>'Community support'!$F135</f>
        <v>#N/A</v>
      </c>
      <c r="J38" s="317" t="e">
        <f>'Community support'!$F156</f>
        <v>#N/A</v>
      </c>
      <c r="K38" s="317" t="e">
        <f>'Community support'!$F177</f>
        <v>#N/A</v>
      </c>
      <c r="L38" s="317" t="e">
        <f>'Community support'!$F198</f>
        <v>#N/A</v>
      </c>
      <c r="M38" s="317" t="e">
        <f>'Community support'!$F219</f>
        <v>#N/A</v>
      </c>
      <c r="N38" s="317" t="e">
        <f>'Community support'!$F240</f>
        <v>#N/A</v>
      </c>
      <c r="O38" s="317" t="e">
        <f>'Community support'!$F261</f>
        <v>#N/A</v>
      </c>
      <c r="P38" s="317" t="e">
        <f>'Community support'!$F282</f>
        <v>#N/A</v>
      </c>
      <c r="Q38" s="317" t="e">
        <f>'Community support'!$F303</f>
        <v>#N/A</v>
      </c>
      <c r="R38" s="317" t="e">
        <f>'Community support'!$F324</f>
        <v>#N/A</v>
      </c>
      <c r="S38" s="317" t="e">
        <f>'Community support'!$F345</f>
        <v>#N/A</v>
      </c>
      <c r="T38" s="317" t="e">
        <f>'Community support'!$F366</f>
        <v>#N/A</v>
      </c>
      <c r="U38" s="317" t="e">
        <f>'Community support'!$F387</f>
        <v>#N/A</v>
      </c>
      <c r="V38" s="316" t="e">
        <f>'Community support'!$F408</f>
        <v>#N/A</v>
      </c>
    </row>
    <row r="39" spans="1:22" x14ac:dyDescent="0.25">
      <c r="A39" s="74"/>
      <c r="B39" s="74"/>
      <c r="C39" s="111" t="str">
        <f>'Community support'!$D10</f>
        <v>Sponsorship of joint session at BTS Annual Congress, including speaker expenses</v>
      </c>
      <c r="D39" s="111" t="str">
        <f>'Community support'!$D31</f>
        <v>Provision of public-facing documents: Toxicology Topics in Brief</v>
      </c>
      <c r="E39" s="111">
        <f>'Community support'!$D52</f>
        <v>0</v>
      </c>
      <c r="F39" s="111">
        <f>'Community support'!$D73</f>
        <v>0</v>
      </c>
      <c r="G39" s="111">
        <f>'Community support'!$D94</f>
        <v>0</v>
      </c>
      <c r="H39" s="111">
        <f>'Community support'!$D115</f>
        <v>0</v>
      </c>
      <c r="I39" s="111">
        <f>'Community support'!$D136</f>
        <v>0</v>
      </c>
      <c r="J39" s="111">
        <f>'Community support'!$D157</f>
        <v>0</v>
      </c>
      <c r="K39" s="111">
        <f>'Community support'!$D178</f>
        <v>0</v>
      </c>
      <c r="L39" s="111">
        <f>'Community support'!$D199</f>
        <v>0</v>
      </c>
      <c r="M39" s="111">
        <f>'Community support'!$D220</f>
        <v>0</v>
      </c>
      <c r="N39" s="111">
        <f>'Community support'!$D241</f>
        <v>0</v>
      </c>
      <c r="O39" s="111">
        <f>'Community support'!$D262</f>
        <v>0</v>
      </c>
      <c r="P39" s="111">
        <f>'Community support'!$D283</f>
        <v>0</v>
      </c>
      <c r="Q39" s="111">
        <f>'Community support'!$D304</f>
        <v>0</v>
      </c>
      <c r="R39" s="111">
        <f>'Community support'!$D325</f>
        <v>0</v>
      </c>
      <c r="S39" s="111">
        <f>'Community support'!$D346</f>
        <v>0</v>
      </c>
      <c r="T39" s="111">
        <f>'Community support'!$D367</f>
        <v>0</v>
      </c>
      <c r="U39" s="111">
        <f>'Community support'!$D388</f>
        <v>0</v>
      </c>
      <c r="V39" s="111">
        <f>'Community support'!$D409</f>
        <v>0</v>
      </c>
    </row>
    <row r="40" spans="1:22" x14ac:dyDescent="0.25">
      <c r="A40" s="74"/>
      <c r="B40" s="74"/>
      <c r="C40" s="80">
        <f>'Community support'!$D11</f>
        <v>0</v>
      </c>
      <c r="D40" s="80">
        <f>'Community support'!$D32</f>
        <v>0</v>
      </c>
      <c r="E40" s="80">
        <f>'Community support'!$D53</f>
        <v>0</v>
      </c>
      <c r="F40" s="80">
        <f>'Community support'!$D74</f>
        <v>0</v>
      </c>
      <c r="G40" s="80">
        <f>'Community support'!$D95</f>
        <v>0</v>
      </c>
      <c r="H40" s="80">
        <f>'Community support'!$D116</f>
        <v>0</v>
      </c>
      <c r="I40" s="80">
        <f>'Community support'!$D137</f>
        <v>0</v>
      </c>
      <c r="J40" s="80">
        <f>'Community support'!$D158</f>
        <v>0</v>
      </c>
      <c r="K40" s="80">
        <f>'Community support'!$D179</f>
        <v>0</v>
      </c>
      <c r="L40" s="80">
        <f>'Community support'!$D200</f>
        <v>0</v>
      </c>
      <c r="M40" s="80">
        <f>'Community support'!$D221</f>
        <v>0</v>
      </c>
      <c r="N40" s="80">
        <f>'Community support'!$D242</f>
        <v>0</v>
      </c>
      <c r="O40" s="80">
        <f>'Community support'!$D263</f>
        <v>0</v>
      </c>
      <c r="P40" s="80">
        <f>'Community support'!$D284</f>
        <v>0</v>
      </c>
      <c r="Q40" s="80">
        <f>'Community support'!$D305</f>
        <v>0</v>
      </c>
      <c r="R40" s="80">
        <f>'Community support'!$D326</f>
        <v>0</v>
      </c>
      <c r="S40" s="80">
        <f>'Community support'!$D347</f>
        <v>0</v>
      </c>
      <c r="T40" s="80">
        <f>'Community support'!$D368</f>
        <v>0</v>
      </c>
      <c r="U40" s="80">
        <f>'Community support'!$D389</f>
        <v>0</v>
      </c>
      <c r="V40" s="80">
        <f>'Community support'!$D410</f>
        <v>0</v>
      </c>
    </row>
    <row r="41" spans="1:22" x14ac:dyDescent="0.25">
      <c r="A41" s="74"/>
      <c r="B41" s="74"/>
      <c r="C41" s="111">
        <f>'Community support'!$D12</f>
        <v>600</v>
      </c>
      <c r="D41" s="111">
        <f>'Community support'!$D33</f>
        <v>0</v>
      </c>
      <c r="E41" s="111">
        <f>'Community support'!$D54</f>
        <v>600</v>
      </c>
      <c r="F41" s="111">
        <f>'Community support'!$D75</f>
        <v>750</v>
      </c>
      <c r="G41" s="111">
        <f>'Community support'!$D96</f>
        <v>0</v>
      </c>
      <c r="H41" s="111">
        <f>'Community support'!$D117</f>
        <v>0</v>
      </c>
      <c r="I41" s="111">
        <f>'Community support'!$D138</f>
        <v>0</v>
      </c>
      <c r="J41" s="111">
        <f>'Community support'!$D159</f>
        <v>0</v>
      </c>
      <c r="K41" s="111">
        <f>'Community support'!$D180</f>
        <v>0</v>
      </c>
      <c r="L41" s="111">
        <f>'Community support'!$D201</f>
        <v>0</v>
      </c>
      <c r="M41" s="111">
        <f>'Community support'!$D222</f>
        <v>0</v>
      </c>
      <c r="N41" s="111">
        <f>'Community support'!$D243</f>
        <v>0</v>
      </c>
      <c r="O41" s="111">
        <f>'Community support'!$D264</f>
        <v>0</v>
      </c>
      <c r="P41" s="111">
        <f>'Community support'!$D285</f>
        <v>0</v>
      </c>
      <c r="Q41" s="111">
        <f>'Community support'!$D306</f>
        <v>0</v>
      </c>
      <c r="R41" s="111">
        <f>'Community support'!$D327</f>
        <v>0</v>
      </c>
      <c r="S41" s="111">
        <f>'Community support'!$D348</f>
        <v>0</v>
      </c>
      <c r="T41" s="111">
        <f>'Community support'!$D369</f>
        <v>0</v>
      </c>
      <c r="U41" s="111">
        <f>'Community support'!$D390</f>
        <v>0</v>
      </c>
      <c r="V41" s="111">
        <f>'Community support'!$D411</f>
        <v>0</v>
      </c>
    </row>
    <row r="42" spans="1:22" x14ac:dyDescent="0.25">
      <c r="A42" s="74"/>
      <c r="B42" s="74"/>
      <c r="C42" s="80">
        <f>'Community support'!$D13</f>
        <v>0</v>
      </c>
      <c r="D42" s="80">
        <f>'Community support'!$D34</f>
        <v>0</v>
      </c>
      <c r="E42" s="80">
        <f>'Community support'!$D55</f>
        <v>0</v>
      </c>
      <c r="F42" s="80">
        <f>'Community support'!$D76</f>
        <v>0</v>
      </c>
      <c r="G42" s="80">
        <f>'Community support'!$D97</f>
        <v>0</v>
      </c>
      <c r="H42" s="80">
        <f>'Community support'!$D118</f>
        <v>0</v>
      </c>
      <c r="I42" s="80">
        <f>'Community support'!$D139</f>
        <v>0</v>
      </c>
      <c r="J42" s="80">
        <f>'Community support'!$D160</f>
        <v>0</v>
      </c>
      <c r="K42" s="80">
        <f>'Community support'!$D181</f>
        <v>0</v>
      </c>
      <c r="L42" s="80">
        <f>'Community support'!$D202</f>
        <v>0</v>
      </c>
      <c r="M42" s="80">
        <f>'Community support'!$D223</f>
        <v>0</v>
      </c>
      <c r="N42" s="80">
        <f>'Community support'!$D244</f>
        <v>0</v>
      </c>
      <c r="O42" s="80">
        <f>'Community support'!$D265</f>
        <v>0</v>
      </c>
      <c r="P42" s="80">
        <f>'Community support'!$D286</f>
        <v>0</v>
      </c>
      <c r="Q42" s="80">
        <f>'Community support'!$D307</f>
        <v>0</v>
      </c>
      <c r="R42" s="80">
        <f>'Community support'!$D328</f>
        <v>0</v>
      </c>
      <c r="S42" s="80">
        <f>'Community support'!$D349</f>
        <v>0</v>
      </c>
      <c r="T42" s="80">
        <f>'Community support'!$D370</f>
        <v>0</v>
      </c>
      <c r="U42" s="80">
        <f>'Community support'!$D391</f>
        <v>0</v>
      </c>
      <c r="V42" s="80">
        <f>'Community support'!$D412</f>
        <v>0</v>
      </c>
    </row>
    <row r="43" spans="1:22" x14ac:dyDescent="0.25">
      <c r="C43" s="111" t="str">
        <f>'Community support'!$D14</f>
        <v>All</v>
      </c>
      <c r="D43" s="111" t="str">
        <f>'Community support'!$D35</f>
        <v>All</v>
      </c>
      <c r="E43" s="111" t="str">
        <f>'Community support'!$D56</f>
        <v>All</v>
      </c>
      <c r="F43" s="111" t="str">
        <f>'Community support'!$D77</f>
        <v>Early Career - Academia</v>
      </c>
      <c r="G43" s="111">
        <f>'Community support'!$D98</f>
        <v>0</v>
      </c>
      <c r="H43" s="111">
        <f>'Community support'!$D119</f>
        <v>0</v>
      </c>
      <c r="I43" s="111">
        <f>'Community support'!$D140</f>
        <v>0</v>
      </c>
      <c r="J43" s="111">
        <f>'Community support'!$D161</f>
        <v>0</v>
      </c>
      <c r="K43" s="111">
        <f>'Community support'!$D182</f>
        <v>0</v>
      </c>
      <c r="L43" s="111">
        <f>'Community support'!$D203</f>
        <v>0</v>
      </c>
      <c r="M43" s="111">
        <f>'Community support'!$D224</f>
        <v>0</v>
      </c>
      <c r="N43" s="111">
        <f>'Community support'!$D245</f>
        <v>0</v>
      </c>
      <c r="O43" s="111">
        <f>'Community support'!$D266</f>
        <v>0</v>
      </c>
      <c r="P43" s="111">
        <f>'Community support'!$D287</f>
        <v>0</v>
      </c>
      <c r="Q43" s="111">
        <f>'Community support'!$D308</f>
        <v>0</v>
      </c>
      <c r="R43" s="111">
        <f>'Community support'!$D329</f>
        <v>0</v>
      </c>
      <c r="S43" s="111">
        <f>'Community support'!$D350</f>
        <v>0</v>
      </c>
      <c r="T43" s="111">
        <f>'Community support'!$D371</f>
        <v>0</v>
      </c>
      <c r="U43" s="111">
        <f>'Community support'!$D392</f>
        <v>0</v>
      </c>
      <c r="V43" s="111">
        <f>'Community support'!$D413</f>
        <v>0</v>
      </c>
    </row>
    <row r="44" spans="1:22" x14ac:dyDescent="0.25">
      <c r="C44" s="111" t="str">
        <f>'Community support'!$D15</f>
        <v>Sponsorship of joint session at BTS Annual Congress, including speaker expenses</v>
      </c>
      <c r="D44" s="111" t="str">
        <f>'Community support'!$D36</f>
        <v>Six "Toxicology Topics in Brief" notes were prepared or updated by members of the Committee and uploaded to the Group's website</v>
      </c>
      <c r="E44" s="111" t="str">
        <f>'Community support'!$D57</f>
        <v xml:space="preserve">Inhaled Particles and NanOEH Conference </v>
      </c>
      <c r="F44" s="111" t="str">
        <f>'Community support'!$D78</f>
        <v>Toxicology Group bursary to enable a member to attend an overseas conference. Applications for bursaries are accepted throughout the year, and successful applicants are asked to provide a write-up of their meeting for inclusion in our Newsletter.</v>
      </c>
      <c r="G44" s="111">
        <f>'Community support'!$D99</f>
        <v>0</v>
      </c>
      <c r="H44" s="111">
        <f>'Community support'!$D120</f>
        <v>0</v>
      </c>
      <c r="I44" s="111">
        <f>'Community support'!$D141</f>
        <v>0</v>
      </c>
      <c r="J44" s="111">
        <f>'Community support'!$D162</f>
        <v>0</v>
      </c>
      <c r="K44" s="111">
        <f>'Community support'!$D183</f>
        <v>0</v>
      </c>
      <c r="L44" s="111">
        <f>'Community support'!$D204</f>
        <v>0</v>
      </c>
      <c r="M44" s="111">
        <f>'Community support'!$D225</f>
        <v>0</v>
      </c>
      <c r="N44" s="111">
        <f>'Community support'!$D246</f>
        <v>0</v>
      </c>
      <c r="O44" s="111">
        <f>'Community support'!$D267</f>
        <v>0</v>
      </c>
      <c r="P44" s="111">
        <f>'Community support'!$D288</f>
        <v>0</v>
      </c>
      <c r="Q44" s="111">
        <f>'Community support'!$D309</f>
        <v>0</v>
      </c>
      <c r="R44" s="111">
        <f>'Community support'!$D330</f>
        <v>0</v>
      </c>
      <c r="S44" s="111">
        <f>'Community support'!$D351</f>
        <v>0</v>
      </c>
      <c r="T44" s="111">
        <f>'Community support'!$D372</f>
        <v>0</v>
      </c>
      <c r="U44" s="111">
        <f>'Community support'!$D393</f>
        <v>0</v>
      </c>
      <c r="V44" s="111">
        <f>'Community support'!$D414</f>
        <v>0</v>
      </c>
    </row>
    <row r="45" spans="1:22" x14ac:dyDescent="0.25">
      <c r="C45" s="80">
        <f>'Community support'!$D16</f>
        <v>0</v>
      </c>
      <c r="D45" s="80">
        <f>'Community support'!$D37</f>
        <v>0</v>
      </c>
      <c r="E45" s="80">
        <f>'Community support'!$D58</f>
        <v>0</v>
      </c>
      <c r="F45" s="80">
        <f>'Community support'!$D79</f>
        <v>0</v>
      </c>
      <c r="G45" s="80">
        <f>'Community support'!$D100</f>
        <v>0</v>
      </c>
      <c r="H45" s="80">
        <f>'Community support'!$D121</f>
        <v>0</v>
      </c>
      <c r="I45" s="80">
        <f>'Community support'!$D142</f>
        <v>0</v>
      </c>
      <c r="J45" s="80">
        <f>'Community support'!$D163</f>
        <v>0</v>
      </c>
      <c r="K45" s="80">
        <f>'Community support'!$D184</f>
        <v>0</v>
      </c>
      <c r="L45" s="80">
        <f>'Community support'!$D205</f>
        <v>0</v>
      </c>
      <c r="M45" s="80">
        <f>'Community support'!$D226</f>
        <v>0</v>
      </c>
      <c r="N45" s="80">
        <f>'Community support'!$D247</f>
        <v>0</v>
      </c>
      <c r="O45" s="80">
        <f>'Community support'!$D268</f>
        <v>0</v>
      </c>
      <c r="P45" s="80">
        <f>'Community support'!$D289</f>
        <v>0</v>
      </c>
      <c r="Q45" s="80">
        <f>'Community support'!$D310</f>
        <v>0</v>
      </c>
      <c r="R45" s="80">
        <f>'Community support'!$D331</f>
        <v>0</v>
      </c>
      <c r="S45" s="80">
        <f>'Community support'!$D352</f>
        <v>0</v>
      </c>
      <c r="T45" s="80">
        <f>'Community support'!$D373</f>
        <v>0</v>
      </c>
      <c r="U45" s="80">
        <f>'Community support'!$D394</f>
        <v>0</v>
      </c>
      <c r="V45" s="80">
        <f>'Community support'!$D415</f>
        <v>0</v>
      </c>
    </row>
    <row r="46" spans="1:22" x14ac:dyDescent="0.25">
      <c r="C46" s="80">
        <f>'Community support'!$D17</f>
        <v>0</v>
      </c>
      <c r="D46" s="80">
        <f>'Community support'!$D38</f>
        <v>0</v>
      </c>
      <c r="E46" s="80">
        <f>'Community support'!$D59</f>
        <v>0</v>
      </c>
      <c r="F46" s="80">
        <f>'Community support'!$D80</f>
        <v>0</v>
      </c>
      <c r="G46" s="80">
        <f>'Community support'!$D101</f>
        <v>0</v>
      </c>
      <c r="H46" s="80">
        <f>'Community support'!$D122</f>
        <v>0</v>
      </c>
      <c r="I46" s="80">
        <f>'Community support'!$D143</f>
        <v>0</v>
      </c>
      <c r="J46" s="80">
        <f>'Community support'!$D164</f>
        <v>0</v>
      </c>
      <c r="K46" s="80">
        <f>'Community support'!$D185</f>
        <v>0</v>
      </c>
      <c r="L46" s="80">
        <f>'Community support'!$D206</f>
        <v>0</v>
      </c>
      <c r="M46" s="80">
        <f>'Community support'!$D227</f>
        <v>0</v>
      </c>
      <c r="N46" s="80">
        <f>'Community support'!$D248</f>
        <v>0</v>
      </c>
      <c r="O46" s="80">
        <f>'Community support'!$D269</f>
        <v>0</v>
      </c>
      <c r="P46" s="80">
        <f>'Community support'!$D290</f>
        <v>0</v>
      </c>
      <c r="Q46" s="80">
        <f>'Community support'!$D311</f>
        <v>0</v>
      </c>
      <c r="R46" s="80">
        <f>'Community support'!$D332</f>
        <v>0</v>
      </c>
      <c r="S46" s="80">
        <f>'Community support'!$D353</f>
        <v>0</v>
      </c>
      <c r="T46" s="80">
        <f>'Community support'!$D374</f>
        <v>0</v>
      </c>
      <c r="U46" s="80">
        <f>'Community support'!$D395</f>
        <v>0</v>
      </c>
      <c r="V46" s="80">
        <f>'Community support'!$D416</f>
        <v>0</v>
      </c>
    </row>
    <row r="47" spans="1:22" x14ac:dyDescent="0.25">
      <c r="C47" s="111">
        <f>'Community support'!$D18</f>
        <v>0</v>
      </c>
      <c r="D47" s="111">
        <f>'Community support'!$D39</f>
        <v>0</v>
      </c>
      <c r="E47" s="111">
        <f>'Community support'!$D60</f>
        <v>0</v>
      </c>
      <c r="F47" s="111">
        <f>'Community support'!$D81</f>
        <v>1</v>
      </c>
      <c r="G47" s="111">
        <f>'Community support'!$D102</f>
        <v>0</v>
      </c>
      <c r="H47" s="111">
        <f>'Community support'!$D123</f>
        <v>0</v>
      </c>
      <c r="I47" s="111">
        <f>'Community support'!$D144</f>
        <v>0</v>
      </c>
      <c r="J47" s="111">
        <f>'Community support'!$D165</f>
        <v>0</v>
      </c>
      <c r="K47" s="111">
        <f>'Community support'!$D186</f>
        <v>0</v>
      </c>
      <c r="L47" s="111">
        <f>'Community support'!$D207</f>
        <v>0</v>
      </c>
      <c r="M47" s="111">
        <f>'Community support'!$D228</f>
        <v>0</v>
      </c>
      <c r="N47" s="111">
        <f>'Community support'!$D249</f>
        <v>0</v>
      </c>
      <c r="O47" s="111">
        <f>'Community support'!$D270</f>
        <v>0</v>
      </c>
      <c r="P47" s="111">
        <f>'Community support'!$D291</f>
        <v>0</v>
      </c>
      <c r="Q47" s="111">
        <f>'Community support'!$D312</f>
        <v>0</v>
      </c>
      <c r="R47" s="111">
        <f>'Community support'!$D333</f>
        <v>0</v>
      </c>
      <c r="S47" s="111">
        <f>'Community support'!$D354</f>
        <v>0</v>
      </c>
      <c r="T47" s="111">
        <f>'Community support'!$D375</f>
        <v>0</v>
      </c>
      <c r="U47" s="111">
        <f>'Community support'!$D396</f>
        <v>0</v>
      </c>
      <c r="V47" s="111">
        <f>'Community support'!$D417</f>
        <v>0</v>
      </c>
    </row>
    <row r="48" spans="1:22" x14ac:dyDescent="0.25">
      <c r="C48" s="111">
        <f>'Community support'!$D19</f>
        <v>0</v>
      </c>
      <c r="D48" s="111">
        <f>'Community support'!$D40</f>
        <v>0</v>
      </c>
      <c r="E48" s="111">
        <f>'Community support'!$D61</f>
        <v>0</v>
      </c>
      <c r="F48" s="111">
        <f>'Community support'!$D82</f>
        <v>1</v>
      </c>
      <c r="G48" s="111">
        <f>'Community support'!$D103</f>
        <v>0</v>
      </c>
      <c r="H48" s="111">
        <f>'Community support'!$D124</f>
        <v>0</v>
      </c>
      <c r="I48" s="111">
        <f>'Community support'!$D145</f>
        <v>0</v>
      </c>
      <c r="J48" s="111">
        <f>'Community support'!$D166</f>
        <v>0</v>
      </c>
      <c r="K48" s="111">
        <f>'Community support'!$D187</f>
        <v>0</v>
      </c>
      <c r="L48" s="111">
        <f>'Community support'!$D208</f>
        <v>0</v>
      </c>
      <c r="M48" s="111">
        <f>'Community support'!$D229</f>
        <v>0</v>
      </c>
      <c r="N48" s="111">
        <f>'Community support'!$D250</f>
        <v>0</v>
      </c>
      <c r="O48" s="111">
        <f>'Community support'!$D271</f>
        <v>0</v>
      </c>
      <c r="P48" s="111">
        <f>'Community support'!$D292</f>
        <v>0</v>
      </c>
      <c r="Q48" s="111">
        <f>'Community support'!$D313</f>
        <v>0</v>
      </c>
      <c r="R48" s="111">
        <f>'Community support'!$D334</f>
        <v>0</v>
      </c>
      <c r="S48" s="111">
        <f>'Community support'!$D355</f>
        <v>0</v>
      </c>
      <c r="T48" s="111">
        <f>'Community support'!$D376</f>
        <v>0</v>
      </c>
      <c r="U48" s="111">
        <f>'Community support'!$D397</f>
        <v>0</v>
      </c>
      <c r="V48" s="111">
        <f>'Community support'!$D418</f>
        <v>0</v>
      </c>
    </row>
    <row r="49" spans="3:22" x14ac:dyDescent="0.25">
      <c r="C49" s="80">
        <f>'Community support'!$D20</f>
        <v>0</v>
      </c>
      <c r="D49" s="80">
        <f>'Community support'!$D41</f>
        <v>0</v>
      </c>
      <c r="E49" s="80">
        <f>'Community support'!$D62</f>
        <v>0</v>
      </c>
      <c r="F49" s="80">
        <f>'Community support'!$D83</f>
        <v>0</v>
      </c>
      <c r="G49" s="80">
        <f>'Community support'!$D104</f>
        <v>0</v>
      </c>
      <c r="H49" s="80">
        <f>'Community support'!$D125</f>
        <v>0</v>
      </c>
      <c r="I49" s="80">
        <f>'Community support'!$D146</f>
        <v>0</v>
      </c>
      <c r="J49" s="80">
        <f>'Community support'!$D167</f>
        <v>0</v>
      </c>
      <c r="K49" s="80">
        <f>'Community support'!$D188</f>
        <v>0</v>
      </c>
      <c r="L49" s="80">
        <f>'Community support'!$D209</f>
        <v>0</v>
      </c>
      <c r="M49" s="80">
        <f>'Community support'!$D230</f>
        <v>0</v>
      </c>
      <c r="N49" s="80">
        <f>'Community support'!$D251</f>
        <v>0</v>
      </c>
      <c r="O49" s="80">
        <f>'Community support'!$D272</f>
        <v>0</v>
      </c>
      <c r="P49" s="80">
        <f>'Community support'!$D293</f>
        <v>0</v>
      </c>
      <c r="Q49" s="80">
        <f>'Community support'!$D314</f>
        <v>0</v>
      </c>
      <c r="R49" s="80">
        <f>'Community support'!$D335</f>
        <v>0</v>
      </c>
      <c r="S49" s="80">
        <f>'Community support'!$D356</f>
        <v>0</v>
      </c>
      <c r="T49" s="80">
        <f>'Community support'!$D377</f>
        <v>0</v>
      </c>
      <c r="U49" s="80">
        <f>'Community support'!$D398</f>
        <v>0</v>
      </c>
      <c r="V49" s="80">
        <f>'Community support'!$D419</f>
        <v>0</v>
      </c>
    </row>
    <row r="50" spans="3:22" x14ac:dyDescent="0.25">
      <c r="C50" s="111">
        <f>'Community support'!$D21</f>
        <v>0</v>
      </c>
      <c r="D50" s="111">
        <f>'Community support'!$D42</f>
        <v>0</v>
      </c>
      <c r="E50" s="111">
        <f>'Community support'!$D63</f>
        <v>0</v>
      </c>
      <c r="F50" s="111">
        <f>'Community support'!$D84</f>
        <v>0</v>
      </c>
      <c r="G50" s="111">
        <f>'Community support'!$D105</f>
        <v>0</v>
      </c>
      <c r="H50" s="111">
        <f>'Community support'!$D126</f>
        <v>0</v>
      </c>
      <c r="I50" s="111">
        <f>'Community support'!$D147</f>
        <v>0</v>
      </c>
      <c r="J50" s="111">
        <f>'Community support'!$D168</f>
        <v>0</v>
      </c>
      <c r="K50" s="111">
        <f>'Community support'!$D189</f>
        <v>0</v>
      </c>
      <c r="L50" s="111">
        <f>'Community support'!$D210</f>
        <v>0</v>
      </c>
      <c r="M50" s="111">
        <f>'Community support'!$D231</f>
        <v>0</v>
      </c>
      <c r="N50" s="111">
        <f>'Community support'!$D252</f>
        <v>0</v>
      </c>
      <c r="O50" s="111">
        <f>'Community support'!$D273</f>
        <v>0</v>
      </c>
      <c r="P50" s="111">
        <f>'Community support'!$D294</f>
        <v>0</v>
      </c>
      <c r="Q50" s="111">
        <f>'Community support'!$D315</f>
        <v>0</v>
      </c>
      <c r="R50" s="111">
        <f>'Community support'!$D336</f>
        <v>0</v>
      </c>
      <c r="S50" s="111">
        <f>'Community support'!$D357</f>
        <v>0</v>
      </c>
      <c r="T50" s="111">
        <f>'Community support'!$D378</f>
        <v>0</v>
      </c>
      <c r="U50" s="111">
        <f>'Community support'!$D399</f>
        <v>0</v>
      </c>
      <c r="V50" s="111">
        <f>'Community support'!$D420</f>
        <v>0</v>
      </c>
    </row>
    <row r="51" spans="3:22" x14ac:dyDescent="0.25">
      <c r="C51" s="111" t="str">
        <f>'Community support'!$D22</f>
        <v>Yes</v>
      </c>
      <c r="D51" s="111" t="str">
        <f>'Community support'!$D43</f>
        <v>Yes</v>
      </c>
      <c r="E51" s="111">
        <f>'Community support'!$D64</f>
        <v>0</v>
      </c>
      <c r="F51" s="111" t="str">
        <f>'Community support'!$D85</f>
        <v>Yes</v>
      </c>
      <c r="G51" s="111">
        <f>'Community support'!$D106</f>
        <v>0</v>
      </c>
      <c r="H51" s="111">
        <f>'Community support'!$D127</f>
        <v>0</v>
      </c>
      <c r="I51" s="111">
        <f>'Community support'!$D148</f>
        <v>0</v>
      </c>
      <c r="J51" s="111">
        <f>'Community support'!$D169</f>
        <v>0</v>
      </c>
      <c r="K51" s="111">
        <f>'Community support'!$D190</f>
        <v>0</v>
      </c>
      <c r="L51" s="111">
        <f>'Community support'!$D211</f>
        <v>0</v>
      </c>
      <c r="M51" s="111">
        <f>'Community support'!$D232</f>
        <v>0</v>
      </c>
      <c r="N51" s="111">
        <f>'Community support'!$D253</f>
        <v>0</v>
      </c>
      <c r="O51" s="111">
        <f>'Community support'!$D274</f>
        <v>0</v>
      </c>
      <c r="P51" s="111">
        <f>'Community support'!$D295</f>
        <v>0</v>
      </c>
      <c r="Q51" s="111">
        <f>'Community support'!$D316</f>
        <v>0</v>
      </c>
      <c r="R51" s="111">
        <f>'Community support'!$D337</f>
        <v>0</v>
      </c>
      <c r="S51" s="111">
        <f>'Community support'!$D358</f>
        <v>0</v>
      </c>
      <c r="T51" s="111">
        <f>'Community support'!$D379</f>
        <v>0</v>
      </c>
      <c r="U51" s="111">
        <f>'Community support'!$D400</f>
        <v>0</v>
      </c>
      <c r="V51" s="111">
        <f>'Community support'!$D421</f>
        <v>0</v>
      </c>
    </row>
    <row r="52" spans="3:22" x14ac:dyDescent="0.25">
      <c r="C52" s="80">
        <f>'Community support'!$D23</f>
        <v>0</v>
      </c>
      <c r="D52" s="80">
        <f>'Community support'!$D44</f>
        <v>0</v>
      </c>
      <c r="E52" s="80">
        <f>'Community support'!$D65</f>
        <v>0</v>
      </c>
      <c r="F52" s="80">
        <f>'Community support'!$D86</f>
        <v>0</v>
      </c>
      <c r="G52" s="80">
        <f>'Community support'!$D107</f>
        <v>0</v>
      </c>
      <c r="H52" s="80">
        <f>'Community support'!$D128</f>
        <v>0</v>
      </c>
      <c r="I52" s="80">
        <f>'Community support'!$D149</f>
        <v>0</v>
      </c>
      <c r="J52" s="80">
        <f>'Community support'!$D170</f>
        <v>0</v>
      </c>
      <c r="K52" s="80">
        <f>'Community support'!$D191</f>
        <v>0</v>
      </c>
      <c r="L52" s="80">
        <f>'Community support'!$D212</f>
        <v>0</v>
      </c>
      <c r="M52" s="80">
        <f>'Community support'!$D233</f>
        <v>0</v>
      </c>
      <c r="N52" s="80">
        <f>'Community support'!$D254</f>
        <v>0</v>
      </c>
      <c r="O52" s="80">
        <f>'Community support'!$D275</f>
        <v>0</v>
      </c>
      <c r="P52" s="80">
        <f>'Community support'!$D296</f>
        <v>0</v>
      </c>
      <c r="Q52" s="80">
        <f>'Community support'!$D317</f>
        <v>0</v>
      </c>
      <c r="R52" s="80">
        <f>'Community support'!$D338</f>
        <v>0</v>
      </c>
      <c r="S52" s="80">
        <f>'Community support'!$D359</f>
        <v>0</v>
      </c>
      <c r="T52" s="80">
        <f>'Community support'!$D380</f>
        <v>0</v>
      </c>
      <c r="U52" s="80">
        <f>'Community support'!$D401</f>
        <v>0</v>
      </c>
      <c r="V52" s="80">
        <f>'Community support'!$D422</f>
        <v>0</v>
      </c>
    </row>
    <row r="53" spans="3:22" x14ac:dyDescent="0.25">
      <c r="C53" s="111" t="str">
        <f>'Community support'!$D24</f>
        <v>Regular collaboration between BTS and Toxicology Group</v>
      </c>
      <c r="D53" s="111" t="str">
        <f>'Community support'!$D45</f>
        <v>The Toxicology Topics in Brief is an ongoing programme of work for the Committee</v>
      </c>
      <c r="E53" s="111">
        <f>'Community support'!$D66</f>
        <v>0</v>
      </c>
      <c r="F53" s="111">
        <f>'Community support'!$D87</f>
        <v>0</v>
      </c>
      <c r="G53" s="111">
        <f>'Community support'!$D108</f>
        <v>0</v>
      </c>
      <c r="H53" s="111">
        <f>'Community support'!$D129</f>
        <v>0</v>
      </c>
      <c r="I53" s="111">
        <f>'Community support'!$D150</f>
        <v>0</v>
      </c>
      <c r="J53" s="111">
        <f>'Community support'!$D171</f>
        <v>0</v>
      </c>
      <c r="K53" s="111">
        <f>'Community support'!$D192</f>
        <v>0</v>
      </c>
      <c r="L53" s="111">
        <f>'Community support'!$D213</f>
        <v>0</v>
      </c>
      <c r="M53" s="111">
        <f>'Community support'!$D234</f>
        <v>0</v>
      </c>
      <c r="N53" s="111">
        <f>'Community support'!$D255</f>
        <v>0</v>
      </c>
      <c r="O53" s="111">
        <f>'Community support'!$D276</f>
        <v>0</v>
      </c>
      <c r="P53" s="111">
        <f>'Community support'!$D297</f>
        <v>0</v>
      </c>
      <c r="Q53" s="111">
        <f>'Community support'!$D318</f>
        <v>0</v>
      </c>
      <c r="R53" s="111">
        <f>'Community support'!$D339</f>
        <v>0</v>
      </c>
      <c r="S53" s="111">
        <f>'Community support'!$D360</f>
        <v>0</v>
      </c>
      <c r="T53" s="111">
        <f>'Community support'!$D381</f>
        <v>0</v>
      </c>
      <c r="U53" s="111">
        <f>'Community support'!$D402</f>
        <v>0</v>
      </c>
      <c r="V53" s="111">
        <f>'Community support'!$D423</f>
        <v>0</v>
      </c>
    </row>
    <row r="54" spans="3:22" x14ac:dyDescent="0.25">
      <c r="C54" s="80">
        <f>'Community support'!$D25</f>
        <v>0</v>
      </c>
      <c r="D54" s="80">
        <f>'Community support'!$D46</f>
        <v>0</v>
      </c>
      <c r="E54" s="80">
        <f>'Community support'!$D67</f>
        <v>0</v>
      </c>
      <c r="F54" s="80">
        <f>'Community support'!$D88</f>
        <v>0</v>
      </c>
      <c r="G54" s="80">
        <f>'Community support'!$D109</f>
        <v>0</v>
      </c>
      <c r="H54" s="80">
        <f>'Community support'!$D130</f>
        <v>0</v>
      </c>
      <c r="I54" s="80">
        <f>'Community support'!$D151</f>
        <v>0</v>
      </c>
      <c r="J54" s="80">
        <f>'Community support'!$D172</f>
        <v>0</v>
      </c>
      <c r="K54" s="80">
        <f>'Community support'!$D193</f>
        <v>0</v>
      </c>
      <c r="L54" s="80">
        <f>'Community support'!$D214</f>
        <v>0</v>
      </c>
      <c r="M54" s="80">
        <f>'Community support'!$D235</f>
        <v>0</v>
      </c>
      <c r="N54" s="80">
        <f>'Community support'!$D256</f>
        <v>0</v>
      </c>
      <c r="O54" s="80">
        <f>'Community support'!$D277</f>
        <v>0</v>
      </c>
      <c r="P54" s="80">
        <f>'Community support'!$D298</f>
        <v>0</v>
      </c>
      <c r="Q54" s="80">
        <f>'Community support'!$D319</f>
        <v>0</v>
      </c>
      <c r="R54" s="80">
        <f>'Community support'!$D340</f>
        <v>0</v>
      </c>
      <c r="S54" s="80">
        <f>'Community support'!$D361</f>
        <v>0</v>
      </c>
      <c r="T54" s="80">
        <f>'Community support'!$D382</f>
        <v>0</v>
      </c>
      <c r="U54" s="80">
        <f>'Community support'!$D403</f>
        <v>0</v>
      </c>
      <c r="V54" s="80">
        <f>'Community support'!$D424</f>
        <v>0</v>
      </c>
    </row>
    <row r="55" spans="3:22" x14ac:dyDescent="0.25">
      <c r="C55" s="80">
        <f>'Community support'!$D26</f>
        <v>0</v>
      </c>
      <c r="D55" s="80">
        <f>'Community support'!$D47</f>
        <v>0</v>
      </c>
      <c r="E55" s="80">
        <f>'Community support'!$D68</f>
        <v>0</v>
      </c>
      <c r="F55" s="80">
        <f>'Community support'!$D89</f>
        <v>0</v>
      </c>
      <c r="G55" s="80">
        <f>'Community support'!$D110</f>
        <v>0</v>
      </c>
      <c r="H55" s="80">
        <f>'Community support'!$D131</f>
        <v>0</v>
      </c>
      <c r="I55" s="80">
        <f>'Community support'!$D152</f>
        <v>0</v>
      </c>
      <c r="J55" s="80">
        <f>'Community support'!$D173</f>
        <v>0</v>
      </c>
      <c r="K55" s="80">
        <f>'Community support'!$D194</f>
        <v>0</v>
      </c>
      <c r="L55" s="80">
        <f>'Community support'!$D215</f>
        <v>0</v>
      </c>
      <c r="M55" s="80">
        <f>'Community support'!$D236</f>
        <v>0</v>
      </c>
      <c r="N55" s="80">
        <f>'Community support'!$D257</f>
        <v>0</v>
      </c>
      <c r="O55" s="80">
        <f>'Community support'!$D278</f>
        <v>0</v>
      </c>
      <c r="P55" s="80">
        <f>'Community support'!$D299</f>
        <v>0</v>
      </c>
      <c r="Q55" s="80">
        <f>'Community support'!$D320</f>
        <v>0</v>
      </c>
      <c r="R55" s="80">
        <f>'Community support'!$D341</f>
        <v>0</v>
      </c>
      <c r="S55" s="80">
        <f>'Community support'!$D362</f>
        <v>0</v>
      </c>
      <c r="T55" s="80">
        <f>'Community support'!$D383</f>
        <v>0</v>
      </c>
      <c r="U55" s="80">
        <f>'Community support'!$D404</f>
        <v>0</v>
      </c>
      <c r="V55" s="80">
        <f>'Community support'!$D425</f>
        <v>0</v>
      </c>
    </row>
    <row r="56" spans="3:22" x14ac:dyDescent="0.25">
      <c r="C56" s="80">
        <f>'Community support'!$D27</f>
        <v>0</v>
      </c>
      <c r="D56" s="80">
        <f>'Community support'!$D48</f>
        <v>0</v>
      </c>
      <c r="E56" s="80">
        <f>'Community support'!$D69</f>
        <v>0</v>
      </c>
      <c r="F56" s="80">
        <f>'Community support'!$D90</f>
        <v>0</v>
      </c>
      <c r="G56" s="80">
        <f>'Community support'!$D111</f>
        <v>0</v>
      </c>
      <c r="H56" s="80">
        <f>'Community support'!$D132</f>
        <v>0</v>
      </c>
      <c r="I56" s="80">
        <f>'Community support'!$D153</f>
        <v>0</v>
      </c>
      <c r="J56" s="80">
        <f>'Community support'!$D174</f>
        <v>0</v>
      </c>
      <c r="K56" s="80">
        <f>'Community support'!$D195</f>
        <v>0</v>
      </c>
      <c r="L56" s="80">
        <f>'Community support'!$D216</f>
        <v>0</v>
      </c>
      <c r="M56" s="80">
        <f>'Community support'!$D237</f>
        <v>0</v>
      </c>
      <c r="N56" s="80">
        <f>'Community support'!$D258</f>
        <v>0</v>
      </c>
      <c r="O56" s="80">
        <f>'Community support'!$D279</f>
        <v>0</v>
      </c>
      <c r="P56" s="80">
        <f>'Community support'!$D300</f>
        <v>0</v>
      </c>
      <c r="Q56" s="80">
        <f>'Community support'!$D321</f>
        <v>0</v>
      </c>
      <c r="R56" s="80">
        <f>'Community support'!$D342</f>
        <v>0</v>
      </c>
      <c r="S56" s="80">
        <f>'Community support'!$D363</f>
        <v>0</v>
      </c>
      <c r="T56" s="80">
        <f>'Community support'!$D384</f>
        <v>0</v>
      </c>
      <c r="U56" s="80">
        <f>'Community support'!$D405</f>
        <v>0</v>
      </c>
      <c r="V56" s="80">
        <f>'Community support'!$D426</f>
        <v>0</v>
      </c>
    </row>
    <row r="57" spans="3:22" x14ac:dyDescent="0.25">
      <c r="C57" s="80">
        <f>'Community support'!$D28</f>
        <v>0</v>
      </c>
      <c r="D57" s="80">
        <f>'Community support'!$D49</f>
        <v>0</v>
      </c>
      <c r="E57" s="80">
        <f>'Community support'!$D70</f>
        <v>0</v>
      </c>
      <c r="F57" s="80">
        <f>'Community support'!$D91</f>
        <v>0</v>
      </c>
      <c r="G57" s="80">
        <f>'Community support'!$D112</f>
        <v>0</v>
      </c>
      <c r="H57" s="80">
        <f>'Community support'!$D133</f>
        <v>0</v>
      </c>
      <c r="I57" s="80">
        <f>'Community support'!$D154</f>
        <v>0</v>
      </c>
      <c r="J57" s="80">
        <f>'Community support'!$D175</f>
        <v>0</v>
      </c>
      <c r="K57" s="80">
        <f>'Community support'!$D196</f>
        <v>0</v>
      </c>
      <c r="L57" s="80">
        <f>'Community support'!$D217</f>
        <v>0</v>
      </c>
      <c r="M57" s="80">
        <f>'Community support'!$D238</f>
        <v>0</v>
      </c>
      <c r="N57" s="80">
        <f>'Community support'!$D259</f>
        <v>0</v>
      </c>
      <c r="O57" s="80">
        <f>'Community support'!$D280</f>
        <v>0</v>
      </c>
      <c r="P57" s="80">
        <f>'Community support'!$D301</f>
        <v>0</v>
      </c>
      <c r="Q57" s="80">
        <f>'Community support'!$D322</f>
        <v>0</v>
      </c>
      <c r="R57" s="80">
        <f>'Community support'!$D343</f>
        <v>0</v>
      </c>
      <c r="S57" s="80">
        <f>'Community support'!$D364</f>
        <v>0</v>
      </c>
      <c r="T57" s="80">
        <f>'Community support'!$D385</f>
        <v>0</v>
      </c>
      <c r="U57" s="80">
        <f>'Community support'!$D406</f>
        <v>0</v>
      </c>
      <c r="V57" s="80">
        <f>'Community support'!$D427</f>
        <v>0</v>
      </c>
    </row>
  </sheetData>
  <sheetProtection selectLockedCells="1" selectUnlockedCells="1"/>
  <mergeCells count="2">
    <mergeCell ref="N3:O3"/>
    <mergeCell ref="A3:B3"/>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65</vt:i4>
      </vt:variant>
    </vt:vector>
  </HeadingPairs>
  <TitlesOfParts>
    <vt:vector size="80" baseType="lpstr">
      <vt:lpstr>Cover page</vt:lpstr>
      <vt:lpstr>2022 Overview</vt:lpstr>
      <vt:lpstr>Checklist</vt:lpstr>
      <vt:lpstr>Committee</vt:lpstr>
      <vt:lpstr>Committee data</vt:lpstr>
      <vt:lpstr>2023 Events</vt:lpstr>
      <vt:lpstr>Event data</vt:lpstr>
      <vt:lpstr>Community support</vt:lpstr>
      <vt:lpstr>Funding data</vt:lpstr>
      <vt:lpstr>Member recognition</vt:lpstr>
      <vt:lpstr>Recognition data</vt:lpstr>
      <vt:lpstr>Future events</vt:lpstr>
      <vt:lpstr>Future Event data</vt:lpstr>
      <vt:lpstr>Lists</vt:lpstr>
      <vt:lpstr>Question grid</vt:lpstr>
      <vt:lpstr>'Committee data'!AudienceType</vt:lpstr>
      <vt:lpstr>AudienceType</vt:lpstr>
      <vt:lpstr>'Committee data'!Chair</vt:lpstr>
      <vt:lpstr>Chair</vt:lpstr>
      <vt:lpstr>CheckComm</vt:lpstr>
      <vt:lpstr>CheckEvents</vt:lpstr>
      <vt:lpstr>CheckFuture</vt:lpstr>
      <vt:lpstr>CheckHighlight</vt:lpstr>
      <vt:lpstr>CheckRecognition</vt:lpstr>
      <vt:lpstr>CheckSupport</vt:lpstr>
      <vt:lpstr>CommInfo</vt:lpstr>
      <vt:lpstr>'Committee data'!Covid19</vt:lpstr>
      <vt:lpstr>Covid19</vt:lpstr>
      <vt:lpstr>'Committee data'!Covid19_2021</vt:lpstr>
      <vt:lpstr>Covid19_2021</vt:lpstr>
      <vt:lpstr>'Committee data'!Dunno</vt:lpstr>
      <vt:lpstr>Dunno</vt:lpstr>
      <vt:lpstr>Event1</vt:lpstr>
      <vt:lpstr>Event10</vt:lpstr>
      <vt:lpstr>Event11</vt:lpstr>
      <vt:lpstr>Event12</vt:lpstr>
      <vt:lpstr>Event13</vt:lpstr>
      <vt:lpstr>Event14</vt:lpstr>
      <vt:lpstr>Event15</vt:lpstr>
      <vt:lpstr>Event16</vt:lpstr>
      <vt:lpstr>Event17</vt:lpstr>
      <vt:lpstr>Event18</vt:lpstr>
      <vt:lpstr>Event19</vt:lpstr>
      <vt:lpstr>Event2</vt:lpstr>
      <vt:lpstr>Event20</vt:lpstr>
      <vt:lpstr>Event21</vt:lpstr>
      <vt:lpstr>Event22</vt:lpstr>
      <vt:lpstr>Event23</vt:lpstr>
      <vt:lpstr>Event24</vt:lpstr>
      <vt:lpstr>Event25</vt:lpstr>
      <vt:lpstr>Event3</vt:lpstr>
      <vt:lpstr>Event4</vt:lpstr>
      <vt:lpstr>Event5</vt:lpstr>
      <vt:lpstr>Event6</vt:lpstr>
      <vt:lpstr>Event7</vt:lpstr>
      <vt:lpstr>Event8</vt:lpstr>
      <vt:lpstr>Event9</vt:lpstr>
      <vt:lpstr>'Committee data'!EventType</vt:lpstr>
      <vt:lpstr>EventType</vt:lpstr>
      <vt:lpstr>Format</vt:lpstr>
      <vt:lpstr>'Committee data'!GrantType</vt:lpstr>
      <vt:lpstr>GrantType</vt:lpstr>
      <vt:lpstr>Highlight</vt:lpstr>
      <vt:lpstr>'Committee data'!NetworkType</vt:lpstr>
      <vt:lpstr>NetworkType</vt:lpstr>
      <vt:lpstr>'Committee data'!OtherAudience</vt:lpstr>
      <vt:lpstr>OtherAudience</vt:lpstr>
      <vt:lpstr>'Committee data'!Recognition</vt:lpstr>
      <vt:lpstr>Recognition</vt:lpstr>
      <vt:lpstr>Risk_assessment</vt:lpstr>
      <vt:lpstr>'Committee data'!RiskAss</vt:lpstr>
      <vt:lpstr>RiskAss</vt:lpstr>
      <vt:lpstr>'Committee data'!Secretary</vt:lpstr>
      <vt:lpstr>Secretary</vt:lpstr>
      <vt:lpstr>SubCommAlt</vt:lpstr>
      <vt:lpstr>Subjects</vt:lpstr>
      <vt:lpstr>'Committee data'!Treasurer</vt:lpstr>
      <vt:lpstr>Treasurer</vt:lpstr>
      <vt:lpstr>'Committee data'!YesNo</vt:lpstr>
      <vt:lpstr>YesNo</vt:lpstr>
    </vt:vector>
  </TitlesOfParts>
  <Company>Royal Society of Chemistry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Aurora Walshe</dc:creator>
  <cp:lastModifiedBy>Claire Quadling</cp:lastModifiedBy>
  <dcterms:created xsi:type="dcterms:W3CDTF">2020-08-10T14:36:56Z</dcterms:created>
  <dcterms:modified xsi:type="dcterms:W3CDTF">2024-01-26T11:53:24Z</dcterms:modified>
</cp:coreProperties>
</file>