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1%DMSO-RR-6.52ppm data" sheetId="1" r:id="rId1"/>
  </sheets>
  <definedNames>
    <definedName name="_GoBack" localSheetId="0">'1%DMSO-RR-6.52ppm data'!$B$4</definedName>
    <definedName name="solver_adj" localSheetId="0" hidden="1">'1%DMSO-RR-6.52ppm data'!$C$14:$C$18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'1%DMSO-RR-6.52ppm data'!$E$72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45621" concurrentCalc="0"/>
</workbook>
</file>

<file path=xl/calcChain.xml><?xml version="1.0" encoding="utf-8"?>
<calcChain xmlns="http://schemas.openxmlformats.org/spreadsheetml/2006/main">
  <c r="G15" i="1" l="1"/>
  <c r="I15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29" i="1"/>
  <c r="G14" i="1"/>
  <c r="G17" i="1"/>
  <c r="J64" i="1"/>
  <c r="J68" i="1"/>
  <c r="J63" i="1"/>
  <c r="J67" i="1"/>
  <c r="J61" i="1"/>
  <c r="J65" i="1"/>
  <c r="J69" i="1"/>
  <c r="J62" i="1"/>
  <c r="J66" i="1"/>
  <c r="G16" i="1"/>
  <c r="J40" i="1"/>
  <c r="J36" i="1"/>
  <c r="J42" i="1"/>
  <c r="J58" i="1"/>
  <c r="J60" i="1"/>
  <c r="J48" i="1"/>
  <c r="J47" i="1"/>
  <c r="J53" i="1"/>
  <c r="J41" i="1"/>
  <c r="J59" i="1"/>
  <c r="J39" i="1"/>
  <c r="J54" i="1"/>
  <c r="J38" i="1"/>
  <c r="J32" i="1"/>
  <c r="J33" i="1"/>
  <c r="J37" i="1"/>
  <c r="J44" i="1"/>
  <c r="J49" i="1"/>
  <c r="J55" i="1"/>
  <c r="J35" i="1"/>
  <c r="J50" i="1"/>
  <c r="J34" i="1"/>
  <c r="J43" i="1"/>
  <c r="J56" i="1"/>
  <c r="J45" i="1"/>
  <c r="J52" i="1"/>
  <c r="J57" i="1"/>
  <c r="J51" i="1"/>
  <c r="J29" i="1"/>
  <c r="J46" i="1"/>
  <c r="J30" i="1"/>
  <c r="J31" i="1"/>
  <c r="I67" i="1"/>
  <c r="I66" i="1"/>
  <c r="I68" i="1"/>
  <c r="I29" i="1"/>
  <c r="H62" i="1"/>
  <c r="G63" i="1"/>
  <c r="F64" i="1"/>
  <c r="H66" i="1"/>
  <c r="G67" i="1"/>
  <c r="F68" i="1"/>
  <c r="F62" i="1"/>
  <c r="F66" i="1"/>
  <c r="H68" i="1"/>
  <c r="G62" i="1"/>
  <c r="H65" i="1"/>
  <c r="G66" i="1"/>
  <c r="H69" i="1"/>
  <c r="F61" i="1"/>
  <c r="H63" i="1"/>
  <c r="G64" i="1"/>
  <c r="F65" i="1"/>
  <c r="H67" i="1"/>
  <c r="G68" i="1"/>
  <c r="F69" i="1"/>
  <c r="G61" i="1"/>
  <c r="H64" i="1"/>
  <c r="G65" i="1"/>
  <c r="G69" i="1"/>
  <c r="H61" i="1"/>
  <c r="F63" i="1"/>
  <c r="F67" i="1"/>
  <c r="H29" i="1"/>
  <c r="I64" i="1"/>
  <c r="I65" i="1"/>
  <c r="I63" i="1"/>
  <c r="I62" i="1"/>
  <c r="I69" i="1"/>
  <c r="I61" i="1"/>
  <c r="F53" i="1"/>
  <c r="H51" i="1"/>
  <c r="F38" i="1"/>
  <c r="I41" i="1"/>
  <c r="G37" i="1"/>
  <c r="G43" i="1"/>
  <c r="I46" i="1"/>
  <c r="F40" i="1"/>
  <c r="I35" i="1"/>
  <c r="G60" i="1"/>
  <c r="H60" i="1"/>
  <c r="H53" i="1"/>
  <c r="I59" i="1"/>
  <c r="F57" i="1"/>
  <c r="F58" i="1"/>
  <c r="F51" i="1"/>
  <c r="I37" i="1"/>
  <c r="F56" i="1"/>
  <c r="H31" i="1"/>
  <c r="G50" i="1"/>
  <c r="G49" i="1"/>
  <c r="H42" i="1"/>
  <c r="F35" i="1"/>
  <c r="I47" i="1"/>
  <c r="I38" i="1"/>
  <c r="F60" i="1"/>
  <c r="H54" i="1"/>
  <c r="H58" i="1"/>
  <c r="G46" i="1"/>
  <c r="H48" i="1"/>
  <c r="G39" i="1"/>
  <c r="H33" i="1"/>
  <c r="I45" i="1"/>
  <c r="H39" i="1"/>
  <c r="H46" i="1"/>
  <c r="F49" i="1"/>
  <c r="G47" i="1"/>
  <c r="F32" i="1"/>
  <c r="G38" i="1"/>
  <c r="F54" i="1"/>
  <c r="H44" i="1"/>
  <c r="G33" i="1"/>
  <c r="G31" i="1"/>
  <c r="H45" i="1"/>
  <c r="I58" i="1"/>
  <c r="I55" i="1"/>
  <c r="I44" i="1"/>
  <c r="I36" i="1"/>
  <c r="I30" i="1"/>
  <c r="G36" i="1"/>
  <c r="H35" i="1"/>
  <c r="H47" i="1"/>
  <c r="H43" i="1"/>
  <c r="H30" i="1"/>
  <c r="G34" i="1"/>
  <c r="G53" i="1"/>
  <c r="F42" i="1"/>
  <c r="H32" i="1"/>
  <c r="F59" i="1"/>
  <c r="G42" i="1"/>
  <c r="I34" i="1"/>
  <c r="I32" i="1"/>
  <c r="I52" i="1"/>
  <c r="I33" i="1"/>
  <c r="G55" i="1"/>
  <c r="G48" i="1"/>
  <c r="F33" i="1"/>
  <c r="G32" i="1"/>
  <c r="H55" i="1"/>
  <c r="G44" i="1"/>
  <c r="G40" i="1"/>
  <c r="H38" i="1"/>
  <c r="G58" i="1"/>
  <c r="F31" i="1"/>
  <c r="G57" i="1"/>
  <c r="H52" i="1"/>
  <c r="G41" i="1"/>
  <c r="F30" i="1"/>
  <c r="F36" i="1"/>
  <c r="H49" i="1"/>
  <c r="F39" i="1"/>
  <c r="G30" i="1"/>
  <c r="I39" i="1"/>
  <c r="I40" i="1"/>
  <c r="I50" i="1"/>
  <c r="I42" i="1"/>
  <c r="I51" i="1"/>
  <c r="I54" i="1"/>
  <c r="F52" i="1"/>
  <c r="G56" i="1"/>
  <c r="F45" i="1"/>
  <c r="G59" i="1"/>
  <c r="F48" i="1"/>
  <c r="G29" i="1"/>
  <c r="G52" i="1"/>
  <c r="F41" i="1"/>
  <c r="H50" i="1"/>
  <c r="F37" i="1"/>
  <c r="G35" i="1"/>
  <c r="G54" i="1"/>
  <c r="H41" i="1"/>
  <c r="F29" i="1"/>
  <c r="H56" i="1"/>
  <c r="F50" i="1"/>
  <c r="G45" i="1"/>
  <c r="H40" i="1"/>
  <c r="F34" i="1"/>
  <c r="F44" i="1"/>
  <c r="H34" i="1"/>
  <c r="F55" i="1"/>
  <c r="F47" i="1"/>
  <c r="H37" i="1"/>
  <c r="I60" i="1"/>
  <c r="I49" i="1"/>
  <c r="I48" i="1"/>
  <c r="I31" i="1"/>
  <c r="I57" i="1"/>
  <c r="I43" i="1"/>
  <c r="H59" i="1"/>
  <c r="G51" i="1"/>
  <c r="I53" i="1"/>
  <c r="F43" i="1"/>
  <c r="F46" i="1"/>
  <c r="H36" i="1"/>
  <c r="H57" i="1"/>
  <c r="I56" i="1"/>
  <c r="D29" i="1"/>
  <c r="E29" i="1"/>
  <c r="D63" i="1"/>
  <c r="E63" i="1"/>
  <c r="D68" i="1"/>
  <c r="E68" i="1"/>
  <c r="D64" i="1"/>
  <c r="E64" i="1"/>
  <c r="D67" i="1"/>
  <c r="E67" i="1"/>
  <c r="D61" i="1"/>
  <c r="E61" i="1"/>
  <c r="D66" i="1"/>
  <c r="E66" i="1"/>
  <c r="D69" i="1"/>
  <c r="E69" i="1"/>
  <c r="D65" i="1"/>
  <c r="E65" i="1"/>
  <c r="D62" i="1"/>
  <c r="E62" i="1"/>
  <c r="D43" i="1"/>
  <c r="E43" i="1"/>
  <c r="D55" i="1"/>
  <c r="E55" i="1"/>
  <c r="D60" i="1"/>
  <c r="E60" i="1"/>
  <c r="D46" i="1"/>
  <c r="E46" i="1"/>
  <c r="D34" i="1"/>
  <c r="E34" i="1"/>
  <c r="D50" i="1"/>
  <c r="E50" i="1"/>
  <c r="D47" i="1"/>
  <c r="E47" i="1"/>
  <c r="D45" i="1"/>
  <c r="E45" i="1"/>
  <c r="D36" i="1"/>
  <c r="E36" i="1"/>
  <c r="D33" i="1"/>
  <c r="E33" i="1"/>
  <c r="D58" i="1"/>
  <c r="E58" i="1"/>
  <c r="D59" i="1"/>
  <c r="E59" i="1"/>
  <c r="D35" i="1"/>
  <c r="E35" i="1"/>
  <c r="D51" i="1"/>
  <c r="E51" i="1"/>
  <c r="D40" i="1"/>
  <c r="E40" i="1"/>
  <c r="D37" i="1"/>
  <c r="E37" i="1"/>
  <c r="D30" i="1"/>
  <c r="E30" i="1"/>
  <c r="D31" i="1"/>
  <c r="E31" i="1"/>
  <c r="D32" i="1"/>
  <c r="E32" i="1"/>
  <c r="D56" i="1"/>
  <c r="E56" i="1"/>
  <c r="D38" i="1"/>
  <c r="E38" i="1"/>
  <c r="D48" i="1"/>
  <c r="E48" i="1"/>
  <c r="D52" i="1"/>
  <c r="E52" i="1"/>
  <c r="D39" i="1"/>
  <c r="E39" i="1"/>
  <c r="D42" i="1"/>
  <c r="E42" i="1"/>
  <c r="D57" i="1"/>
  <c r="E57" i="1"/>
  <c r="D44" i="1"/>
  <c r="E44" i="1"/>
  <c r="D41" i="1"/>
  <c r="E41" i="1"/>
  <c r="D54" i="1"/>
  <c r="E54" i="1"/>
  <c r="D49" i="1"/>
  <c r="E49" i="1"/>
  <c r="D53" i="1"/>
  <c r="E53" i="1"/>
  <c r="E72" i="1"/>
</calcChain>
</file>

<file path=xl/sharedStrings.xml><?xml version="1.0" encoding="utf-8"?>
<sst xmlns="http://schemas.openxmlformats.org/spreadsheetml/2006/main" count="41" uniqueCount="39">
  <si>
    <t>Time min</t>
  </si>
  <si>
    <t>k1</t>
  </si>
  <si>
    <t>k2</t>
  </si>
  <si>
    <t>[A]0</t>
  </si>
  <si>
    <t>[I]obs</t>
  </si>
  <si>
    <t>[I]calc</t>
  </si>
  <si>
    <t>delta^2</t>
  </si>
  <si>
    <t>Tmod min</t>
  </si>
  <si>
    <t>k3</t>
  </si>
  <si>
    <t>k4</t>
  </si>
  <si>
    <t>Parameters</t>
  </si>
  <si>
    <t xml:space="preserve">p </t>
  </si>
  <si>
    <t>q</t>
  </si>
  <si>
    <t>k1(k4-lm2)/lm2(lm2-lm3)</t>
  </si>
  <si>
    <t>e(-lm2t)</t>
  </si>
  <si>
    <t>k1(lm3-k4)/lm3(lm2-lm3)</t>
  </si>
  <si>
    <t>e(-lm3t)</t>
  </si>
  <si>
    <t>lm2</t>
  </si>
  <si>
    <t>lm3</t>
  </si>
  <si>
    <t>Factors….</t>
  </si>
  <si>
    <t>k1k4/lm2lm3</t>
  </si>
  <si>
    <t>Induction period not modelled</t>
  </si>
  <si>
    <t>Data in this highlight is fitted</t>
  </si>
  <si>
    <t>Derived rates and initial concentration</t>
  </si>
  <si>
    <t>Model</t>
  </si>
  <si>
    <t>Solver stats</t>
  </si>
  <si>
    <t>Quality of fit (R2) is….</t>
  </si>
  <si>
    <t>Greater than 20 half lives (from simple first order fit of decay) from [I]max not modelled</t>
  </si>
  <si>
    <t>t(1/2)</t>
  </si>
  <si>
    <t>around 100 min</t>
  </si>
  <si>
    <t>Sum of squares (residual error)</t>
  </si>
  <si>
    <r>
      <t>Dissolution of (</t>
    </r>
    <r>
      <rPr>
        <b/>
        <i/>
        <sz val="11"/>
        <color theme="1"/>
        <rFont val="Calibri"/>
        <family val="2"/>
        <scheme val="minor"/>
      </rPr>
      <t>R,R</t>
    </r>
    <r>
      <rPr>
        <b/>
        <sz val="11"/>
        <color theme="1"/>
        <rFont val="Calibri"/>
        <family val="2"/>
        <scheme val="minor"/>
      </rPr>
      <t>)-4 modeled as two concecutive first order reactions with equilibria</t>
    </r>
  </si>
  <si>
    <t>The equations for solution of two consecutive equilibrating first order reactions are standard [Moore, J. W., Pearson, R. G., Kinetics and Mechanism, 3rd Ed. Wiley-Interscience, New York (1981)]</t>
  </si>
  <si>
    <t>The data were fitted using the 'Solver' procedure of Billo [Billo, E. J., Excel for Chemists: A Comprehensive Guide, 3rd Ed. John Wiley &amp; Sons, Inc., New York (2011)]</t>
  </si>
  <si>
    <t>The largest source of error is the replacement of the stepwise chloride hydrolysis by a composite event modelled by k1, but this cannot be avoided as A-C cannot be individually distinguished and the events are too rapid for NMR measurement</t>
  </si>
  <si>
    <r>
      <t xml:space="preserve">The data modelled were the concentration of </t>
    </r>
    <r>
      <rPr>
        <b/>
        <sz val="11"/>
        <color rgb="FF000000"/>
        <rFont val="Calibri"/>
        <family val="2"/>
        <scheme val="minor"/>
      </rPr>
      <t xml:space="preserve">I </t>
    </r>
    <r>
      <rPr>
        <sz val="11"/>
        <color rgb="FF000000"/>
        <rFont val="Calibri"/>
        <family val="2"/>
        <scheme val="minor"/>
      </rPr>
      <t>as measured by the integrated intensity of the CpR signal at 6.52 ppm vs an internal standard</t>
    </r>
  </si>
  <si>
    <t>Attempts to fit other models, including second order behaviour, single or consecutive non equilibrating first order reactions led to poorer fits (R2 0.90-0.93) below the threshold normally taken to indicate mechanistic confidence (0.99)</t>
  </si>
  <si>
    <r>
      <t>Samples containing (</t>
    </r>
    <r>
      <rPr>
        <i/>
        <sz val="11"/>
        <color theme="1"/>
        <rFont val="Calibri"/>
        <family val="2"/>
        <scheme val="minor"/>
      </rPr>
      <t>S,S</t>
    </r>
    <r>
      <rPr>
        <sz val="11"/>
        <color theme="1"/>
        <rFont val="Calibri"/>
        <family val="2"/>
        <scheme val="minor"/>
      </rPr>
      <t>)-</t>
    </r>
    <r>
      <rPr>
        <b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and </t>
    </r>
    <r>
      <rPr>
        <i/>
        <sz val="11"/>
        <color theme="1"/>
        <rFont val="Calibri"/>
        <family val="2"/>
        <scheme val="minor"/>
      </rPr>
      <t>rac</t>
    </r>
    <r>
      <rPr>
        <sz val="11"/>
        <color theme="1"/>
        <rFont val="Calibri"/>
        <family val="2"/>
        <scheme val="minor"/>
      </rPr>
      <t>/</t>
    </r>
    <r>
      <rPr>
        <i/>
        <sz val="11"/>
        <color theme="1"/>
        <rFont val="Calibri"/>
        <family val="2"/>
        <scheme val="minor"/>
      </rPr>
      <t>meso</t>
    </r>
    <r>
      <rPr>
        <sz val="11"/>
        <color theme="1"/>
        <rFont val="Calibri"/>
        <family val="2"/>
        <scheme val="minor"/>
      </rPr>
      <t xml:space="preserve"> diastereomers gave equivalent rates within the error bars estimated statistically (Solver Stats)</t>
    </r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</si>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</sst>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70C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99009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BEA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1" fontId="0" fillId="0" borderId="0" xfId="0" applyNumberFormat="1"/>
    <xf numFmtId="0" fontId="1" fillId="0" borderId="0" xfId="0" applyFont="1"/>
    <xf numFmtId="0" fontId="0" fillId="0" borderId="0" xfId="0" applyFill="1"/>
    <xf numFmtId="0" fontId="3" fillId="0" borderId="0" xfId="0" applyFont="1"/>
    <xf numFmtId="0" fontId="0" fillId="2" borderId="0" xfId="0" applyFill="1"/>
    <xf numFmtId="0" fontId="4" fillId="2" borderId="0" xfId="0" applyFont="1" applyFill="1"/>
    <xf numFmtId="0" fontId="2" fillId="2" borderId="0" xfId="0" applyFont="1" applyFill="1"/>
    <xf numFmtId="0" fontId="6" fillId="0" borderId="0" xfId="0" applyFont="1" applyFill="1"/>
    <xf numFmtId="0" fontId="5" fillId="0" borderId="0" xfId="0" applyFont="1"/>
    <xf numFmtId="0" fontId="4" fillId="0" borderId="0" xfId="0" applyFont="1" applyAlignment="1">
      <alignment horizontal="center"/>
    </xf>
    <xf numFmtId="0" fontId="2" fillId="0" borderId="0" xfId="0" applyFont="1"/>
    <xf numFmtId="2" fontId="4" fillId="2" borderId="0" xfId="0" applyNumberFormat="1" applyFont="1" applyFill="1"/>
    <xf numFmtId="0" fontId="8" fillId="0" borderId="0" xfId="0" applyFont="1"/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0099"/>
      <color rgb="FFCC3399"/>
      <color rgb="FFABEA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'1%DMSO-RR-6.52ppm data'!$B$29:$B$69</c:f>
              <c:numCache>
                <c:formatCode>0</c:formatCode>
                <c:ptCount val="41"/>
                <c:pt idx="0">
                  <c:v>-2.0000000006348273E-5</c:v>
                </c:pt>
                <c:pt idx="1">
                  <c:v>23.999980000000008</c:v>
                </c:pt>
                <c:pt idx="2">
                  <c:v>47.000019999999992</c:v>
                </c:pt>
                <c:pt idx="3">
                  <c:v>71.000020000000006</c:v>
                </c:pt>
                <c:pt idx="4">
                  <c:v>95.000020000000006</c:v>
                </c:pt>
                <c:pt idx="5">
                  <c:v>118</c:v>
                </c:pt>
                <c:pt idx="6">
                  <c:v>142</c:v>
                </c:pt>
                <c:pt idx="7">
                  <c:v>166</c:v>
                </c:pt>
                <c:pt idx="8">
                  <c:v>188.99997999999999</c:v>
                </c:pt>
                <c:pt idx="9">
                  <c:v>212.99997999999999</c:v>
                </c:pt>
                <c:pt idx="10">
                  <c:v>236.99998000000005</c:v>
                </c:pt>
                <c:pt idx="11">
                  <c:v>260.00002000000001</c:v>
                </c:pt>
                <c:pt idx="12">
                  <c:v>284.00002000000001</c:v>
                </c:pt>
                <c:pt idx="13">
                  <c:v>308.00002000000001</c:v>
                </c:pt>
                <c:pt idx="14">
                  <c:v>331</c:v>
                </c:pt>
                <c:pt idx="15">
                  <c:v>355</c:v>
                </c:pt>
                <c:pt idx="16">
                  <c:v>379</c:v>
                </c:pt>
                <c:pt idx="17">
                  <c:v>401.99998000000005</c:v>
                </c:pt>
                <c:pt idx="18">
                  <c:v>426.00004000000001</c:v>
                </c:pt>
                <c:pt idx="19">
                  <c:v>449.99997999999994</c:v>
                </c:pt>
                <c:pt idx="20">
                  <c:v>473.00002000000006</c:v>
                </c:pt>
                <c:pt idx="21">
                  <c:v>496.99995999999999</c:v>
                </c:pt>
                <c:pt idx="22">
                  <c:v>521.00001999999995</c:v>
                </c:pt>
                <c:pt idx="23">
                  <c:v>545.00019999999995</c:v>
                </c:pt>
                <c:pt idx="24">
                  <c:v>568</c:v>
                </c:pt>
                <c:pt idx="25">
                  <c:v>592</c:v>
                </c:pt>
                <c:pt idx="26">
                  <c:v>616</c:v>
                </c:pt>
                <c:pt idx="27">
                  <c:v>638.99980000000005</c:v>
                </c:pt>
                <c:pt idx="28">
                  <c:v>662.99980000000005</c:v>
                </c:pt>
                <c:pt idx="29">
                  <c:v>686.99980000000005</c:v>
                </c:pt>
                <c:pt idx="30">
                  <c:v>710.00019999999995</c:v>
                </c:pt>
                <c:pt idx="31">
                  <c:v>734.00019999999995</c:v>
                </c:pt>
                <c:pt idx="32">
                  <c:v>758.00020000000006</c:v>
                </c:pt>
                <c:pt idx="33">
                  <c:v>781</c:v>
                </c:pt>
                <c:pt idx="34">
                  <c:v>805</c:v>
                </c:pt>
                <c:pt idx="35">
                  <c:v>829</c:v>
                </c:pt>
                <c:pt idx="36">
                  <c:v>851.99980000000005</c:v>
                </c:pt>
                <c:pt idx="37">
                  <c:v>875.99979999999994</c:v>
                </c:pt>
                <c:pt idx="38">
                  <c:v>899.99980000000005</c:v>
                </c:pt>
                <c:pt idx="39">
                  <c:v>923.00019999999995</c:v>
                </c:pt>
                <c:pt idx="40">
                  <c:v>947.00020000000006</c:v>
                </c:pt>
              </c:numCache>
            </c:numRef>
          </c:xVal>
          <c:yVal>
            <c:numRef>
              <c:f>'1%DMSO-RR-6.52ppm data'!$C$29:$C$69</c:f>
              <c:numCache>
                <c:formatCode>General</c:formatCode>
                <c:ptCount val="41"/>
                <c:pt idx="0">
                  <c:v>9.31</c:v>
                </c:pt>
                <c:pt idx="1">
                  <c:v>40.619999999999997</c:v>
                </c:pt>
                <c:pt idx="2">
                  <c:v>74.680000000000007</c:v>
                </c:pt>
                <c:pt idx="3">
                  <c:v>79.3</c:v>
                </c:pt>
                <c:pt idx="4">
                  <c:v>72.959999999999994</c:v>
                </c:pt>
                <c:pt idx="5">
                  <c:v>63.03</c:v>
                </c:pt>
                <c:pt idx="6">
                  <c:v>50.99</c:v>
                </c:pt>
                <c:pt idx="7">
                  <c:v>41.09</c:v>
                </c:pt>
                <c:pt idx="8">
                  <c:v>33.57</c:v>
                </c:pt>
                <c:pt idx="9">
                  <c:v>27.47</c:v>
                </c:pt>
                <c:pt idx="10">
                  <c:v>24.02</c:v>
                </c:pt>
                <c:pt idx="11">
                  <c:v>20.72</c:v>
                </c:pt>
                <c:pt idx="12">
                  <c:v>16.77</c:v>
                </c:pt>
                <c:pt idx="13">
                  <c:v>14.99</c:v>
                </c:pt>
                <c:pt idx="14">
                  <c:v>14.24</c:v>
                </c:pt>
                <c:pt idx="15">
                  <c:v>12.52</c:v>
                </c:pt>
                <c:pt idx="16">
                  <c:v>11.77</c:v>
                </c:pt>
                <c:pt idx="17">
                  <c:v>9.82</c:v>
                </c:pt>
                <c:pt idx="18">
                  <c:v>10.61</c:v>
                </c:pt>
                <c:pt idx="19">
                  <c:v>10.199999999999999</c:v>
                </c:pt>
                <c:pt idx="20">
                  <c:v>8.86</c:v>
                </c:pt>
                <c:pt idx="21" formatCode="0.00">
                  <c:v>8.5200010000000006</c:v>
                </c:pt>
                <c:pt idx="22">
                  <c:v>8.5399999999999991</c:v>
                </c:pt>
                <c:pt idx="23">
                  <c:v>7.91</c:v>
                </c:pt>
                <c:pt idx="24">
                  <c:v>8.4499999999999993</c:v>
                </c:pt>
                <c:pt idx="25">
                  <c:v>7.54</c:v>
                </c:pt>
                <c:pt idx="26">
                  <c:v>7.12</c:v>
                </c:pt>
                <c:pt idx="27">
                  <c:v>7.08</c:v>
                </c:pt>
                <c:pt idx="28">
                  <c:v>7.01</c:v>
                </c:pt>
                <c:pt idx="29">
                  <c:v>7.21</c:v>
                </c:pt>
                <c:pt idx="30">
                  <c:v>6.01</c:v>
                </c:pt>
                <c:pt idx="31">
                  <c:v>6.96</c:v>
                </c:pt>
                <c:pt idx="32">
                  <c:v>6.91</c:v>
                </c:pt>
                <c:pt idx="33">
                  <c:v>7.07</c:v>
                </c:pt>
                <c:pt idx="34">
                  <c:v>6.78</c:v>
                </c:pt>
                <c:pt idx="35">
                  <c:v>6.93</c:v>
                </c:pt>
                <c:pt idx="36">
                  <c:v>7.63</c:v>
                </c:pt>
                <c:pt idx="37">
                  <c:v>5.88</c:v>
                </c:pt>
                <c:pt idx="38">
                  <c:v>5.75</c:v>
                </c:pt>
                <c:pt idx="39">
                  <c:v>5.92</c:v>
                </c:pt>
                <c:pt idx="40">
                  <c:v>6.79</c:v>
                </c:pt>
              </c:numCache>
            </c:numRef>
          </c:yVal>
          <c:smooth val="1"/>
        </c:ser>
        <c:ser>
          <c:idx val="1"/>
          <c:order val="1"/>
          <c:xVal>
            <c:numRef>
              <c:f>'1%DMSO-RR-6.52ppm data'!$B$29:$B$69</c:f>
              <c:numCache>
                <c:formatCode>0</c:formatCode>
                <c:ptCount val="41"/>
                <c:pt idx="0">
                  <c:v>-2.0000000006348273E-5</c:v>
                </c:pt>
                <c:pt idx="1">
                  <c:v>23.999980000000008</c:v>
                </c:pt>
                <c:pt idx="2">
                  <c:v>47.000019999999992</c:v>
                </c:pt>
                <c:pt idx="3">
                  <c:v>71.000020000000006</c:v>
                </c:pt>
                <c:pt idx="4">
                  <c:v>95.000020000000006</c:v>
                </c:pt>
                <c:pt idx="5">
                  <c:v>118</c:v>
                </c:pt>
                <c:pt idx="6">
                  <c:v>142</c:v>
                </c:pt>
                <c:pt idx="7">
                  <c:v>166</c:v>
                </c:pt>
                <c:pt idx="8">
                  <c:v>188.99997999999999</c:v>
                </c:pt>
                <c:pt idx="9">
                  <c:v>212.99997999999999</c:v>
                </c:pt>
                <c:pt idx="10">
                  <c:v>236.99998000000005</c:v>
                </c:pt>
                <c:pt idx="11">
                  <c:v>260.00002000000001</c:v>
                </c:pt>
                <c:pt idx="12">
                  <c:v>284.00002000000001</c:v>
                </c:pt>
                <c:pt idx="13">
                  <c:v>308.00002000000001</c:v>
                </c:pt>
                <c:pt idx="14">
                  <c:v>331</c:v>
                </c:pt>
                <c:pt idx="15">
                  <c:v>355</c:v>
                </c:pt>
                <c:pt idx="16">
                  <c:v>379</c:v>
                </c:pt>
                <c:pt idx="17">
                  <c:v>401.99998000000005</c:v>
                </c:pt>
                <c:pt idx="18">
                  <c:v>426.00004000000001</c:v>
                </c:pt>
                <c:pt idx="19">
                  <c:v>449.99997999999994</c:v>
                </c:pt>
                <c:pt idx="20">
                  <c:v>473.00002000000006</c:v>
                </c:pt>
                <c:pt idx="21">
                  <c:v>496.99995999999999</c:v>
                </c:pt>
                <c:pt idx="22">
                  <c:v>521.00001999999995</c:v>
                </c:pt>
                <c:pt idx="23">
                  <c:v>545.00019999999995</c:v>
                </c:pt>
                <c:pt idx="24">
                  <c:v>568</c:v>
                </c:pt>
                <c:pt idx="25">
                  <c:v>592</c:v>
                </c:pt>
                <c:pt idx="26">
                  <c:v>616</c:v>
                </c:pt>
                <c:pt idx="27">
                  <c:v>638.99980000000005</c:v>
                </c:pt>
                <c:pt idx="28">
                  <c:v>662.99980000000005</c:v>
                </c:pt>
                <c:pt idx="29">
                  <c:v>686.99980000000005</c:v>
                </c:pt>
                <c:pt idx="30">
                  <c:v>710.00019999999995</c:v>
                </c:pt>
                <c:pt idx="31">
                  <c:v>734.00019999999995</c:v>
                </c:pt>
                <c:pt idx="32">
                  <c:v>758.00020000000006</c:v>
                </c:pt>
                <c:pt idx="33">
                  <c:v>781</c:v>
                </c:pt>
                <c:pt idx="34">
                  <c:v>805</c:v>
                </c:pt>
                <c:pt idx="35">
                  <c:v>829</c:v>
                </c:pt>
                <c:pt idx="36">
                  <c:v>851.99980000000005</c:v>
                </c:pt>
                <c:pt idx="37">
                  <c:v>875.99979999999994</c:v>
                </c:pt>
                <c:pt idx="38">
                  <c:v>899.99980000000005</c:v>
                </c:pt>
                <c:pt idx="39">
                  <c:v>923.00019999999995</c:v>
                </c:pt>
                <c:pt idx="40">
                  <c:v>947.00020000000006</c:v>
                </c:pt>
              </c:numCache>
            </c:numRef>
          </c:xVal>
          <c:yVal>
            <c:numRef>
              <c:f>'1%DMSO-RR-6.52ppm data'!$D$29:$D$69</c:f>
              <c:numCache>
                <c:formatCode>General</c:formatCode>
                <c:ptCount val="41"/>
                <c:pt idx="0">
                  <c:v>-6.1767892786968737E-5</c:v>
                </c:pt>
                <c:pt idx="1">
                  <c:v>51.387299636985304</c:v>
                </c:pt>
                <c:pt idx="2">
                  <c:v>70.984472501033807</c:v>
                </c:pt>
                <c:pt idx="3">
                  <c:v>74.705317975788049</c:v>
                </c:pt>
                <c:pt idx="4">
                  <c:v>69.893718878319618</c:v>
                </c:pt>
                <c:pt idx="5">
                  <c:v>61.891980900880256</c:v>
                </c:pt>
                <c:pt idx="6">
                  <c:v>52.639038546586455</c:v>
                </c:pt>
                <c:pt idx="7">
                  <c:v>43.835279580763327</c:v>
                </c:pt>
                <c:pt idx="8">
                  <c:v>36.398724691594339</c:v>
                </c:pt>
                <c:pt idx="9">
                  <c:v>29.871167954936105</c:v>
                </c:pt>
                <c:pt idx="10">
                  <c:v>24.574059646211527</c:v>
                </c:pt>
                <c:pt idx="11">
                  <c:v>20.530262678034159</c:v>
                </c:pt>
                <c:pt idx="12">
                  <c:v>17.224616559991663</c:v>
                </c:pt>
                <c:pt idx="13">
                  <c:v>14.683741334036659</c:v>
                </c:pt>
                <c:pt idx="14">
                  <c:v>12.822348069916215</c:v>
                </c:pt>
                <c:pt idx="15">
                  <c:v>11.349780752472062</c:v>
                </c:pt>
                <c:pt idx="16">
                  <c:v>10.248493580461384</c:v>
                </c:pt>
                <c:pt idx="17">
                  <c:v>9.4595685607256108</c:v>
                </c:pt>
                <c:pt idx="18">
                  <c:v>8.8470973776683088</c:v>
                </c:pt>
                <c:pt idx="19">
                  <c:v>8.3965647850024503</c:v>
                </c:pt>
                <c:pt idx="20">
                  <c:v>8.0783230042852026</c:v>
                </c:pt>
                <c:pt idx="21">
                  <c:v>7.8342705751906738</c:v>
                </c:pt>
                <c:pt idx="22">
                  <c:v>7.6567202377253922</c:v>
                </c:pt>
                <c:pt idx="23">
                  <c:v>7.5279323801529614</c:v>
                </c:pt>
                <c:pt idx="24">
                  <c:v>7.4380717624009405</c:v>
                </c:pt>
                <c:pt idx="25">
                  <c:v>7.3699096650979721</c:v>
                </c:pt>
                <c:pt idx="26">
                  <c:v>7.3208206892499845</c:v>
                </c:pt>
                <c:pt idx="27">
                  <c:v>7.2867872006299033</c:v>
                </c:pt>
                <c:pt idx="28">
                  <c:v>7.2611213086477315</c:v>
                </c:pt>
                <c:pt idx="29">
                  <c:v>7.2427377972595073</c:v>
                </c:pt>
                <c:pt idx="30">
                  <c:v>7.2300548153411963</c:v>
                </c:pt>
                <c:pt idx="31">
                  <c:v>7.2205336095840886</c:v>
                </c:pt>
                <c:pt idx="32">
                  <c:v>7.2137431384328261</c:v>
                </c:pt>
                <c:pt idx="33">
                  <c:v>7.2090767152280151</c:v>
                </c:pt>
                <c:pt idx="34">
                  <c:v>7.2055861715625538</c:v>
                </c:pt>
                <c:pt idx="35">
                  <c:v>7.2031053480445841</c:v>
                </c:pt>
                <c:pt idx="36">
                  <c:v>7.2014059388262508</c:v>
                </c:pt>
                <c:pt idx="37">
                  <c:v>7.2001385290994016</c:v>
                </c:pt>
                <c:pt idx="38">
                  <c:v>7.1992403166861205</c:v>
                </c:pt>
                <c:pt idx="39">
                  <c:v>7.1986266332172137</c:v>
                </c:pt>
                <c:pt idx="40">
                  <c:v>7.198170097944014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560000"/>
        <c:axId val="194311808"/>
      </c:scatterChart>
      <c:valAx>
        <c:axId val="194560000"/>
        <c:scaling>
          <c:orientation val="minMax"/>
          <c:max val="1000"/>
          <c:min val="0"/>
        </c:scaling>
        <c:delete val="0"/>
        <c:axPos val="b"/>
        <c:numFmt formatCode="0" sourceLinked="1"/>
        <c:majorTickMark val="out"/>
        <c:minorTickMark val="none"/>
        <c:tickLblPos val="nextTo"/>
        <c:crossAx val="194311808"/>
        <c:crosses val="autoZero"/>
        <c:crossBetween val="midCat"/>
      </c:valAx>
      <c:valAx>
        <c:axId val="194311808"/>
        <c:scaling>
          <c:orientation val="minMax"/>
          <c:min val="-5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9456000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138642</xdr:colOff>
      <xdr:row>28</xdr:row>
      <xdr:rowOff>15346</xdr:rowOff>
    </xdr:from>
    <xdr:to>
      <xdr:col>18</xdr:col>
      <xdr:colOff>443442</xdr:colOff>
      <xdr:row>42</xdr:row>
      <xdr:rowOff>91546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11</xdr:row>
          <xdr:rowOff>19050</xdr:rowOff>
        </xdr:from>
        <xdr:to>
          <xdr:col>20</xdr:col>
          <xdr:colOff>190500</xdr:colOff>
          <xdr:row>26</xdr:row>
          <xdr:rowOff>152400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72"/>
  <sheetViews>
    <sheetView tabSelected="1" zoomScale="90" zoomScaleNormal="90" workbookViewId="0">
      <selection activeCell="I21" sqref="I21"/>
    </sheetView>
  </sheetViews>
  <sheetFormatPr defaultRowHeight="15" x14ac:dyDescent="0.25"/>
  <cols>
    <col min="3" max="3" width="11" bestFit="1" customWidth="1"/>
    <col min="4" max="4" width="12.7109375" bestFit="1" customWidth="1"/>
    <col min="6" max="6" width="11.5703125" customWidth="1"/>
    <col min="7" max="7" width="20.5703125" customWidth="1"/>
    <col min="9" max="9" width="20.140625" customWidth="1"/>
  </cols>
  <sheetData>
    <row r="1" spans="1:11" x14ac:dyDescent="0.25">
      <c r="A1" s="10" t="s">
        <v>31</v>
      </c>
    </row>
    <row r="2" spans="1:11" x14ac:dyDescent="0.25">
      <c r="A2" s="10"/>
    </row>
    <row r="3" spans="1:11" x14ac:dyDescent="0.25">
      <c r="A3" s="5" t="s">
        <v>38</v>
      </c>
    </row>
    <row r="4" spans="1:11" x14ac:dyDescent="0.25">
      <c r="A4" s="10"/>
      <c r="B4" s="14" t="s">
        <v>35</v>
      </c>
    </row>
    <row r="5" spans="1:11" x14ac:dyDescent="0.25">
      <c r="A5" s="10"/>
      <c r="B5" t="s">
        <v>32</v>
      </c>
    </row>
    <row r="6" spans="1:11" x14ac:dyDescent="0.25">
      <c r="A6" s="10"/>
      <c r="B6" t="s">
        <v>33</v>
      </c>
    </row>
    <row r="7" spans="1:11" x14ac:dyDescent="0.25">
      <c r="A7" s="10"/>
      <c r="B7" t="s">
        <v>36</v>
      </c>
    </row>
    <row r="8" spans="1:11" x14ac:dyDescent="0.25">
      <c r="A8" s="10"/>
      <c r="B8" s="14" t="s">
        <v>34</v>
      </c>
    </row>
    <row r="9" spans="1:11" x14ac:dyDescent="0.25">
      <c r="B9" t="s">
        <v>37</v>
      </c>
    </row>
    <row r="11" spans="1:11" x14ac:dyDescent="0.25">
      <c r="K11" s="5" t="s">
        <v>24</v>
      </c>
    </row>
    <row r="13" spans="1:11" x14ac:dyDescent="0.25">
      <c r="A13" s="5" t="s">
        <v>23</v>
      </c>
      <c r="F13" s="5" t="s">
        <v>10</v>
      </c>
    </row>
    <row r="14" spans="1:11" x14ac:dyDescent="0.25">
      <c r="A14" s="15" t="s">
        <v>1</v>
      </c>
      <c r="C14">
        <v>1.5603839726678318E-2</v>
      </c>
      <c r="F14" t="s">
        <v>11</v>
      </c>
      <c r="G14">
        <f>$C$14+$C$15+$C$16+$C$17</f>
        <v>3.1167273193267394E-2</v>
      </c>
    </row>
    <row r="15" spans="1:11" x14ac:dyDescent="0.25">
      <c r="A15" s="15" t="s">
        <v>2</v>
      </c>
      <c r="C15">
        <v>0</v>
      </c>
      <c r="F15" t="s">
        <v>12</v>
      </c>
      <c r="G15">
        <f>SQRT((($G$14*$G$14)-(4*$I$15)))</f>
        <v>4.0406260090589405E-5</v>
      </c>
      <c r="I15">
        <f>($C$14*$C$16+$C$15*$C$17+$C$14*$C$17)</f>
        <v>2.4284932140947743E-4</v>
      </c>
    </row>
    <row r="16" spans="1:11" x14ac:dyDescent="0.25">
      <c r="A16" s="15" t="s">
        <v>8</v>
      </c>
      <c r="C16">
        <v>1.4997506894079842E-2</v>
      </c>
      <c r="F16" t="s">
        <v>17</v>
      </c>
      <c r="G16">
        <f>($G$14+$G$15)/2</f>
        <v>1.5603839726678991E-2</v>
      </c>
    </row>
    <row r="17" spans="1:10" x14ac:dyDescent="0.25">
      <c r="A17" s="15" t="s">
        <v>9</v>
      </c>
      <c r="C17">
        <v>5.6592657250923231E-4</v>
      </c>
      <c r="F17" t="s">
        <v>18</v>
      </c>
      <c r="G17">
        <f>($G$14-$G$15)/2</f>
        <v>1.5563433466588403E-2</v>
      </c>
    </row>
    <row r="18" spans="1:10" x14ac:dyDescent="0.25">
      <c r="A18" t="s">
        <v>3</v>
      </c>
      <c r="C18">
        <v>197.92529980346399</v>
      </c>
    </row>
    <row r="19" spans="1:10" x14ac:dyDescent="0.25">
      <c r="G19" t="s">
        <v>26</v>
      </c>
      <c r="H19" s="10">
        <v>0.98299999999999998</v>
      </c>
    </row>
    <row r="20" spans="1:10" x14ac:dyDescent="0.25">
      <c r="A20" t="s">
        <v>28</v>
      </c>
      <c r="C20" t="s">
        <v>29</v>
      </c>
      <c r="H20" s="10"/>
    </row>
    <row r="21" spans="1:10" x14ac:dyDescent="0.25">
      <c r="H21" s="10"/>
    </row>
    <row r="22" spans="1:10" x14ac:dyDescent="0.25">
      <c r="H22" s="10"/>
    </row>
    <row r="23" spans="1:10" x14ac:dyDescent="0.25">
      <c r="A23" s="6" t="s">
        <v>22</v>
      </c>
      <c r="B23" s="6"/>
      <c r="C23" s="6"/>
    </row>
    <row r="24" spans="1:10" x14ac:dyDescent="0.25">
      <c r="F24" s="5" t="s">
        <v>19</v>
      </c>
    </row>
    <row r="25" spans="1:10" x14ac:dyDescent="0.25">
      <c r="A25" s="1" t="s">
        <v>0</v>
      </c>
      <c r="B25" s="1" t="s">
        <v>7</v>
      </c>
      <c r="C25" s="11" t="s">
        <v>4</v>
      </c>
      <c r="D25" s="12" t="s">
        <v>5</v>
      </c>
      <c r="E25" t="s">
        <v>6</v>
      </c>
      <c r="F25" s="1" t="s">
        <v>20</v>
      </c>
      <c r="G25" s="1" t="s">
        <v>13</v>
      </c>
      <c r="H25" s="1" t="s">
        <v>14</v>
      </c>
      <c r="I25" s="1" t="s">
        <v>15</v>
      </c>
      <c r="J25" s="1" t="s">
        <v>16</v>
      </c>
    </row>
    <row r="26" spans="1:10" x14ac:dyDescent="0.25">
      <c r="A26" s="2">
        <v>0</v>
      </c>
      <c r="B26" s="2"/>
      <c r="C26" s="3">
        <v>3.1</v>
      </c>
      <c r="D26" s="9" t="s">
        <v>21</v>
      </c>
      <c r="E26" s="4"/>
      <c r="F26" s="4"/>
      <c r="G26" s="4"/>
      <c r="H26" s="4"/>
    </row>
    <row r="27" spans="1:10" x14ac:dyDescent="0.25">
      <c r="A27" s="2">
        <v>24</v>
      </c>
      <c r="B27" s="2"/>
      <c r="C27" s="3">
        <v>4.51</v>
      </c>
      <c r="D27" s="9" t="s">
        <v>21</v>
      </c>
      <c r="E27" s="4"/>
      <c r="F27" s="4"/>
      <c r="G27" s="4"/>
      <c r="H27" s="4"/>
    </row>
    <row r="28" spans="1:10" x14ac:dyDescent="0.25">
      <c r="A28" s="2">
        <v>47.000003999999997</v>
      </c>
      <c r="B28" s="2"/>
      <c r="C28" s="3">
        <v>9.6199999999999992</v>
      </c>
      <c r="D28" s="9" t="s">
        <v>21</v>
      </c>
      <c r="E28" s="4"/>
      <c r="F28" s="4"/>
      <c r="G28" s="4"/>
      <c r="H28" s="4"/>
    </row>
    <row r="29" spans="1:10" x14ac:dyDescent="0.25">
      <c r="A29" s="2">
        <v>70.999979999999994</v>
      </c>
      <c r="B29" s="2">
        <f>A29-71</f>
        <v>-2.0000000006348273E-5</v>
      </c>
      <c r="C29" s="7">
        <v>9.31</v>
      </c>
      <c r="D29" s="8">
        <f>$C$18*(F29+(G29*H29)+(I29*J29))</f>
        <v>-6.1767892786968737E-5</v>
      </c>
      <c r="E29" s="6">
        <f>(C29-D29)^2</f>
        <v>86.677250121978958</v>
      </c>
      <c r="F29" s="4">
        <f>($C$14*$C$17)/($G$16*$G$17)</f>
        <v>3.6362578586797048E-2</v>
      </c>
      <c r="G29" s="4">
        <f>($C$14*($C$17-$G$16))/($G$16*($G$16-$G$17))</f>
        <v>-372.16790468742374</v>
      </c>
      <c r="H29" s="4">
        <f>EXP(-$G$16*B29)</f>
        <v>1.0000003120768433</v>
      </c>
      <c r="I29">
        <f>($C$14*($G$17-$C$17))/($G$17*($G$16-$G$17))</f>
        <v>372.13154210883698</v>
      </c>
      <c r="J29">
        <f>EXP(-$G$17*B29)</f>
        <v>1.0000003112687179</v>
      </c>
    </row>
    <row r="30" spans="1:10" x14ac:dyDescent="0.25">
      <c r="A30" s="2">
        <v>94.999980000000008</v>
      </c>
      <c r="B30" s="2">
        <f t="shared" ref="B30:B70" si="0">A30-71</f>
        <v>23.999980000000008</v>
      </c>
      <c r="C30" s="7">
        <v>40.619999999999997</v>
      </c>
      <c r="D30" s="8">
        <f t="shared" ref="D30:D60" si="1">$C$18*(F30+(G30*H30)+(I30*J30))</f>
        <v>51.387299636985304</v>
      </c>
      <c r="E30" s="6">
        <f t="shared" ref="E30:E60" si="2">(C30-D30)^2</f>
        <v>115.93474147262391</v>
      </c>
      <c r="F30" s="4">
        <f t="shared" ref="F30:F69" si="3">($C$14*$C$17)/($G$16*$G$17)</f>
        <v>3.6362578586797048E-2</v>
      </c>
      <c r="G30" s="4">
        <f t="shared" ref="G30:G69" si="4">($C$14*($C$17-$G$16))/($G$16*($G$16-$G$17))</f>
        <v>-372.16790468742374</v>
      </c>
      <c r="H30" s="4">
        <f t="shared" ref="H30:H60" si="5">EXP(-$G$16*B30)</f>
        <v>0.68763861952650129</v>
      </c>
      <c r="I30">
        <f t="shared" ref="I30:I69" si="6">($C$14*($G$17-$C$17))/($G$17*($G$16-$G$17))</f>
        <v>372.13154210883698</v>
      </c>
      <c r="J30">
        <f t="shared" ref="J30:J60" si="7">EXP(-$G$17*B30)</f>
        <v>0.68830578012564003</v>
      </c>
    </row>
    <row r="31" spans="1:10" x14ac:dyDescent="0.25">
      <c r="A31" s="2">
        <v>118.00001999999999</v>
      </c>
      <c r="B31" s="2">
        <f t="shared" si="0"/>
        <v>47.000019999999992</v>
      </c>
      <c r="C31" s="7">
        <v>74.680000000000007</v>
      </c>
      <c r="D31" s="8">
        <f t="shared" si="1"/>
        <v>70.984472501033807</v>
      </c>
      <c r="E31" s="6">
        <f t="shared" si="2"/>
        <v>13.656923495615379</v>
      </c>
      <c r="F31" s="4">
        <f t="shared" si="3"/>
        <v>3.6362578586797048E-2</v>
      </c>
      <c r="G31" s="4">
        <f t="shared" si="4"/>
        <v>-372.16790468742374</v>
      </c>
      <c r="H31" s="4">
        <f t="shared" si="5"/>
        <v>0.48028251311437808</v>
      </c>
      <c r="I31">
        <f t="shared" si="6"/>
        <v>372.13154210883698</v>
      </c>
      <c r="J31">
        <f t="shared" si="7"/>
        <v>0.48119548188200978</v>
      </c>
    </row>
    <row r="32" spans="1:10" x14ac:dyDescent="0.25">
      <c r="A32" s="2">
        <v>142.00002000000001</v>
      </c>
      <c r="B32" s="2">
        <f t="shared" si="0"/>
        <v>71.000020000000006</v>
      </c>
      <c r="C32" s="7">
        <v>79.3</v>
      </c>
      <c r="D32" s="8">
        <f t="shared" si="1"/>
        <v>74.705317975788049</v>
      </c>
      <c r="E32" s="6">
        <f t="shared" si="2"/>
        <v>21.111102903616409</v>
      </c>
      <c r="F32" s="4">
        <f t="shared" si="3"/>
        <v>3.6362578586797048E-2</v>
      </c>
      <c r="G32" s="4">
        <f t="shared" si="4"/>
        <v>-372.16790468742374</v>
      </c>
      <c r="H32" s="4">
        <f t="shared" si="5"/>
        <v>0.33026070123397255</v>
      </c>
      <c r="I32">
        <f t="shared" si="6"/>
        <v>372.13154210883698</v>
      </c>
      <c r="J32">
        <f t="shared" si="7"/>
        <v>0.33120952845456481</v>
      </c>
    </row>
    <row r="33" spans="1:15" x14ac:dyDescent="0.25">
      <c r="A33" s="2">
        <v>166.00002000000001</v>
      </c>
      <c r="B33" s="2">
        <f t="shared" si="0"/>
        <v>95.000020000000006</v>
      </c>
      <c r="C33" s="7">
        <v>72.959999999999994</v>
      </c>
      <c r="D33" s="8">
        <f t="shared" si="1"/>
        <v>69.893718878319618</v>
      </c>
      <c r="E33" s="6">
        <f>(C33-D33)^2</f>
        <v>9.4020799171734648</v>
      </c>
      <c r="F33" s="4">
        <f t="shared" si="3"/>
        <v>3.6362578586797048E-2</v>
      </c>
      <c r="G33" s="4">
        <f t="shared" si="4"/>
        <v>-372.16790468742374</v>
      </c>
      <c r="H33" s="4">
        <f t="shared" si="5"/>
        <v>0.22709994180775028</v>
      </c>
      <c r="I33">
        <f t="shared" si="6"/>
        <v>372.13154210883698</v>
      </c>
      <c r="J33">
        <f t="shared" si="7"/>
        <v>0.22797336190698858</v>
      </c>
    </row>
    <row r="34" spans="1:15" x14ac:dyDescent="0.25">
      <c r="A34" s="2">
        <v>189</v>
      </c>
      <c r="B34" s="2">
        <f t="shared" si="0"/>
        <v>118</v>
      </c>
      <c r="C34" s="7">
        <v>63.03</v>
      </c>
      <c r="D34" s="8">
        <f t="shared" si="1"/>
        <v>61.891980900880256</v>
      </c>
      <c r="E34" s="6">
        <f t="shared" si="2"/>
        <v>1.2950874699613164</v>
      </c>
      <c r="F34" s="4">
        <f t="shared" si="3"/>
        <v>3.6362578586797048E-2</v>
      </c>
      <c r="G34" s="4">
        <f t="shared" si="4"/>
        <v>-372.16790468742374</v>
      </c>
      <c r="H34" s="4">
        <f t="shared" si="5"/>
        <v>0.15861853857386837</v>
      </c>
      <c r="I34">
        <f t="shared" si="6"/>
        <v>372.13154210883698</v>
      </c>
      <c r="J34">
        <f t="shared" si="7"/>
        <v>0.15937662786647838</v>
      </c>
    </row>
    <row r="35" spans="1:15" x14ac:dyDescent="0.25">
      <c r="A35" s="2">
        <v>213</v>
      </c>
      <c r="B35" s="2">
        <f t="shared" si="0"/>
        <v>142</v>
      </c>
      <c r="C35" s="7">
        <v>50.99</v>
      </c>
      <c r="D35" s="8">
        <f t="shared" si="1"/>
        <v>52.639038546586455</v>
      </c>
      <c r="E35" s="6">
        <f t="shared" si="2"/>
        <v>2.7193281281279629</v>
      </c>
      <c r="F35" s="4">
        <f t="shared" si="3"/>
        <v>3.6362578586797048E-2</v>
      </c>
      <c r="G35" s="4">
        <f t="shared" si="4"/>
        <v>-372.16790468742374</v>
      </c>
      <c r="H35" s="4">
        <f t="shared" si="5"/>
        <v>0.10907219885733845</v>
      </c>
      <c r="I35">
        <f t="shared" si="6"/>
        <v>372.13154210883698</v>
      </c>
      <c r="J35">
        <f t="shared" si="7"/>
        <v>0.1096998200313079</v>
      </c>
    </row>
    <row r="36" spans="1:15" x14ac:dyDescent="0.25">
      <c r="A36" s="2">
        <v>237</v>
      </c>
      <c r="B36" s="2">
        <f t="shared" si="0"/>
        <v>166</v>
      </c>
      <c r="C36" s="7">
        <v>41.09</v>
      </c>
      <c r="D36" s="8">
        <f t="shared" si="1"/>
        <v>43.835279580763327</v>
      </c>
      <c r="E36" s="6">
        <f t="shared" si="2"/>
        <v>7.5365599765560498</v>
      </c>
      <c r="F36" s="4">
        <f t="shared" si="3"/>
        <v>3.6362578586797048E-2</v>
      </c>
      <c r="G36" s="4">
        <f t="shared" si="4"/>
        <v>-372.16790468742374</v>
      </c>
      <c r="H36" s="4">
        <f t="shared" si="5"/>
        <v>7.5002232844520192E-2</v>
      </c>
      <c r="I36">
        <f t="shared" si="6"/>
        <v>372.13154210883698</v>
      </c>
      <c r="J36">
        <f t="shared" si="7"/>
        <v>7.5506996703325682E-2</v>
      </c>
    </row>
    <row r="37" spans="1:15" x14ac:dyDescent="0.25">
      <c r="A37" s="2">
        <v>259.99997999999999</v>
      </c>
      <c r="B37" s="2">
        <f t="shared" si="0"/>
        <v>188.99997999999999</v>
      </c>
      <c r="C37" s="7">
        <v>33.57</v>
      </c>
      <c r="D37" s="8">
        <f t="shared" si="1"/>
        <v>36.398724691594339</v>
      </c>
      <c r="E37" s="6">
        <f t="shared" si="2"/>
        <v>8.0016833808354857</v>
      </c>
      <c r="F37" s="4">
        <f t="shared" si="3"/>
        <v>3.6362578586797048E-2</v>
      </c>
      <c r="G37" s="4">
        <f t="shared" si="4"/>
        <v>-372.16790468742374</v>
      </c>
      <c r="H37" s="4">
        <f t="shared" si="5"/>
        <v>5.2385502474702896E-2</v>
      </c>
      <c r="I37">
        <f t="shared" si="6"/>
        <v>372.13154210883698</v>
      </c>
      <c r="J37">
        <f t="shared" si="7"/>
        <v>5.2787090624259653E-2</v>
      </c>
    </row>
    <row r="38" spans="1:15" x14ac:dyDescent="0.25">
      <c r="A38" s="2">
        <v>283.99997999999999</v>
      </c>
      <c r="B38" s="2">
        <f t="shared" si="0"/>
        <v>212.99997999999999</v>
      </c>
      <c r="C38" s="7">
        <v>27.47</v>
      </c>
      <c r="D38" s="8">
        <f t="shared" si="1"/>
        <v>29.871167954936105</v>
      </c>
      <c r="E38" s="6">
        <f t="shared" si="2"/>
        <v>5.765607547812043</v>
      </c>
      <c r="F38" s="4">
        <f t="shared" si="3"/>
        <v>3.6362578586797048E-2</v>
      </c>
      <c r="G38" s="4">
        <f t="shared" si="4"/>
        <v>-372.16790468742374</v>
      </c>
      <c r="H38" s="4">
        <f t="shared" si="5"/>
        <v>3.6022283363186351E-2</v>
      </c>
      <c r="I38">
        <f t="shared" si="6"/>
        <v>372.13154210883698</v>
      </c>
      <c r="J38">
        <f t="shared" si="7"/>
        <v>3.6333648283165786E-2</v>
      </c>
    </row>
    <row r="39" spans="1:15" x14ac:dyDescent="0.25">
      <c r="A39" s="2">
        <v>307.99998000000005</v>
      </c>
      <c r="B39" s="2">
        <f t="shared" si="0"/>
        <v>236.99998000000005</v>
      </c>
      <c r="C39" s="7">
        <v>24.02</v>
      </c>
      <c r="D39" s="8">
        <f t="shared" si="1"/>
        <v>24.574059646211527</v>
      </c>
      <c r="E39" s="6">
        <f t="shared" si="2"/>
        <v>0.30698209156004297</v>
      </c>
      <c r="F39" s="4">
        <f t="shared" si="3"/>
        <v>3.6362578586797048E-2</v>
      </c>
      <c r="G39" s="4">
        <f t="shared" si="4"/>
        <v>-372.16790468742374</v>
      </c>
      <c r="H39" s="4">
        <f t="shared" si="5"/>
        <v>2.477030547381515E-2</v>
      </c>
      <c r="I39">
        <f t="shared" si="6"/>
        <v>372.13154210883698</v>
      </c>
      <c r="J39">
        <f t="shared" si="7"/>
        <v>2.5008652341943886E-2</v>
      </c>
    </row>
    <row r="40" spans="1:15" x14ac:dyDescent="0.25">
      <c r="A40" s="2">
        <v>331.00002000000001</v>
      </c>
      <c r="B40" s="2">
        <f t="shared" si="0"/>
        <v>260.00002000000001</v>
      </c>
      <c r="C40" s="7">
        <v>20.72</v>
      </c>
      <c r="D40" s="8">
        <f t="shared" si="1"/>
        <v>20.530262678034159</v>
      </c>
      <c r="E40" s="6">
        <f t="shared" si="2"/>
        <v>3.6000251346768757E-2</v>
      </c>
      <c r="F40" s="4">
        <f t="shared" si="3"/>
        <v>3.6362578586797048E-2</v>
      </c>
      <c r="G40" s="4">
        <f t="shared" si="4"/>
        <v>-372.16790468742374</v>
      </c>
      <c r="H40" s="4">
        <f t="shared" si="5"/>
        <v>1.7300867382589305E-2</v>
      </c>
      <c r="I40">
        <f t="shared" si="6"/>
        <v>372.13154210883698</v>
      </c>
      <c r="J40">
        <f t="shared" si="7"/>
        <v>1.7483581952057282E-2</v>
      </c>
    </row>
    <row r="41" spans="1:15" x14ac:dyDescent="0.25">
      <c r="A41" s="2">
        <v>355.00002000000001</v>
      </c>
      <c r="B41" s="2">
        <f t="shared" si="0"/>
        <v>284.00002000000001</v>
      </c>
      <c r="C41" s="7">
        <v>16.77</v>
      </c>
      <c r="D41" s="8">
        <f t="shared" si="1"/>
        <v>17.224616559991663</v>
      </c>
      <c r="E41" s="6">
        <f t="shared" si="2"/>
        <v>0.20667621661865368</v>
      </c>
      <c r="F41" s="4">
        <f t="shared" si="3"/>
        <v>3.6362578586797048E-2</v>
      </c>
      <c r="G41" s="4">
        <f t="shared" si="4"/>
        <v>-372.16790468742374</v>
      </c>
      <c r="H41" s="4">
        <f t="shared" si="5"/>
        <v>1.1896740850877451E-2</v>
      </c>
      <c r="I41">
        <f t="shared" si="6"/>
        <v>372.13154210883698</v>
      </c>
      <c r="J41">
        <f t="shared" si="7"/>
        <v>1.2034046769079034E-2</v>
      </c>
    </row>
    <row r="42" spans="1:15" x14ac:dyDescent="0.25">
      <c r="A42" s="2">
        <v>379.00002000000001</v>
      </c>
      <c r="B42" s="2">
        <f t="shared" si="0"/>
        <v>308.00002000000001</v>
      </c>
      <c r="C42" s="7">
        <v>14.99</v>
      </c>
      <c r="D42" s="8">
        <f t="shared" si="1"/>
        <v>14.683741334036659</v>
      </c>
      <c r="E42" s="6">
        <f t="shared" si="2"/>
        <v>9.3794370477645314E-2</v>
      </c>
      <c r="F42" s="4">
        <f t="shared" si="3"/>
        <v>3.6362578586797048E-2</v>
      </c>
      <c r="G42" s="4">
        <f t="shared" si="4"/>
        <v>-372.16790468742374</v>
      </c>
      <c r="H42" s="4">
        <f t="shared" si="5"/>
        <v>8.1806559025686416E-3</v>
      </c>
      <c r="I42">
        <f t="shared" si="6"/>
        <v>372.13154210883698</v>
      </c>
      <c r="J42">
        <f t="shared" si="7"/>
        <v>8.2831013711890424E-3</v>
      </c>
    </row>
    <row r="43" spans="1:15" x14ac:dyDescent="0.25">
      <c r="A43" s="2">
        <v>402</v>
      </c>
      <c r="B43" s="2">
        <f t="shared" si="0"/>
        <v>331</v>
      </c>
      <c r="C43" s="7">
        <v>14.24</v>
      </c>
      <c r="D43" s="8">
        <f t="shared" si="1"/>
        <v>12.822348069916215</v>
      </c>
      <c r="E43" s="6">
        <f t="shared" si="2"/>
        <v>2.0097369948702819</v>
      </c>
      <c r="F43" s="4">
        <f t="shared" si="3"/>
        <v>3.6362578586797048E-2</v>
      </c>
      <c r="G43" s="4">
        <f t="shared" si="4"/>
        <v>-372.16790468742374</v>
      </c>
      <c r="H43" s="4">
        <f t="shared" si="5"/>
        <v>5.7138001600176716E-3</v>
      </c>
      <c r="I43">
        <f t="shared" si="6"/>
        <v>372.13154210883698</v>
      </c>
      <c r="J43">
        <f t="shared" si="7"/>
        <v>5.7907325389837316E-3</v>
      </c>
    </row>
    <row r="44" spans="1:15" x14ac:dyDescent="0.25">
      <c r="A44" s="2">
        <v>426</v>
      </c>
      <c r="B44" s="2">
        <f t="shared" si="0"/>
        <v>355</v>
      </c>
      <c r="C44" s="7">
        <v>12.52</v>
      </c>
      <c r="D44" s="8">
        <f t="shared" si="1"/>
        <v>11.349780752472062</v>
      </c>
      <c r="E44" s="6">
        <f t="shared" si="2"/>
        <v>1.3694130872848516</v>
      </c>
      <c r="F44" s="4">
        <f t="shared" si="3"/>
        <v>3.6362578586797048E-2</v>
      </c>
      <c r="G44" s="4">
        <f t="shared" si="4"/>
        <v>-372.16790468742374</v>
      </c>
      <c r="H44" s="4">
        <f t="shared" si="5"/>
        <v>3.9290284281260643E-3</v>
      </c>
      <c r="I44">
        <f t="shared" si="6"/>
        <v>372.13154210883698</v>
      </c>
      <c r="J44">
        <f t="shared" si="7"/>
        <v>3.985793437091315E-3</v>
      </c>
      <c r="L44" s="5" t="s">
        <v>25</v>
      </c>
    </row>
    <row r="45" spans="1:15" x14ac:dyDescent="0.25">
      <c r="A45" s="2">
        <v>450</v>
      </c>
      <c r="B45" s="2">
        <f t="shared" si="0"/>
        <v>379</v>
      </c>
      <c r="C45" s="7">
        <v>11.77</v>
      </c>
      <c r="D45" s="8">
        <f t="shared" si="1"/>
        <v>10.248493580461384</v>
      </c>
      <c r="E45" s="6">
        <f t="shared" si="2"/>
        <v>2.3149817846972187</v>
      </c>
      <c r="F45" s="4">
        <f t="shared" si="3"/>
        <v>3.6362578586797048E-2</v>
      </c>
      <c r="G45" s="4">
        <f t="shared" si="4"/>
        <v>-372.16790468742374</v>
      </c>
      <c r="H45" s="4">
        <f t="shared" si="5"/>
        <v>2.7017508412431144E-3</v>
      </c>
      <c r="I45">
        <f t="shared" si="6"/>
        <v>372.13154210883698</v>
      </c>
      <c r="J45">
        <f t="shared" si="7"/>
        <v>2.7434438071885585E-3</v>
      </c>
    </row>
    <row r="46" spans="1:15" x14ac:dyDescent="0.25">
      <c r="A46" s="2">
        <v>472.99998000000005</v>
      </c>
      <c r="B46" s="2">
        <f t="shared" si="0"/>
        <v>401.99998000000005</v>
      </c>
      <c r="C46" s="7">
        <v>9.82</v>
      </c>
      <c r="D46" s="8">
        <f t="shared" si="1"/>
        <v>9.4595685607256108</v>
      </c>
      <c r="E46" s="6">
        <f t="shared" si="2"/>
        <v>0.1299108224174079</v>
      </c>
      <c r="F46" s="4">
        <f t="shared" si="3"/>
        <v>3.6362578586797048E-2</v>
      </c>
      <c r="G46" s="4">
        <f t="shared" si="4"/>
        <v>-372.16790468742374</v>
      </c>
      <c r="H46" s="4">
        <f t="shared" si="5"/>
        <v>1.8870448253636525E-3</v>
      </c>
      <c r="I46">
        <f t="shared" si="6"/>
        <v>372.13154210883698</v>
      </c>
      <c r="J46">
        <f t="shared" si="7"/>
        <v>1.9179469876365459E-3</v>
      </c>
      <c r="L46">
        <v>1.5603839726678318E-2</v>
      </c>
      <c r="M46">
        <v>1.4997506894079842E-2</v>
      </c>
      <c r="N46">
        <v>5.6592657250923231E-4</v>
      </c>
      <c r="O46">
        <v>197.92529980346399</v>
      </c>
    </row>
    <row r="47" spans="1:15" x14ac:dyDescent="0.25">
      <c r="A47" s="2">
        <v>497.00004000000001</v>
      </c>
      <c r="B47" s="2">
        <f t="shared" si="0"/>
        <v>426.00004000000001</v>
      </c>
      <c r="C47" s="7">
        <v>10.61</v>
      </c>
      <c r="D47" s="8">
        <f t="shared" si="1"/>
        <v>8.8470973776683088</v>
      </c>
      <c r="E47" s="6">
        <f t="shared" si="2"/>
        <v>3.1078256558239512</v>
      </c>
      <c r="F47" s="4">
        <f t="shared" si="3"/>
        <v>3.6362578586797048E-2</v>
      </c>
      <c r="G47" s="4">
        <f t="shared" si="4"/>
        <v>-372.16790468742374</v>
      </c>
      <c r="H47" s="4">
        <f t="shared" si="5"/>
        <v>1.297603278889193E-3</v>
      </c>
      <c r="I47">
        <f t="shared" si="6"/>
        <v>372.13154210883698</v>
      </c>
      <c r="J47">
        <f t="shared" si="7"/>
        <v>1.3201323539004084E-3</v>
      </c>
      <c r="L47">
        <v>0.6061538176921436</v>
      </c>
      <c r="M47">
        <v>0.6042449946395213</v>
      </c>
      <c r="N47">
        <v>6.4841499590512729E-5</v>
      </c>
      <c r="O47">
        <v>7679.9571059375348</v>
      </c>
    </row>
    <row r="48" spans="1:15" x14ac:dyDescent="0.25">
      <c r="A48" s="2">
        <v>520.99997999999994</v>
      </c>
      <c r="B48" s="2">
        <f t="shared" si="0"/>
        <v>449.99997999999994</v>
      </c>
      <c r="C48" s="7">
        <v>10.199999999999999</v>
      </c>
      <c r="D48" s="8">
        <f t="shared" si="1"/>
        <v>8.3965647850024503</v>
      </c>
      <c r="E48" s="6">
        <f t="shared" si="2"/>
        <v>3.2523785746932559</v>
      </c>
      <c r="F48" s="4">
        <f t="shared" si="3"/>
        <v>3.6362578586797048E-2</v>
      </c>
      <c r="G48" s="4">
        <f t="shared" si="4"/>
        <v>-372.16790468742374</v>
      </c>
      <c r="H48" s="4">
        <f t="shared" si="5"/>
        <v>8.9228268430969332E-4</v>
      </c>
      <c r="I48">
        <f t="shared" si="6"/>
        <v>372.13154210883698</v>
      </c>
      <c r="J48">
        <f t="shared" si="7"/>
        <v>9.0865529539219223E-4</v>
      </c>
      <c r="L48">
        <v>0.98309035878568407</v>
      </c>
      <c r="M48">
        <v>2.8278900076037523</v>
      </c>
    </row>
    <row r="49" spans="1:10" x14ac:dyDescent="0.25">
      <c r="A49" s="2">
        <v>544.00002000000006</v>
      </c>
      <c r="B49" s="2">
        <f t="shared" si="0"/>
        <v>473.00002000000006</v>
      </c>
      <c r="C49" s="7">
        <v>8.86</v>
      </c>
      <c r="D49" s="8">
        <f t="shared" si="1"/>
        <v>8.0783230042852026</v>
      </c>
      <c r="E49" s="6">
        <f t="shared" si="2"/>
        <v>0.61101892562971061</v>
      </c>
      <c r="F49" s="4">
        <f t="shared" si="3"/>
        <v>3.6362578586797048E-2</v>
      </c>
      <c r="G49" s="4">
        <f t="shared" si="4"/>
        <v>-372.16790468742374</v>
      </c>
      <c r="H49" s="4">
        <f t="shared" si="5"/>
        <v>6.2321655279308464E-4</v>
      </c>
      <c r="I49">
        <f t="shared" si="6"/>
        <v>372.13154210883698</v>
      </c>
      <c r="J49">
        <f t="shared" si="7"/>
        <v>6.352421196449534E-4</v>
      </c>
    </row>
    <row r="50" spans="1:10" x14ac:dyDescent="0.25">
      <c r="A50" s="2">
        <v>567.99995999999999</v>
      </c>
      <c r="B50" s="2">
        <f t="shared" si="0"/>
        <v>496.99995999999999</v>
      </c>
      <c r="C50" s="13">
        <v>8.5200010000000006</v>
      </c>
      <c r="D50" s="8">
        <f t="shared" si="1"/>
        <v>7.8342705751906738</v>
      </c>
      <c r="E50" s="6">
        <f t="shared" si="2"/>
        <v>0.47022621550917976</v>
      </c>
      <c r="F50" s="4">
        <f t="shared" si="3"/>
        <v>3.6362578586797048E-2</v>
      </c>
      <c r="G50" s="4">
        <f t="shared" si="4"/>
        <v>-372.16790468742374</v>
      </c>
      <c r="H50" s="4">
        <f t="shared" si="5"/>
        <v>4.2854803750841467E-4</v>
      </c>
      <c r="I50">
        <f t="shared" si="6"/>
        <v>372.13154210883698</v>
      </c>
      <c r="J50">
        <f t="shared" si="7"/>
        <v>4.3724109492970846E-4</v>
      </c>
    </row>
    <row r="51" spans="1:10" x14ac:dyDescent="0.25">
      <c r="A51" s="2">
        <v>592.00001999999995</v>
      </c>
      <c r="B51" s="2">
        <f t="shared" si="0"/>
        <v>521.00001999999995</v>
      </c>
      <c r="C51" s="7">
        <v>8.5399999999999991</v>
      </c>
      <c r="D51" s="8">
        <f t="shared" si="1"/>
        <v>7.6567202377253922</v>
      </c>
      <c r="E51" s="6">
        <f t="shared" si="2"/>
        <v>0.78018313844388609</v>
      </c>
      <c r="F51" s="4">
        <f t="shared" si="3"/>
        <v>3.6362578586797048E-2</v>
      </c>
      <c r="G51" s="4">
        <f t="shared" si="4"/>
        <v>-372.16790468742374</v>
      </c>
      <c r="H51" s="4">
        <f t="shared" si="5"/>
        <v>2.9468581305443236E-4</v>
      </c>
      <c r="I51">
        <f t="shared" si="6"/>
        <v>372.13154210883698</v>
      </c>
      <c r="J51">
        <f t="shared" si="7"/>
        <v>3.0095519823665235E-4</v>
      </c>
    </row>
    <row r="52" spans="1:10" x14ac:dyDescent="0.25">
      <c r="A52" s="2">
        <v>616.00019999999995</v>
      </c>
      <c r="B52" s="2">
        <f t="shared" si="0"/>
        <v>545.00019999999995</v>
      </c>
      <c r="C52" s="7">
        <v>7.91</v>
      </c>
      <c r="D52" s="8">
        <f t="shared" si="1"/>
        <v>7.5279323801529614</v>
      </c>
      <c r="E52" s="6">
        <f t="shared" si="2"/>
        <v>0.1459756661355813</v>
      </c>
      <c r="F52" s="4">
        <f t="shared" si="3"/>
        <v>3.6362578586797048E-2</v>
      </c>
      <c r="G52" s="4">
        <f t="shared" si="4"/>
        <v>-372.16790468742374</v>
      </c>
      <c r="H52" s="4">
        <f t="shared" si="5"/>
        <v>2.0263671329964831E-4</v>
      </c>
      <c r="I52">
        <f t="shared" si="6"/>
        <v>372.13154210883698</v>
      </c>
      <c r="J52">
        <f t="shared" si="7"/>
        <v>2.071485577155831E-4</v>
      </c>
    </row>
    <row r="53" spans="1:10" x14ac:dyDescent="0.25">
      <c r="A53" s="2">
        <v>639</v>
      </c>
      <c r="B53" s="2">
        <f t="shared" si="0"/>
        <v>568</v>
      </c>
      <c r="C53" s="7">
        <v>8.4499999999999993</v>
      </c>
      <c r="D53" s="8">
        <f t="shared" si="1"/>
        <v>7.4380717624009405</v>
      </c>
      <c r="E53" s="6">
        <f t="shared" si="2"/>
        <v>1.0239987580503371</v>
      </c>
      <c r="F53" s="4">
        <f t="shared" si="3"/>
        <v>3.6362578586797048E-2</v>
      </c>
      <c r="G53" s="4">
        <f t="shared" si="4"/>
        <v>-372.16790468742374</v>
      </c>
      <c r="H53" s="4">
        <f t="shared" si="5"/>
        <v>1.4153253121094612E-4</v>
      </c>
      <c r="I53">
        <f t="shared" si="6"/>
        <v>372.13154210883698</v>
      </c>
      <c r="J53">
        <f t="shared" si="7"/>
        <v>1.4481837179519731E-4</v>
      </c>
    </row>
    <row r="54" spans="1:10" x14ac:dyDescent="0.25">
      <c r="A54" s="2">
        <v>663</v>
      </c>
      <c r="B54" s="2">
        <f t="shared" si="0"/>
        <v>592</v>
      </c>
      <c r="C54" s="7">
        <v>7.54</v>
      </c>
      <c r="D54" s="8">
        <f t="shared" si="1"/>
        <v>7.3699096650979721</v>
      </c>
      <c r="E54" s="6">
        <f t="shared" si="2"/>
        <v>2.8930722027084032E-2</v>
      </c>
      <c r="F54" s="4">
        <f t="shared" si="3"/>
        <v>3.6362578586797048E-2</v>
      </c>
      <c r="G54" s="4">
        <f t="shared" si="4"/>
        <v>-372.16790468742374</v>
      </c>
      <c r="H54" s="4">
        <f t="shared" si="5"/>
        <v>9.7323204007668238E-5</v>
      </c>
      <c r="I54">
        <f t="shared" si="6"/>
        <v>372.13154210883698</v>
      </c>
      <c r="J54">
        <f t="shared" si="7"/>
        <v>9.9679291347973096E-5</v>
      </c>
    </row>
    <row r="55" spans="1:10" x14ac:dyDescent="0.25">
      <c r="A55" s="2">
        <v>687</v>
      </c>
      <c r="B55" s="2">
        <f t="shared" si="0"/>
        <v>616</v>
      </c>
      <c r="C55" s="7">
        <v>7.12</v>
      </c>
      <c r="D55" s="8">
        <f t="shared" si="1"/>
        <v>7.3208206892499845</v>
      </c>
      <c r="E55" s="6">
        <f t="shared" si="2"/>
        <v>4.0328949230838809E-2</v>
      </c>
      <c r="F55" s="4">
        <f t="shared" si="3"/>
        <v>3.6362578586797048E-2</v>
      </c>
      <c r="G55" s="4">
        <f t="shared" si="4"/>
        <v>-372.16790468742374</v>
      </c>
      <c r="H55" s="4">
        <f t="shared" si="5"/>
        <v>6.6923172766556591E-5</v>
      </c>
      <c r="I55">
        <f t="shared" si="6"/>
        <v>372.13154210883698</v>
      </c>
      <c r="J55">
        <f t="shared" si="7"/>
        <v>6.8609811037549708E-5</v>
      </c>
    </row>
    <row r="56" spans="1:10" x14ac:dyDescent="0.25">
      <c r="A56" s="2">
        <v>709.99980000000005</v>
      </c>
      <c r="B56" s="2">
        <f t="shared" si="0"/>
        <v>638.99980000000005</v>
      </c>
      <c r="C56" s="7">
        <v>7.08</v>
      </c>
      <c r="D56" s="8">
        <f t="shared" si="1"/>
        <v>7.2867872006299033</v>
      </c>
      <c r="E56" s="6">
        <f t="shared" si="2"/>
        <v>4.2760946344351833E-2</v>
      </c>
      <c r="F56" s="4">
        <f t="shared" si="3"/>
        <v>3.6362578586797048E-2</v>
      </c>
      <c r="G56" s="4">
        <f t="shared" si="4"/>
        <v>-372.16790468742374</v>
      </c>
      <c r="H56" s="4">
        <f t="shared" si="5"/>
        <v>4.6742793465623433E-5</v>
      </c>
      <c r="I56">
        <f t="shared" si="6"/>
        <v>372.13154210883698</v>
      </c>
      <c r="J56">
        <f t="shared" si="7"/>
        <v>4.7965388864914389E-5</v>
      </c>
    </row>
    <row r="57" spans="1:10" x14ac:dyDescent="0.25">
      <c r="A57" s="2">
        <v>733.99980000000005</v>
      </c>
      <c r="B57" s="2">
        <f t="shared" si="0"/>
        <v>662.99980000000005</v>
      </c>
      <c r="C57" s="7">
        <v>7.01</v>
      </c>
      <c r="D57" s="8">
        <f t="shared" si="1"/>
        <v>7.2611213086477315</v>
      </c>
      <c r="E57" s="6">
        <f t="shared" si="2"/>
        <v>6.3061911656949354E-2</v>
      </c>
      <c r="F57" s="4">
        <f t="shared" si="3"/>
        <v>3.6362578586797048E-2</v>
      </c>
      <c r="G57" s="4">
        <f t="shared" si="4"/>
        <v>-372.16790468742374</v>
      </c>
      <c r="H57" s="4">
        <f t="shared" si="5"/>
        <v>3.2142139940696121E-5</v>
      </c>
      <c r="I57">
        <f t="shared" si="6"/>
        <v>372.13154210883698</v>
      </c>
      <c r="J57">
        <f t="shared" si="7"/>
        <v>3.3014844125206399E-5</v>
      </c>
    </row>
    <row r="58" spans="1:10" x14ac:dyDescent="0.25">
      <c r="A58" s="2">
        <v>757.99980000000005</v>
      </c>
      <c r="B58" s="2">
        <f t="shared" si="0"/>
        <v>686.99980000000005</v>
      </c>
      <c r="C58" s="7">
        <v>7.21</v>
      </c>
      <c r="D58" s="8">
        <f t="shared" si="1"/>
        <v>7.2427377972595073</v>
      </c>
      <c r="E58" s="6">
        <f t="shared" si="2"/>
        <v>1.0717633694046049E-3</v>
      </c>
      <c r="F58" s="4">
        <f t="shared" si="3"/>
        <v>3.6362578586797048E-2</v>
      </c>
      <c r="G58" s="4">
        <f t="shared" si="4"/>
        <v>-372.16790468742374</v>
      </c>
      <c r="H58" s="4">
        <f t="shared" si="5"/>
        <v>2.2102169839872485E-5</v>
      </c>
      <c r="I58">
        <f t="shared" si="6"/>
        <v>372.13154210883698</v>
      </c>
      <c r="J58">
        <f t="shared" si="7"/>
        <v>2.2724300967962579E-5</v>
      </c>
    </row>
    <row r="59" spans="1:10" x14ac:dyDescent="0.25">
      <c r="A59" s="2">
        <v>781.00019999999995</v>
      </c>
      <c r="B59" s="2">
        <f t="shared" si="0"/>
        <v>710.00019999999995</v>
      </c>
      <c r="C59" s="7">
        <v>6.01</v>
      </c>
      <c r="D59" s="8">
        <f t="shared" si="1"/>
        <v>7.2300548153411963</v>
      </c>
      <c r="E59" s="6">
        <f t="shared" si="2"/>
        <v>1.4885337524372411</v>
      </c>
      <c r="F59" s="4">
        <f t="shared" si="3"/>
        <v>3.6362578586797048E-2</v>
      </c>
      <c r="G59" s="4">
        <f t="shared" si="4"/>
        <v>-372.16790468742374</v>
      </c>
      <c r="H59" s="4">
        <f t="shared" si="5"/>
        <v>1.5437216212978092E-5</v>
      </c>
      <c r="I59">
        <f t="shared" si="6"/>
        <v>372.13154210883698</v>
      </c>
      <c r="J59">
        <f t="shared" si="7"/>
        <v>1.5886499873386478E-5</v>
      </c>
    </row>
    <row r="60" spans="1:10" x14ac:dyDescent="0.25">
      <c r="A60" s="2">
        <v>805.00019999999995</v>
      </c>
      <c r="B60" s="2">
        <f t="shared" si="0"/>
        <v>734.00019999999995</v>
      </c>
      <c r="C60" s="7">
        <v>6.96</v>
      </c>
      <c r="D60" s="8">
        <f t="shared" si="1"/>
        <v>7.2205336095840886</v>
      </c>
      <c r="E60" s="6">
        <f t="shared" si="2"/>
        <v>6.7877761722914334E-2</v>
      </c>
      <c r="F60" s="4">
        <f t="shared" si="3"/>
        <v>3.6362578586797048E-2</v>
      </c>
      <c r="G60" s="4">
        <f t="shared" si="4"/>
        <v>-372.16790468742374</v>
      </c>
      <c r="H60" s="4">
        <f t="shared" si="5"/>
        <v>1.0615222733259185E-5</v>
      </c>
      <c r="I60">
        <f t="shared" si="6"/>
        <v>372.13154210883698</v>
      </c>
      <c r="J60">
        <f t="shared" si="7"/>
        <v>1.0934766285166484E-5</v>
      </c>
    </row>
    <row r="61" spans="1:10" x14ac:dyDescent="0.25">
      <c r="A61" s="2">
        <v>829.00020000000006</v>
      </c>
      <c r="B61" s="2">
        <f t="shared" si="0"/>
        <v>758.00020000000006</v>
      </c>
      <c r="C61" s="7">
        <v>6.91</v>
      </c>
      <c r="D61" s="8">
        <f t="shared" ref="D61:D69" si="8">$C$18*(F61+(G61*H61)+(I61*J61))</f>
        <v>7.2137431384328261</v>
      </c>
      <c r="E61" s="6">
        <f t="shared" ref="E61:E69" si="9">(C61-D61)^2</f>
        <v>9.2259894145022878E-2</v>
      </c>
      <c r="F61" s="4">
        <f t="shared" si="3"/>
        <v>3.6362578586797048E-2</v>
      </c>
      <c r="G61" s="4">
        <f t="shared" si="4"/>
        <v>-372.16790468742374</v>
      </c>
      <c r="H61" s="4">
        <f t="shared" ref="H61:H69" si="10">EXP(-$G$16*B61)</f>
        <v>7.299434828280094E-6</v>
      </c>
      <c r="I61">
        <f t="shared" si="6"/>
        <v>372.13154210883698</v>
      </c>
      <c r="J61">
        <f t="shared" ref="J61:J69" si="11">EXP(-$G$17*B61)</f>
        <v>7.5264604956513457E-6</v>
      </c>
    </row>
    <row r="62" spans="1:10" x14ac:dyDescent="0.25">
      <c r="A62" s="2">
        <v>852</v>
      </c>
      <c r="B62" s="2">
        <f t="shared" si="0"/>
        <v>781</v>
      </c>
      <c r="C62" s="7">
        <v>7.07</v>
      </c>
      <c r="D62" s="8">
        <f t="shared" si="8"/>
        <v>7.2090767152280151</v>
      </c>
      <c r="E62" s="6">
        <f t="shared" si="9"/>
        <v>1.9342332718614321E-2</v>
      </c>
      <c r="F62" s="4">
        <f t="shared" si="3"/>
        <v>3.6362578586797048E-2</v>
      </c>
      <c r="G62" s="4">
        <f t="shared" si="4"/>
        <v>-372.16790468742374</v>
      </c>
      <c r="H62" s="4">
        <f t="shared" si="10"/>
        <v>5.0983233533210605E-6</v>
      </c>
      <c r="I62">
        <f t="shared" si="6"/>
        <v>372.13154210883698</v>
      </c>
      <c r="J62">
        <f t="shared" si="11"/>
        <v>5.2617781479204993E-6</v>
      </c>
    </row>
    <row r="63" spans="1:10" x14ac:dyDescent="0.25">
      <c r="A63" s="2">
        <v>876</v>
      </c>
      <c r="B63" s="2">
        <f t="shared" si="0"/>
        <v>805</v>
      </c>
      <c r="C63" s="7">
        <v>6.78</v>
      </c>
      <c r="D63" s="8">
        <f t="shared" si="8"/>
        <v>7.2055861715625538</v>
      </c>
      <c r="E63" s="6">
        <f t="shared" si="9"/>
        <v>0.18112358942527124</v>
      </c>
      <c r="F63" s="4">
        <f t="shared" si="3"/>
        <v>3.6362578586797048E-2</v>
      </c>
      <c r="G63" s="4">
        <f t="shared" si="4"/>
        <v>-372.16790468742374</v>
      </c>
      <c r="H63" s="4">
        <f t="shared" si="10"/>
        <v>3.5058029384975055E-6</v>
      </c>
      <c r="I63">
        <f t="shared" si="6"/>
        <v>372.13154210883698</v>
      </c>
      <c r="J63">
        <f t="shared" si="11"/>
        <v>3.6217111856270689E-6</v>
      </c>
    </row>
    <row r="64" spans="1:10" x14ac:dyDescent="0.25">
      <c r="A64" s="2">
        <v>900</v>
      </c>
      <c r="B64" s="2">
        <f t="shared" si="0"/>
        <v>829</v>
      </c>
      <c r="C64" s="7">
        <v>6.93</v>
      </c>
      <c r="D64" s="8">
        <f t="shared" si="8"/>
        <v>7.2031053480445841</v>
      </c>
      <c r="E64" s="6">
        <f t="shared" si="9"/>
        <v>7.4586531130553593E-2</v>
      </c>
      <c r="F64" s="4">
        <f t="shared" si="3"/>
        <v>3.6362578586797048E-2</v>
      </c>
      <c r="G64" s="4">
        <f t="shared" si="4"/>
        <v>-372.16790468742374</v>
      </c>
      <c r="H64" s="4">
        <f t="shared" si="10"/>
        <v>2.4107247406290071E-6</v>
      </c>
      <c r="I64">
        <f t="shared" si="6"/>
        <v>372.13154210883698</v>
      </c>
      <c r="J64">
        <f t="shared" si="11"/>
        <v>2.4928439670684521E-6</v>
      </c>
    </row>
    <row r="65" spans="1:10" x14ac:dyDescent="0.25">
      <c r="A65" s="2">
        <v>922.99980000000005</v>
      </c>
      <c r="B65" s="2">
        <f t="shared" si="0"/>
        <v>851.99980000000005</v>
      </c>
      <c r="C65" s="7">
        <v>7.63</v>
      </c>
      <c r="D65" s="8">
        <f t="shared" si="8"/>
        <v>7.2014059388262508</v>
      </c>
      <c r="E65" s="6">
        <f t="shared" si="9"/>
        <v>0.18369286927340739</v>
      </c>
      <c r="F65" s="4">
        <f t="shared" si="3"/>
        <v>3.6362578586797048E-2</v>
      </c>
      <c r="G65" s="4">
        <f t="shared" si="4"/>
        <v>-372.16790468742374</v>
      </c>
      <c r="H65" s="4">
        <f t="shared" si="10"/>
        <v>1.6837816259363287E-6</v>
      </c>
      <c r="I65">
        <f t="shared" si="6"/>
        <v>372.13154210883698</v>
      </c>
      <c r="J65">
        <f t="shared" si="11"/>
        <v>1.7427570263173314E-6</v>
      </c>
    </row>
    <row r="66" spans="1:10" x14ac:dyDescent="0.25">
      <c r="A66" s="2">
        <v>946.99979999999994</v>
      </c>
      <c r="B66" s="2">
        <f t="shared" si="0"/>
        <v>875.99979999999994</v>
      </c>
      <c r="C66" s="7">
        <v>5.88</v>
      </c>
      <c r="D66" s="8">
        <f t="shared" si="8"/>
        <v>7.2001385290994016</v>
      </c>
      <c r="E66" s="6">
        <f t="shared" si="9"/>
        <v>1.7427657360127318</v>
      </c>
      <c r="F66" s="4">
        <f t="shared" si="3"/>
        <v>3.6362578586797048E-2</v>
      </c>
      <c r="G66" s="4">
        <f t="shared" si="4"/>
        <v>-372.16790468742374</v>
      </c>
      <c r="H66" s="4">
        <f t="shared" si="10"/>
        <v>1.1578329115101057E-6</v>
      </c>
      <c r="I66">
        <f t="shared" si="6"/>
        <v>372.13154210883698</v>
      </c>
      <c r="J66">
        <f t="shared" si="11"/>
        <v>1.1995493611866023E-6</v>
      </c>
    </row>
    <row r="67" spans="1:10" x14ac:dyDescent="0.25">
      <c r="A67" s="2">
        <v>970.99980000000005</v>
      </c>
      <c r="B67" s="2">
        <f t="shared" si="0"/>
        <v>899.99980000000005</v>
      </c>
      <c r="C67" s="7">
        <v>5.75</v>
      </c>
      <c r="D67" s="8">
        <f t="shared" si="8"/>
        <v>7.1992403166861205</v>
      </c>
      <c r="E67" s="6">
        <f t="shared" si="9"/>
        <v>2.100297495508487</v>
      </c>
      <c r="F67" s="4">
        <f t="shared" si="3"/>
        <v>3.6362578586797048E-2</v>
      </c>
      <c r="G67" s="4">
        <f t="shared" si="4"/>
        <v>-372.16790468742374</v>
      </c>
      <c r="H67" s="4">
        <f t="shared" si="10"/>
        <v>7.9617037644682015E-7</v>
      </c>
      <c r="I67">
        <f t="shared" si="6"/>
        <v>372.13154210883698</v>
      </c>
      <c r="J67">
        <f t="shared" si="11"/>
        <v>8.2565650184971567E-7</v>
      </c>
    </row>
    <row r="68" spans="1:10" x14ac:dyDescent="0.25">
      <c r="A68" s="2">
        <v>994.00019999999995</v>
      </c>
      <c r="B68" s="2">
        <f t="shared" si="0"/>
        <v>923.00019999999995</v>
      </c>
      <c r="C68" s="7">
        <v>5.92</v>
      </c>
      <c r="D68" s="8">
        <f t="shared" si="8"/>
        <v>7.1986266332172137</v>
      </c>
      <c r="E68" s="6">
        <f t="shared" si="9"/>
        <v>1.6348860671723875</v>
      </c>
      <c r="F68" s="4">
        <f t="shared" si="3"/>
        <v>3.6362578586797048E-2</v>
      </c>
      <c r="G68" s="4">
        <f t="shared" si="4"/>
        <v>-372.16790468742374</v>
      </c>
      <c r="H68" s="4">
        <f t="shared" si="10"/>
        <v>5.5608360322185602E-7</v>
      </c>
      <c r="I68">
        <f t="shared" si="6"/>
        <v>372.13154210883698</v>
      </c>
      <c r="J68">
        <f t="shared" si="11"/>
        <v>5.7721431918142113E-7</v>
      </c>
    </row>
    <row r="69" spans="1:10" x14ac:dyDescent="0.25">
      <c r="A69" s="2">
        <v>1018.0002000000001</v>
      </c>
      <c r="B69" s="2">
        <f t="shared" si="0"/>
        <v>947.00020000000006</v>
      </c>
      <c r="C69" s="7">
        <v>6.79</v>
      </c>
      <c r="D69" s="8">
        <f t="shared" si="8"/>
        <v>7.198170097944014</v>
      </c>
      <c r="E69" s="6">
        <f t="shared" si="9"/>
        <v>0.16660282885562594</v>
      </c>
      <c r="F69" s="4">
        <f t="shared" si="3"/>
        <v>3.6362578586797048E-2</v>
      </c>
      <c r="G69" s="4">
        <f t="shared" si="4"/>
        <v>-372.16790468742374</v>
      </c>
      <c r="H69" s="4">
        <f t="shared" si="10"/>
        <v>3.8238444192746977E-7</v>
      </c>
      <c r="I69">
        <f t="shared" si="6"/>
        <v>372.13154210883698</v>
      </c>
      <c r="J69">
        <f t="shared" si="11"/>
        <v>3.9729982859684949E-7</v>
      </c>
    </row>
    <row r="70" spans="1:10" x14ac:dyDescent="0.25">
      <c r="A70" s="2">
        <v>1042.0001999999999</v>
      </c>
      <c r="B70" s="2">
        <f t="shared" si="0"/>
        <v>971.00019999999995</v>
      </c>
      <c r="C70" s="3">
        <v>5.97</v>
      </c>
      <c r="D70" s="9" t="s">
        <v>27</v>
      </c>
      <c r="E70" s="9"/>
      <c r="F70" s="9"/>
      <c r="G70" s="4"/>
      <c r="H70" s="4"/>
    </row>
    <row r="72" spans="1:10" x14ac:dyDescent="0.25">
      <c r="E72">
        <f>SUM(E29:E69)</f>
        <v>295.88759011889061</v>
      </c>
      <c r="F72" s="5" t="s">
        <v>30</v>
      </c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ChemDraw.Document.6.0" shapeId="1028" r:id="rId4">
          <objectPr defaultSize="0" r:id="rId5">
            <anchor moveWithCells="1">
              <from>
                <xdr:col>10</xdr:col>
                <xdr:colOff>19050</xdr:colOff>
                <xdr:row>11</xdr:row>
                <xdr:rowOff>19050</xdr:rowOff>
              </from>
              <to>
                <xdr:col>20</xdr:col>
                <xdr:colOff>190500</xdr:colOff>
                <xdr:row>26</xdr:row>
                <xdr:rowOff>152400</xdr:rowOff>
              </to>
            </anchor>
          </objectPr>
        </oleObject>
      </mc:Choice>
      <mc:Fallback>
        <oleObject progId="ChemDraw.Document.6.0" shapeId="102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1%DMSO-RR-6.52ppm data</vt:lpstr>
      <vt:lpstr>'1%DMSO-RR-6.52ppm data'!_GoBack</vt:lpstr>
    </vt:vector>
  </TitlesOfParts>
  <Company>University Of Nottingham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Woodward</dc:creator>
  <cp:lastModifiedBy>UoN User</cp:lastModifiedBy>
  <dcterms:created xsi:type="dcterms:W3CDTF">2015-01-17T23:00:10Z</dcterms:created>
  <dcterms:modified xsi:type="dcterms:W3CDTF">2015-11-17T21:33:50Z</dcterms:modified>
</cp:coreProperties>
</file>