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NPs 20 µgml" sheetId="4" r:id="rId1"/>
    <sheet name="NPs 160 µgml" sheetId="3" r:id="rId2"/>
  </sheets>
  <calcPr calcId="145621"/>
</workbook>
</file>

<file path=xl/calcChain.xml><?xml version="1.0" encoding="utf-8"?>
<calcChain xmlns="http://schemas.openxmlformats.org/spreadsheetml/2006/main">
  <c r="I29" i="4" l="1"/>
  <c r="I28" i="4"/>
  <c r="I27" i="4"/>
  <c r="I26" i="4"/>
  <c r="I25" i="4"/>
  <c r="I24" i="4"/>
  <c r="I23" i="4"/>
  <c r="I22" i="4"/>
  <c r="J21" i="4"/>
  <c r="I21" i="4"/>
  <c r="I20" i="4"/>
  <c r="J19" i="4"/>
  <c r="I19" i="4"/>
  <c r="J18" i="4"/>
  <c r="I18" i="4"/>
  <c r="J17" i="4"/>
  <c r="I17" i="4"/>
  <c r="J16" i="4"/>
  <c r="I16" i="4"/>
  <c r="I14" i="4"/>
  <c r="I13" i="4"/>
  <c r="I12" i="4"/>
  <c r="I11" i="4"/>
  <c r="J10" i="4"/>
  <c r="I10" i="4"/>
  <c r="J9" i="4"/>
  <c r="I9" i="4"/>
  <c r="J8" i="4"/>
  <c r="I8" i="4"/>
  <c r="J7" i="4"/>
  <c r="I7" i="4"/>
  <c r="J6" i="4"/>
  <c r="I6" i="4"/>
  <c r="I220" i="3"/>
  <c r="I219" i="3"/>
  <c r="I218" i="3"/>
  <c r="I217" i="3"/>
  <c r="I216" i="3"/>
  <c r="I215" i="3"/>
  <c r="J214" i="3"/>
  <c r="I214" i="3"/>
  <c r="J213" i="3"/>
  <c r="I213" i="3"/>
  <c r="I212" i="3"/>
  <c r="I210" i="3"/>
  <c r="I209" i="3"/>
  <c r="I208" i="3"/>
  <c r="I207" i="3"/>
  <c r="I206" i="3"/>
  <c r="I205" i="3"/>
  <c r="J204" i="3"/>
  <c r="I204" i="3"/>
  <c r="J203" i="3"/>
  <c r="I203" i="3"/>
  <c r="I201" i="3"/>
  <c r="I200" i="3"/>
  <c r="I199" i="3"/>
  <c r="I198" i="3"/>
  <c r="I197" i="3"/>
  <c r="I196" i="3"/>
  <c r="I195" i="3"/>
  <c r="I194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J168" i="3"/>
  <c r="I168" i="3"/>
  <c r="J167" i="3"/>
  <c r="I167" i="3"/>
  <c r="J166" i="3"/>
  <c r="I166" i="3"/>
  <c r="J165" i="3"/>
  <c r="I165" i="3"/>
  <c r="J164" i="3"/>
  <c r="I164" i="3"/>
  <c r="I162" i="3"/>
  <c r="I161" i="3"/>
  <c r="I160" i="3"/>
  <c r="I159" i="3"/>
  <c r="I158" i="3"/>
  <c r="I157" i="3"/>
  <c r="I156" i="3"/>
  <c r="I155" i="3"/>
  <c r="I154" i="3"/>
  <c r="I153" i="3"/>
  <c r="J152" i="3"/>
  <c r="I152" i="3"/>
  <c r="J151" i="3"/>
  <c r="I151" i="3"/>
  <c r="J150" i="3"/>
  <c r="I150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J125" i="3"/>
  <c r="I125" i="3"/>
  <c r="J124" i="3"/>
  <c r="I124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I113" i="3"/>
  <c r="I112" i="3"/>
  <c r="I111" i="3"/>
  <c r="I110" i="3"/>
  <c r="I109" i="3"/>
  <c r="I108" i="3"/>
  <c r="I107" i="3"/>
  <c r="I106" i="3"/>
  <c r="I104" i="3"/>
  <c r="I103" i="3"/>
  <c r="I102" i="3"/>
  <c r="I101" i="3"/>
  <c r="J100" i="3"/>
  <c r="I100" i="3"/>
  <c r="J99" i="3"/>
  <c r="I99" i="3"/>
  <c r="J98" i="3"/>
  <c r="I98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J75" i="3"/>
  <c r="I75" i="3"/>
  <c r="J74" i="3"/>
  <c r="I74" i="3"/>
  <c r="J73" i="3"/>
  <c r="I73" i="3"/>
  <c r="J72" i="3"/>
  <c r="I72" i="3"/>
  <c r="J71" i="3"/>
  <c r="I71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J22" i="3"/>
  <c r="I22" i="3"/>
  <c r="J21" i="3"/>
  <c r="I21" i="3"/>
  <c r="J20" i="3"/>
  <c r="I20" i="3"/>
  <c r="J19" i="3"/>
  <c r="I19" i="3"/>
  <c r="I17" i="3"/>
  <c r="I16" i="3"/>
  <c r="I15" i="3"/>
  <c r="I14" i="3"/>
  <c r="I13" i="3"/>
  <c r="I12" i="3"/>
  <c r="I11" i="3"/>
  <c r="I10" i="3"/>
  <c r="J9" i="3"/>
  <c r="I9" i="3"/>
  <c r="J8" i="3"/>
  <c r="I8" i="3"/>
  <c r="J7" i="3"/>
  <c r="I7" i="3"/>
  <c r="J6" i="3"/>
  <c r="I6" i="3"/>
</calcChain>
</file>

<file path=xl/sharedStrings.xml><?xml version="1.0" encoding="utf-8"?>
<sst xmlns="http://schemas.openxmlformats.org/spreadsheetml/2006/main" count="717" uniqueCount="347">
  <si>
    <t>protein</t>
  </si>
  <si>
    <t>prot_score</t>
  </si>
  <si>
    <t>prot_mass</t>
  </si>
  <si>
    <t>prot_matches</t>
  </si>
  <si>
    <t>prot_sequences</t>
  </si>
  <si>
    <t xml:space="preserve">Apolipoprotein B-100 </t>
  </si>
  <si>
    <t xml:space="preserve">Fibrinogen alpha chain </t>
  </si>
  <si>
    <t>Fibrinogen beta chain</t>
  </si>
  <si>
    <t>Fibrinogen gamma chain</t>
  </si>
  <si>
    <t>Apolipoprotein B-100</t>
  </si>
  <si>
    <t>Plasma kallikrein</t>
  </si>
  <si>
    <t>Histidine-rich glycoprotein</t>
  </si>
  <si>
    <t xml:space="preserve">Plasma protease C1 inhibitor </t>
  </si>
  <si>
    <t>Integrin alpha-IIb</t>
  </si>
  <si>
    <t>Vitronectin</t>
  </si>
  <si>
    <t xml:space="preserve">Serum albumin </t>
  </si>
  <si>
    <t>Coagulation factor XII</t>
  </si>
  <si>
    <t>Calpain-15</t>
  </si>
  <si>
    <t>Kininogen-1</t>
  </si>
  <si>
    <t>Selenoprotein P</t>
  </si>
  <si>
    <t xml:space="preserve">Alpha-2-antiplasmin </t>
  </si>
  <si>
    <t>Complement C1q subcomponent subunit A</t>
  </si>
  <si>
    <t xml:space="preserve">Complement C1q subcomponent subunit B </t>
  </si>
  <si>
    <t>Xyloside xylosyltransferase 1</t>
  </si>
  <si>
    <t>A-kinase anchor protein 12</t>
  </si>
  <si>
    <t xml:space="preserve">Myosin light chain kinase 3 </t>
  </si>
  <si>
    <t xml:space="preserve">Vitronectin </t>
  </si>
  <si>
    <t>Platelet glycoprotein Ib beta chain</t>
  </si>
  <si>
    <t>Serum amyloid A-4 protein</t>
  </si>
  <si>
    <t xml:space="preserve">Apolipoprotein C-III </t>
  </si>
  <si>
    <t xml:space="preserve">Apolipoprotein A-I </t>
  </si>
  <si>
    <t xml:space="preserve">Apolipoprotein C-II </t>
  </si>
  <si>
    <t>Fibrinogen alpha chain</t>
  </si>
  <si>
    <t>Alpha-2-macroglobulin</t>
  </si>
  <si>
    <t>Serum albumin</t>
  </si>
  <si>
    <t xml:space="preserve">Xyloside xylosyltransferase 1 </t>
  </si>
  <si>
    <t>Zinc finger protein 335</t>
  </si>
  <si>
    <t>Plasma protease C1 inhibitor</t>
  </si>
  <si>
    <t xml:space="preserve">Plasma kallikrein </t>
  </si>
  <si>
    <t>Ig gamma-1 chain C region</t>
  </si>
  <si>
    <t>Ig gamma-3 chain C region</t>
  </si>
  <si>
    <t>Ig gamma-2 chain C region</t>
  </si>
  <si>
    <t xml:space="preserve">Histidine-rich glycoprotein </t>
  </si>
  <si>
    <t>Haptoglobin-related protein</t>
  </si>
  <si>
    <t>Haptoglobin</t>
  </si>
  <si>
    <t>Protein broad-minded</t>
  </si>
  <si>
    <t>Putative uncharacterized protein PRO1854</t>
  </si>
  <si>
    <t xml:space="preserve">Kininogen-1 </t>
  </si>
  <si>
    <t xml:space="preserve">Coagulation factor V </t>
  </si>
  <si>
    <t xml:space="preserve">Apolipoprotein E </t>
  </si>
  <si>
    <t>UPF0606 protein KIAA1549L</t>
  </si>
  <si>
    <t>Kinesin-like protein KIF26A</t>
  </si>
  <si>
    <t xml:space="preserve">Gelsolin </t>
  </si>
  <si>
    <t>Glutamate receptor ionotropic delta-1</t>
  </si>
  <si>
    <t xml:space="preserve">Complement C1q subcomponent subunit C </t>
  </si>
  <si>
    <t xml:space="preserve">Integrin beta-3 </t>
  </si>
  <si>
    <t>Ras-related protein Rab-35</t>
  </si>
  <si>
    <t xml:space="preserve">Clusterin </t>
  </si>
  <si>
    <t xml:space="preserve">Coagulation factor XII </t>
  </si>
  <si>
    <t>Complement component C8 gamma chain</t>
  </si>
  <si>
    <t>Protein BHLHb9</t>
  </si>
  <si>
    <t>emPAI</t>
  </si>
  <si>
    <t>DENN domain-containing protein 2C</t>
  </si>
  <si>
    <t>Charged multivesicular body protein 4a</t>
  </si>
  <si>
    <t>Proteoglycan 4</t>
  </si>
  <si>
    <t>BCL2/adenovirus E1B 19 kDa protein-interacting protein 2</t>
  </si>
  <si>
    <t>Synaptopodin-2</t>
  </si>
  <si>
    <t xml:space="preserve">G patch domain-containing protein 8 </t>
  </si>
  <si>
    <t>MAX gene-associated protein</t>
  </si>
  <si>
    <t>60S ribosomal protein L32</t>
  </si>
  <si>
    <t xml:space="preserve">Low-density lipoprotein receptor-related protein 5 </t>
  </si>
  <si>
    <t xml:space="preserve">Plasma serine protease inhibitor </t>
  </si>
  <si>
    <t>Terminal uridylyltransferase</t>
  </si>
  <si>
    <t xml:space="preserve">Treslin </t>
  </si>
  <si>
    <t xml:space="preserve">Inactive phospholipase C-like protein 1 </t>
  </si>
  <si>
    <t>Histo-blood group ABO system transferase</t>
  </si>
  <si>
    <t>Myozenin-2</t>
  </si>
  <si>
    <t xml:space="preserve">ATP-binding cassette sub-family E member 1 </t>
  </si>
  <si>
    <t xml:space="preserve">Lysine-specific demethylase 4A </t>
  </si>
  <si>
    <t>Cytochrome c oxidase assembly protein COX15 homolog</t>
  </si>
  <si>
    <t xml:space="preserve">Cadherin-16 </t>
  </si>
  <si>
    <t xml:space="preserve">Lymphoid-restricted membrane protein </t>
  </si>
  <si>
    <t xml:space="preserve">Inter-alpha-trypsin inhibitor heavy chain H4 </t>
  </si>
  <si>
    <t xml:space="preserve">Plexin-B1 </t>
  </si>
  <si>
    <t>Liprin-beta-1</t>
  </si>
  <si>
    <t>Ubinuclein-2</t>
  </si>
  <si>
    <t>GTPase-activating protein and VPS9 domain-containing protein 1</t>
  </si>
  <si>
    <t xml:space="preserve">Transmembrane protein 145 </t>
  </si>
  <si>
    <t xml:space="preserve">Selenoprotein P </t>
  </si>
  <si>
    <t>Beta-klotho</t>
  </si>
  <si>
    <t xml:space="preserve">Splicing regulatory glutamine/lysine-rich protein 1 </t>
  </si>
  <si>
    <t>Serine/arginine-rich splicing factor 11</t>
  </si>
  <si>
    <t>Kinesin-like protein KIF20B</t>
  </si>
  <si>
    <t>Plexin-B1</t>
  </si>
  <si>
    <t xml:space="preserve">Ubinuclein-2 </t>
  </si>
  <si>
    <t xml:space="preserve">Splicing factor 3B subunit 3 </t>
  </si>
  <si>
    <t>Unconventional myosin-Ib</t>
  </si>
  <si>
    <t xml:space="preserve">GTPase-activating protein and VPS9 domain-containing protein 1 </t>
  </si>
  <si>
    <t xml:space="preserve">Disintegrin and metalloproteinase domain-containing protein 11 </t>
  </si>
  <si>
    <t xml:space="preserve">BCL2/adenovirus E1B 19 kDa protein-interacting protein 2 </t>
  </si>
  <si>
    <t>Platelet glycoprotein Ib alpha chain</t>
  </si>
  <si>
    <t xml:space="preserve">Protein phosphatase 1J </t>
  </si>
  <si>
    <t xml:space="preserve">Protein phosphatase 1M </t>
  </si>
  <si>
    <t>Lysine-specific demethylase 4A</t>
  </si>
  <si>
    <t xml:space="preserve">WD repeat-containing protein KIAA1875 </t>
  </si>
  <si>
    <t>Ryanodine receptor 3</t>
  </si>
  <si>
    <t>Serine/threonine-protein phosphatase 2B catalytic subunit beta isoform</t>
  </si>
  <si>
    <t>Serine/threonine-protein phosphatase 2B catalytic subunit gamma isoform</t>
  </si>
  <si>
    <t>Fibroblast growth factor receptor 4</t>
  </si>
  <si>
    <t>Proprotein convertase subtilisin/kexin type 6</t>
  </si>
  <si>
    <t>Coiled-coil domain-containing protein 86</t>
  </si>
  <si>
    <t xml:space="preserve">DDB1- and CUL4-associated factor 4-like protein 1 </t>
  </si>
  <si>
    <t xml:space="preserve">Apolipoprotein A-II </t>
  </si>
  <si>
    <t xml:space="preserve">Serum amyloid A-4 protein </t>
  </si>
  <si>
    <t>NXPE family member 2</t>
  </si>
  <si>
    <t xml:space="preserve">Apolipoprotein C-IV </t>
  </si>
  <si>
    <t>Tau-tubulin kinase 1</t>
  </si>
  <si>
    <t xml:space="preserve">RNA-binding motif protein  X-linked-like-2 </t>
  </si>
  <si>
    <t>NACHT  LRR and PYD domains-containing protein 7</t>
  </si>
  <si>
    <t xml:space="preserve">Fibrinogen beta chain </t>
  </si>
  <si>
    <t xml:space="preserve">Apolipoprotein(a) </t>
  </si>
  <si>
    <t xml:space="preserve">Calpain-15 OS=Homo sapiens </t>
  </si>
  <si>
    <t xml:space="preserve">A-kinase anchor protein 12 </t>
  </si>
  <si>
    <t xml:space="preserve">C4b-binding protein alpha chain </t>
  </si>
  <si>
    <t>Nck-associated protein 5</t>
  </si>
  <si>
    <t>SEC14 domain and spectrin repeat-containing protein 1</t>
  </si>
  <si>
    <t xml:space="preserve">Ig kappa chain C region </t>
  </si>
  <si>
    <t xml:space="preserve">Ig gamma-4 chain C region </t>
  </si>
  <si>
    <t>ATP-binding cassette sub-family E member 1</t>
  </si>
  <si>
    <t xml:space="preserve">Cytochrome c oxidase assembly protein COX15 homolog </t>
  </si>
  <si>
    <t xml:space="preserve">Leucine-rich repeat-containing protein 49 </t>
  </si>
  <si>
    <t xml:space="preserve">DNA-directed RNA polymerase III subunit RPC1 </t>
  </si>
  <si>
    <t xml:space="preserve">Cingulin </t>
  </si>
  <si>
    <t xml:space="preserve">Cingulin-like protein 1 </t>
  </si>
  <si>
    <t xml:space="preserve">Ig lambda-2 chain C regions </t>
  </si>
  <si>
    <t xml:space="preserve">Ig lambda-3 chain C regions </t>
  </si>
  <si>
    <t xml:space="preserve">C2 calcium-dependent domain-containing protein 4C </t>
  </si>
  <si>
    <t>Homeobox protein Nkx-6.2</t>
  </si>
  <si>
    <t xml:space="preserve">Titin </t>
  </si>
  <si>
    <t>Activating signal cointegrator 1 complex subunit 3</t>
  </si>
  <si>
    <t xml:space="preserve">Ig kappa chain V-I region Kue </t>
  </si>
  <si>
    <t xml:space="preserve">Uncharacterized protein C10orf88 </t>
  </si>
  <si>
    <t xml:space="preserve">Trinucleotide repeat-containing gene 6A protein </t>
  </si>
  <si>
    <t>Bromodomain adjacent to zinc finger domain protein 1A</t>
  </si>
  <si>
    <t xml:space="preserve">Plasminogen </t>
  </si>
  <si>
    <t xml:space="preserve">Insulin-like growth factor-binding protein complex acid labile subunit </t>
  </si>
  <si>
    <t xml:space="preserve">Protein BHLHb9 </t>
  </si>
  <si>
    <t xml:space="preserve">Calpain-15 </t>
  </si>
  <si>
    <t>Alpha-1-acid glycoprotein 2</t>
  </si>
  <si>
    <t xml:space="preserve">Cartilage acidic protein 1 </t>
  </si>
  <si>
    <t xml:space="preserve">Ubl carboxyl-terminal hydrolase 18 </t>
  </si>
  <si>
    <t>PRA1 family protein 2</t>
  </si>
  <si>
    <t xml:space="preserve">UPF0606 protein KIAA1549L </t>
  </si>
  <si>
    <t xml:space="preserve">Kinesin-like protein KIF26A </t>
  </si>
  <si>
    <t xml:space="preserve">Zinc finger SWIM domain-containing protein 4 </t>
  </si>
  <si>
    <t>p300</t>
  </si>
  <si>
    <t>p220</t>
  </si>
  <si>
    <t>p150</t>
  </si>
  <si>
    <t>p120</t>
  </si>
  <si>
    <t>p100'</t>
  </si>
  <si>
    <t>p100''</t>
  </si>
  <si>
    <t>p75</t>
  </si>
  <si>
    <t>p60</t>
  </si>
  <si>
    <t>p50</t>
  </si>
  <si>
    <t>p20</t>
  </si>
  <si>
    <t>p12</t>
  </si>
  <si>
    <t>p10</t>
  </si>
  <si>
    <t>191 (13)</t>
  </si>
  <si>
    <t>83 (9)</t>
  </si>
  <si>
    <t>41 (10)</t>
  </si>
  <si>
    <t>67 (5)</t>
  </si>
  <si>
    <t>18 (2)</t>
  </si>
  <si>
    <t>1 (1)</t>
  </si>
  <si>
    <t>2 (1)</t>
  </si>
  <si>
    <t>21 (1)</t>
  </si>
  <si>
    <t>12 (2)</t>
  </si>
  <si>
    <t>4 (1)</t>
  </si>
  <si>
    <t>16 (0)</t>
  </si>
  <si>
    <t>6 (0)</t>
  </si>
  <si>
    <t>696 (153)</t>
  </si>
  <si>
    <t>146 (39)</t>
  </si>
  <si>
    <t>89 (31)</t>
  </si>
  <si>
    <t>83 (25)</t>
  </si>
  <si>
    <t>3 (3)</t>
  </si>
  <si>
    <t>4 (2)</t>
  </si>
  <si>
    <t>13 (1)</t>
  </si>
  <si>
    <t>7 (2)</t>
  </si>
  <si>
    <t>11 (1)</t>
  </si>
  <si>
    <t>25 (1)</t>
  </si>
  <si>
    <t>3 (1)</t>
  </si>
  <si>
    <t>86 (11)</t>
  </si>
  <si>
    <t>41 (7)</t>
  </si>
  <si>
    <t>152 (13)</t>
  </si>
  <si>
    <t>21 (4)</t>
  </si>
  <si>
    <t>32 (4)</t>
  </si>
  <si>
    <t>82 (7)</t>
  </si>
  <si>
    <t>34 (1)</t>
  </si>
  <si>
    <t>19 (1)</t>
  </si>
  <si>
    <t>5 (1)</t>
  </si>
  <si>
    <t>8 (0)</t>
  </si>
  <si>
    <t>5 (0)</t>
  </si>
  <si>
    <t>3 (2)</t>
  </si>
  <si>
    <t>6 (1)</t>
  </si>
  <si>
    <t>9 (2)</t>
  </si>
  <si>
    <t>2 (0)</t>
  </si>
  <si>
    <t>19 (0)</t>
  </si>
  <si>
    <t>7 (0)</t>
  </si>
  <si>
    <t>390 (62)</t>
  </si>
  <si>
    <t>38 (7)</t>
  </si>
  <si>
    <t>17 (1)</t>
  </si>
  <si>
    <t>11 (3)</t>
  </si>
  <si>
    <t>17 (2)</t>
  </si>
  <si>
    <t>5 (3)</t>
  </si>
  <si>
    <t>16 (2)</t>
  </si>
  <si>
    <t>16 (2</t>
  </si>
  <si>
    <t>15 (2)</t>
  </si>
  <si>
    <t>15 (3)</t>
  </si>
  <si>
    <t>9 (1)</t>
  </si>
  <si>
    <t>4 (0)</t>
  </si>
  <si>
    <t>12 (1)</t>
  </si>
  <si>
    <t>17 (0)</t>
  </si>
  <si>
    <t>122 (19)</t>
  </si>
  <si>
    <t>22 (2)</t>
  </si>
  <si>
    <t>28 (2)</t>
  </si>
  <si>
    <t>28 (0)</t>
  </si>
  <si>
    <t>1 (0)</t>
  </si>
  <si>
    <t>105 (16)</t>
  </si>
  <si>
    <t>15 (1)</t>
  </si>
  <si>
    <t>64 (1)</t>
  </si>
  <si>
    <t>185 (25)</t>
  </si>
  <si>
    <t>74 (11)</t>
  </si>
  <si>
    <t>71 (10)</t>
  </si>
  <si>
    <t>54 (6)</t>
  </si>
  <si>
    <t>24 (5)</t>
  </si>
  <si>
    <t>19 (2)</t>
  </si>
  <si>
    <t>10 (2)</t>
  </si>
  <si>
    <t>23 (3)</t>
  </si>
  <si>
    <t>7 (4)</t>
  </si>
  <si>
    <t>7 (1)</t>
  </si>
  <si>
    <t>16 (1)</t>
  </si>
  <si>
    <t>22 (0)</t>
  </si>
  <si>
    <t>10 (0)</t>
  </si>
  <si>
    <t>3 (0)</t>
  </si>
  <si>
    <t>9 (0)</t>
  </si>
  <si>
    <t>156 (29)</t>
  </si>
  <si>
    <t>30 (3)</t>
  </si>
  <si>
    <t>11 (4)</t>
  </si>
  <si>
    <t>21 (0)</t>
  </si>
  <si>
    <t>13 (0)</t>
  </si>
  <si>
    <t>46 (0)</t>
  </si>
  <si>
    <t>187 (40)</t>
  </si>
  <si>
    <t>42 (5)</t>
  </si>
  <si>
    <t>26 (2)</t>
  </si>
  <si>
    <t>27 (3)</t>
  </si>
  <si>
    <t>37 (1)</t>
  </si>
  <si>
    <t>14 (1)</t>
  </si>
  <si>
    <t>10 (1)</t>
  </si>
  <si>
    <t>22 (1)</t>
  </si>
  <si>
    <t>20 (0)</t>
  </si>
  <si>
    <t>263 (44)</t>
  </si>
  <si>
    <t>12 (0)</t>
  </si>
  <si>
    <t>76 (10)</t>
  </si>
  <si>
    <t>30 (2)</t>
  </si>
  <si>
    <t>23 (1)</t>
  </si>
  <si>
    <t>17 (5)</t>
  </si>
  <si>
    <t>18 (1)</t>
  </si>
  <si>
    <t>13 (4)</t>
  </si>
  <si>
    <t>45 (5)</t>
  </si>
  <si>
    <t>62 (6)</t>
  </si>
  <si>
    <t>26 (1)</t>
  </si>
  <si>
    <t>14 (3)</t>
  </si>
  <si>
    <t>112 (12)</t>
  </si>
  <si>
    <t>26 (6)</t>
  </si>
  <si>
    <t>19 (8)</t>
  </si>
  <si>
    <t>24 (4)</t>
  </si>
  <si>
    <t>15 (0)</t>
  </si>
  <si>
    <t>237 (86)</t>
  </si>
  <si>
    <t>37 (16)</t>
  </si>
  <si>
    <t>27 (19)</t>
  </si>
  <si>
    <t>27 (16)</t>
  </si>
  <si>
    <t>8 (1)</t>
  </si>
  <si>
    <t>20 (1)</t>
  </si>
  <si>
    <t>18 (6)</t>
  </si>
  <si>
    <t>16 (3)</t>
  </si>
  <si>
    <t>93 (12)</t>
  </si>
  <si>
    <t>30 (6)</t>
  </si>
  <si>
    <t>119 (37)</t>
  </si>
  <si>
    <t>22 (6)</t>
  </si>
  <si>
    <t>8 (3)</t>
  </si>
  <si>
    <t>11 (2)</t>
  </si>
  <si>
    <t>25 (8)</t>
  </si>
  <si>
    <t>21 (2)</t>
  </si>
  <si>
    <t>14 (0)</t>
  </si>
  <si>
    <t>23 (7)</t>
  </si>
  <si>
    <t>40 (1)</t>
  </si>
  <si>
    <t>90 (17)</t>
  </si>
  <si>
    <t>30 (8)</t>
  </si>
  <si>
    <t>21 (8)</t>
  </si>
  <si>
    <t>16 (5)</t>
  </si>
  <si>
    <t>8 (2)</t>
  </si>
  <si>
    <t>5 (2)</t>
  </si>
  <si>
    <t>17 (3)</t>
  </si>
  <si>
    <t>26 (11)</t>
  </si>
  <si>
    <t>13 (2)</t>
  </si>
  <si>
    <t>30 (0)</t>
  </si>
  <si>
    <t>50 (22)</t>
  </si>
  <si>
    <t>15 (4)</t>
  </si>
  <si>
    <t>14 (2)</t>
  </si>
  <si>
    <t>9 (3)</t>
  </si>
  <si>
    <t>24 (1)</t>
  </si>
  <si>
    <t>11 (0)</t>
  </si>
  <si>
    <t>30 (16)</t>
  </si>
  <si>
    <t>7 (5)</t>
  </si>
  <si>
    <t>7 (3)</t>
  </si>
  <si>
    <t>spot</t>
  </si>
  <si>
    <t>% of total</t>
  </si>
  <si>
    <t>% of significant hits</t>
  </si>
  <si>
    <t>% sequence coverage</t>
  </si>
  <si>
    <t>p100</t>
  </si>
  <si>
    <t>177 (98)</t>
  </si>
  <si>
    <t>27 (22)</t>
  </si>
  <si>
    <t>29 (12)</t>
  </si>
  <si>
    <t>12 (4)</t>
  </si>
  <si>
    <t>Inter-alpha-trypsin inhibitor heavy chain H4</t>
  </si>
  <si>
    <t>27 (10)</t>
  </si>
  <si>
    <t>14 (8)</t>
  </si>
  <si>
    <t>6 (2)</t>
  </si>
  <si>
    <t>Gelsolin</t>
  </si>
  <si>
    <t>Alpha-synuclein</t>
  </si>
  <si>
    <t xml:space="preserve">Protein Shroom3 </t>
  </si>
  <si>
    <t>2 (2)</t>
  </si>
  <si>
    <t xml:space="preserve">Protein dopey-2 </t>
  </si>
  <si>
    <t>126 (75)</t>
  </si>
  <si>
    <t>18 (13)</t>
  </si>
  <si>
    <t>Lipopolysaccharide-binding protein</t>
  </si>
  <si>
    <t>Zinc finger protein 48</t>
  </si>
  <si>
    <t>13 (3)</t>
  </si>
  <si>
    <t>Zinc finger CCCH domain-containing protein 11A</t>
  </si>
  <si>
    <t>Protein Shroom3</t>
  </si>
  <si>
    <t xml:space="preserve">Cytosolic phospholipase A2 beta </t>
  </si>
  <si>
    <t>Cytochrome b-c1 complex subunit 7</t>
  </si>
  <si>
    <t>Ubiquitin-like modifier-activating enzyme ATG7</t>
  </si>
  <si>
    <t xml:space="preserve">Adenylate kinase 9 </t>
  </si>
  <si>
    <t xml:space="preserve">Suppression of tumorigenicity 5 </t>
  </si>
  <si>
    <r>
      <t>Table S2A: LC MS/MS analysis of the polypeptides found in SDS-PAGE bands from the corona of SiO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-NPs (20 µg/ml) formed in 10% HP</t>
    </r>
  </si>
  <si>
    <r>
      <t>Table S2B: LC MS/MS analysis of the polypeptides found in SDS-PAGE bands from the corona of SiO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-NPs (160 µg/ml) formed in 10% HP</t>
    </r>
  </si>
  <si>
    <r>
      <rPr>
        <sz val="11"/>
        <rFont val="Calibri"/>
        <family val="2"/>
        <scheme val="minor"/>
      </rPr>
      <t>Histidine-rich glycoprotein</t>
    </r>
    <r>
      <rPr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</si>
</sst>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4" fontId="16" fillId="0" borderId="22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0" fontId="20" fillId="0" borderId="0" xfId="0" applyFont="1"/>
    <xf numFmtId="0" fontId="22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164" fontId="22" fillId="0" borderId="23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9" fillId="0" borderId="0" xfId="0" applyFont="1"/>
    <xf numFmtId="0" fontId="19" fillId="0" borderId="11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164" fontId="22" fillId="0" borderId="20" xfId="0" applyNumberFormat="1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M14" sqref="M14"/>
    </sheetView>
  </sheetViews>
  <sheetFormatPr defaultRowHeight="15" x14ac:dyDescent="0.25"/>
  <cols>
    <col min="1" max="1" width="12.85546875" customWidth="1"/>
    <col min="2" max="2" width="49" customWidth="1"/>
    <col min="3" max="3" width="11.28515625" customWidth="1"/>
    <col min="4" max="4" width="16.42578125" customWidth="1"/>
    <col min="5" max="5" width="17.28515625" customWidth="1"/>
    <col min="6" max="6" width="16.42578125" customWidth="1"/>
    <col min="7" max="7" width="23.28515625" customWidth="1"/>
    <col min="8" max="8" width="12.5703125" customWidth="1"/>
    <col min="9" max="9" width="12.140625" customWidth="1"/>
    <col min="10" max="10" width="20.85546875" customWidth="1"/>
  </cols>
  <sheetData>
    <row r="2" spans="1:11" ht="20.25" x14ac:dyDescent="0.35">
      <c r="A2" s="28" t="s">
        <v>344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15.75" thickBot="1" x14ac:dyDescent="0.3"/>
    <row r="4" spans="1:11" ht="15.75" thickBot="1" x14ac:dyDescent="0.3">
      <c r="A4" s="20" t="s">
        <v>314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2" t="s">
        <v>317</v>
      </c>
      <c r="H4" s="21" t="s">
        <v>61</v>
      </c>
      <c r="I4" s="22" t="s">
        <v>315</v>
      </c>
      <c r="J4" s="33" t="s">
        <v>316</v>
      </c>
    </row>
    <row r="5" spans="1:11" x14ac:dyDescent="0.25">
      <c r="A5" s="29" t="s">
        <v>318</v>
      </c>
      <c r="B5" s="4"/>
      <c r="C5" s="4"/>
      <c r="D5" s="4"/>
      <c r="E5" s="4"/>
      <c r="F5" s="4"/>
      <c r="G5" s="4"/>
      <c r="H5" s="4"/>
      <c r="I5" s="23"/>
      <c r="J5" s="24"/>
    </row>
    <row r="6" spans="1:11" x14ac:dyDescent="0.25">
      <c r="A6" s="5"/>
      <c r="B6" s="30" t="s">
        <v>47</v>
      </c>
      <c r="C6" s="30">
        <v>2535</v>
      </c>
      <c r="D6" s="30">
        <v>72996</v>
      </c>
      <c r="E6" s="30" t="s">
        <v>319</v>
      </c>
      <c r="F6" s="30" t="s">
        <v>320</v>
      </c>
      <c r="G6" s="30">
        <v>37.6</v>
      </c>
      <c r="H6" s="31">
        <v>2.15</v>
      </c>
      <c r="I6" s="19">
        <f>(H6*100)/3.08</f>
        <v>69.805194805194802</v>
      </c>
      <c r="J6" s="32">
        <f>(H6*100)/2.83</f>
        <v>75.971731448763251</v>
      </c>
    </row>
    <row r="7" spans="1:11" x14ac:dyDescent="0.25">
      <c r="A7" s="5"/>
      <c r="B7" s="10" t="s">
        <v>346</v>
      </c>
      <c r="C7" s="30">
        <v>518</v>
      </c>
      <c r="D7" s="30">
        <v>60510</v>
      </c>
      <c r="E7" s="30" t="s">
        <v>321</v>
      </c>
      <c r="F7" s="30" t="s">
        <v>322</v>
      </c>
      <c r="G7" s="30">
        <v>24.4</v>
      </c>
      <c r="H7" s="31">
        <v>0.37</v>
      </c>
      <c r="I7" s="19">
        <f t="shared" ref="I7:I14" si="0">(H7*100)/3.08</f>
        <v>12.012987012987013</v>
      </c>
      <c r="J7" s="32">
        <f t="shared" ref="J7:J10" si="1">(H7*100)/2.83</f>
        <v>13.074204946996467</v>
      </c>
    </row>
    <row r="8" spans="1:11" x14ac:dyDescent="0.25">
      <c r="A8" s="5"/>
      <c r="B8" s="30" t="s">
        <v>323</v>
      </c>
      <c r="C8" s="30">
        <v>213</v>
      </c>
      <c r="D8" s="30">
        <v>103521</v>
      </c>
      <c r="E8" s="30" t="s">
        <v>324</v>
      </c>
      <c r="F8" s="30" t="s">
        <v>325</v>
      </c>
      <c r="G8" s="30">
        <v>15.7</v>
      </c>
      <c r="H8" s="30">
        <v>0.23</v>
      </c>
      <c r="I8" s="19">
        <f t="shared" si="0"/>
        <v>7.4675324675324672</v>
      </c>
      <c r="J8" s="32">
        <f t="shared" si="1"/>
        <v>8.1272084805653702</v>
      </c>
    </row>
    <row r="9" spans="1:11" x14ac:dyDescent="0.25">
      <c r="A9" s="5"/>
      <c r="B9" s="30" t="s">
        <v>9</v>
      </c>
      <c r="C9" s="30">
        <v>68</v>
      </c>
      <c r="D9" s="30">
        <v>516651</v>
      </c>
      <c r="E9" s="30" t="s">
        <v>326</v>
      </c>
      <c r="F9" s="30" t="s">
        <v>326</v>
      </c>
      <c r="G9" s="30">
        <v>1.4</v>
      </c>
      <c r="H9" s="30">
        <v>0.01</v>
      </c>
      <c r="I9" s="19">
        <f t="shared" si="0"/>
        <v>0.32467532467532467</v>
      </c>
      <c r="J9" s="32">
        <f t="shared" si="1"/>
        <v>0.35335689045936397</v>
      </c>
    </row>
    <row r="10" spans="1:11" x14ac:dyDescent="0.25">
      <c r="A10" s="5"/>
      <c r="B10" s="30" t="s">
        <v>327</v>
      </c>
      <c r="C10" s="30">
        <v>49</v>
      </c>
      <c r="D10" s="30">
        <v>86043</v>
      </c>
      <c r="E10" s="30" t="s">
        <v>203</v>
      </c>
      <c r="F10" s="30" t="s">
        <v>299</v>
      </c>
      <c r="G10" s="30">
        <v>8.6999999999999993</v>
      </c>
      <c r="H10" s="30">
        <v>7.0000000000000007E-2</v>
      </c>
      <c r="I10" s="19">
        <f t="shared" si="0"/>
        <v>2.2727272727272729</v>
      </c>
      <c r="J10" s="32">
        <f t="shared" si="1"/>
        <v>2.473498233215548</v>
      </c>
    </row>
    <row r="11" spans="1:11" x14ac:dyDescent="0.25">
      <c r="A11" s="5"/>
      <c r="B11" s="4" t="s">
        <v>328</v>
      </c>
      <c r="C11" s="4">
        <v>45</v>
      </c>
      <c r="D11" s="4">
        <v>14451</v>
      </c>
      <c r="E11" s="4" t="s">
        <v>172</v>
      </c>
      <c r="F11" s="4" t="s">
        <v>172</v>
      </c>
      <c r="G11" s="4">
        <v>14.3</v>
      </c>
      <c r="H11" s="4">
        <v>0.2</v>
      </c>
      <c r="I11" s="19">
        <f t="shared" si="0"/>
        <v>6.4935064935064934</v>
      </c>
      <c r="J11" s="6"/>
    </row>
    <row r="12" spans="1:11" x14ac:dyDescent="0.25">
      <c r="A12" s="5"/>
      <c r="B12" s="4" t="s">
        <v>329</v>
      </c>
      <c r="C12" s="4">
        <v>38</v>
      </c>
      <c r="D12" s="4">
        <v>218321</v>
      </c>
      <c r="E12" s="4" t="s">
        <v>330</v>
      </c>
      <c r="F12" s="4" t="s">
        <v>172</v>
      </c>
      <c r="G12" s="4">
        <v>0.3</v>
      </c>
      <c r="H12" s="4">
        <v>0.01</v>
      </c>
      <c r="I12" s="19">
        <f t="shared" si="0"/>
        <v>0.32467532467532467</v>
      </c>
      <c r="J12" s="6"/>
    </row>
    <row r="13" spans="1:11" x14ac:dyDescent="0.25">
      <c r="A13" s="5"/>
      <c r="B13" s="4" t="s">
        <v>35</v>
      </c>
      <c r="C13" s="4">
        <v>32</v>
      </c>
      <c r="D13" s="4">
        <v>44235</v>
      </c>
      <c r="E13" s="4" t="s">
        <v>187</v>
      </c>
      <c r="F13" s="4" t="s">
        <v>172</v>
      </c>
      <c r="G13" s="4">
        <v>1.3</v>
      </c>
      <c r="H13" s="4">
        <v>0.03</v>
      </c>
      <c r="I13" s="19">
        <f t="shared" si="0"/>
        <v>0.97402597402597402</v>
      </c>
      <c r="J13" s="6"/>
    </row>
    <row r="14" spans="1:11" x14ac:dyDescent="0.25">
      <c r="A14" s="5"/>
      <c r="B14" s="4" t="s">
        <v>331</v>
      </c>
      <c r="C14" s="4">
        <v>26</v>
      </c>
      <c r="D14" s="4">
        <v>260348</v>
      </c>
      <c r="E14" s="4" t="s">
        <v>173</v>
      </c>
      <c r="F14" s="4" t="s">
        <v>173</v>
      </c>
      <c r="G14" s="4">
        <v>0.7</v>
      </c>
      <c r="H14" s="4">
        <v>0.01</v>
      </c>
      <c r="I14" s="19">
        <f t="shared" si="0"/>
        <v>0.32467532467532467</v>
      </c>
      <c r="J14" s="6"/>
    </row>
    <row r="15" spans="1:11" x14ac:dyDescent="0.25">
      <c r="A15" s="34" t="s">
        <v>162</v>
      </c>
      <c r="B15" s="8"/>
      <c r="C15" s="8"/>
      <c r="D15" s="8"/>
      <c r="E15" s="8"/>
      <c r="F15" s="8"/>
      <c r="G15" s="8"/>
      <c r="H15" s="8"/>
      <c r="I15" s="25"/>
      <c r="J15" s="26"/>
    </row>
    <row r="16" spans="1:11" x14ac:dyDescent="0.25">
      <c r="A16" s="5"/>
      <c r="B16" s="30" t="s">
        <v>11</v>
      </c>
      <c r="C16" s="30">
        <v>2304</v>
      </c>
      <c r="D16" s="30">
        <v>60510</v>
      </c>
      <c r="E16" s="30" t="s">
        <v>332</v>
      </c>
      <c r="F16" s="30" t="s">
        <v>333</v>
      </c>
      <c r="G16" s="30">
        <v>25.9</v>
      </c>
      <c r="H16" s="30">
        <v>1.04</v>
      </c>
      <c r="I16" s="19">
        <f>(H16*100)/1.93</f>
        <v>53.8860103626943</v>
      </c>
      <c r="J16" s="32">
        <f>(H16*100)/1.49</f>
        <v>69.798657718120808</v>
      </c>
      <c r="K16" s="35"/>
    </row>
    <row r="17" spans="1:11" x14ac:dyDescent="0.25">
      <c r="A17" s="5"/>
      <c r="B17" s="30" t="s">
        <v>47</v>
      </c>
      <c r="C17" s="30">
        <v>123</v>
      </c>
      <c r="D17" s="30">
        <v>72996</v>
      </c>
      <c r="E17" s="30" t="s">
        <v>266</v>
      </c>
      <c r="F17" s="30" t="s">
        <v>288</v>
      </c>
      <c r="G17" s="30">
        <v>11.6</v>
      </c>
      <c r="H17" s="30">
        <v>0.16</v>
      </c>
      <c r="I17" s="19">
        <f t="shared" ref="I17:I28" si="2">(H17*100)/1.93</f>
        <v>8.2901554404145088</v>
      </c>
      <c r="J17" s="32">
        <f t="shared" ref="J17:J21" si="3">(H17*100)/1.49</f>
        <v>10.738255033557047</v>
      </c>
      <c r="K17" s="35"/>
    </row>
    <row r="18" spans="1:11" x14ac:dyDescent="0.25">
      <c r="A18" s="5"/>
      <c r="B18" s="30" t="s">
        <v>334</v>
      </c>
      <c r="C18" s="30">
        <v>76</v>
      </c>
      <c r="D18" s="30">
        <v>53521</v>
      </c>
      <c r="E18" s="30" t="s">
        <v>183</v>
      </c>
      <c r="F18" s="30" t="s">
        <v>330</v>
      </c>
      <c r="G18" s="30">
        <v>4.5999999999999996</v>
      </c>
      <c r="H18" s="30">
        <v>0.11</v>
      </c>
      <c r="I18" s="19">
        <f t="shared" si="2"/>
        <v>5.6994818652849739</v>
      </c>
      <c r="J18" s="32">
        <f t="shared" si="3"/>
        <v>7.3825503355704702</v>
      </c>
      <c r="K18" s="35"/>
    </row>
    <row r="19" spans="1:11" x14ac:dyDescent="0.25">
      <c r="A19" s="5"/>
      <c r="B19" s="30" t="s">
        <v>14</v>
      </c>
      <c r="C19" s="30">
        <v>44</v>
      </c>
      <c r="D19" s="30">
        <v>55069</v>
      </c>
      <c r="E19" s="30" t="s">
        <v>299</v>
      </c>
      <c r="F19" s="30" t="s">
        <v>186</v>
      </c>
      <c r="G19" s="30">
        <v>12.8</v>
      </c>
      <c r="H19" s="30">
        <v>0.1</v>
      </c>
      <c r="I19" s="19">
        <f t="shared" si="2"/>
        <v>5.1813471502590671</v>
      </c>
      <c r="J19" s="32">
        <f t="shared" si="3"/>
        <v>6.7114093959731544</v>
      </c>
      <c r="K19" s="35"/>
    </row>
    <row r="20" spans="1:11" x14ac:dyDescent="0.25">
      <c r="A20" s="5"/>
      <c r="B20" s="4" t="s">
        <v>335</v>
      </c>
      <c r="C20" s="4">
        <v>40</v>
      </c>
      <c r="D20" s="4">
        <v>69203</v>
      </c>
      <c r="E20" s="4" t="s">
        <v>336</v>
      </c>
      <c r="F20" s="4" t="s">
        <v>173</v>
      </c>
      <c r="G20" s="4">
        <v>2.4</v>
      </c>
      <c r="H20" s="4">
        <v>0.04</v>
      </c>
      <c r="I20" s="19">
        <f t="shared" si="2"/>
        <v>2.0725388601036272</v>
      </c>
      <c r="J20" s="17"/>
    </row>
    <row r="21" spans="1:11" x14ac:dyDescent="0.25">
      <c r="A21" s="5"/>
      <c r="B21" s="30" t="s">
        <v>82</v>
      </c>
      <c r="C21" s="30">
        <v>38</v>
      </c>
      <c r="D21" s="30">
        <v>103521</v>
      </c>
      <c r="E21" s="30" t="s">
        <v>186</v>
      </c>
      <c r="F21" s="30" t="s">
        <v>326</v>
      </c>
      <c r="G21" s="30">
        <v>6.1</v>
      </c>
      <c r="H21" s="30">
        <v>0.08</v>
      </c>
      <c r="I21" s="19">
        <f t="shared" si="2"/>
        <v>4.1450777202072544</v>
      </c>
      <c r="J21" s="32">
        <f t="shared" si="3"/>
        <v>5.3691275167785237</v>
      </c>
    </row>
    <row r="22" spans="1:11" x14ac:dyDescent="0.25">
      <c r="A22" s="5"/>
      <c r="B22" s="4" t="s">
        <v>337</v>
      </c>
      <c r="C22" s="4">
        <v>36</v>
      </c>
      <c r="D22" s="4">
        <v>89931</v>
      </c>
      <c r="E22" s="4" t="s">
        <v>209</v>
      </c>
      <c r="F22" s="4" t="s">
        <v>172</v>
      </c>
      <c r="G22" s="4">
        <v>0.7</v>
      </c>
      <c r="H22" s="4">
        <v>0.03</v>
      </c>
      <c r="I22" s="19">
        <f t="shared" si="2"/>
        <v>1.5544041450777202</v>
      </c>
      <c r="J22" s="6"/>
    </row>
    <row r="23" spans="1:11" x14ac:dyDescent="0.25">
      <c r="A23" s="5"/>
      <c r="B23" s="4" t="s">
        <v>338</v>
      </c>
      <c r="C23" s="4">
        <v>34</v>
      </c>
      <c r="D23" s="4">
        <v>218321</v>
      </c>
      <c r="E23" s="4" t="s">
        <v>173</v>
      </c>
      <c r="F23" s="4" t="s">
        <v>172</v>
      </c>
      <c r="G23" s="4">
        <v>0.5</v>
      </c>
      <c r="H23" s="4">
        <v>0.01</v>
      </c>
      <c r="I23" s="19">
        <f t="shared" si="2"/>
        <v>0.5181347150259068</v>
      </c>
      <c r="J23" s="6"/>
    </row>
    <row r="24" spans="1:11" x14ac:dyDescent="0.25">
      <c r="A24" s="5"/>
      <c r="B24" s="4" t="s">
        <v>339</v>
      </c>
      <c r="C24" s="4">
        <v>34</v>
      </c>
      <c r="D24" s="4">
        <v>89006</v>
      </c>
      <c r="E24" s="4" t="s">
        <v>189</v>
      </c>
      <c r="F24" s="4" t="s">
        <v>172</v>
      </c>
      <c r="G24" s="4">
        <v>1</v>
      </c>
      <c r="H24" s="4">
        <v>0.03</v>
      </c>
      <c r="I24" s="19">
        <f t="shared" si="2"/>
        <v>1.5544041450777202</v>
      </c>
      <c r="J24" s="6"/>
    </row>
    <row r="25" spans="1:11" x14ac:dyDescent="0.25">
      <c r="A25" s="5"/>
      <c r="B25" s="4" t="s">
        <v>340</v>
      </c>
      <c r="C25" s="4">
        <v>32</v>
      </c>
      <c r="D25" s="4">
        <v>13522</v>
      </c>
      <c r="E25" s="4" t="s">
        <v>198</v>
      </c>
      <c r="F25" s="4" t="s">
        <v>172</v>
      </c>
      <c r="G25" s="4">
        <v>6.3</v>
      </c>
      <c r="H25" s="4">
        <v>0.23</v>
      </c>
      <c r="I25" s="19">
        <f t="shared" si="2"/>
        <v>11.917098445595855</v>
      </c>
      <c r="J25" s="6"/>
    </row>
    <row r="26" spans="1:11" x14ac:dyDescent="0.25">
      <c r="A26" s="5"/>
      <c r="B26" s="4" t="s">
        <v>341</v>
      </c>
      <c r="C26" s="4">
        <v>30</v>
      </c>
      <c r="D26" s="4">
        <v>79050</v>
      </c>
      <c r="E26" s="4" t="s">
        <v>238</v>
      </c>
      <c r="F26" s="4" t="s">
        <v>172</v>
      </c>
      <c r="G26" s="4">
        <v>0.9</v>
      </c>
      <c r="H26" s="4">
        <v>0.04</v>
      </c>
      <c r="I26" s="19">
        <f t="shared" si="2"/>
        <v>2.0725388601036272</v>
      </c>
      <c r="J26" s="6"/>
    </row>
    <row r="27" spans="1:11" x14ac:dyDescent="0.25">
      <c r="A27" s="5"/>
      <c r="B27" s="4" t="s">
        <v>342</v>
      </c>
      <c r="C27" s="4">
        <v>23</v>
      </c>
      <c r="D27" s="4">
        <v>222698</v>
      </c>
      <c r="E27" s="4" t="s">
        <v>175</v>
      </c>
      <c r="F27" s="4" t="s">
        <v>176</v>
      </c>
      <c r="G27" s="4">
        <v>2.2999999999999998</v>
      </c>
      <c r="H27" s="4">
        <v>0.01</v>
      </c>
      <c r="I27" s="19">
        <f t="shared" si="2"/>
        <v>0.5181347150259068</v>
      </c>
      <c r="J27" s="6"/>
    </row>
    <row r="28" spans="1:11" x14ac:dyDescent="0.25">
      <c r="A28" s="5"/>
      <c r="B28" s="4" t="s">
        <v>25</v>
      </c>
      <c r="C28" s="4">
        <v>23</v>
      </c>
      <c r="D28" s="4">
        <v>89079</v>
      </c>
      <c r="E28" s="4" t="s">
        <v>299</v>
      </c>
      <c r="F28" s="4" t="s">
        <v>172</v>
      </c>
      <c r="G28" s="4">
        <v>0.6</v>
      </c>
      <c r="H28" s="4">
        <v>0.03</v>
      </c>
      <c r="I28" s="19">
        <f t="shared" si="2"/>
        <v>1.5544041450777202</v>
      </c>
      <c r="J28" s="6"/>
    </row>
    <row r="29" spans="1:11" x14ac:dyDescent="0.25">
      <c r="A29" s="2"/>
      <c r="B29" s="3" t="s">
        <v>343</v>
      </c>
      <c r="C29" s="3">
        <v>18</v>
      </c>
      <c r="D29" s="3">
        <v>127603</v>
      </c>
      <c r="E29" s="3" t="s">
        <v>219</v>
      </c>
      <c r="F29" s="3" t="s">
        <v>172</v>
      </c>
      <c r="G29" s="3">
        <v>0.5</v>
      </c>
      <c r="H29" s="3">
        <v>0.02</v>
      </c>
      <c r="I29" s="27">
        <f>(H29*100)/1.93</f>
        <v>1.0362694300518136</v>
      </c>
      <c r="J29" s="7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0"/>
  <sheetViews>
    <sheetView topLeftCell="A169" workbookViewId="0">
      <selection activeCell="B222" sqref="B222"/>
    </sheetView>
  </sheetViews>
  <sheetFormatPr defaultRowHeight="15" x14ac:dyDescent="0.25"/>
  <cols>
    <col min="1" max="1" width="9.140625" style="1"/>
    <col min="2" max="2" width="52.28515625" style="1" customWidth="1"/>
    <col min="3" max="3" width="11.7109375" style="1" customWidth="1"/>
    <col min="4" max="4" width="10.5703125" style="1" customWidth="1"/>
    <col min="5" max="5" width="13.28515625" style="1" customWidth="1"/>
    <col min="6" max="6" width="15.85546875" style="1" customWidth="1"/>
    <col min="7" max="7" width="22.5703125" style="1" customWidth="1"/>
    <col min="8" max="8" width="9.140625" style="1"/>
    <col min="9" max="9" width="9.42578125" style="9" customWidth="1"/>
    <col min="10" max="10" width="19" style="9" customWidth="1"/>
    <col min="11" max="16384" width="9.140625" style="1"/>
  </cols>
  <sheetData>
    <row r="2" spans="1:11" ht="20.25" x14ac:dyDescent="0.35">
      <c r="A2" s="28" t="s">
        <v>345</v>
      </c>
    </row>
    <row r="3" spans="1:11" ht="15.75" thickBot="1" x14ac:dyDescent="0.3"/>
    <row r="4" spans="1:11" x14ac:dyDescent="0.25">
      <c r="A4" s="12" t="s">
        <v>314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4" t="s">
        <v>317</v>
      </c>
      <c r="H4" s="13" t="s">
        <v>61</v>
      </c>
      <c r="I4" s="14" t="s">
        <v>315</v>
      </c>
      <c r="J4" s="41" t="s">
        <v>316</v>
      </c>
    </row>
    <row r="5" spans="1:11" x14ac:dyDescent="0.25">
      <c r="A5" s="34" t="s">
        <v>155</v>
      </c>
      <c r="B5" s="36"/>
      <c r="C5" s="36"/>
      <c r="D5" s="36"/>
      <c r="E5" s="36"/>
      <c r="F5" s="36"/>
      <c r="G5" s="36"/>
      <c r="H5" s="36"/>
      <c r="I5" s="37"/>
      <c r="J5" s="38"/>
      <c r="K5" s="39"/>
    </row>
    <row r="6" spans="1:11" x14ac:dyDescent="0.25">
      <c r="A6" s="40"/>
      <c r="B6" s="30" t="s">
        <v>5</v>
      </c>
      <c r="C6" s="30">
        <v>165</v>
      </c>
      <c r="D6" s="30">
        <v>516651</v>
      </c>
      <c r="E6" s="30" t="s">
        <v>167</v>
      </c>
      <c r="F6" s="30" t="s">
        <v>271</v>
      </c>
      <c r="G6" s="30">
        <v>23.7</v>
      </c>
      <c r="H6" s="30">
        <v>0.11</v>
      </c>
      <c r="I6" s="19">
        <f>(H6*100)/1.81</f>
        <v>6.0773480662983426</v>
      </c>
      <c r="J6" s="32">
        <f>(H6*100)/1.52</f>
        <v>7.2368421052631575</v>
      </c>
      <c r="K6" s="39"/>
    </row>
    <row r="7" spans="1:11" x14ac:dyDescent="0.25">
      <c r="A7" s="40"/>
      <c r="B7" s="30" t="s">
        <v>32</v>
      </c>
      <c r="C7" s="30">
        <v>140</v>
      </c>
      <c r="D7" s="30">
        <v>95656</v>
      </c>
      <c r="E7" s="30" t="s">
        <v>168</v>
      </c>
      <c r="F7" s="30" t="s">
        <v>272</v>
      </c>
      <c r="G7" s="30">
        <v>33</v>
      </c>
      <c r="H7" s="30">
        <v>0.28999999999999998</v>
      </c>
      <c r="I7" s="19">
        <f t="shared" ref="I7:I17" si="0">(H7*100)/1.81</f>
        <v>16.02209944751381</v>
      </c>
      <c r="J7" s="32">
        <f t="shared" ref="J7:J9" si="1">(H7*100)/1.52</f>
        <v>19.078947368421051</v>
      </c>
      <c r="K7" s="39"/>
    </row>
    <row r="8" spans="1:11" x14ac:dyDescent="0.25">
      <c r="A8" s="40"/>
      <c r="B8" s="30" t="s">
        <v>119</v>
      </c>
      <c r="C8" s="30">
        <v>124</v>
      </c>
      <c r="D8" s="30">
        <v>56577</v>
      </c>
      <c r="E8" s="30" t="s">
        <v>169</v>
      </c>
      <c r="F8" s="30" t="s">
        <v>273</v>
      </c>
      <c r="G8" s="30">
        <v>49.3</v>
      </c>
      <c r="H8" s="30">
        <v>0.53</v>
      </c>
      <c r="I8" s="19">
        <f t="shared" si="0"/>
        <v>29.281767955801104</v>
      </c>
      <c r="J8" s="32">
        <f t="shared" si="1"/>
        <v>34.868421052631575</v>
      </c>
      <c r="K8" s="39"/>
    </row>
    <row r="9" spans="1:11" x14ac:dyDescent="0.25">
      <c r="A9" s="40"/>
      <c r="B9" s="30" t="s">
        <v>8</v>
      </c>
      <c r="C9" s="30">
        <v>102</v>
      </c>
      <c r="D9" s="30">
        <v>52106</v>
      </c>
      <c r="E9" s="30" t="s">
        <v>170</v>
      </c>
      <c r="F9" s="30" t="s">
        <v>274</v>
      </c>
      <c r="G9" s="30">
        <v>51.7</v>
      </c>
      <c r="H9" s="30">
        <v>0.59</v>
      </c>
      <c r="I9" s="19">
        <f t="shared" si="0"/>
        <v>32.596685082872931</v>
      </c>
      <c r="J9" s="32">
        <f t="shared" si="1"/>
        <v>38.815789473684212</v>
      </c>
      <c r="K9" s="39"/>
    </row>
    <row r="10" spans="1:11" x14ac:dyDescent="0.25">
      <c r="A10" s="5"/>
      <c r="B10" s="4" t="s">
        <v>120</v>
      </c>
      <c r="C10" s="4">
        <v>45</v>
      </c>
      <c r="D10" s="4">
        <v>514737</v>
      </c>
      <c r="E10" s="4" t="s">
        <v>171</v>
      </c>
      <c r="F10" s="4" t="s">
        <v>202</v>
      </c>
      <c r="G10" s="4">
        <v>1.6</v>
      </c>
      <c r="H10" s="4">
        <v>0.01</v>
      </c>
      <c r="I10" s="11">
        <f t="shared" si="0"/>
        <v>0.5524861878453039</v>
      </c>
      <c r="J10" s="17"/>
    </row>
    <row r="11" spans="1:11" x14ac:dyDescent="0.25">
      <c r="A11" s="5"/>
      <c r="B11" s="4" t="s">
        <v>121</v>
      </c>
      <c r="C11" s="4">
        <v>33</v>
      </c>
      <c r="D11" s="4">
        <v>119862</v>
      </c>
      <c r="E11" s="4" t="s">
        <v>172</v>
      </c>
      <c r="F11" s="4" t="s">
        <v>172</v>
      </c>
      <c r="G11" s="4">
        <v>0.6</v>
      </c>
      <c r="H11" s="4">
        <v>0.02</v>
      </c>
      <c r="I11" s="11">
        <f t="shared" si="0"/>
        <v>1.1049723756906078</v>
      </c>
      <c r="J11" s="6"/>
    </row>
    <row r="12" spans="1:11" x14ac:dyDescent="0.25">
      <c r="A12" s="5"/>
      <c r="B12" s="4" t="s">
        <v>122</v>
      </c>
      <c r="C12" s="4">
        <v>33</v>
      </c>
      <c r="D12" s="4">
        <v>191937</v>
      </c>
      <c r="E12" s="4" t="s">
        <v>173</v>
      </c>
      <c r="F12" s="4" t="s">
        <v>173</v>
      </c>
      <c r="G12" s="4">
        <v>0.7</v>
      </c>
      <c r="H12" s="4">
        <v>0.01</v>
      </c>
      <c r="I12" s="11">
        <f t="shared" si="0"/>
        <v>0.5524861878453039</v>
      </c>
      <c r="J12" s="6"/>
    </row>
    <row r="13" spans="1:11" x14ac:dyDescent="0.25">
      <c r="A13" s="5"/>
      <c r="B13" s="4" t="s">
        <v>123</v>
      </c>
      <c r="C13" s="4">
        <v>33</v>
      </c>
      <c r="D13" s="4">
        <v>69042</v>
      </c>
      <c r="E13" s="4" t="s">
        <v>174</v>
      </c>
      <c r="F13" s="4" t="s">
        <v>185</v>
      </c>
      <c r="G13" s="4">
        <v>20.3</v>
      </c>
      <c r="H13" s="4">
        <v>0.12</v>
      </c>
      <c r="I13" s="11">
        <f t="shared" si="0"/>
        <v>6.6298342541436464</v>
      </c>
      <c r="J13" s="6"/>
    </row>
    <row r="14" spans="1:11" x14ac:dyDescent="0.25">
      <c r="A14" s="5"/>
      <c r="B14" s="4" t="s">
        <v>35</v>
      </c>
      <c r="C14" s="4">
        <v>32</v>
      </c>
      <c r="D14" s="4">
        <v>44235</v>
      </c>
      <c r="E14" s="4" t="s">
        <v>175</v>
      </c>
      <c r="F14" s="4" t="s">
        <v>172</v>
      </c>
      <c r="G14" s="4">
        <v>1.3</v>
      </c>
      <c r="H14" s="4">
        <v>0.06</v>
      </c>
      <c r="I14" s="11">
        <f t="shared" si="0"/>
        <v>3.3149171270718232</v>
      </c>
      <c r="J14" s="6"/>
    </row>
    <row r="15" spans="1:11" x14ac:dyDescent="0.25">
      <c r="A15" s="5"/>
      <c r="B15" s="4" t="s">
        <v>124</v>
      </c>
      <c r="C15" s="4">
        <v>30</v>
      </c>
      <c r="D15" s="4">
        <v>210233</v>
      </c>
      <c r="E15" s="4" t="s">
        <v>176</v>
      </c>
      <c r="F15" s="4" t="s">
        <v>173</v>
      </c>
      <c r="G15" s="4">
        <v>1.3</v>
      </c>
      <c r="H15" s="4">
        <v>0.01</v>
      </c>
      <c r="I15" s="11">
        <f t="shared" si="0"/>
        <v>0.5524861878453039</v>
      </c>
      <c r="J15" s="6"/>
    </row>
    <row r="16" spans="1:11" x14ac:dyDescent="0.25">
      <c r="A16" s="5"/>
      <c r="B16" s="4" t="s">
        <v>33</v>
      </c>
      <c r="C16" s="4">
        <v>27</v>
      </c>
      <c r="D16" s="4">
        <v>164613</v>
      </c>
      <c r="E16" s="4" t="s">
        <v>177</v>
      </c>
      <c r="F16" s="4" t="s">
        <v>275</v>
      </c>
      <c r="G16" s="4">
        <v>9.6</v>
      </c>
      <c r="H16" s="4">
        <v>0.02</v>
      </c>
      <c r="I16" s="11">
        <f t="shared" si="0"/>
        <v>1.1049723756906078</v>
      </c>
      <c r="J16" s="6"/>
    </row>
    <row r="17" spans="1:10" x14ac:dyDescent="0.25">
      <c r="A17" s="2"/>
      <c r="B17" s="3" t="s">
        <v>125</v>
      </c>
      <c r="C17" s="3">
        <v>23</v>
      </c>
      <c r="D17" s="3">
        <v>80040</v>
      </c>
      <c r="E17" s="3" t="s">
        <v>178</v>
      </c>
      <c r="F17" s="3" t="s">
        <v>204</v>
      </c>
      <c r="G17" s="3">
        <v>2.2999999999999998</v>
      </c>
      <c r="H17" s="3">
        <v>0.04</v>
      </c>
      <c r="I17" s="18">
        <f t="shared" si="0"/>
        <v>2.2099447513812156</v>
      </c>
      <c r="J17" s="7"/>
    </row>
    <row r="18" spans="1:10" x14ac:dyDescent="0.25">
      <c r="A18" s="34" t="s">
        <v>156</v>
      </c>
      <c r="B18" s="36"/>
      <c r="C18" s="36"/>
      <c r="D18" s="36"/>
      <c r="E18" s="36"/>
      <c r="F18" s="36"/>
      <c r="G18" s="36"/>
      <c r="H18" s="36"/>
      <c r="I18" s="37"/>
      <c r="J18" s="38"/>
    </row>
    <row r="19" spans="1:10" x14ac:dyDescent="0.25">
      <c r="A19" s="29"/>
      <c r="B19" s="30" t="s">
        <v>9</v>
      </c>
      <c r="C19" s="30">
        <v>2972</v>
      </c>
      <c r="D19" s="30">
        <v>516651</v>
      </c>
      <c r="E19" s="30" t="s">
        <v>179</v>
      </c>
      <c r="F19" s="30" t="s">
        <v>276</v>
      </c>
      <c r="G19" s="30">
        <v>55.2</v>
      </c>
      <c r="H19" s="30">
        <v>0.84</v>
      </c>
      <c r="I19" s="19">
        <f>(H19*100)/5.83</f>
        <v>14.408233276157805</v>
      </c>
      <c r="J19" s="32">
        <f>(H19*100)/5</f>
        <v>16.8</v>
      </c>
    </row>
    <row r="20" spans="1:10" x14ac:dyDescent="0.25">
      <c r="A20" s="40"/>
      <c r="B20" s="30" t="s">
        <v>6</v>
      </c>
      <c r="C20" s="30">
        <v>963</v>
      </c>
      <c r="D20" s="30">
        <v>95656</v>
      </c>
      <c r="E20" s="30" t="s">
        <v>180</v>
      </c>
      <c r="F20" s="30" t="s">
        <v>277</v>
      </c>
      <c r="G20" s="30">
        <v>43</v>
      </c>
      <c r="H20" s="30">
        <v>0.69</v>
      </c>
      <c r="I20" s="19">
        <f t="shared" ref="I20:I36" si="2">(H20*100)/5.83</f>
        <v>11.835334476843911</v>
      </c>
      <c r="J20" s="32">
        <f t="shared" ref="J20:J22" si="3">(H20*100)/5</f>
        <v>13.8</v>
      </c>
    </row>
    <row r="21" spans="1:10" x14ac:dyDescent="0.25">
      <c r="A21" s="40"/>
      <c r="B21" s="30" t="s">
        <v>7</v>
      </c>
      <c r="C21" s="30">
        <v>589</v>
      </c>
      <c r="D21" s="30">
        <v>56577</v>
      </c>
      <c r="E21" s="30" t="s">
        <v>181</v>
      </c>
      <c r="F21" s="30" t="s">
        <v>278</v>
      </c>
      <c r="G21" s="30">
        <v>58.2</v>
      </c>
      <c r="H21" s="30">
        <v>1.86</v>
      </c>
      <c r="I21" s="19">
        <f t="shared" si="2"/>
        <v>31.903945111492281</v>
      </c>
      <c r="J21" s="32">
        <f t="shared" si="3"/>
        <v>37.200000000000003</v>
      </c>
    </row>
    <row r="22" spans="1:10" x14ac:dyDescent="0.25">
      <c r="A22" s="40"/>
      <c r="B22" s="30" t="s">
        <v>8</v>
      </c>
      <c r="C22" s="30">
        <v>500</v>
      </c>
      <c r="D22" s="30">
        <v>52106</v>
      </c>
      <c r="E22" s="30" t="s">
        <v>182</v>
      </c>
      <c r="F22" s="30" t="s">
        <v>279</v>
      </c>
      <c r="G22" s="30">
        <v>62.3</v>
      </c>
      <c r="H22" s="30">
        <v>1.61</v>
      </c>
      <c r="I22" s="19">
        <f t="shared" si="2"/>
        <v>27.615780445969126</v>
      </c>
      <c r="J22" s="32">
        <f t="shared" si="3"/>
        <v>32.200000000000003</v>
      </c>
    </row>
    <row r="23" spans="1:10" x14ac:dyDescent="0.25">
      <c r="A23" s="5"/>
      <c r="B23" s="4" t="s">
        <v>17</v>
      </c>
      <c r="C23" s="4">
        <v>61</v>
      </c>
      <c r="D23" s="4">
        <v>119862</v>
      </c>
      <c r="E23" s="4" t="s">
        <v>183</v>
      </c>
      <c r="F23" s="4" t="s">
        <v>172</v>
      </c>
      <c r="G23" s="4">
        <v>0.6</v>
      </c>
      <c r="H23" s="4">
        <v>0.02</v>
      </c>
      <c r="I23" s="11">
        <f t="shared" si="2"/>
        <v>0.34305317324185247</v>
      </c>
      <c r="J23" s="6"/>
    </row>
    <row r="24" spans="1:10" x14ac:dyDescent="0.25">
      <c r="A24" s="5"/>
      <c r="B24" s="4" t="s">
        <v>62</v>
      </c>
      <c r="C24" s="4">
        <v>57</v>
      </c>
      <c r="D24" s="4">
        <v>108109</v>
      </c>
      <c r="E24" s="4" t="s">
        <v>184</v>
      </c>
      <c r="F24" s="4" t="s">
        <v>189</v>
      </c>
      <c r="G24" s="4">
        <v>2.2999999999999998</v>
      </c>
      <c r="H24" s="4">
        <v>0.02</v>
      </c>
      <c r="I24" s="11">
        <f t="shared" si="2"/>
        <v>0.34305317324185247</v>
      </c>
      <c r="J24" s="6"/>
    </row>
    <row r="25" spans="1:10" x14ac:dyDescent="0.25">
      <c r="A25" s="5"/>
      <c r="B25" s="4" t="s">
        <v>63</v>
      </c>
      <c r="C25" s="4">
        <v>55</v>
      </c>
      <c r="D25" s="4">
        <v>25083</v>
      </c>
      <c r="E25" s="4" t="s">
        <v>184</v>
      </c>
      <c r="F25" s="4" t="s">
        <v>173</v>
      </c>
      <c r="G25" s="4">
        <v>8.1</v>
      </c>
      <c r="H25" s="4">
        <v>0.1</v>
      </c>
      <c r="I25" s="11">
        <f t="shared" si="2"/>
        <v>1.7152658662092624</v>
      </c>
      <c r="J25" s="6"/>
    </row>
    <row r="26" spans="1:10" x14ac:dyDescent="0.25">
      <c r="A26" s="5"/>
      <c r="B26" s="4" t="s">
        <v>64</v>
      </c>
      <c r="C26" s="4">
        <v>37</v>
      </c>
      <c r="D26" s="4">
        <v>152238</v>
      </c>
      <c r="E26" s="4" t="s">
        <v>185</v>
      </c>
      <c r="F26" s="4" t="s">
        <v>280</v>
      </c>
      <c r="G26" s="4">
        <v>5.0999999999999996</v>
      </c>
      <c r="H26" s="4">
        <v>0.03</v>
      </c>
      <c r="I26" s="11">
        <f t="shared" si="2"/>
        <v>0.51457975986277871</v>
      </c>
      <c r="J26" s="6"/>
    </row>
    <row r="27" spans="1:10" x14ac:dyDescent="0.25">
      <c r="A27" s="5"/>
      <c r="B27" s="4" t="s">
        <v>65</v>
      </c>
      <c r="C27" s="4">
        <v>34</v>
      </c>
      <c r="D27" s="4">
        <v>36166</v>
      </c>
      <c r="E27" s="4" t="s">
        <v>186</v>
      </c>
      <c r="F27" s="4" t="s">
        <v>172</v>
      </c>
      <c r="G27" s="4">
        <v>1.9</v>
      </c>
      <c r="H27" s="4">
        <v>7.0000000000000007E-2</v>
      </c>
      <c r="I27" s="11">
        <f t="shared" si="2"/>
        <v>1.2006861063464838</v>
      </c>
      <c r="J27" s="6"/>
    </row>
    <row r="28" spans="1:10" x14ac:dyDescent="0.25">
      <c r="A28" s="5"/>
      <c r="B28" s="4" t="s">
        <v>24</v>
      </c>
      <c r="C28" s="4">
        <v>33</v>
      </c>
      <c r="D28" s="4">
        <v>191937</v>
      </c>
      <c r="E28" s="4" t="s">
        <v>183</v>
      </c>
      <c r="F28" s="4" t="s">
        <v>172</v>
      </c>
      <c r="G28" s="4">
        <v>0.3</v>
      </c>
      <c r="H28" s="4">
        <v>0.02</v>
      </c>
      <c r="I28" s="11">
        <f t="shared" si="2"/>
        <v>0.34305317324185247</v>
      </c>
      <c r="J28" s="6"/>
    </row>
    <row r="29" spans="1:10" x14ac:dyDescent="0.25">
      <c r="A29" s="5"/>
      <c r="B29" s="4" t="s">
        <v>66</v>
      </c>
      <c r="C29" s="4">
        <v>32</v>
      </c>
      <c r="D29" s="4">
        <v>118069</v>
      </c>
      <c r="E29" s="4" t="s">
        <v>187</v>
      </c>
      <c r="F29" s="4" t="s">
        <v>189</v>
      </c>
      <c r="G29" s="4">
        <v>1.6</v>
      </c>
      <c r="H29" s="4">
        <v>0.02</v>
      </c>
      <c r="I29" s="11">
        <f t="shared" si="2"/>
        <v>0.34305317324185247</v>
      </c>
      <c r="J29" s="6"/>
    </row>
    <row r="30" spans="1:10" x14ac:dyDescent="0.25">
      <c r="A30" s="5"/>
      <c r="B30" s="4" t="s">
        <v>33</v>
      </c>
      <c r="C30" s="4">
        <v>32</v>
      </c>
      <c r="D30" s="4">
        <v>164613</v>
      </c>
      <c r="E30" s="4" t="s">
        <v>188</v>
      </c>
      <c r="F30" s="4" t="s">
        <v>281</v>
      </c>
      <c r="G30" s="4">
        <v>12.6</v>
      </c>
      <c r="H30" s="4">
        <v>0.06</v>
      </c>
      <c r="I30" s="11">
        <f t="shared" si="2"/>
        <v>1.0291595197255574</v>
      </c>
      <c r="J30" s="6"/>
    </row>
    <row r="31" spans="1:10" x14ac:dyDescent="0.25">
      <c r="A31" s="5"/>
      <c r="B31" s="4" t="s">
        <v>67</v>
      </c>
      <c r="C31" s="4">
        <v>31</v>
      </c>
      <c r="D31" s="4">
        <v>165010</v>
      </c>
      <c r="E31" s="4" t="s">
        <v>176</v>
      </c>
      <c r="F31" s="4" t="s">
        <v>173</v>
      </c>
      <c r="G31" s="4">
        <v>0.1</v>
      </c>
      <c r="H31" s="4">
        <v>7.0000000000000007E-2</v>
      </c>
      <c r="I31" s="11">
        <f t="shared" si="2"/>
        <v>1.2006861063464838</v>
      </c>
      <c r="J31" s="6"/>
    </row>
    <row r="32" spans="1:10" x14ac:dyDescent="0.25">
      <c r="A32" s="5"/>
      <c r="B32" s="4" t="s">
        <v>68</v>
      </c>
      <c r="C32" s="4">
        <v>31</v>
      </c>
      <c r="D32" s="4">
        <v>333784</v>
      </c>
      <c r="E32" s="4" t="s">
        <v>178</v>
      </c>
      <c r="F32" s="4" t="s">
        <v>242</v>
      </c>
      <c r="G32" s="4">
        <v>0.8</v>
      </c>
      <c r="H32" s="4">
        <v>0.01</v>
      </c>
      <c r="I32" s="11">
        <f t="shared" si="2"/>
        <v>0.17152658662092624</v>
      </c>
      <c r="J32" s="6"/>
    </row>
    <row r="33" spans="1:10" x14ac:dyDescent="0.25">
      <c r="A33" s="5"/>
      <c r="B33" s="4" t="s">
        <v>69</v>
      </c>
      <c r="C33" s="4">
        <v>30</v>
      </c>
      <c r="D33" s="4">
        <v>15964</v>
      </c>
      <c r="E33" s="4" t="s">
        <v>173</v>
      </c>
      <c r="F33" s="4" t="s">
        <v>172</v>
      </c>
      <c r="G33" s="4">
        <v>5.3</v>
      </c>
      <c r="H33" s="4">
        <v>0.16</v>
      </c>
      <c r="I33" s="11">
        <f t="shared" si="2"/>
        <v>2.7444253859348198</v>
      </c>
      <c r="J33" s="6"/>
    </row>
    <row r="34" spans="1:10" x14ac:dyDescent="0.25">
      <c r="A34" s="5"/>
      <c r="B34" s="4" t="s">
        <v>70</v>
      </c>
      <c r="C34" s="4">
        <v>28</v>
      </c>
      <c r="D34" s="4">
        <v>182280</v>
      </c>
      <c r="E34" s="4" t="s">
        <v>178</v>
      </c>
      <c r="F34" s="4" t="s">
        <v>225</v>
      </c>
      <c r="G34" s="4">
        <v>0.4</v>
      </c>
      <c r="H34" s="4">
        <v>0.01</v>
      </c>
      <c r="I34" s="11">
        <f t="shared" si="2"/>
        <v>0.17152658662092624</v>
      </c>
      <c r="J34" s="6"/>
    </row>
    <row r="35" spans="1:10" x14ac:dyDescent="0.25">
      <c r="A35" s="5"/>
      <c r="B35" s="4" t="s">
        <v>60</v>
      </c>
      <c r="C35" s="4">
        <v>27</v>
      </c>
      <c r="D35" s="4">
        <v>60994</v>
      </c>
      <c r="E35" s="4" t="s">
        <v>184</v>
      </c>
      <c r="F35" s="4" t="s">
        <v>172</v>
      </c>
      <c r="G35" s="4">
        <v>1.1000000000000001</v>
      </c>
      <c r="H35" s="4">
        <v>0.04</v>
      </c>
      <c r="I35" s="11">
        <f t="shared" si="2"/>
        <v>0.68610634648370494</v>
      </c>
      <c r="J35" s="6"/>
    </row>
    <row r="36" spans="1:10" x14ac:dyDescent="0.25">
      <c r="A36" s="2"/>
      <c r="B36" s="3" t="s">
        <v>36</v>
      </c>
      <c r="C36" s="3">
        <v>27</v>
      </c>
      <c r="D36" s="3">
        <v>146798</v>
      </c>
      <c r="E36" s="3" t="s">
        <v>189</v>
      </c>
      <c r="F36" s="3" t="s">
        <v>172</v>
      </c>
      <c r="G36" s="3">
        <v>0.5</v>
      </c>
      <c r="H36" s="3">
        <v>0.2</v>
      </c>
      <c r="I36" s="18">
        <f t="shared" si="2"/>
        <v>3.4305317324185247</v>
      </c>
      <c r="J36" s="7"/>
    </row>
    <row r="37" spans="1:10" x14ac:dyDescent="0.25">
      <c r="A37" s="34" t="s">
        <v>157</v>
      </c>
      <c r="B37" s="36"/>
      <c r="C37" s="36"/>
      <c r="D37" s="36"/>
      <c r="E37" s="36"/>
      <c r="F37" s="36"/>
      <c r="G37" s="36"/>
      <c r="H37" s="36"/>
      <c r="I37" s="37"/>
      <c r="J37" s="38"/>
    </row>
    <row r="38" spans="1:10" x14ac:dyDescent="0.25">
      <c r="A38" s="29"/>
      <c r="B38" s="30" t="s">
        <v>12</v>
      </c>
      <c r="C38" s="30">
        <v>248</v>
      </c>
      <c r="D38" s="30">
        <v>55347</v>
      </c>
      <c r="E38" s="30" t="s">
        <v>190</v>
      </c>
      <c r="F38" s="30" t="s">
        <v>282</v>
      </c>
      <c r="G38" s="30">
        <v>31.2</v>
      </c>
      <c r="H38" s="30">
        <v>0.79</v>
      </c>
      <c r="I38" s="19">
        <f>(H38*100)/8.08</f>
        <v>9.7772277227722775</v>
      </c>
      <c r="J38" s="32">
        <f>(H38*100)/5.05</f>
        <v>15.643564356435643</v>
      </c>
    </row>
    <row r="39" spans="1:10" x14ac:dyDescent="0.25">
      <c r="A39" s="40"/>
      <c r="B39" s="30" t="s">
        <v>16</v>
      </c>
      <c r="C39" s="30">
        <v>161</v>
      </c>
      <c r="D39" s="30">
        <v>70029</v>
      </c>
      <c r="E39" s="30" t="s">
        <v>191</v>
      </c>
      <c r="F39" s="30" t="s">
        <v>283</v>
      </c>
      <c r="G39" s="30">
        <v>28</v>
      </c>
      <c r="H39" s="30">
        <v>0.26</v>
      </c>
      <c r="I39" s="19">
        <f t="shared" ref="I39:I69" si="4">(H39*100)/8.08</f>
        <v>3.217821782178218</v>
      </c>
      <c r="J39" s="32">
        <f t="shared" ref="J39:J43" si="5">(H39*100)/5.05</f>
        <v>5.1485148514851486</v>
      </c>
    </row>
    <row r="40" spans="1:10" x14ac:dyDescent="0.25">
      <c r="A40" s="40"/>
      <c r="B40" s="30" t="s">
        <v>5</v>
      </c>
      <c r="C40" s="30">
        <v>147</v>
      </c>
      <c r="D40" s="30">
        <v>516651</v>
      </c>
      <c r="E40" s="30" t="s">
        <v>192</v>
      </c>
      <c r="F40" s="30" t="s">
        <v>284</v>
      </c>
      <c r="G40" s="30">
        <v>19.5</v>
      </c>
      <c r="H40" s="30">
        <v>0.12</v>
      </c>
      <c r="I40" s="19">
        <f t="shared" si="4"/>
        <v>1.4851485148514851</v>
      </c>
      <c r="J40" s="32">
        <f t="shared" si="5"/>
        <v>2.3762376237623761</v>
      </c>
    </row>
    <row r="41" spans="1:10" x14ac:dyDescent="0.25">
      <c r="A41" s="40"/>
      <c r="B41" s="30" t="s">
        <v>126</v>
      </c>
      <c r="C41" s="30">
        <v>132</v>
      </c>
      <c r="D41" s="30">
        <v>11773</v>
      </c>
      <c r="E41" s="30" t="s">
        <v>193</v>
      </c>
      <c r="F41" s="30" t="s">
        <v>212</v>
      </c>
      <c r="G41" s="30">
        <v>80.2</v>
      </c>
      <c r="H41" s="30">
        <v>2.65</v>
      </c>
      <c r="I41" s="19">
        <f t="shared" si="4"/>
        <v>32.797029702970299</v>
      </c>
      <c r="J41" s="32">
        <f t="shared" si="5"/>
        <v>52.475247524752476</v>
      </c>
    </row>
    <row r="42" spans="1:10" x14ac:dyDescent="0.25">
      <c r="A42" s="40"/>
      <c r="B42" s="30" t="s">
        <v>39</v>
      </c>
      <c r="C42" s="30">
        <v>114</v>
      </c>
      <c r="D42" s="30">
        <v>36596</v>
      </c>
      <c r="E42" s="30" t="s">
        <v>194</v>
      </c>
      <c r="F42" s="30" t="s">
        <v>246</v>
      </c>
      <c r="G42" s="30">
        <v>42.4</v>
      </c>
      <c r="H42" s="30">
        <v>0.67</v>
      </c>
      <c r="I42" s="19">
        <f t="shared" si="4"/>
        <v>8.2920792079207928</v>
      </c>
      <c r="J42" s="32">
        <f t="shared" si="5"/>
        <v>13.267326732673268</v>
      </c>
    </row>
    <row r="43" spans="1:10" x14ac:dyDescent="0.25">
      <c r="A43" s="40"/>
      <c r="B43" s="30" t="s">
        <v>38</v>
      </c>
      <c r="C43" s="30">
        <v>98</v>
      </c>
      <c r="D43" s="30">
        <v>73433</v>
      </c>
      <c r="E43" s="30" t="s">
        <v>195</v>
      </c>
      <c r="F43" s="30" t="s">
        <v>285</v>
      </c>
      <c r="G43" s="30">
        <v>45.1</v>
      </c>
      <c r="H43" s="30">
        <v>0.56000000000000005</v>
      </c>
      <c r="I43" s="19">
        <f t="shared" si="4"/>
        <v>6.9306930693069315</v>
      </c>
      <c r="J43" s="32">
        <f t="shared" si="5"/>
        <v>11.08910891089109</v>
      </c>
    </row>
    <row r="44" spans="1:10" x14ac:dyDescent="0.25">
      <c r="A44" s="5"/>
      <c r="B44" s="4" t="s">
        <v>40</v>
      </c>
      <c r="C44" s="4">
        <v>44</v>
      </c>
      <c r="D44" s="4">
        <v>42287</v>
      </c>
      <c r="E44" s="4" t="s">
        <v>196</v>
      </c>
      <c r="F44" s="4" t="s">
        <v>187</v>
      </c>
      <c r="G44" s="4">
        <v>33.4</v>
      </c>
      <c r="H44" s="4">
        <v>0.28999999999999998</v>
      </c>
      <c r="I44" s="11">
        <f t="shared" si="4"/>
        <v>3.5891089108910887</v>
      </c>
      <c r="J44" s="6"/>
    </row>
    <row r="45" spans="1:10" x14ac:dyDescent="0.25">
      <c r="A45" s="5"/>
      <c r="B45" s="4" t="s">
        <v>41</v>
      </c>
      <c r="C45" s="4">
        <v>35</v>
      </c>
      <c r="D45" s="4">
        <v>36505</v>
      </c>
      <c r="E45" s="4" t="s">
        <v>188</v>
      </c>
      <c r="F45" s="4" t="s">
        <v>280</v>
      </c>
      <c r="G45" s="4">
        <v>25.8</v>
      </c>
      <c r="H45" s="4">
        <v>0.34</v>
      </c>
      <c r="I45" s="11">
        <f t="shared" si="4"/>
        <v>4.2079207920792081</v>
      </c>
      <c r="J45" s="6"/>
    </row>
    <row r="46" spans="1:10" x14ac:dyDescent="0.25">
      <c r="A46" s="5"/>
      <c r="B46" s="4" t="s">
        <v>127</v>
      </c>
      <c r="C46" s="4">
        <v>35</v>
      </c>
      <c r="D46" s="4">
        <v>36431</v>
      </c>
      <c r="E46" s="4" t="s">
        <v>197</v>
      </c>
      <c r="F46" s="4" t="s">
        <v>202</v>
      </c>
      <c r="G46" s="4">
        <v>19.600000000000001</v>
      </c>
      <c r="H46" s="4">
        <v>0.34</v>
      </c>
      <c r="I46" s="11">
        <f t="shared" si="4"/>
        <v>4.2079207920792081</v>
      </c>
      <c r="J46" s="6"/>
    </row>
    <row r="47" spans="1:10" x14ac:dyDescent="0.25">
      <c r="A47" s="5"/>
      <c r="B47" s="4" t="s">
        <v>104</v>
      </c>
      <c r="C47" s="4">
        <v>34</v>
      </c>
      <c r="D47" s="4">
        <v>182416</v>
      </c>
      <c r="E47" s="4" t="s">
        <v>173</v>
      </c>
      <c r="F47" s="4" t="s">
        <v>173</v>
      </c>
      <c r="G47" s="4">
        <v>0.9</v>
      </c>
      <c r="H47" s="4">
        <v>0.02</v>
      </c>
      <c r="I47" s="11">
        <f t="shared" si="4"/>
        <v>0.24752475247524752</v>
      </c>
      <c r="J47" s="6"/>
    </row>
    <row r="48" spans="1:10" x14ac:dyDescent="0.25">
      <c r="A48" s="5"/>
      <c r="B48" s="4" t="s">
        <v>128</v>
      </c>
      <c r="C48" s="4">
        <v>34</v>
      </c>
      <c r="D48" s="4">
        <v>68240</v>
      </c>
      <c r="E48" s="4" t="s">
        <v>189</v>
      </c>
      <c r="F48" s="4" t="s">
        <v>173</v>
      </c>
      <c r="G48" s="4">
        <v>2.2000000000000002</v>
      </c>
      <c r="H48" s="4">
        <v>0.04</v>
      </c>
      <c r="I48" s="11">
        <f t="shared" si="4"/>
        <v>0.49504950495049505</v>
      </c>
      <c r="J48" s="6"/>
    </row>
    <row r="49" spans="1:10" x14ac:dyDescent="0.25">
      <c r="A49" s="5"/>
      <c r="B49" s="4" t="s">
        <v>129</v>
      </c>
      <c r="C49" s="4">
        <v>34</v>
      </c>
      <c r="D49" s="4">
        <v>46343</v>
      </c>
      <c r="E49" s="4" t="s">
        <v>189</v>
      </c>
      <c r="F49" s="4" t="s">
        <v>173</v>
      </c>
      <c r="G49" s="4">
        <v>4.5999999999999996</v>
      </c>
      <c r="H49" s="4">
        <v>0.06</v>
      </c>
      <c r="I49" s="11">
        <f t="shared" si="4"/>
        <v>0.74257425742574257</v>
      </c>
      <c r="J49" s="6"/>
    </row>
    <row r="50" spans="1:10" x14ac:dyDescent="0.25">
      <c r="A50" s="5"/>
      <c r="B50" s="4" t="s">
        <v>130</v>
      </c>
      <c r="C50" s="4">
        <v>34</v>
      </c>
      <c r="D50" s="4">
        <v>79358</v>
      </c>
      <c r="E50" s="4" t="s">
        <v>176</v>
      </c>
      <c r="F50" s="4" t="s">
        <v>173</v>
      </c>
      <c r="G50" s="4">
        <v>1.9</v>
      </c>
      <c r="H50" s="4">
        <v>0.04</v>
      </c>
      <c r="I50" s="11">
        <f t="shared" si="4"/>
        <v>0.49504950495049505</v>
      </c>
      <c r="J50" s="6"/>
    </row>
    <row r="51" spans="1:10" x14ac:dyDescent="0.25">
      <c r="A51" s="5"/>
      <c r="B51" s="4" t="s">
        <v>131</v>
      </c>
      <c r="C51" s="4">
        <v>34</v>
      </c>
      <c r="D51" s="4">
        <v>157537</v>
      </c>
      <c r="E51" s="4" t="s">
        <v>198</v>
      </c>
      <c r="F51" s="4" t="s">
        <v>189</v>
      </c>
      <c r="G51" s="4">
        <v>1.8</v>
      </c>
      <c r="H51" s="4">
        <v>0.02</v>
      </c>
      <c r="I51" s="11">
        <f t="shared" si="4"/>
        <v>0.24752475247524752</v>
      </c>
      <c r="J51" s="6"/>
    </row>
    <row r="52" spans="1:10" x14ac:dyDescent="0.25">
      <c r="A52" s="5"/>
      <c r="B52" s="4" t="s">
        <v>132</v>
      </c>
      <c r="C52" s="4">
        <v>34</v>
      </c>
      <c r="D52" s="4">
        <v>136532</v>
      </c>
      <c r="E52" s="4" t="s">
        <v>189</v>
      </c>
      <c r="F52" s="4" t="s">
        <v>172</v>
      </c>
      <c r="G52" s="4">
        <v>0.4</v>
      </c>
      <c r="H52" s="4">
        <v>0.02</v>
      </c>
      <c r="I52" s="11">
        <f t="shared" si="4"/>
        <v>0.24752475247524752</v>
      </c>
      <c r="J52" s="6"/>
    </row>
    <row r="53" spans="1:10" x14ac:dyDescent="0.25">
      <c r="A53" s="5"/>
      <c r="B53" s="4" t="s">
        <v>133</v>
      </c>
      <c r="C53" s="4">
        <v>34</v>
      </c>
      <c r="D53" s="4">
        <v>149559</v>
      </c>
      <c r="E53" s="4" t="s">
        <v>189</v>
      </c>
      <c r="F53" s="4" t="s">
        <v>172</v>
      </c>
      <c r="G53" s="4">
        <v>0.4</v>
      </c>
      <c r="H53" s="4">
        <v>0.02</v>
      </c>
      <c r="I53" s="11">
        <f t="shared" si="4"/>
        <v>0.24752475247524752</v>
      </c>
      <c r="J53" s="6"/>
    </row>
    <row r="54" spans="1:10" x14ac:dyDescent="0.25">
      <c r="A54" s="5"/>
      <c r="B54" s="4" t="s">
        <v>19</v>
      </c>
      <c r="C54" s="4">
        <v>31</v>
      </c>
      <c r="D54" s="4">
        <v>44126</v>
      </c>
      <c r="E54" s="4" t="s">
        <v>172</v>
      </c>
      <c r="F54" s="4" t="s">
        <v>172</v>
      </c>
      <c r="G54" s="4">
        <v>2.1</v>
      </c>
      <c r="H54" s="4">
        <v>0.06</v>
      </c>
      <c r="I54" s="11">
        <f t="shared" si="4"/>
        <v>0.74257425742574257</v>
      </c>
      <c r="J54" s="6"/>
    </row>
    <row r="55" spans="1:10" x14ac:dyDescent="0.25">
      <c r="A55" s="5"/>
      <c r="B55" s="4" t="s">
        <v>134</v>
      </c>
      <c r="C55" s="4">
        <v>31</v>
      </c>
      <c r="D55" s="4">
        <v>11458</v>
      </c>
      <c r="E55" s="4" t="s">
        <v>199</v>
      </c>
      <c r="F55" s="4" t="s">
        <v>200</v>
      </c>
      <c r="G55" s="4">
        <v>63.2</v>
      </c>
      <c r="H55" s="4">
        <v>0.25</v>
      </c>
      <c r="I55" s="11">
        <f t="shared" si="4"/>
        <v>3.0940594059405941</v>
      </c>
      <c r="J55" s="6"/>
    </row>
    <row r="56" spans="1:10" x14ac:dyDescent="0.25">
      <c r="A56" s="5"/>
      <c r="B56" s="4" t="s">
        <v>135</v>
      </c>
      <c r="C56" s="4">
        <v>31</v>
      </c>
      <c r="D56" s="4">
        <v>11402</v>
      </c>
      <c r="E56" s="4" t="s">
        <v>199</v>
      </c>
      <c r="F56" s="4" t="s">
        <v>200</v>
      </c>
      <c r="G56" s="4">
        <v>63.2</v>
      </c>
      <c r="H56" s="4">
        <v>0.25</v>
      </c>
      <c r="I56" s="11">
        <f t="shared" si="4"/>
        <v>3.0940594059405941</v>
      </c>
      <c r="J56" s="6"/>
    </row>
    <row r="57" spans="1:10" x14ac:dyDescent="0.25">
      <c r="A57" s="5"/>
      <c r="B57" s="4" t="s">
        <v>54</v>
      </c>
      <c r="C57" s="4">
        <v>31</v>
      </c>
      <c r="D57" s="4">
        <v>25985</v>
      </c>
      <c r="E57" s="4" t="s">
        <v>200</v>
      </c>
      <c r="F57" s="4" t="s">
        <v>242</v>
      </c>
      <c r="G57" s="4">
        <v>16.3</v>
      </c>
      <c r="H57" s="4">
        <v>0.11</v>
      </c>
      <c r="I57" s="11">
        <f t="shared" si="4"/>
        <v>1.3613861386138615</v>
      </c>
      <c r="J57" s="6"/>
    </row>
    <row r="58" spans="1:10" x14ac:dyDescent="0.25">
      <c r="A58" s="5"/>
      <c r="B58" s="4" t="s">
        <v>50</v>
      </c>
      <c r="C58" s="4">
        <v>27</v>
      </c>
      <c r="D58" s="4">
        <v>199104</v>
      </c>
      <c r="E58" s="4" t="s">
        <v>201</v>
      </c>
      <c r="F58" s="4" t="s">
        <v>173</v>
      </c>
      <c r="G58" s="4">
        <v>0.9</v>
      </c>
      <c r="H58" s="4">
        <v>0.01</v>
      </c>
      <c r="I58" s="11">
        <f t="shared" si="4"/>
        <v>0.12376237623762376</v>
      </c>
      <c r="J58" s="6"/>
    </row>
    <row r="59" spans="1:10" x14ac:dyDescent="0.25">
      <c r="A59" s="5"/>
      <c r="B59" s="4" t="s">
        <v>51</v>
      </c>
      <c r="C59" s="4">
        <v>27</v>
      </c>
      <c r="D59" s="4">
        <v>197091</v>
      </c>
      <c r="E59" s="4" t="s">
        <v>184</v>
      </c>
      <c r="F59" s="4" t="s">
        <v>189</v>
      </c>
      <c r="G59" s="4">
        <v>1.2</v>
      </c>
      <c r="H59" s="4">
        <v>0.01</v>
      </c>
      <c r="I59" s="11">
        <f t="shared" si="4"/>
        <v>0.12376237623762376</v>
      </c>
      <c r="J59" s="6"/>
    </row>
    <row r="60" spans="1:10" x14ac:dyDescent="0.25">
      <c r="A60" s="5"/>
      <c r="B60" s="4" t="s">
        <v>136</v>
      </c>
      <c r="C60" s="4">
        <v>26</v>
      </c>
      <c r="D60" s="4">
        <v>44777</v>
      </c>
      <c r="E60" s="4" t="s">
        <v>202</v>
      </c>
      <c r="F60" s="4" t="s">
        <v>189</v>
      </c>
      <c r="G60" s="4">
        <v>5.7</v>
      </c>
      <c r="H60" s="4">
        <v>0.06</v>
      </c>
      <c r="I60" s="11">
        <f t="shared" si="4"/>
        <v>0.74257425742574257</v>
      </c>
      <c r="J60" s="6"/>
    </row>
    <row r="61" spans="1:10" x14ac:dyDescent="0.25">
      <c r="A61" s="5"/>
      <c r="B61" s="4" t="s">
        <v>11</v>
      </c>
      <c r="C61" s="4">
        <v>26</v>
      </c>
      <c r="D61" s="4">
        <v>60510</v>
      </c>
      <c r="E61" s="4" t="s">
        <v>203</v>
      </c>
      <c r="F61" s="4" t="s">
        <v>202</v>
      </c>
      <c r="G61" s="4">
        <v>10.1</v>
      </c>
      <c r="H61" s="4">
        <v>0.09</v>
      </c>
      <c r="I61" s="11">
        <f t="shared" si="4"/>
        <v>1.113861386138614</v>
      </c>
      <c r="J61" s="6"/>
    </row>
    <row r="62" spans="1:10" x14ac:dyDescent="0.25">
      <c r="A62" s="5"/>
      <c r="B62" s="4" t="s">
        <v>137</v>
      </c>
      <c r="C62" s="4">
        <v>26</v>
      </c>
      <c r="D62" s="4">
        <v>29302</v>
      </c>
      <c r="E62" s="4" t="s">
        <v>204</v>
      </c>
      <c r="F62" s="4" t="s">
        <v>204</v>
      </c>
      <c r="G62" s="4">
        <v>4</v>
      </c>
      <c r="H62" s="4">
        <v>0.09</v>
      </c>
      <c r="I62" s="11">
        <f t="shared" si="4"/>
        <v>1.113861386138614</v>
      </c>
      <c r="J62" s="6"/>
    </row>
    <row r="63" spans="1:10" x14ac:dyDescent="0.25">
      <c r="A63" s="5"/>
      <c r="B63" s="4" t="s">
        <v>138</v>
      </c>
      <c r="C63" s="4">
        <v>22</v>
      </c>
      <c r="D63" s="4">
        <v>3842904</v>
      </c>
      <c r="E63" s="4" t="s">
        <v>205</v>
      </c>
      <c r="F63" s="4" t="s">
        <v>248</v>
      </c>
      <c r="G63" s="4">
        <v>0.3</v>
      </c>
      <c r="H63" s="4">
        <v>0</v>
      </c>
      <c r="I63" s="11">
        <f t="shared" si="4"/>
        <v>0</v>
      </c>
      <c r="J63" s="6"/>
    </row>
    <row r="64" spans="1:10" x14ac:dyDescent="0.25">
      <c r="A64" s="5"/>
      <c r="B64" s="4" t="s">
        <v>139</v>
      </c>
      <c r="C64" s="4">
        <v>22</v>
      </c>
      <c r="D64" s="4">
        <v>252898</v>
      </c>
      <c r="E64" s="4" t="s">
        <v>206</v>
      </c>
      <c r="F64" s="4" t="s">
        <v>204</v>
      </c>
      <c r="G64" s="4">
        <v>0.8</v>
      </c>
      <c r="H64" s="4">
        <v>0.01</v>
      </c>
      <c r="I64" s="11">
        <f t="shared" si="4"/>
        <v>0.12376237623762376</v>
      </c>
      <c r="J64" s="6"/>
    </row>
    <row r="65" spans="1:10" x14ac:dyDescent="0.25">
      <c r="A65" s="5"/>
      <c r="B65" s="4" t="s">
        <v>45</v>
      </c>
      <c r="C65" s="4">
        <v>20</v>
      </c>
      <c r="D65" s="4">
        <v>146658</v>
      </c>
      <c r="E65" s="4" t="s">
        <v>173</v>
      </c>
      <c r="F65" s="4" t="s">
        <v>173</v>
      </c>
      <c r="G65" s="4">
        <v>1</v>
      </c>
      <c r="H65" s="4">
        <v>0.02</v>
      </c>
      <c r="I65" s="11">
        <f t="shared" si="4"/>
        <v>0.24752475247524752</v>
      </c>
      <c r="J65" s="6"/>
    </row>
    <row r="66" spans="1:10" x14ac:dyDescent="0.25">
      <c r="A66" s="5"/>
      <c r="B66" s="4" t="s">
        <v>140</v>
      </c>
      <c r="C66" s="4">
        <v>20</v>
      </c>
      <c r="D66" s="4">
        <v>12233</v>
      </c>
      <c r="E66" s="4" t="s">
        <v>176</v>
      </c>
      <c r="F66" s="4" t="s">
        <v>173</v>
      </c>
      <c r="G66" s="4">
        <v>10.199999999999999</v>
      </c>
      <c r="H66" s="4">
        <v>0.23</v>
      </c>
      <c r="I66" s="11">
        <f t="shared" si="4"/>
        <v>2.8465346534653464</v>
      </c>
      <c r="J66" s="6"/>
    </row>
    <row r="67" spans="1:10" x14ac:dyDescent="0.25">
      <c r="A67" s="5"/>
      <c r="B67" s="4" t="s">
        <v>46</v>
      </c>
      <c r="C67" s="4">
        <v>20</v>
      </c>
      <c r="D67" s="4">
        <v>8423</v>
      </c>
      <c r="E67" s="4" t="s">
        <v>172</v>
      </c>
      <c r="F67" s="4" t="s">
        <v>172</v>
      </c>
      <c r="G67" s="4">
        <v>7.5</v>
      </c>
      <c r="H67" s="4">
        <v>0.39</v>
      </c>
      <c r="I67" s="11">
        <f t="shared" si="4"/>
        <v>4.826732673267327</v>
      </c>
      <c r="J67" s="6"/>
    </row>
    <row r="68" spans="1:10" x14ac:dyDescent="0.25">
      <c r="A68" s="5"/>
      <c r="B68" s="4" t="s">
        <v>141</v>
      </c>
      <c r="C68" s="4">
        <v>20</v>
      </c>
      <c r="D68" s="4">
        <v>49902</v>
      </c>
      <c r="E68" s="4" t="s">
        <v>172</v>
      </c>
      <c r="F68" s="4" t="s">
        <v>172</v>
      </c>
      <c r="G68" s="4">
        <v>1.1000000000000001</v>
      </c>
      <c r="H68" s="4">
        <v>0.04</v>
      </c>
      <c r="I68" s="11">
        <f t="shared" si="4"/>
        <v>0.49504950495049505</v>
      </c>
      <c r="J68" s="6"/>
    </row>
    <row r="69" spans="1:10" x14ac:dyDescent="0.25">
      <c r="A69" s="2"/>
      <c r="B69" s="3" t="s">
        <v>22</v>
      </c>
      <c r="C69" s="3">
        <v>19</v>
      </c>
      <c r="D69" s="3">
        <v>26933</v>
      </c>
      <c r="E69" s="3" t="s">
        <v>178</v>
      </c>
      <c r="F69" s="3" t="s">
        <v>218</v>
      </c>
      <c r="G69" s="3">
        <v>11.5</v>
      </c>
      <c r="H69" s="3">
        <v>0.22</v>
      </c>
      <c r="I69" s="18">
        <f t="shared" si="4"/>
        <v>2.722772277227723</v>
      </c>
      <c r="J69" s="7"/>
    </row>
    <row r="70" spans="1:10" x14ac:dyDescent="0.25">
      <c r="A70" s="34" t="s">
        <v>158</v>
      </c>
      <c r="B70" s="36"/>
      <c r="C70" s="36"/>
      <c r="D70" s="36"/>
      <c r="E70" s="36"/>
      <c r="F70" s="36"/>
      <c r="G70" s="36"/>
      <c r="H70" s="36"/>
      <c r="I70" s="37"/>
      <c r="J70" s="38"/>
    </row>
    <row r="71" spans="1:10" x14ac:dyDescent="0.25">
      <c r="A71" s="40"/>
      <c r="B71" s="30" t="s">
        <v>9</v>
      </c>
      <c r="C71" s="30">
        <v>1131</v>
      </c>
      <c r="D71" s="30">
        <v>516651</v>
      </c>
      <c r="E71" s="30" t="s">
        <v>207</v>
      </c>
      <c r="F71" s="30" t="s">
        <v>286</v>
      </c>
      <c r="G71" s="30">
        <v>26.7</v>
      </c>
      <c r="H71" s="30">
        <v>0.39</v>
      </c>
      <c r="I71" s="19">
        <f>(H71*100)/2.47</f>
        <v>15.789473684210526</v>
      </c>
      <c r="J71" s="32">
        <f>(H71*100)/1.22</f>
        <v>31.967213114754099</v>
      </c>
    </row>
    <row r="72" spans="1:10" x14ac:dyDescent="0.25">
      <c r="A72" s="40"/>
      <c r="B72" s="30" t="s">
        <v>10</v>
      </c>
      <c r="C72" s="30">
        <v>134</v>
      </c>
      <c r="D72" s="30">
        <v>73433</v>
      </c>
      <c r="E72" s="30" t="s">
        <v>208</v>
      </c>
      <c r="F72" s="30" t="s">
        <v>287</v>
      </c>
      <c r="G72" s="30">
        <v>32</v>
      </c>
      <c r="H72" s="30">
        <v>0.34</v>
      </c>
      <c r="I72" s="19">
        <f t="shared" ref="I72:I96" si="6">(H72*100)/2.47</f>
        <v>13.765182186234817</v>
      </c>
      <c r="J72" s="32">
        <f t="shared" ref="J72:J75" si="7">(H72*100)/1.22</f>
        <v>27.868852459016395</v>
      </c>
    </row>
    <row r="73" spans="1:10" x14ac:dyDescent="0.25">
      <c r="A73" s="40"/>
      <c r="B73" s="30" t="s">
        <v>11</v>
      </c>
      <c r="C73" s="30">
        <v>61</v>
      </c>
      <c r="D73" s="30">
        <v>60510</v>
      </c>
      <c r="E73" s="30" t="s">
        <v>209</v>
      </c>
      <c r="F73" s="30" t="s">
        <v>280</v>
      </c>
      <c r="G73" s="30">
        <v>16</v>
      </c>
      <c r="H73" s="30">
        <v>0.2</v>
      </c>
      <c r="I73" s="19">
        <f t="shared" si="6"/>
        <v>8.097165991902834</v>
      </c>
      <c r="J73" s="32">
        <f t="shared" si="7"/>
        <v>16.393442622950818</v>
      </c>
    </row>
    <row r="74" spans="1:10" x14ac:dyDescent="0.25">
      <c r="A74" s="40"/>
      <c r="B74" s="30" t="s">
        <v>13</v>
      </c>
      <c r="C74" s="30">
        <v>60</v>
      </c>
      <c r="D74" s="30">
        <v>114446</v>
      </c>
      <c r="E74" s="30" t="s">
        <v>210</v>
      </c>
      <c r="F74" s="30" t="s">
        <v>288</v>
      </c>
      <c r="G74" s="30">
        <v>9</v>
      </c>
      <c r="H74" s="30">
        <v>0.1</v>
      </c>
      <c r="I74" s="19">
        <f t="shared" si="6"/>
        <v>4.048582995951417</v>
      </c>
      <c r="J74" s="32">
        <f t="shared" si="7"/>
        <v>8.1967213114754092</v>
      </c>
    </row>
    <row r="75" spans="1:10" x14ac:dyDescent="0.25">
      <c r="A75" s="40"/>
      <c r="B75" s="30" t="s">
        <v>71</v>
      </c>
      <c r="C75" s="30">
        <v>58</v>
      </c>
      <c r="D75" s="30">
        <v>45760</v>
      </c>
      <c r="E75" s="30" t="s">
        <v>211</v>
      </c>
      <c r="F75" s="30" t="s">
        <v>289</v>
      </c>
      <c r="G75" s="30">
        <v>26.8</v>
      </c>
      <c r="H75" s="30">
        <v>0.19</v>
      </c>
      <c r="I75" s="19">
        <f t="shared" si="6"/>
        <v>7.6923076923076916</v>
      </c>
      <c r="J75" s="32">
        <f t="shared" si="7"/>
        <v>15.573770491803279</v>
      </c>
    </row>
    <row r="76" spans="1:10" x14ac:dyDescent="0.25">
      <c r="A76" s="5"/>
      <c r="B76" s="4" t="s">
        <v>17</v>
      </c>
      <c r="C76" s="4">
        <v>54</v>
      </c>
      <c r="D76" s="4">
        <v>119862</v>
      </c>
      <c r="E76" s="4" t="s">
        <v>212</v>
      </c>
      <c r="F76" s="4" t="s">
        <v>173</v>
      </c>
      <c r="G76" s="4">
        <v>0.6</v>
      </c>
      <c r="H76" s="4">
        <v>0.02</v>
      </c>
      <c r="I76" s="11">
        <f t="shared" si="6"/>
        <v>0.80971659919028338</v>
      </c>
      <c r="J76" s="6"/>
    </row>
    <row r="77" spans="1:10" x14ac:dyDescent="0.25">
      <c r="A77" s="5"/>
      <c r="B77" s="4" t="s">
        <v>72</v>
      </c>
      <c r="C77" s="4">
        <v>49</v>
      </c>
      <c r="D77" s="4">
        <v>173288</v>
      </c>
      <c r="E77" s="4" t="s">
        <v>213</v>
      </c>
      <c r="F77" s="4" t="s">
        <v>173</v>
      </c>
      <c r="G77" s="4">
        <v>0.8</v>
      </c>
      <c r="H77" s="4">
        <v>0.02</v>
      </c>
      <c r="I77" s="11">
        <f t="shared" si="6"/>
        <v>0.80971659919028338</v>
      </c>
      <c r="J77" s="6"/>
    </row>
    <row r="78" spans="1:10" x14ac:dyDescent="0.25">
      <c r="A78" s="5"/>
      <c r="B78" s="4" t="s">
        <v>73</v>
      </c>
      <c r="C78" s="4">
        <v>49</v>
      </c>
      <c r="D78" s="4">
        <v>212721</v>
      </c>
      <c r="E78" s="4" t="s">
        <v>214</v>
      </c>
      <c r="F78" s="4" t="s">
        <v>173</v>
      </c>
      <c r="G78" s="4">
        <v>0.9</v>
      </c>
      <c r="H78" s="4">
        <v>0.01</v>
      </c>
      <c r="I78" s="11">
        <f t="shared" si="6"/>
        <v>0.40485829959514169</v>
      </c>
      <c r="J78" s="6"/>
    </row>
    <row r="79" spans="1:10" x14ac:dyDescent="0.25">
      <c r="A79" s="5"/>
      <c r="B79" s="4" t="s">
        <v>74</v>
      </c>
      <c r="C79" s="4">
        <v>49</v>
      </c>
      <c r="D79" s="4">
        <v>124360</v>
      </c>
      <c r="E79" s="4" t="s">
        <v>215</v>
      </c>
      <c r="F79" s="4" t="s">
        <v>172</v>
      </c>
      <c r="G79" s="4">
        <v>0.5</v>
      </c>
      <c r="H79" s="4">
        <v>0.02</v>
      </c>
      <c r="I79" s="11">
        <f t="shared" si="6"/>
        <v>0.80971659919028338</v>
      </c>
      <c r="J79" s="6"/>
    </row>
    <row r="80" spans="1:10" x14ac:dyDescent="0.25">
      <c r="A80" s="5"/>
      <c r="B80" s="4" t="s">
        <v>63</v>
      </c>
      <c r="C80" s="4">
        <v>44</v>
      </c>
      <c r="D80" s="4">
        <v>25083</v>
      </c>
      <c r="E80" s="4" t="s">
        <v>198</v>
      </c>
      <c r="F80" s="4" t="s">
        <v>189</v>
      </c>
      <c r="G80" s="4">
        <v>10.8</v>
      </c>
      <c r="H80" s="4">
        <v>0.11</v>
      </c>
      <c r="I80" s="11">
        <f t="shared" si="6"/>
        <v>4.4534412955465585</v>
      </c>
      <c r="J80" s="6"/>
    </row>
    <row r="81" spans="1:10" x14ac:dyDescent="0.25">
      <c r="A81" s="5"/>
      <c r="B81" s="4" t="s">
        <v>75</v>
      </c>
      <c r="C81" s="4">
        <v>35</v>
      </c>
      <c r="D81" s="4">
        <v>41249</v>
      </c>
      <c r="E81" s="4" t="s">
        <v>173</v>
      </c>
      <c r="F81" s="4" t="s">
        <v>172</v>
      </c>
      <c r="G81" s="4">
        <v>1.4</v>
      </c>
      <c r="H81" s="4">
        <v>7.0000000000000007E-2</v>
      </c>
      <c r="I81" s="11">
        <f t="shared" si="6"/>
        <v>2.834008097165992</v>
      </c>
      <c r="J81" s="6"/>
    </row>
    <row r="82" spans="1:10" x14ac:dyDescent="0.25">
      <c r="A82" s="5"/>
      <c r="B82" s="4" t="s">
        <v>76</v>
      </c>
      <c r="C82" s="4">
        <v>35</v>
      </c>
      <c r="D82" s="4">
        <v>30132</v>
      </c>
      <c r="E82" s="4" t="s">
        <v>173</v>
      </c>
      <c r="F82" s="4" t="s">
        <v>172</v>
      </c>
      <c r="G82" s="4">
        <v>1.9</v>
      </c>
      <c r="H82" s="4">
        <v>0.09</v>
      </c>
      <c r="I82" s="11">
        <f t="shared" si="6"/>
        <v>3.6437246963562751</v>
      </c>
      <c r="J82" s="6"/>
    </row>
    <row r="83" spans="1:10" x14ac:dyDescent="0.25">
      <c r="A83" s="5"/>
      <c r="B83" s="4" t="s">
        <v>53</v>
      </c>
      <c r="C83" s="4">
        <v>33</v>
      </c>
      <c r="D83" s="4">
        <v>113029</v>
      </c>
      <c r="E83" s="4" t="s">
        <v>176</v>
      </c>
      <c r="F83" s="4" t="s">
        <v>173</v>
      </c>
      <c r="G83" s="4">
        <v>1.1000000000000001</v>
      </c>
      <c r="H83" s="4">
        <v>0.02</v>
      </c>
      <c r="I83" s="11">
        <f t="shared" si="6"/>
        <v>0.80971659919028338</v>
      </c>
      <c r="J83" s="6"/>
    </row>
    <row r="84" spans="1:10" x14ac:dyDescent="0.25">
      <c r="A84" s="5"/>
      <c r="B84" s="4" t="s">
        <v>35</v>
      </c>
      <c r="C84" s="4">
        <v>33</v>
      </c>
      <c r="D84" s="4">
        <v>44235</v>
      </c>
      <c r="E84" s="4" t="s">
        <v>216</v>
      </c>
      <c r="F84" s="4" t="s">
        <v>172</v>
      </c>
      <c r="G84" s="4">
        <v>1.3</v>
      </c>
      <c r="H84" s="4">
        <v>0.06</v>
      </c>
      <c r="I84" s="11">
        <f t="shared" si="6"/>
        <v>2.42914979757085</v>
      </c>
      <c r="J84" s="6"/>
    </row>
    <row r="85" spans="1:10" x14ac:dyDescent="0.25">
      <c r="A85" s="5"/>
      <c r="B85" s="4" t="s">
        <v>37</v>
      </c>
      <c r="C85" s="4">
        <v>33</v>
      </c>
      <c r="D85" s="4">
        <v>55347</v>
      </c>
      <c r="E85" s="4" t="s">
        <v>217</v>
      </c>
      <c r="F85" s="4" t="s">
        <v>280</v>
      </c>
      <c r="G85" s="4">
        <v>19</v>
      </c>
      <c r="H85" s="4">
        <v>0.05</v>
      </c>
      <c r="I85" s="11">
        <f t="shared" si="6"/>
        <v>2.0242914979757085</v>
      </c>
      <c r="J85" s="6"/>
    </row>
    <row r="86" spans="1:10" x14ac:dyDescent="0.25">
      <c r="A86" s="5"/>
      <c r="B86" s="4" t="s">
        <v>54</v>
      </c>
      <c r="C86" s="4">
        <v>32</v>
      </c>
      <c r="D86" s="4">
        <v>25985</v>
      </c>
      <c r="E86" s="4" t="s">
        <v>218</v>
      </c>
      <c r="F86" s="4" t="s">
        <v>204</v>
      </c>
      <c r="G86" s="4">
        <v>11</v>
      </c>
      <c r="H86" s="4">
        <v>0.23</v>
      </c>
      <c r="I86" s="11">
        <f t="shared" si="6"/>
        <v>9.3117408906882577</v>
      </c>
      <c r="J86" s="6"/>
    </row>
    <row r="87" spans="1:10" x14ac:dyDescent="0.25">
      <c r="A87" s="5"/>
      <c r="B87" s="4" t="s">
        <v>77</v>
      </c>
      <c r="C87" s="4">
        <v>31</v>
      </c>
      <c r="D87" s="4">
        <v>68240</v>
      </c>
      <c r="E87" s="4" t="s">
        <v>198</v>
      </c>
      <c r="F87" s="4" t="s">
        <v>173</v>
      </c>
      <c r="G87" s="4">
        <v>1.8</v>
      </c>
      <c r="H87" s="4">
        <v>0.04</v>
      </c>
      <c r="I87" s="11">
        <f t="shared" si="6"/>
        <v>1.6194331983805668</v>
      </c>
      <c r="J87" s="6"/>
    </row>
    <row r="88" spans="1:10" x14ac:dyDescent="0.25">
      <c r="A88" s="5"/>
      <c r="B88" s="4" t="s">
        <v>78</v>
      </c>
      <c r="C88" s="4">
        <v>31</v>
      </c>
      <c r="D88" s="4">
        <v>122581</v>
      </c>
      <c r="E88" s="4" t="s">
        <v>176</v>
      </c>
      <c r="F88" s="4" t="s">
        <v>172</v>
      </c>
      <c r="G88" s="4">
        <v>0.5</v>
      </c>
      <c r="H88" s="4">
        <v>0.02</v>
      </c>
      <c r="I88" s="11">
        <f t="shared" si="6"/>
        <v>0.80971659919028338</v>
      </c>
      <c r="J88" s="6"/>
    </row>
    <row r="89" spans="1:10" x14ac:dyDescent="0.25">
      <c r="A89" s="5"/>
      <c r="B89" s="4" t="s">
        <v>79</v>
      </c>
      <c r="C89" s="4">
        <v>31</v>
      </c>
      <c r="D89" s="4">
        <v>46343</v>
      </c>
      <c r="E89" s="4" t="s">
        <v>176</v>
      </c>
      <c r="F89" s="4" t="s">
        <v>172</v>
      </c>
      <c r="G89" s="4">
        <v>1.2</v>
      </c>
      <c r="H89" s="4">
        <v>0.02</v>
      </c>
      <c r="I89" s="11">
        <f t="shared" si="6"/>
        <v>0.80971659919028338</v>
      </c>
      <c r="J89" s="6"/>
    </row>
    <row r="90" spans="1:10" x14ac:dyDescent="0.25">
      <c r="A90" s="5"/>
      <c r="B90" s="4" t="s">
        <v>80</v>
      </c>
      <c r="C90" s="4">
        <v>31</v>
      </c>
      <c r="D90" s="4">
        <v>90380</v>
      </c>
      <c r="E90" s="4" t="s">
        <v>176</v>
      </c>
      <c r="F90" s="4" t="s">
        <v>172</v>
      </c>
      <c r="G90" s="4">
        <v>0.6</v>
      </c>
      <c r="H90" s="4">
        <v>0.17</v>
      </c>
      <c r="I90" s="11">
        <f t="shared" si="6"/>
        <v>6.8825910931174086</v>
      </c>
      <c r="J90" s="6"/>
    </row>
    <row r="91" spans="1:10" x14ac:dyDescent="0.25">
      <c r="A91" s="5"/>
      <c r="B91" s="4" t="s">
        <v>81</v>
      </c>
      <c r="C91" s="4">
        <v>30</v>
      </c>
      <c r="D91" s="4">
        <v>62767</v>
      </c>
      <c r="E91" s="4" t="s">
        <v>173</v>
      </c>
      <c r="F91" s="4" t="s">
        <v>173</v>
      </c>
      <c r="G91" s="4">
        <v>3.6</v>
      </c>
      <c r="H91" s="4">
        <v>0.04</v>
      </c>
      <c r="I91" s="11">
        <f t="shared" si="6"/>
        <v>1.6194331983805668</v>
      </c>
      <c r="J91" s="6"/>
    </row>
    <row r="92" spans="1:10" x14ac:dyDescent="0.25">
      <c r="A92" s="5"/>
      <c r="B92" s="4" t="s">
        <v>8</v>
      </c>
      <c r="C92" s="4">
        <v>30</v>
      </c>
      <c r="D92" s="4">
        <v>52106</v>
      </c>
      <c r="E92" s="4" t="s">
        <v>173</v>
      </c>
      <c r="F92" s="4" t="s">
        <v>172</v>
      </c>
      <c r="G92" s="4">
        <v>6</v>
      </c>
      <c r="H92" s="4">
        <v>0.11</v>
      </c>
      <c r="I92" s="11">
        <f t="shared" si="6"/>
        <v>4.4534412955465585</v>
      </c>
      <c r="J92" s="6"/>
    </row>
    <row r="93" spans="1:10" x14ac:dyDescent="0.25">
      <c r="A93" s="5"/>
      <c r="B93" s="4" t="s">
        <v>20</v>
      </c>
      <c r="C93" s="4">
        <v>29</v>
      </c>
      <c r="D93" s="4">
        <v>54873</v>
      </c>
      <c r="E93" s="4" t="s">
        <v>218</v>
      </c>
      <c r="F93" s="4" t="s">
        <v>218</v>
      </c>
      <c r="G93" s="4">
        <v>7.9</v>
      </c>
      <c r="H93" s="4">
        <v>0.05</v>
      </c>
      <c r="I93" s="11">
        <f t="shared" si="6"/>
        <v>2.0242914979757085</v>
      </c>
      <c r="J93" s="6"/>
    </row>
    <row r="94" spans="1:10" x14ac:dyDescent="0.25">
      <c r="A94" s="5"/>
      <c r="B94" s="4" t="s">
        <v>47</v>
      </c>
      <c r="C94" s="4">
        <v>29</v>
      </c>
      <c r="D94" s="4">
        <v>72996</v>
      </c>
      <c r="E94" s="4" t="s">
        <v>219</v>
      </c>
      <c r="F94" s="4" t="s">
        <v>280</v>
      </c>
      <c r="G94" s="4">
        <v>9.9</v>
      </c>
      <c r="H94" s="4">
        <v>0.04</v>
      </c>
      <c r="I94" s="11">
        <f t="shared" si="6"/>
        <v>1.6194331983805668</v>
      </c>
      <c r="J94" s="6"/>
    </row>
    <row r="95" spans="1:10" x14ac:dyDescent="0.25">
      <c r="A95" s="5"/>
      <c r="B95" s="4" t="s">
        <v>14</v>
      </c>
      <c r="C95" s="4">
        <v>27</v>
      </c>
      <c r="D95" s="4">
        <v>55069</v>
      </c>
      <c r="E95" s="4" t="s">
        <v>220</v>
      </c>
      <c r="F95" s="4" t="s">
        <v>241</v>
      </c>
      <c r="G95" s="4">
        <v>20.5</v>
      </c>
      <c r="H95" s="4">
        <v>0.05</v>
      </c>
      <c r="I95" s="11">
        <f t="shared" si="6"/>
        <v>2.0242914979757085</v>
      </c>
      <c r="J95" s="6"/>
    </row>
    <row r="96" spans="1:10" x14ac:dyDescent="0.25">
      <c r="A96" s="2"/>
      <c r="B96" s="3" t="s">
        <v>24</v>
      </c>
      <c r="C96" s="3">
        <v>26</v>
      </c>
      <c r="D96" s="3">
        <v>191937</v>
      </c>
      <c r="E96" s="3" t="s">
        <v>198</v>
      </c>
      <c r="F96" s="3" t="s">
        <v>173</v>
      </c>
      <c r="G96" s="3">
        <v>0.6</v>
      </c>
      <c r="H96" s="3">
        <v>0.01</v>
      </c>
      <c r="I96" s="18">
        <f t="shared" si="6"/>
        <v>0.40485829959514169</v>
      </c>
      <c r="J96" s="7"/>
    </row>
    <row r="97" spans="1:10" x14ac:dyDescent="0.25">
      <c r="A97" s="34" t="s">
        <v>159</v>
      </c>
      <c r="B97" s="36"/>
      <c r="C97" s="36"/>
      <c r="D97" s="36"/>
      <c r="E97" s="36"/>
      <c r="F97" s="36"/>
      <c r="G97" s="36"/>
      <c r="H97" s="36"/>
      <c r="I97" s="37"/>
      <c r="J97" s="38"/>
    </row>
    <row r="98" spans="1:10" x14ac:dyDescent="0.25">
      <c r="A98" s="40"/>
      <c r="B98" s="30" t="s">
        <v>47</v>
      </c>
      <c r="C98" s="30">
        <v>236</v>
      </c>
      <c r="D98" s="30">
        <v>72996</v>
      </c>
      <c r="E98" s="30" t="s">
        <v>221</v>
      </c>
      <c r="F98" s="30" t="s">
        <v>290</v>
      </c>
      <c r="G98" s="30">
        <v>31.7</v>
      </c>
      <c r="H98" s="30">
        <v>0.74</v>
      </c>
      <c r="I98" s="19">
        <f>(H98*100)/1.19</f>
        <v>62.184873949579831</v>
      </c>
      <c r="J98" s="32">
        <f>(H98*100)/0.9</f>
        <v>82.222222222222214</v>
      </c>
    </row>
    <row r="99" spans="1:10" x14ac:dyDescent="0.25">
      <c r="A99" s="40"/>
      <c r="B99" s="30" t="s">
        <v>11</v>
      </c>
      <c r="C99" s="30">
        <v>62</v>
      </c>
      <c r="D99" s="30">
        <v>60510</v>
      </c>
      <c r="E99" s="30" t="s">
        <v>222</v>
      </c>
      <c r="F99" s="30" t="s">
        <v>235</v>
      </c>
      <c r="G99" s="30">
        <v>17.5</v>
      </c>
      <c r="H99" s="30">
        <v>0.14000000000000001</v>
      </c>
      <c r="I99" s="19">
        <f t="shared" ref="I99:I104" si="8">(H99*100)/1.19</f>
        <v>11.764705882352944</v>
      </c>
      <c r="J99" s="32">
        <f t="shared" ref="J99:J100" si="9">(H99*100)/0.9</f>
        <v>15.555555555555557</v>
      </c>
    </row>
    <row r="100" spans="1:10" x14ac:dyDescent="0.25">
      <c r="A100" s="40"/>
      <c r="B100" s="30" t="s">
        <v>5</v>
      </c>
      <c r="C100" s="30">
        <v>59</v>
      </c>
      <c r="D100" s="30">
        <v>516651</v>
      </c>
      <c r="E100" s="30" t="s">
        <v>223</v>
      </c>
      <c r="F100" s="30" t="s">
        <v>291</v>
      </c>
      <c r="G100" s="30">
        <v>4.2</v>
      </c>
      <c r="H100" s="30">
        <v>0.02</v>
      </c>
      <c r="I100" s="19">
        <f t="shared" si="8"/>
        <v>1.680672268907563</v>
      </c>
      <c r="J100" s="32">
        <f t="shared" si="9"/>
        <v>2.2222222222222223</v>
      </c>
    </row>
    <row r="101" spans="1:10" x14ac:dyDescent="0.25">
      <c r="A101" s="5"/>
      <c r="B101" s="4" t="s">
        <v>21</v>
      </c>
      <c r="C101" s="4">
        <v>33</v>
      </c>
      <c r="D101" s="4">
        <v>26285</v>
      </c>
      <c r="E101" s="4" t="s">
        <v>198</v>
      </c>
      <c r="F101" s="4" t="s">
        <v>173</v>
      </c>
      <c r="G101" s="4">
        <v>6.9</v>
      </c>
      <c r="H101" s="4">
        <v>0.11</v>
      </c>
      <c r="I101" s="11">
        <f t="shared" si="8"/>
        <v>9.2436974789915975</v>
      </c>
      <c r="J101" s="17"/>
    </row>
    <row r="102" spans="1:10" x14ac:dyDescent="0.25">
      <c r="A102" s="5"/>
      <c r="B102" s="4" t="s">
        <v>19</v>
      </c>
      <c r="C102" s="4">
        <v>30</v>
      </c>
      <c r="D102" s="4">
        <v>44126</v>
      </c>
      <c r="E102" s="4" t="s">
        <v>217</v>
      </c>
      <c r="F102" s="4" t="s">
        <v>176</v>
      </c>
      <c r="G102" s="4">
        <v>8.1</v>
      </c>
      <c r="H102" s="4">
        <v>0.13</v>
      </c>
      <c r="I102" s="11">
        <f t="shared" si="8"/>
        <v>10.92436974789916</v>
      </c>
      <c r="J102" s="6"/>
    </row>
    <row r="103" spans="1:10" x14ac:dyDescent="0.25">
      <c r="A103" s="5"/>
      <c r="B103" s="4" t="s">
        <v>15</v>
      </c>
      <c r="C103" s="4">
        <v>26</v>
      </c>
      <c r="D103" s="4">
        <v>71317</v>
      </c>
      <c r="E103" s="4" t="s">
        <v>224</v>
      </c>
      <c r="F103" s="4" t="s">
        <v>292</v>
      </c>
      <c r="G103" s="4">
        <v>20.2</v>
      </c>
      <c r="H103" s="4">
        <v>0.04</v>
      </c>
      <c r="I103" s="11">
        <f t="shared" si="8"/>
        <v>3.3613445378151261</v>
      </c>
      <c r="J103" s="6"/>
    </row>
    <row r="104" spans="1:10" x14ac:dyDescent="0.25">
      <c r="A104" s="2"/>
      <c r="B104" s="3" t="s">
        <v>142</v>
      </c>
      <c r="C104" s="3">
        <v>15</v>
      </c>
      <c r="D104" s="3">
        <v>210967</v>
      </c>
      <c r="E104" s="3" t="s">
        <v>225</v>
      </c>
      <c r="F104" s="3" t="s">
        <v>225</v>
      </c>
      <c r="G104" s="3">
        <v>0.5</v>
      </c>
      <c r="H104" s="3">
        <v>0.01</v>
      </c>
      <c r="I104" s="18">
        <f t="shared" si="8"/>
        <v>0.84033613445378152</v>
      </c>
      <c r="J104" s="7"/>
    </row>
    <row r="105" spans="1:10" x14ac:dyDescent="0.25">
      <c r="A105" s="34" t="s">
        <v>160</v>
      </c>
      <c r="B105" s="36"/>
      <c r="C105" s="36"/>
      <c r="D105" s="36"/>
      <c r="E105" s="36"/>
      <c r="F105" s="36"/>
      <c r="G105" s="36"/>
      <c r="H105" s="36"/>
      <c r="I105" s="37"/>
      <c r="J105" s="38"/>
    </row>
    <row r="106" spans="1:10" x14ac:dyDescent="0.25">
      <c r="A106" s="40"/>
      <c r="B106" s="30" t="s">
        <v>47</v>
      </c>
      <c r="C106" s="30">
        <v>235</v>
      </c>
      <c r="D106" s="30">
        <v>72996</v>
      </c>
      <c r="E106" s="30" t="s">
        <v>226</v>
      </c>
      <c r="F106" s="30" t="s">
        <v>293</v>
      </c>
      <c r="G106" s="30">
        <v>30.6</v>
      </c>
      <c r="H106" s="30">
        <v>0.88</v>
      </c>
      <c r="I106" s="19">
        <f>(H106*100)/1.27</f>
        <v>69.29133858267717</v>
      </c>
      <c r="J106" s="32">
        <v>100</v>
      </c>
    </row>
    <row r="107" spans="1:10" x14ac:dyDescent="0.25">
      <c r="A107" s="5"/>
      <c r="B107" s="4" t="s">
        <v>54</v>
      </c>
      <c r="C107" s="4">
        <v>47</v>
      </c>
      <c r="D107" s="4">
        <v>25985</v>
      </c>
      <c r="E107" s="4" t="s">
        <v>217</v>
      </c>
      <c r="F107" s="4" t="s">
        <v>176</v>
      </c>
      <c r="G107" s="4">
        <v>21.2</v>
      </c>
      <c r="H107" s="4">
        <v>0.11</v>
      </c>
      <c r="I107" s="11">
        <f t="shared" ref="I107:I113" si="10">(H107*100)/1.27</f>
        <v>8.6614173228346463</v>
      </c>
      <c r="J107" s="6"/>
    </row>
    <row r="108" spans="1:10" x14ac:dyDescent="0.25">
      <c r="A108" s="5"/>
      <c r="B108" s="4" t="s">
        <v>14</v>
      </c>
      <c r="C108" s="4">
        <v>33</v>
      </c>
      <c r="D108" s="4">
        <v>55069</v>
      </c>
      <c r="E108" s="4" t="s">
        <v>173</v>
      </c>
      <c r="F108" s="4" t="s">
        <v>173</v>
      </c>
      <c r="G108" s="4">
        <v>2.1</v>
      </c>
      <c r="H108" s="4">
        <v>0.05</v>
      </c>
      <c r="I108" s="11">
        <f t="shared" si="10"/>
        <v>3.9370078740157481</v>
      </c>
      <c r="J108" s="6"/>
    </row>
    <row r="109" spans="1:10" x14ac:dyDescent="0.25">
      <c r="A109" s="5"/>
      <c r="B109" s="4" t="s">
        <v>143</v>
      </c>
      <c r="C109" s="4">
        <v>33</v>
      </c>
      <c r="D109" s="4">
        <v>180246</v>
      </c>
      <c r="E109" s="4" t="s">
        <v>217</v>
      </c>
      <c r="F109" s="4" t="s">
        <v>172</v>
      </c>
      <c r="G109" s="4">
        <v>0.4</v>
      </c>
      <c r="H109" s="4">
        <v>0.02</v>
      </c>
      <c r="I109" s="11">
        <f t="shared" si="10"/>
        <v>1.5748031496062991</v>
      </c>
      <c r="J109" s="6"/>
    </row>
    <row r="110" spans="1:10" x14ac:dyDescent="0.25">
      <c r="A110" s="5"/>
      <c r="B110" s="4" t="s">
        <v>11</v>
      </c>
      <c r="C110" s="4">
        <v>30</v>
      </c>
      <c r="D110" s="4">
        <v>60510</v>
      </c>
      <c r="E110" s="4" t="s">
        <v>227</v>
      </c>
      <c r="F110" s="4" t="s">
        <v>256</v>
      </c>
      <c r="G110" s="4">
        <v>18.100000000000001</v>
      </c>
      <c r="H110" s="4">
        <v>0.05</v>
      </c>
      <c r="I110" s="11">
        <f t="shared" si="10"/>
        <v>3.9370078740157481</v>
      </c>
      <c r="J110" s="6"/>
    </row>
    <row r="111" spans="1:10" x14ac:dyDescent="0.25">
      <c r="A111" s="5"/>
      <c r="B111" s="4" t="s">
        <v>5</v>
      </c>
      <c r="C111" s="4">
        <v>29</v>
      </c>
      <c r="D111" s="4">
        <v>516651</v>
      </c>
      <c r="E111" s="4" t="s">
        <v>228</v>
      </c>
      <c r="F111" s="4" t="s">
        <v>294</v>
      </c>
      <c r="G111" s="4">
        <v>9.1</v>
      </c>
      <c r="H111" s="4">
        <v>0.02</v>
      </c>
      <c r="I111" s="11">
        <f t="shared" si="10"/>
        <v>1.5748031496062991</v>
      </c>
      <c r="J111" s="6"/>
    </row>
    <row r="112" spans="1:10" x14ac:dyDescent="0.25">
      <c r="A112" s="5"/>
      <c r="B112" s="4" t="s">
        <v>15</v>
      </c>
      <c r="C112" s="4">
        <v>23</v>
      </c>
      <c r="D112" s="4">
        <v>71317</v>
      </c>
      <c r="E112" s="4" t="s">
        <v>218</v>
      </c>
      <c r="F112" s="4" t="s">
        <v>218</v>
      </c>
      <c r="G112" s="4">
        <v>6.9</v>
      </c>
      <c r="H112" s="4">
        <v>0.04</v>
      </c>
      <c r="I112" s="11">
        <f t="shared" si="10"/>
        <v>3.1496062992125982</v>
      </c>
      <c r="J112" s="6"/>
    </row>
    <row r="113" spans="1:11" x14ac:dyDescent="0.25">
      <c r="A113" s="2"/>
      <c r="B113" s="3" t="s">
        <v>22</v>
      </c>
      <c r="C113" s="3">
        <v>17</v>
      </c>
      <c r="D113" s="3">
        <v>26933</v>
      </c>
      <c r="E113" s="3" t="s">
        <v>200</v>
      </c>
      <c r="F113" s="3" t="s">
        <v>218</v>
      </c>
      <c r="G113" s="3">
        <v>11.5</v>
      </c>
      <c r="H113" s="3">
        <v>0.1</v>
      </c>
      <c r="I113" s="18">
        <f t="shared" si="10"/>
        <v>7.8740157480314963</v>
      </c>
      <c r="J113" s="7"/>
    </row>
    <row r="114" spans="1:11" x14ac:dyDescent="0.25">
      <c r="A114" s="34" t="s">
        <v>161</v>
      </c>
      <c r="B114" s="36"/>
      <c r="C114" s="36"/>
      <c r="D114" s="36"/>
      <c r="E114" s="36"/>
      <c r="F114" s="36"/>
      <c r="G114" s="36"/>
      <c r="H114" s="36"/>
      <c r="I114" s="37"/>
      <c r="J114" s="38"/>
    </row>
    <row r="115" spans="1:11" x14ac:dyDescent="0.25">
      <c r="A115" s="40"/>
      <c r="B115" s="30" t="s">
        <v>5</v>
      </c>
      <c r="C115" s="30">
        <v>392</v>
      </c>
      <c r="D115" s="30">
        <v>516651</v>
      </c>
      <c r="E115" s="30" t="s">
        <v>229</v>
      </c>
      <c r="F115" s="30" t="s">
        <v>295</v>
      </c>
      <c r="G115" s="30">
        <v>19.100000000000001</v>
      </c>
      <c r="H115" s="30">
        <v>0.14000000000000001</v>
      </c>
      <c r="I115" s="19">
        <f>(H115*100)/4.68</f>
        <v>2.9914529914529919</v>
      </c>
      <c r="J115" s="32">
        <f>(H115*100)/3.25</f>
        <v>4.3076923076923084</v>
      </c>
    </row>
    <row r="116" spans="1:11" x14ac:dyDescent="0.25">
      <c r="A116" s="40"/>
      <c r="B116" s="30" t="s">
        <v>144</v>
      </c>
      <c r="C116" s="30">
        <v>248</v>
      </c>
      <c r="D116" s="30">
        <v>93247</v>
      </c>
      <c r="E116" s="30" t="s">
        <v>230</v>
      </c>
      <c r="F116" s="30" t="s">
        <v>296</v>
      </c>
      <c r="G116" s="30">
        <v>34.799999999999997</v>
      </c>
      <c r="H116" s="30">
        <v>0.42</v>
      </c>
      <c r="I116" s="19">
        <f t="shared" ref="I116:I148" si="11">(H116*100)/4.68</f>
        <v>8.9743589743589745</v>
      </c>
      <c r="J116" s="32">
        <f t="shared" ref="J116:J125" si="12">(H116*100)/3.25</f>
        <v>12.923076923076923</v>
      </c>
    </row>
    <row r="117" spans="1:11" x14ac:dyDescent="0.25">
      <c r="A117" s="40"/>
      <c r="B117" s="30" t="s">
        <v>49</v>
      </c>
      <c r="C117" s="30">
        <v>202</v>
      </c>
      <c r="D117" s="30">
        <v>36246</v>
      </c>
      <c r="E117" s="30" t="s">
        <v>231</v>
      </c>
      <c r="F117" s="30" t="s">
        <v>297</v>
      </c>
      <c r="G117" s="30">
        <v>60.9</v>
      </c>
      <c r="H117" s="30">
        <v>0.8</v>
      </c>
      <c r="I117" s="19">
        <f t="shared" si="11"/>
        <v>17.094017094017094</v>
      </c>
      <c r="J117" s="32">
        <f t="shared" si="12"/>
        <v>24.615384615384617</v>
      </c>
    </row>
    <row r="118" spans="1:11" x14ac:dyDescent="0.25">
      <c r="A118" s="40"/>
      <c r="B118" s="30" t="s">
        <v>47</v>
      </c>
      <c r="C118" s="30">
        <v>121</v>
      </c>
      <c r="D118" s="30">
        <v>72996</v>
      </c>
      <c r="E118" s="30" t="s">
        <v>232</v>
      </c>
      <c r="F118" s="30" t="s">
        <v>298</v>
      </c>
      <c r="G118" s="30">
        <v>25.3</v>
      </c>
      <c r="H118" s="30">
        <v>0.56000000000000005</v>
      </c>
      <c r="I118" s="19">
        <f t="shared" si="11"/>
        <v>11.965811965811968</v>
      </c>
      <c r="J118" s="32">
        <f t="shared" si="12"/>
        <v>17.230769230769234</v>
      </c>
    </row>
    <row r="119" spans="1:11" x14ac:dyDescent="0.25">
      <c r="A119" s="40"/>
      <c r="B119" s="30" t="s">
        <v>26</v>
      </c>
      <c r="C119" s="30">
        <v>106</v>
      </c>
      <c r="D119" s="30">
        <v>55069</v>
      </c>
      <c r="E119" s="30" t="s">
        <v>233</v>
      </c>
      <c r="F119" s="30" t="s">
        <v>210</v>
      </c>
      <c r="G119" s="30">
        <v>21.5</v>
      </c>
      <c r="H119" s="30">
        <v>0.22</v>
      </c>
      <c r="I119" s="19">
        <f t="shared" si="11"/>
        <v>4.700854700854701</v>
      </c>
      <c r="J119" s="32">
        <f t="shared" si="12"/>
        <v>6.7692307692307692</v>
      </c>
    </row>
    <row r="120" spans="1:11" x14ac:dyDescent="0.25">
      <c r="A120" s="40"/>
      <c r="B120" s="30" t="s">
        <v>42</v>
      </c>
      <c r="C120" s="30">
        <v>78</v>
      </c>
      <c r="D120" s="30">
        <v>60510</v>
      </c>
      <c r="E120" s="30" t="s">
        <v>234</v>
      </c>
      <c r="F120" s="30" t="s">
        <v>299</v>
      </c>
      <c r="G120" s="30">
        <v>15.2</v>
      </c>
      <c r="H120" s="30">
        <v>0.2</v>
      </c>
      <c r="I120" s="19">
        <f t="shared" si="11"/>
        <v>4.2735042735042734</v>
      </c>
      <c r="J120" s="32">
        <f t="shared" si="12"/>
        <v>6.1538461538461542</v>
      </c>
    </row>
    <row r="121" spans="1:11" x14ac:dyDescent="0.25">
      <c r="A121" s="40"/>
      <c r="B121" s="30" t="s">
        <v>54</v>
      </c>
      <c r="C121" s="30">
        <v>67</v>
      </c>
      <c r="D121" s="30">
        <v>25985</v>
      </c>
      <c r="E121" s="30" t="s">
        <v>235</v>
      </c>
      <c r="F121" s="30" t="s">
        <v>300</v>
      </c>
      <c r="G121" s="30">
        <v>24.1</v>
      </c>
      <c r="H121" s="30">
        <v>0.36</v>
      </c>
      <c r="I121" s="19">
        <f t="shared" si="11"/>
        <v>7.6923076923076925</v>
      </c>
      <c r="J121" s="32">
        <f t="shared" si="12"/>
        <v>11.076923076923077</v>
      </c>
    </row>
    <row r="122" spans="1:11" x14ac:dyDescent="0.25">
      <c r="A122" s="40"/>
      <c r="B122" s="30" t="s">
        <v>10</v>
      </c>
      <c r="C122" s="30">
        <v>66</v>
      </c>
      <c r="D122" s="30">
        <v>73433</v>
      </c>
      <c r="E122" s="30" t="s">
        <v>236</v>
      </c>
      <c r="F122" s="30" t="s">
        <v>301</v>
      </c>
      <c r="G122" s="30">
        <v>27</v>
      </c>
      <c r="H122" s="30">
        <v>0.2</v>
      </c>
      <c r="I122" s="19">
        <f t="shared" si="11"/>
        <v>4.2735042735042734</v>
      </c>
      <c r="J122" s="32">
        <f t="shared" si="12"/>
        <v>6.1538461538461542</v>
      </c>
    </row>
    <row r="123" spans="1:11" x14ac:dyDescent="0.25">
      <c r="A123" s="5"/>
      <c r="B123" s="4" t="s">
        <v>65</v>
      </c>
      <c r="C123" s="4">
        <v>61</v>
      </c>
      <c r="D123" s="4">
        <v>36166</v>
      </c>
      <c r="E123" s="4" t="s">
        <v>237</v>
      </c>
      <c r="F123" s="4" t="s">
        <v>172</v>
      </c>
      <c r="G123" s="4">
        <v>1.9</v>
      </c>
      <c r="H123" s="4">
        <v>0.08</v>
      </c>
      <c r="I123" s="19">
        <f t="shared" si="11"/>
        <v>1.7094017094017095</v>
      </c>
      <c r="J123" s="17"/>
    </row>
    <row r="124" spans="1:11" x14ac:dyDescent="0.25">
      <c r="A124" s="5"/>
      <c r="B124" s="30" t="s">
        <v>88</v>
      </c>
      <c r="C124" s="30">
        <v>60</v>
      </c>
      <c r="D124" s="30">
        <v>44126</v>
      </c>
      <c r="E124" s="30" t="s">
        <v>186</v>
      </c>
      <c r="F124" s="30" t="s">
        <v>184</v>
      </c>
      <c r="G124" s="30">
        <v>8.1</v>
      </c>
      <c r="H124" s="30">
        <v>0.13</v>
      </c>
      <c r="I124" s="19">
        <f t="shared" si="11"/>
        <v>2.7777777777777781</v>
      </c>
      <c r="J124" s="32">
        <f t="shared" si="12"/>
        <v>4</v>
      </c>
      <c r="K124" s="39"/>
    </row>
    <row r="125" spans="1:11" x14ac:dyDescent="0.25">
      <c r="A125" s="5"/>
      <c r="B125" s="30" t="s">
        <v>22</v>
      </c>
      <c r="C125" s="30">
        <v>50</v>
      </c>
      <c r="D125" s="30">
        <v>26933</v>
      </c>
      <c r="E125" s="30" t="s">
        <v>186</v>
      </c>
      <c r="F125" s="30" t="s">
        <v>184</v>
      </c>
      <c r="G125" s="30">
        <v>14.6</v>
      </c>
      <c r="H125" s="30">
        <v>0.22</v>
      </c>
      <c r="I125" s="19">
        <f t="shared" si="11"/>
        <v>4.700854700854701</v>
      </c>
      <c r="J125" s="32">
        <f t="shared" si="12"/>
        <v>6.7692307692307692</v>
      </c>
      <c r="K125" s="39"/>
    </row>
    <row r="126" spans="1:11" x14ac:dyDescent="0.25">
      <c r="A126" s="5"/>
      <c r="B126" s="4" t="s">
        <v>52</v>
      </c>
      <c r="C126" s="4">
        <v>35</v>
      </c>
      <c r="D126" s="4">
        <v>86043</v>
      </c>
      <c r="E126" s="4" t="s">
        <v>238</v>
      </c>
      <c r="F126" s="4" t="s">
        <v>202</v>
      </c>
      <c r="G126" s="4">
        <v>6.3</v>
      </c>
      <c r="H126" s="4">
        <v>0.03</v>
      </c>
      <c r="I126" s="11">
        <f t="shared" si="11"/>
        <v>0.64102564102564108</v>
      </c>
      <c r="J126" s="17"/>
    </row>
    <row r="127" spans="1:11" x14ac:dyDescent="0.25">
      <c r="A127" s="5"/>
      <c r="B127" s="4" t="s">
        <v>56</v>
      </c>
      <c r="C127" s="4">
        <v>35</v>
      </c>
      <c r="D127" s="4">
        <v>23296</v>
      </c>
      <c r="E127" s="4" t="s">
        <v>184</v>
      </c>
      <c r="F127" s="4" t="s">
        <v>173</v>
      </c>
      <c r="G127" s="4">
        <v>6</v>
      </c>
      <c r="H127" s="4">
        <v>0.12</v>
      </c>
      <c r="I127" s="11">
        <f t="shared" si="11"/>
        <v>2.5641025641025643</v>
      </c>
      <c r="J127" s="6"/>
    </row>
    <row r="128" spans="1:11" x14ac:dyDescent="0.25">
      <c r="A128" s="5"/>
      <c r="B128" s="4" t="s">
        <v>145</v>
      </c>
      <c r="C128" s="4">
        <v>34</v>
      </c>
      <c r="D128" s="4">
        <v>66735</v>
      </c>
      <c r="E128" s="4" t="s">
        <v>239</v>
      </c>
      <c r="F128" s="4" t="s">
        <v>219</v>
      </c>
      <c r="G128" s="4">
        <v>21</v>
      </c>
      <c r="H128" s="4">
        <v>0.08</v>
      </c>
      <c r="I128" s="11">
        <f t="shared" si="11"/>
        <v>1.7094017094017095</v>
      </c>
      <c r="J128" s="6"/>
    </row>
    <row r="129" spans="1:10" x14ac:dyDescent="0.25">
      <c r="A129" s="5"/>
      <c r="B129" s="4" t="s">
        <v>146</v>
      </c>
      <c r="C129" s="4">
        <v>34</v>
      </c>
      <c r="D129" s="4">
        <v>60994</v>
      </c>
      <c r="E129" s="4" t="s">
        <v>189</v>
      </c>
      <c r="F129" s="4" t="s">
        <v>173</v>
      </c>
      <c r="G129" s="4">
        <v>2.6</v>
      </c>
      <c r="H129" s="4">
        <v>0.05</v>
      </c>
      <c r="I129" s="11">
        <f t="shared" si="11"/>
        <v>1.0683760683760684</v>
      </c>
      <c r="J129" s="6"/>
    </row>
    <row r="130" spans="1:10" x14ac:dyDescent="0.25">
      <c r="A130" s="5"/>
      <c r="B130" s="4" t="s">
        <v>23</v>
      </c>
      <c r="C130" s="4">
        <v>33</v>
      </c>
      <c r="D130" s="4">
        <v>44235</v>
      </c>
      <c r="E130" s="4" t="s">
        <v>235</v>
      </c>
      <c r="F130" s="4" t="s">
        <v>172</v>
      </c>
      <c r="G130" s="4">
        <v>1.3</v>
      </c>
      <c r="H130" s="4">
        <v>0.06</v>
      </c>
      <c r="I130" s="11">
        <f t="shared" si="11"/>
        <v>1.2820512820512822</v>
      </c>
      <c r="J130" s="6"/>
    </row>
    <row r="131" spans="1:10" x14ac:dyDescent="0.25">
      <c r="A131" s="5"/>
      <c r="B131" s="4" t="s">
        <v>147</v>
      </c>
      <c r="C131" s="4">
        <v>32</v>
      </c>
      <c r="D131" s="4">
        <v>119862</v>
      </c>
      <c r="E131" s="4" t="s">
        <v>172</v>
      </c>
      <c r="F131" s="4" t="s">
        <v>172</v>
      </c>
      <c r="G131" s="4">
        <v>0.6</v>
      </c>
      <c r="H131" s="4">
        <v>0.02</v>
      </c>
      <c r="I131" s="11">
        <f t="shared" si="11"/>
        <v>0.42735042735042739</v>
      </c>
      <c r="J131" s="6"/>
    </row>
    <row r="132" spans="1:10" x14ac:dyDescent="0.25">
      <c r="A132" s="5"/>
      <c r="B132" s="4" t="s">
        <v>148</v>
      </c>
      <c r="C132" s="4">
        <v>32</v>
      </c>
      <c r="D132" s="4">
        <v>23873</v>
      </c>
      <c r="E132" s="4" t="s">
        <v>189</v>
      </c>
      <c r="F132" s="4" t="s">
        <v>173</v>
      </c>
      <c r="G132" s="4">
        <v>12.4</v>
      </c>
      <c r="H132" s="4">
        <v>0.12</v>
      </c>
      <c r="I132" s="11">
        <f t="shared" si="11"/>
        <v>2.5641025641025643</v>
      </c>
      <c r="J132" s="6"/>
    </row>
    <row r="133" spans="1:10" x14ac:dyDescent="0.25">
      <c r="A133" s="5"/>
      <c r="B133" s="4" t="s">
        <v>149</v>
      </c>
      <c r="C133" s="4">
        <v>31</v>
      </c>
      <c r="D133" s="4">
        <v>72174</v>
      </c>
      <c r="E133" s="4" t="s">
        <v>178</v>
      </c>
      <c r="F133" s="4" t="s">
        <v>178</v>
      </c>
      <c r="G133" s="4">
        <v>6.8</v>
      </c>
      <c r="H133" s="4">
        <v>0.04</v>
      </c>
      <c r="I133" s="11">
        <f t="shared" si="11"/>
        <v>0.85470085470085477</v>
      </c>
      <c r="J133" s="6"/>
    </row>
    <row r="134" spans="1:10" x14ac:dyDescent="0.25">
      <c r="A134" s="5"/>
      <c r="B134" s="4" t="s">
        <v>122</v>
      </c>
      <c r="C134" s="4">
        <v>28</v>
      </c>
      <c r="D134" s="4">
        <v>191937</v>
      </c>
      <c r="E134" s="4" t="s">
        <v>173</v>
      </c>
      <c r="F134" s="4" t="s">
        <v>173</v>
      </c>
      <c r="G134" s="4">
        <v>1.2</v>
      </c>
      <c r="H134" s="4">
        <v>0.01</v>
      </c>
      <c r="I134" s="11">
        <f t="shared" si="11"/>
        <v>0.21367521367521369</v>
      </c>
      <c r="J134" s="6"/>
    </row>
    <row r="135" spans="1:10" x14ac:dyDescent="0.25">
      <c r="A135" s="5"/>
      <c r="B135" s="4" t="s">
        <v>150</v>
      </c>
      <c r="C135" s="4">
        <v>28</v>
      </c>
      <c r="D135" s="4">
        <v>44009</v>
      </c>
      <c r="E135" s="4" t="s">
        <v>172</v>
      </c>
      <c r="F135" s="4" t="s">
        <v>172</v>
      </c>
      <c r="G135" s="4">
        <v>1.6</v>
      </c>
      <c r="H135" s="4">
        <v>7.0000000000000007E-2</v>
      </c>
      <c r="I135" s="11">
        <f t="shared" si="11"/>
        <v>1.495726495726496</v>
      </c>
      <c r="J135" s="6"/>
    </row>
    <row r="136" spans="1:10" x14ac:dyDescent="0.25">
      <c r="A136" s="5"/>
      <c r="B136" s="4" t="s">
        <v>30</v>
      </c>
      <c r="C136" s="4">
        <v>27</v>
      </c>
      <c r="D136" s="4">
        <v>30759</v>
      </c>
      <c r="E136" s="4" t="s">
        <v>199</v>
      </c>
      <c r="F136" s="4" t="s">
        <v>206</v>
      </c>
      <c r="G136" s="4">
        <v>23.2</v>
      </c>
      <c r="H136" s="4">
        <v>0.09</v>
      </c>
      <c r="I136" s="11">
        <f t="shared" si="11"/>
        <v>1.9230769230769231</v>
      </c>
      <c r="J136" s="6"/>
    </row>
    <row r="137" spans="1:10" x14ac:dyDescent="0.25">
      <c r="A137" s="5"/>
      <c r="B137" s="4" t="s">
        <v>58</v>
      </c>
      <c r="C137" s="4">
        <v>26</v>
      </c>
      <c r="D137" s="4">
        <v>70029</v>
      </c>
      <c r="E137" s="4" t="s">
        <v>176</v>
      </c>
      <c r="F137" s="4" t="s">
        <v>189</v>
      </c>
      <c r="G137" s="4">
        <v>4.0999999999999996</v>
      </c>
      <c r="H137" s="4">
        <v>0.04</v>
      </c>
      <c r="I137" s="11">
        <f t="shared" si="11"/>
        <v>0.85470085470085477</v>
      </c>
      <c r="J137" s="6"/>
    </row>
    <row r="138" spans="1:10" x14ac:dyDescent="0.25">
      <c r="A138" s="5"/>
      <c r="B138" s="4" t="s">
        <v>25</v>
      </c>
      <c r="C138" s="4">
        <v>26</v>
      </c>
      <c r="D138" s="4">
        <v>89079</v>
      </c>
      <c r="E138" s="4" t="s">
        <v>202</v>
      </c>
      <c r="F138" s="4" t="s">
        <v>176</v>
      </c>
      <c r="G138" s="4">
        <v>4.5999999999999996</v>
      </c>
      <c r="H138" s="4">
        <v>0.03</v>
      </c>
      <c r="I138" s="11">
        <f t="shared" si="11"/>
        <v>0.64102564102564108</v>
      </c>
      <c r="J138" s="6"/>
    </row>
    <row r="139" spans="1:10" x14ac:dyDescent="0.25">
      <c r="A139" s="5"/>
      <c r="B139" s="4" t="s">
        <v>151</v>
      </c>
      <c r="C139" s="4">
        <v>26</v>
      </c>
      <c r="D139" s="4">
        <v>19588</v>
      </c>
      <c r="E139" s="4" t="s">
        <v>176</v>
      </c>
      <c r="F139" s="4" t="s">
        <v>173</v>
      </c>
      <c r="G139" s="4">
        <v>5.6</v>
      </c>
      <c r="H139" s="4">
        <v>0.14000000000000001</v>
      </c>
      <c r="I139" s="11">
        <f t="shared" si="11"/>
        <v>2.9914529914529919</v>
      </c>
      <c r="J139" s="6"/>
    </row>
    <row r="140" spans="1:10" x14ac:dyDescent="0.25">
      <c r="A140" s="5"/>
      <c r="B140" s="4" t="s">
        <v>152</v>
      </c>
      <c r="C140" s="4">
        <v>26</v>
      </c>
      <c r="D140" s="4">
        <v>199104</v>
      </c>
      <c r="E140" s="4" t="s">
        <v>176</v>
      </c>
      <c r="F140" s="4" t="s">
        <v>173</v>
      </c>
      <c r="G140" s="4">
        <v>0.8</v>
      </c>
      <c r="H140" s="4">
        <v>0.01</v>
      </c>
      <c r="I140" s="11">
        <f t="shared" si="11"/>
        <v>0.21367521367521369</v>
      </c>
      <c r="J140" s="6"/>
    </row>
    <row r="141" spans="1:10" x14ac:dyDescent="0.25">
      <c r="A141" s="5"/>
      <c r="B141" s="4" t="s">
        <v>153</v>
      </c>
      <c r="C141" s="4">
        <v>26</v>
      </c>
      <c r="D141" s="4">
        <v>197091</v>
      </c>
      <c r="E141" s="4" t="s">
        <v>189</v>
      </c>
      <c r="F141" s="4" t="s">
        <v>172</v>
      </c>
      <c r="G141" s="4">
        <v>0.3</v>
      </c>
      <c r="H141" s="4">
        <v>0.01</v>
      </c>
      <c r="I141" s="11">
        <f t="shared" si="11"/>
        <v>0.21367521367521369</v>
      </c>
      <c r="J141" s="6"/>
    </row>
    <row r="142" spans="1:10" x14ac:dyDescent="0.25">
      <c r="A142" s="5"/>
      <c r="B142" s="4" t="s">
        <v>43</v>
      </c>
      <c r="C142" s="4">
        <v>25</v>
      </c>
      <c r="D142" s="4">
        <v>39518</v>
      </c>
      <c r="E142" s="4" t="s">
        <v>240</v>
      </c>
      <c r="F142" s="4" t="s">
        <v>243</v>
      </c>
      <c r="G142" s="4">
        <v>23</v>
      </c>
      <c r="H142" s="4">
        <v>7.0000000000000007E-2</v>
      </c>
      <c r="I142" s="11">
        <f t="shared" si="11"/>
        <v>1.495726495726496</v>
      </c>
      <c r="J142" s="6"/>
    </row>
    <row r="143" spans="1:10" x14ac:dyDescent="0.25">
      <c r="A143" s="5"/>
      <c r="B143" s="4" t="s">
        <v>44</v>
      </c>
      <c r="C143" s="4">
        <v>25</v>
      </c>
      <c r="D143" s="4">
        <v>45861</v>
      </c>
      <c r="E143" s="4" t="s">
        <v>241</v>
      </c>
      <c r="F143" s="4" t="s">
        <v>206</v>
      </c>
      <c r="G143" s="4">
        <v>17.5</v>
      </c>
      <c r="H143" s="4">
        <v>0.06</v>
      </c>
      <c r="I143" s="11">
        <f t="shared" si="11"/>
        <v>1.2820512820512822</v>
      </c>
      <c r="J143" s="6"/>
    </row>
    <row r="144" spans="1:10" x14ac:dyDescent="0.25">
      <c r="A144" s="5"/>
      <c r="B144" s="4" t="s">
        <v>57</v>
      </c>
      <c r="C144" s="4">
        <v>22</v>
      </c>
      <c r="D144" s="4">
        <v>53031</v>
      </c>
      <c r="E144" s="4" t="s">
        <v>242</v>
      </c>
      <c r="F144" s="4" t="s">
        <v>242</v>
      </c>
      <c r="G144" s="4">
        <v>7.6</v>
      </c>
      <c r="H144" s="4">
        <v>0.05</v>
      </c>
      <c r="I144" s="11">
        <f t="shared" si="11"/>
        <v>1.0683760683760684</v>
      </c>
      <c r="J144" s="6"/>
    </row>
    <row r="145" spans="1:10" x14ac:dyDescent="0.25">
      <c r="A145" s="5"/>
      <c r="B145" s="4" t="s">
        <v>15</v>
      </c>
      <c r="C145" s="4">
        <v>22</v>
      </c>
      <c r="D145" s="4">
        <v>71317</v>
      </c>
      <c r="E145" s="4" t="s">
        <v>243</v>
      </c>
      <c r="F145" s="4" t="s">
        <v>206</v>
      </c>
      <c r="G145" s="4">
        <v>9</v>
      </c>
      <c r="H145" s="4">
        <v>0.08</v>
      </c>
      <c r="I145" s="11">
        <f t="shared" si="11"/>
        <v>1.7094017094017095</v>
      </c>
      <c r="J145" s="6"/>
    </row>
    <row r="146" spans="1:10" x14ac:dyDescent="0.25">
      <c r="A146" s="5"/>
      <c r="B146" s="4" t="s">
        <v>154</v>
      </c>
      <c r="C146" s="4">
        <v>20</v>
      </c>
      <c r="D146" s="4">
        <v>111550</v>
      </c>
      <c r="E146" s="4" t="s">
        <v>225</v>
      </c>
      <c r="F146" s="4" t="s">
        <v>225</v>
      </c>
      <c r="G146" s="4">
        <v>1.1000000000000001</v>
      </c>
      <c r="H146" s="4">
        <v>0.02</v>
      </c>
      <c r="I146" s="11">
        <f t="shared" si="11"/>
        <v>0.42735042735042739</v>
      </c>
      <c r="J146" s="6"/>
    </row>
    <row r="147" spans="1:10" x14ac:dyDescent="0.25">
      <c r="A147" s="5"/>
      <c r="B147" s="4" t="s">
        <v>59</v>
      </c>
      <c r="C147" s="4">
        <v>20</v>
      </c>
      <c r="D147" s="4">
        <v>22435</v>
      </c>
      <c r="E147" s="4" t="s">
        <v>204</v>
      </c>
      <c r="F147" s="4" t="s">
        <v>204</v>
      </c>
      <c r="G147" s="4">
        <v>10.4</v>
      </c>
      <c r="H147" s="4">
        <v>0.12</v>
      </c>
      <c r="I147" s="11">
        <f t="shared" si="11"/>
        <v>2.5641025641025643</v>
      </c>
      <c r="J147" s="6"/>
    </row>
    <row r="148" spans="1:10" x14ac:dyDescent="0.25">
      <c r="A148" s="2"/>
      <c r="B148" s="3" t="s">
        <v>55</v>
      </c>
      <c r="C148" s="3">
        <v>17</v>
      </c>
      <c r="D148" s="3">
        <v>90194</v>
      </c>
      <c r="E148" s="3" t="s">
        <v>198</v>
      </c>
      <c r="F148" s="3" t="s">
        <v>176</v>
      </c>
      <c r="G148" s="3">
        <v>5.3</v>
      </c>
      <c r="H148" s="3">
        <v>0.03</v>
      </c>
      <c r="I148" s="18">
        <f t="shared" si="11"/>
        <v>0.64102564102564108</v>
      </c>
      <c r="J148" s="7"/>
    </row>
    <row r="149" spans="1:10" x14ac:dyDescent="0.25">
      <c r="A149" s="34" t="s">
        <v>162</v>
      </c>
      <c r="B149" s="36"/>
      <c r="C149" s="36"/>
      <c r="D149" s="36"/>
      <c r="E149" s="36"/>
      <c r="F149" s="36"/>
      <c r="G149" s="36"/>
      <c r="H149" s="36"/>
      <c r="I149" s="37"/>
      <c r="J149" s="38"/>
    </row>
    <row r="150" spans="1:10" x14ac:dyDescent="0.25">
      <c r="A150" s="40"/>
      <c r="B150" s="30" t="s">
        <v>11</v>
      </c>
      <c r="C150" s="30">
        <v>582</v>
      </c>
      <c r="D150" s="30">
        <v>60510</v>
      </c>
      <c r="E150" s="30" t="s">
        <v>244</v>
      </c>
      <c r="F150" s="30" t="s">
        <v>302</v>
      </c>
      <c r="G150" s="30">
        <v>48.8</v>
      </c>
      <c r="H150" s="30">
        <v>1.1299999999999999</v>
      </c>
      <c r="I150" s="19">
        <f>(H150*100)/1.9</f>
        <v>59.473684210526308</v>
      </c>
      <c r="J150" s="32">
        <f>(H150*100)/1.37</f>
        <v>82.481751824817508</v>
      </c>
    </row>
    <row r="151" spans="1:10" x14ac:dyDescent="0.25">
      <c r="A151" s="40"/>
      <c r="B151" s="30" t="s">
        <v>14</v>
      </c>
      <c r="C151" s="30">
        <v>67</v>
      </c>
      <c r="D151" s="30">
        <v>55069</v>
      </c>
      <c r="E151" s="30" t="s">
        <v>245</v>
      </c>
      <c r="F151" s="30" t="s">
        <v>303</v>
      </c>
      <c r="G151" s="30">
        <v>25.7</v>
      </c>
      <c r="H151" s="30">
        <v>0.16</v>
      </c>
      <c r="I151" s="19">
        <f t="shared" ref="I151:I162" si="13">(H151*100)/1.9</f>
        <v>8.4210526315789469</v>
      </c>
      <c r="J151" s="32">
        <f t="shared" ref="J151:J152" si="14">(H151*100)/1.37</f>
        <v>11.678832116788321</v>
      </c>
    </row>
    <row r="152" spans="1:10" x14ac:dyDescent="0.25">
      <c r="A152" s="40"/>
      <c r="B152" s="30" t="s">
        <v>34</v>
      </c>
      <c r="C152" s="30">
        <v>44</v>
      </c>
      <c r="D152" s="30">
        <v>71317</v>
      </c>
      <c r="E152" s="30" t="s">
        <v>213</v>
      </c>
      <c r="F152" s="30" t="s">
        <v>303</v>
      </c>
      <c r="G152" s="30">
        <v>18.600000000000001</v>
      </c>
      <c r="H152" s="30">
        <v>0.08</v>
      </c>
      <c r="I152" s="19">
        <f t="shared" si="13"/>
        <v>4.2105263157894735</v>
      </c>
      <c r="J152" s="32">
        <f t="shared" si="14"/>
        <v>5.8394160583941606</v>
      </c>
    </row>
    <row r="153" spans="1:10" x14ac:dyDescent="0.25">
      <c r="A153" s="5"/>
      <c r="B153" s="4" t="s">
        <v>35</v>
      </c>
      <c r="C153" s="4">
        <v>34</v>
      </c>
      <c r="D153" s="4">
        <v>44235</v>
      </c>
      <c r="E153" s="4" t="s">
        <v>246</v>
      </c>
      <c r="F153" s="4" t="s">
        <v>172</v>
      </c>
      <c r="G153" s="4">
        <v>1.3</v>
      </c>
      <c r="H153" s="4">
        <v>0.06</v>
      </c>
      <c r="I153" s="11">
        <f t="shared" si="13"/>
        <v>3.1578947368421053</v>
      </c>
      <c r="J153" s="17"/>
    </row>
    <row r="154" spans="1:10" x14ac:dyDescent="0.25">
      <c r="A154" s="5"/>
      <c r="B154" s="4" t="s">
        <v>82</v>
      </c>
      <c r="C154" s="4">
        <v>32</v>
      </c>
      <c r="D154" s="4">
        <v>103521</v>
      </c>
      <c r="E154" s="4" t="s">
        <v>247</v>
      </c>
      <c r="F154" s="4" t="s">
        <v>292</v>
      </c>
      <c r="G154" s="4">
        <v>14.5</v>
      </c>
      <c r="H154" s="4">
        <v>0.05</v>
      </c>
      <c r="I154" s="11">
        <f t="shared" si="13"/>
        <v>2.6315789473684212</v>
      </c>
      <c r="J154" s="6"/>
    </row>
    <row r="155" spans="1:10" x14ac:dyDescent="0.25">
      <c r="A155" s="5"/>
      <c r="B155" s="4" t="s">
        <v>83</v>
      </c>
      <c r="C155" s="4">
        <v>31</v>
      </c>
      <c r="D155" s="4">
        <v>235401</v>
      </c>
      <c r="E155" s="4" t="s">
        <v>178</v>
      </c>
      <c r="F155" s="4" t="s">
        <v>204</v>
      </c>
      <c r="G155" s="4">
        <v>0.5</v>
      </c>
      <c r="H155" s="4">
        <v>0.01</v>
      </c>
      <c r="I155" s="11">
        <f t="shared" si="13"/>
        <v>0.52631578947368418</v>
      </c>
      <c r="J155" s="6"/>
    </row>
    <row r="156" spans="1:10" x14ac:dyDescent="0.25">
      <c r="A156" s="5"/>
      <c r="B156" s="4" t="s">
        <v>84</v>
      </c>
      <c r="C156" s="4">
        <v>31</v>
      </c>
      <c r="D156" s="4">
        <v>114523</v>
      </c>
      <c r="E156" s="4" t="s">
        <v>200</v>
      </c>
      <c r="F156" s="4" t="s">
        <v>225</v>
      </c>
      <c r="G156" s="4">
        <v>0.5</v>
      </c>
      <c r="H156" s="4">
        <v>0.02</v>
      </c>
      <c r="I156" s="11">
        <f t="shared" si="13"/>
        <v>1.0526315789473684</v>
      </c>
      <c r="J156" s="6"/>
    </row>
    <row r="157" spans="1:10" x14ac:dyDescent="0.25">
      <c r="A157" s="5"/>
      <c r="B157" s="4" t="s">
        <v>85</v>
      </c>
      <c r="C157" s="4">
        <v>31</v>
      </c>
      <c r="D157" s="4">
        <v>146625</v>
      </c>
      <c r="E157" s="4" t="s">
        <v>200</v>
      </c>
      <c r="F157" s="4" t="s">
        <v>225</v>
      </c>
      <c r="G157" s="4">
        <v>0.4</v>
      </c>
      <c r="H157" s="4">
        <v>0.02</v>
      </c>
      <c r="I157" s="11">
        <f t="shared" si="13"/>
        <v>1.0526315789473684</v>
      </c>
      <c r="J157" s="6"/>
    </row>
    <row r="158" spans="1:10" x14ac:dyDescent="0.25">
      <c r="A158" s="5"/>
      <c r="B158" s="4" t="s">
        <v>86</v>
      </c>
      <c r="C158" s="4">
        <v>31</v>
      </c>
      <c r="D158" s="4">
        <v>166359</v>
      </c>
      <c r="E158" s="4" t="s">
        <v>200</v>
      </c>
      <c r="F158" s="4" t="s">
        <v>225</v>
      </c>
      <c r="G158" s="4">
        <v>0.3</v>
      </c>
      <c r="H158" s="4">
        <v>0.02</v>
      </c>
      <c r="I158" s="11">
        <f t="shared" si="13"/>
        <v>1.0526315789473684</v>
      </c>
      <c r="J158" s="6"/>
    </row>
    <row r="159" spans="1:10" x14ac:dyDescent="0.25">
      <c r="A159" s="5"/>
      <c r="B159" s="4" t="s">
        <v>19</v>
      </c>
      <c r="C159" s="4">
        <v>30</v>
      </c>
      <c r="D159" s="4">
        <v>44126</v>
      </c>
      <c r="E159" s="4" t="s">
        <v>248</v>
      </c>
      <c r="F159" s="4" t="s">
        <v>206</v>
      </c>
      <c r="G159" s="4">
        <v>13.4</v>
      </c>
      <c r="H159" s="4">
        <v>0.2</v>
      </c>
      <c r="I159" s="11">
        <f t="shared" si="13"/>
        <v>10.526315789473685</v>
      </c>
      <c r="J159" s="6"/>
    </row>
    <row r="160" spans="1:10" x14ac:dyDescent="0.25">
      <c r="A160" s="5"/>
      <c r="B160" s="4" t="s">
        <v>30</v>
      </c>
      <c r="C160" s="4">
        <v>27</v>
      </c>
      <c r="D160" s="4">
        <v>30759</v>
      </c>
      <c r="E160" s="4" t="s">
        <v>218</v>
      </c>
      <c r="F160" s="4" t="s">
        <v>242</v>
      </c>
      <c r="G160" s="4">
        <v>10.9</v>
      </c>
      <c r="H160" s="4">
        <v>0.09</v>
      </c>
      <c r="I160" s="11">
        <f t="shared" si="13"/>
        <v>4.7368421052631584</v>
      </c>
      <c r="J160" s="6"/>
    </row>
    <row r="161" spans="1:10" x14ac:dyDescent="0.25">
      <c r="A161" s="5"/>
      <c r="B161" s="4" t="s">
        <v>9</v>
      </c>
      <c r="C161" s="4">
        <v>22</v>
      </c>
      <c r="D161" s="4">
        <v>516651</v>
      </c>
      <c r="E161" s="4" t="s">
        <v>249</v>
      </c>
      <c r="F161" s="4" t="s">
        <v>304</v>
      </c>
      <c r="G161" s="4">
        <v>5.9</v>
      </c>
      <c r="H161" s="4">
        <v>0.01</v>
      </c>
      <c r="I161" s="11">
        <f t="shared" si="13"/>
        <v>0.52631578947368418</v>
      </c>
      <c r="J161" s="6"/>
    </row>
    <row r="162" spans="1:10" x14ac:dyDescent="0.25">
      <c r="A162" s="2"/>
      <c r="B162" s="3" t="s">
        <v>87</v>
      </c>
      <c r="C162" s="3">
        <v>20</v>
      </c>
      <c r="D162" s="3">
        <v>56011</v>
      </c>
      <c r="E162" s="3" t="s">
        <v>225</v>
      </c>
      <c r="F162" s="3" t="s">
        <v>225</v>
      </c>
      <c r="G162" s="3">
        <v>3.4</v>
      </c>
      <c r="H162" s="3">
        <v>0.05</v>
      </c>
      <c r="I162" s="18">
        <f t="shared" si="13"/>
        <v>2.6315789473684212</v>
      </c>
      <c r="J162" s="7"/>
    </row>
    <row r="163" spans="1:10" x14ac:dyDescent="0.25">
      <c r="A163" s="34" t="s">
        <v>163</v>
      </c>
      <c r="B163" s="36"/>
      <c r="C163" s="36"/>
      <c r="D163" s="36"/>
      <c r="E163" s="36"/>
      <c r="F163" s="36"/>
      <c r="G163" s="36"/>
      <c r="H163" s="36"/>
      <c r="I163" s="37"/>
      <c r="J163" s="38"/>
    </row>
    <row r="164" spans="1:10" x14ac:dyDescent="0.25">
      <c r="A164" s="29"/>
      <c r="B164" s="30" t="s">
        <v>34</v>
      </c>
      <c r="C164" s="30">
        <v>698</v>
      </c>
      <c r="D164" s="30">
        <v>71317</v>
      </c>
      <c r="E164" s="30" t="s">
        <v>250</v>
      </c>
      <c r="F164" s="30" t="s">
        <v>305</v>
      </c>
      <c r="G164" s="30">
        <v>73.400000000000006</v>
      </c>
      <c r="H164" s="30">
        <v>2.37</v>
      </c>
      <c r="I164" s="19">
        <f>(H164*100)/5.43</f>
        <v>43.646408839779006</v>
      </c>
      <c r="J164" s="32">
        <f>(H164*100)/3.92</f>
        <v>60.45918367346939</v>
      </c>
    </row>
    <row r="165" spans="1:10" x14ac:dyDescent="0.25">
      <c r="A165" s="40"/>
      <c r="B165" s="30" t="s">
        <v>11</v>
      </c>
      <c r="C165" s="30">
        <v>114</v>
      </c>
      <c r="D165" s="30">
        <v>60510</v>
      </c>
      <c r="E165" s="30" t="s">
        <v>251</v>
      </c>
      <c r="F165" s="30" t="s">
        <v>306</v>
      </c>
      <c r="G165" s="30">
        <v>23.8</v>
      </c>
      <c r="H165" s="30">
        <v>0.25</v>
      </c>
      <c r="I165" s="19">
        <f t="shared" ref="I165:I192" si="15">(H165*100)/5.43</f>
        <v>4.6040515653775325</v>
      </c>
      <c r="J165" s="32">
        <f t="shared" ref="J165:J168" si="16">(H165*100)/3.92</f>
        <v>6.3775510204081636</v>
      </c>
    </row>
    <row r="166" spans="1:10" x14ac:dyDescent="0.25">
      <c r="A166" s="40"/>
      <c r="B166" s="30" t="s">
        <v>30</v>
      </c>
      <c r="C166" s="30">
        <v>47</v>
      </c>
      <c r="D166" s="30">
        <v>30759</v>
      </c>
      <c r="E166" s="30" t="s">
        <v>252</v>
      </c>
      <c r="F166" s="30" t="s">
        <v>307</v>
      </c>
      <c r="G166" s="30">
        <v>49.8</v>
      </c>
      <c r="H166" s="30">
        <v>0.68</v>
      </c>
      <c r="I166" s="19">
        <f t="shared" si="15"/>
        <v>12.523020257826888</v>
      </c>
      <c r="J166" s="32">
        <f t="shared" si="16"/>
        <v>17.346938775510203</v>
      </c>
    </row>
    <row r="167" spans="1:10" x14ac:dyDescent="0.25">
      <c r="A167" s="40"/>
      <c r="B167" s="30" t="s">
        <v>88</v>
      </c>
      <c r="C167" s="30">
        <v>43</v>
      </c>
      <c r="D167" s="30">
        <v>44126</v>
      </c>
      <c r="E167" s="30" t="s">
        <v>253</v>
      </c>
      <c r="F167" s="30" t="s">
        <v>308</v>
      </c>
      <c r="G167" s="30">
        <v>18.899999999999999</v>
      </c>
      <c r="H167" s="30">
        <v>0.27</v>
      </c>
      <c r="I167" s="19">
        <f t="shared" si="15"/>
        <v>4.972375690607735</v>
      </c>
      <c r="J167" s="32">
        <f t="shared" si="16"/>
        <v>6.8877551020408161</v>
      </c>
    </row>
    <row r="168" spans="1:10" x14ac:dyDescent="0.25">
      <c r="A168" s="40"/>
      <c r="B168" s="30" t="s">
        <v>21</v>
      </c>
      <c r="C168" s="30">
        <v>39</v>
      </c>
      <c r="D168" s="30">
        <v>26285</v>
      </c>
      <c r="E168" s="30" t="s">
        <v>235</v>
      </c>
      <c r="F168" s="30" t="s">
        <v>300</v>
      </c>
      <c r="G168" s="30">
        <v>26.1</v>
      </c>
      <c r="H168" s="30">
        <v>0.35</v>
      </c>
      <c r="I168" s="19">
        <f t="shared" si="15"/>
        <v>6.4456721915285451</v>
      </c>
      <c r="J168" s="32">
        <f t="shared" si="16"/>
        <v>8.9285714285714288</v>
      </c>
    </row>
    <row r="169" spans="1:10" x14ac:dyDescent="0.25">
      <c r="A169" s="5"/>
      <c r="B169" s="4" t="s">
        <v>9</v>
      </c>
      <c r="C169" s="4">
        <v>38</v>
      </c>
      <c r="D169" s="4">
        <v>516651</v>
      </c>
      <c r="E169" s="4" t="s">
        <v>254</v>
      </c>
      <c r="F169" s="4" t="s">
        <v>309</v>
      </c>
      <c r="G169" s="4">
        <v>4.5999999999999996</v>
      </c>
      <c r="H169" s="4">
        <v>0.02</v>
      </c>
      <c r="I169" s="11">
        <f t="shared" si="15"/>
        <v>0.36832412523020258</v>
      </c>
      <c r="J169" s="17"/>
    </row>
    <row r="170" spans="1:10" x14ac:dyDescent="0.25">
      <c r="A170" s="5"/>
      <c r="B170" s="4" t="s">
        <v>14</v>
      </c>
      <c r="C170" s="4">
        <v>37</v>
      </c>
      <c r="D170" s="4">
        <v>55069</v>
      </c>
      <c r="E170" s="4" t="s">
        <v>255</v>
      </c>
      <c r="F170" s="4" t="s">
        <v>217</v>
      </c>
      <c r="G170" s="4">
        <v>13.6</v>
      </c>
      <c r="H170" s="4">
        <v>0.05</v>
      </c>
      <c r="I170" s="11">
        <f t="shared" si="15"/>
        <v>0.92081031307550654</v>
      </c>
      <c r="J170" s="6"/>
    </row>
    <row r="171" spans="1:10" x14ac:dyDescent="0.25">
      <c r="A171" s="5"/>
      <c r="B171" s="4" t="s">
        <v>89</v>
      </c>
      <c r="C171" s="4">
        <v>36</v>
      </c>
      <c r="D171" s="4">
        <v>120473</v>
      </c>
      <c r="E171" s="4" t="s">
        <v>256</v>
      </c>
      <c r="F171" s="4" t="s">
        <v>172</v>
      </c>
      <c r="G171" s="4">
        <v>0.02</v>
      </c>
      <c r="H171" s="4">
        <v>0.5</v>
      </c>
      <c r="I171" s="11">
        <f t="shared" si="15"/>
        <v>9.2081031307550649</v>
      </c>
      <c r="J171" s="6"/>
    </row>
    <row r="172" spans="1:10" x14ac:dyDescent="0.25">
      <c r="A172" s="5"/>
      <c r="B172" s="4" t="s">
        <v>90</v>
      </c>
      <c r="C172" s="4">
        <v>36</v>
      </c>
      <c r="D172" s="4">
        <v>59402</v>
      </c>
      <c r="E172" s="4" t="s">
        <v>256</v>
      </c>
      <c r="F172" s="4" t="s">
        <v>172</v>
      </c>
      <c r="G172" s="4">
        <v>1</v>
      </c>
      <c r="H172" s="4">
        <v>0.05</v>
      </c>
      <c r="I172" s="11">
        <f t="shared" si="15"/>
        <v>0.92081031307550654</v>
      </c>
      <c r="J172" s="6"/>
    </row>
    <row r="173" spans="1:10" x14ac:dyDescent="0.25">
      <c r="A173" s="5"/>
      <c r="B173" s="4" t="s">
        <v>91</v>
      </c>
      <c r="C173" s="4">
        <v>36</v>
      </c>
      <c r="D173" s="4">
        <v>53624</v>
      </c>
      <c r="E173" s="4" t="s">
        <v>256</v>
      </c>
      <c r="F173" s="4" t="s">
        <v>172</v>
      </c>
      <c r="G173" s="4">
        <v>1</v>
      </c>
      <c r="H173" s="4">
        <v>0.05</v>
      </c>
      <c r="I173" s="11">
        <f t="shared" si="15"/>
        <v>0.92081031307550654</v>
      </c>
      <c r="J173" s="6"/>
    </row>
    <row r="174" spans="1:10" x14ac:dyDescent="0.25">
      <c r="A174" s="5"/>
      <c r="B174" s="4" t="s">
        <v>92</v>
      </c>
      <c r="C174" s="4">
        <v>36</v>
      </c>
      <c r="D174" s="4">
        <v>211868</v>
      </c>
      <c r="E174" s="4" t="s">
        <v>256</v>
      </c>
      <c r="F174" s="4" t="s">
        <v>172</v>
      </c>
      <c r="G174" s="4">
        <v>0.3</v>
      </c>
      <c r="H174" s="4">
        <v>0.05</v>
      </c>
      <c r="I174" s="11">
        <f t="shared" si="15"/>
        <v>0.92081031307550654</v>
      </c>
      <c r="J174" s="6"/>
    </row>
    <row r="175" spans="1:10" x14ac:dyDescent="0.25">
      <c r="A175" s="5"/>
      <c r="B175" s="4" t="s">
        <v>93</v>
      </c>
      <c r="C175" s="4">
        <v>36</v>
      </c>
      <c r="D175" s="4">
        <v>235401</v>
      </c>
      <c r="E175" s="4" t="s">
        <v>239</v>
      </c>
      <c r="F175" s="4" t="s">
        <v>176</v>
      </c>
      <c r="G175" s="4">
        <v>1.4</v>
      </c>
      <c r="H175" s="4">
        <v>0.01</v>
      </c>
      <c r="I175" s="11">
        <f t="shared" si="15"/>
        <v>0.18416206261510129</v>
      </c>
      <c r="J175" s="6"/>
    </row>
    <row r="176" spans="1:10" x14ac:dyDescent="0.25">
      <c r="A176" s="5"/>
      <c r="B176" s="4" t="s">
        <v>94</v>
      </c>
      <c r="C176" s="4">
        <v>36</v>
      </c>
      <c r="D176" s="4">
        <v>146625</v>
      </c>
      <c r="E176" s="4" t="s">
        <v>185</v>
      </c>
      <c r="F176" s="4" t="s">
        <v>189</v>
      </c>
      <c r="G176" s="4">
        <v>1.9</v>
      </c>
      <c r="H176" s="4">
        <v>0.02</v>
      </c>
      <c r="I176" s="11">
        <f t="shared" si="15"/>
        <v>0.36832412523020258</v>
      </c>
      <c r="J176" s="6"/>
    </row>
    <row r="177" spans="1:10" x14ac:dyDescent="0.25">
      <c r="A177" s="5"/>
      <c r="B177" s="4" t="s">
        <v>95</v>
      </c>
      <c r="C177" s="4">
        <v>36</v>
      </c>
      <c r="D177" s="4">
        <v>136575</v>
      </c>
      <c r="E177" s="4" t="s">
        <v>256</v>
      </c>
      <c r="F177" s="4" t="s">
        <v>173</v>
      </c>
      <c r="G177" s="4">
        <v>1.2</v>
      </c>
      <c r="H177" s="4">
        <v>0.02</v>
      </c>
      <c r="I177" s="11">
        <f t="shared" si="15"/>
        <v>0.36832412523020258</v>
      </c>
      <c r="J177" s="6"/>
    </row>
    <row r="178" spans="1:10" x14ac:dyDescent="0.25">
      <c r="A178" s="5"/>
      <c r="B178" s="4" t="s">
        <v>96</v>
      </c>
      <c r="C178" s="4">
        <v>36</v>
      </c>
      <c r="D178" s="4">
        <v>132928</v>
      </c>
      <c r="E178" s="4" t="s">
        <v>217</v>
      </c>
      <c r="F178" s="4" t="s">
        <v>173</v>
      </c>
      <c r="G178" s="4">
        <v>1.1000000000000001</v>
      </c>
      <c r="H178" s="4">
        <v>0.02</v>
      </c>
      <c r="I178" s="11">
        <f t="shared" si="15"/>
        <v>0.36832412523020258</v>
      </c>
      <c r="J178" s="6"/>
    </row>
    <row r="179" spans="1:10" x14ac:dyDescent="0.25">
      <c r="A179" s="5"/>
      <c r="B179" s="4" t="s">
        <v>97</v>
      </c>
      <c r="C179" s="4">
        <v>36</v>
      </c>
      <c r="D179" s="4">
        <v>166359</v>
      </c>
      <c r="E179" s="4" t="s">
        <v>256</v>
      </c>
      <c r="F179" s="4" t="s">
        <v>173</v>
      </c>
      <c r="G179" s="4">
        <v>1</v>
      </c>
      <c r="H179" s="4">
        <v>0.02</v>
      </c>
      <c r="I179" s="11">
        <f t="shared" si="15"/>
        <v>0.36832412523020258</v>
      </c>
      <c r="J179" s="6"/>
    </row>
    <row r="180" spans="1:10" x14ac:dyDescent="0.25">
      <c r="A180" s="5"/>
      <c r="B180" s="4" t="s">
        <v>48</v>
      </c>
      <c r="C180" s="4">
        <v>35</v>
      </c>
      <c r="D180" s="4">
        <v>252686</v>
      </c>
      <c r="E180" s="4" t="s">
        <v>257</v>
      </c>
      <c r="F180" s="4" t="s">
        <v>239</v>
      </c>
      <c r="G180" s="4">
        <v>7.4</v>
      </c>
      <c r="H180" s="4">
        <v>0.02</v>
      </c>
      <c r="I180" s="11">
        <f t="shared" si="15"/>
        <v>0.36832412523020258</v>
      </c>
      <c r="J180" s="6"/>
    </row>
    <row r="181" spans="1:10" x14ac:dyDescent="0.25">
      <c r="A181" s="5"/>
      <c r="B181" s="4" t="s">
        <v>35</v>
      </c>
      <c r="C181" s="4">
        <v>34</v>
      </c>
      <c r="D181" s="4">
        <v>44235</v>
      </c>
      <c r="E181" s="4" t="s">
        <v>246</v>
      </c>
      <c r="F181" s="4" t="s">
        <v>172</v>
      </c>
      <c r="G181" s="4">
        <v>1.3</v>
      </c>
      <c r="H181" s="4">
        <v>0.06</v>
      </c>
      <c r="I181" s="11">
        <f t="shared" si="15"/>
        <v>1.1049723756906078</v>
      </c>
      <c r="J181" s="6"/>
    </row>
    <row r="182" spans="1:10" x14ac:dyDescent="0.25">
      <c r="A182" s="5"/>
      <c r="B182" s="4" t="s">
        <v>98</v>
      </c>
      <c r="C182" s="4">
        <v>33</v>
      </c>
      <c r="D182" s="4">
        <v>85873</v>
      </c>
      <c r="E182" s="4" t="s">
        <v>176</v>
      </c>
      <c r="F182" s="4" t="s">
        <v>173</v>
      </c>
      <c r="G182" s="4">
        <v>1.6</v>
      </c>
      <c r="H182" s="4">
        <v>0.03</v>
      </c>
      <c r="I182" s="11">
        <f t="shared" si="15"/>
        <v>0.5524861878453039</v>
      </c>
      <c r="J182" s="6"/>
    </row>
    <row r="183" spans="1:10" x14ac:dyDescent="0.25">
      <c r="A183" s="5"/>
      <c r="B183" s="4" t="s">
        <v>99</v>
      </c>
      <c r="C183" s="4">
        <v>32</v>
      </c>
      <c r="D183" s="4">
        <v>36166</v>
      </c>
      <c r="E183" s="4" t="s">
        <v>200</v>
      </c>
      <c r="F183" s="4" t="s">
        <v>225</v>
      </c>
      <c r="G183" s="4">
        <v>1.9</v>
      </c>
      <c r="H183" s="4">
        <v>0.08</v>
      </c>
      <c r="I183" s="11">
        <f t="shared" si="15"/>
        <v>1.4732965009208103</v>
      </c>
      <c r="J183" s="6"/>
    </row>
    <row r="184" spans="1:10" x14ac:dyDescent="0.25">
      <c r="A184" s="5"/>
      <c r="B184" s="4" t="s">
        <v>100</v>
      </c>
      <c r="C184" s="4">
        <v>31</v>
      </c>
      <c r="D184" s="4">
        <v>69425</v>
      </c>
      <c r="E184" s="4" t="s">
        <v>176</v>
      </c>
      <c r="F184" s="4" t="s">
        <v>189</v>
      </c>
      <c r="G184" s="4">
        <v>4.2</v>
      </c>
      <c r="H184" s="4">
        <v>0.04</v>
      </c>
      <c r="I184" s="11">
        <f t="shared" si="15"/>
        <v>0.73664825046040516</v>
      </c>
      <c r="J184" s="6"/>
    </row>
    <row r="185" spans="1:10" x14ac:dyDescent="0.25">
      <c r="A185" s="5"/>
      <c r="B185" s="4" t="s">
        <v>101</v>
      </c>
      <c r="C185" s="4">
        <v>31</v>
      </c>
      <c r="D185" s="4">
        <v>55484</v>
      </c>
      <c r="E185" s="4" t="s">
        <v>184</v>
      </c>
      <c r="F185" s="4" t="s">
        <v>173</v>
      </c>
      <c r="G185" s="4">
        <v>4</v>
      </c>
      <c r="H185" s="4">
        <v>0.05</v>
      </c>
      <c r="I185" s="11">
        <f t="shared" si="15"/>
        <v>0.92081031307550654</v>
      </c>
      <c r="J185" s="6"/>
    </row>
    <row r="186" spans="1:10" x14ac:dyDescent="0.25">
      <c r="A186" s="5"/>
      <c r="B186" s="4" t="s">
        <v>102</v>
      </c>
      <c r="C186" s="4">
        <v>31</v>
      </c>
      <c r="D186" s="4">
        <v>30698</v>
      </c>
      <c r="E186" s="4" t="s">
        <v>201</v>
      </c>
      <c r="F186" s="4" t="s">
        <v>172</v>
      </c>
      <c r="G186" s="4">
        <v>1.9</v>
      </c>
      <c r="H186" s="4">
        <v>0.09</v>
      </c>
      <c r="I186" s="11">
        <f t="shared" si="15"/>
        <v>1.6574585635359116</v>
      </c>
      <c r="J186" s="6"/>
    </row>
    <row r="187" spans="1:10" x14ac:dyDescent="0.25">
      <c r="A187" s="5"/>
      <c r="B187" s="4" t="s">
        <v>18</v>
      </c>
      <c r="C187" s="4">
        <v>27</v>
      </c>
      <c r="D187" s="4">
        <v>72996</v>
      </c>
      <c r="E187" s="4" t="s">
        <v>258</v>
      </c>
      <c r="F187" s="4" t="s">
        <v>260</v>
      </c>
      <c r="G187" s="4">
        <v>16.100000000000001</v>
      </c>
      <c r="H187" s="4">
        <v>0.04</v>
      </c>
      <c r="I187" s="11">
        <f t="shared" si="15"/>
        <v>0.73664825046040516</v>
      </c>
      <c r="J187" s="6"/>
    </row>
    <row r="188" spans="1:10" x14ac:dyDescent="0.25">
      <c r="A188" s="5"/>
      <c r="B188" s="4" t="s">
        <v>49</v>
      </c>
      <c r="C188" s="4">
        <v>25</v>
      </c>
      <c r="D188" s="4">
        <v>36246</v>
      </c>
      <c r="E188" s="4" t="s">
        <v>220</v>
      </c>
      <c r="F188" s="4" t="s">
        <v>310</v>
      </c>
      <c r="G188" s="4">
        <v>30.6</v>
      </c>
      <c r="H188" s="4">
        <v>0.08</v>
      </c>
      <c r="I188" s="11">
        <f t="shared" si="15"/>
        <v>1.4732965009208103</v>
      </c>
      <c r="J188" s="6"/>
    </row>
    <row r="189" spans="1:10" x14ac:dyDescent="0.25">
      <c r="A189" s="5"/>
      <c r="B189" s="4" t="s">
        <v>103</v>
      </c>
      <c r="C189" s="4">
        <v>22</v>
      </c>
      <c r="D189" s="4">
        <v>122581</v>
      </c>
      <c r="E189" s="4" t="s">
        <v>202</v>
      </c>
      <c r="F189" s="4" t="s">
        <v>173</v>
      </c>
      <c r="G189" s="4">
        <v>1.3</v>
      </c>
      <c r="H189" s="4">
        <v>0.02</v>
      </c>
      <c r="I189" s="11">
        <f t="shared" si="15"/>
        <v>0.36832412523020258</v>
      </c>
      <c r="J189" s="6"/>
    </row>
    <row r="190" spans="1:10" x14ac:dyDescent="0.25">
      <c r="A190" s="5"/>
      <c r="B190" s="4" t="s">
        <v>104</v>
      </c>
      <c r="C190" s="4">
        <v>22</v>
      </c>
      <c r="D190" s="4">
        <v>182416</v>
      </c>
      <c r="E190" s="4" t="s">
        <v>202</v>
      </c>
      <c r="F190" s="4" t="s">
        <v>173</v>
      </c>
      <c r="G190" s="4">
        <v>0.7</v>
      </c>
      <c r="H190" s="4">
        <v>0.02</v>
      </c>
      <c r="I190" s="11">
        <f t="shared" si="15"/>
        <v>0.36832412523020258</v>
      </c>
      <c r="J190" s="6"/>
    </row>
    <row r="191" spans="1:10" x14ac:dyDescent="0.25">
      <c r="A191" s="5"/>
      <c r="B191" s="4" t="s">
        <v>77</v>
      </c>
      <c r="C191" s="4">
        <v>22</v>
      </c>
      <c r="D191" s="4">
        <v>68240</v>
      </c>
      <c r="E191" s="4" t="s">
        <v>198</v>
      </c>
      <c r="F191" s="4" t="s">
        <v>172</v>
      </c>
      <c r="G191" s="4">
        <v>0.8</v>
      </c>
      <c r="H191" s="4">
        <v>0.04</v>
      </c>
      <c r="I191" s="11">
        <f t="shared" si="15"/>
        <v>0.73664825046040516</v>
      </c>
      <c r="J191" s="6"/>
    </row>
    <row r="192" spans="1:10" x14ac:dyDescent="0.25">
      <c r="A192" s="2"/>
      <c r="B192" s="3" t="s">
        <v>27</v>
      </c>
      <c r="C192" s="3">
        <v>20</v>
      </c>
      <c r="D192" s="3">
        <v>22274</v>
      </c>
      <c r="E192" s="3" t="s">
        <v>241</v>
      </c>
      <c r="F192" s="3" t="s">
        <v>206</v>
      </c>
      <c r="G192" s="3">
        <v>24.3</v>
      </c>
      <c r="H192" s="3">
        <v>0.13</v>
      </c>
      <c r="I192" s="18">
        <f t="shared" si="15"/>
        <v>2.3941068139963169</v>
      </c>
      <c r="J192" s="7"/>
    </row>
    <row r="193" spans="1:10" x14ac:dyDescent="0.25">
      <c r="A193" s="34" t="s">
        <v>164</v>
      </c>
      <c r="B193" s="36"/>
      <c r="C193" s="36"/>
      <c r="D193" s="36"/>
      <c r="E193" s="36"/>
      <c r="F193" s="36"/>
      <c r="G193" s="36"/>
      <c r="H193" s="36"/>
      <c r="I193" s="37"/>
      <c r="J193" s="38"/>
    </row>
    <row r="194" spans="1:10" x14ac:dyDescent="0.25">
      <c r="A194" s="40"/>
      <c r="B194" s="30" t="s">
        <v>30</v>
      </c>
      <c r="C194" s="30">
        <v>757</v>
      </c>
      <c r="D194" s="30">
        <v>30759</v>
      </c>
      <c r="E194" s="30" t="s">
        <v>259</v>
      </c>
      <c r="F194" s="30" t="s">
        <v>311</v>
      </c>
      <c r="G194" s="30">
        <v>77.900000000000006</v>
      </c>
      <c r="H194" s="30">
        <v>5.7</v>
      </c>
      <c r="I194" s="19">
        <f>(H194*100)/5.96</f>
        <v>95.637583892617457</v>
      </c>
      <c r="J194" s="32">
        <v>100</v>
      </c>
    </row>
    <row r="195" spans="1:10" x14ac:dyDescent="0.25">
      <c r="A195" s="5"/>
      <c r="B195" s="4" t="s">
        <v>105</v>
      </c>
      <c r="C195" s="4">
        <v>29</v>
      </c>
      <c r="D195" s="4">
        <v>557790</v>
      </c>
      <c r="E195" s="4" t="s">
        <v>211</v>
      </c>
      <c r="F195" s="4" t="s">
        <v>173</v>
      </c>
      <c r="G195" s="4">
        <v>0.2</v>
      </c>
      <c r="H195" s="4">
        <v>0.01</v>
      </c>
      <c r="I195" s="11">
        <f t="shared" ref="I195:I201" si="17">(H195*100)/5.96</f>
        <v>0.16778523489932887</v>
      </c>
      <c r="J195" s="6"/>
    </row>
    <row r="196" spans="1:10" x14ac:dyDescent="0.25">
      <c r="A196" s="5"/>
      <c r="B196" s="4" t="s">
        <v>106</v>
      </c>
      <c r="C196" s="4">
        <v>23</v>
      </c>
      <c r="D196" s="4">
        <v>59671</v>
      </c>
      <c r="E196" s="4" t="s">
        <v>200</v>
      </c>
      <c r="F196" s="4" t="s">
        <v>225</v>
      </c>
      <c r="G196" s="4">
        <v>1</v>
      </c>
      <c r="H196" s="4">
        <v>0.05</v>
      </c>
      <c r="I196" s="11">
        <f t="shared" si="17"/>
        <v>0.83892617449664431</v>
      </c>
      <c r="J196" s="6"/>
    </row>
    <row r="197" spans="1:10" x14ac:dyDescent="0.25">
      <c r="A197" s="5"/>
      <c r="B197" s="4" t="s">
        <v>107</v>
      </c>
      <c r="C197" s="4">
        <v>23</v>
      </c>
      <c r="D197" s="4">
        <v>58777</v>
      </c>
      <c r="E197" s="4" t="s">
        <v>200</v>
      </c>
      <c r="F197" s="4" t="s">
        <v>225</v>
      </c>
      <c r="G197" s="4">
        <v>1</v>
      </c>
      <c r="H197" s="4">
        <v>0.05</v>
      </c>
      <c r="I197" s="11">
        <f t="shared" si="17"/>
        <v>0.83892617449664431</v>
      </c>
      <c r="J197" s="6"/>
    </row>
    <row r="198" spans="1:10" x14ac:dyDescent="0.25">
      <c r="A198" s="5"/>
      <c r="B198" s="4" t="s">
        <v>108</v>
      </c>
      <c r="C198" s="4">
        <v>23</v>
      </c>
      <c r="D198" s="4">
        <v>88811</v>
      </c>
      <c r="E198" s="4" t="s">
        <v>260</v>
      </c>
      <c r="F198" s="4" t="s">
        <v>225</v>
      </c>
      <c r="G198" s="4">
        <v>0.6</v>
      </c>
      <c r="H198" s="4">
        <v>0.03</v>
      </c>
      <c r="I198" s="11">
        <f t="shared" si="17"/>
        <v>0.50335570469798663</v>
      </c>
      <c r="J198" s="6"/>
    </row>
    <row r="199" spans="1:10" x14ac:dyDescent="0.25">
      <c r="A199" s="5"/>
      <c r="B199" s="4" t="s">
        <v>109</v>
      </c>
      <c r="C199" s="4">
        <v>23</v>
      </c>
      <c r="D199" s="4">
        <v>109544</v>
      </c>
      <c r="E199" s="4" t="s">
        <v>260</v>
      </c>
      <c r="F199" s="4" t="s">
        <v>225</v>
      </c>
      <c r="G199" s="4">
        <v>0.5</v>
      </c>
      <c r="H199" s="4">
        <v>0.03</v>
      </c>
      <c r="I199" s="11">
        <f t="shared" si="17"/>
        <v>0.50335570469798663</v>
      </c>
      <c r="J199" s="6"/>
    </row>
    <row r="200" spans="1:10" x14ac:dyDescent="0.25">
      <c r="A200" s="5"/>
      <c r="B200" s="4" t="s">
        <v>110</v>
      </c>
      <c r="C200" s="4">
        <v>23</v>
      </c>
      <c r="D200" s="4">
        <v>40325</v>
      </c>
      <c r="E200" s="4" t="s">
        <v>260</v>
      </c>
      <c r="F200" s="4" t="s">
        <v>225</v>
      </c>
      <c r="G200" s="4">
        <v>1.4</v>
      </c>
      <c r="H200" s="4">
        <v>0.03</v>
      </c>
      <c r="I200" s="11">
        <f t="shared" si="17"/>
        <v>0.50335570469798663</v>
      </c>
      <c r="J200" s="6"/>
    </row>
    <row r="201" spans="1:10" x14ac:dyDescent="0.25">
      <c r="A201" s="2"/>
      <c r="B201" s="3" t="s">
        <v>111</v>
      </c>
      <c r="C201" s="3">
        <v>23</v>
      </c>
      <c r="D201" s="3">
        <v>44977</v>
      </c>
      <c r="E201" s="3" t="s">
        <v>260</v>
      </c>
      <c r="F201" s="3" t="s">
        <v>225</v>
      </c>
      <c r="G201" s="3">
        <v>1.3</v>
      </c>
      <c r="H201" s="3">
        <v>0.06</v>
      </c>
      <c r="I201" s="18">
        <f t="shared" si="17"/>
        <v>1.0067114093959733</v>
      </c>
      <c r="J201" s="7"/>
    </row>
    <row r="202" spans="1:10" x14ac:dyDescent="0.25">
      <c r="A202" s="34" t="s">
        <v>165</v>
      </c>
      <c r="B202" s="36"/>
      <c r="C202" s="36"/>
      <c r="D202" s="36"/>
      <c r="E202" s="36"/>
      <c r="F202" s="36"/>
      <c r="G202" s="36"/>
      <c r="H202" s="36"/>
      <c r="I202" s="37"/>
      <c r="J202" s="38"/>
    </row>
    <row r="203" spans="1:10" x14ac:dyDescent="0.25">
      <c r="A203" s="40"/>
      <c r="B203" s="30" t="s">
        <v>112</v>
      </c>
      <c r="C203" s="30">
        <v>203</v>
      </c>
      <c r="D203" s="30">
        <v>11282</v>
      </c>
      <c r="E203" s="30" t="s">
        <v>261</v>
      </c>
      <c r="F203" s="30" t="s">
        <v>312</v>
      </c>
      <c r="G203" s="30">
        <v>51</v>
      </c>
      <c r="H203" s="30">
        <v>2.82</v>
      </c>
      <c r="I203" s="19">
        <f>(H203*100)/3.89</f>
        <v>72.493573264781489</v>
      </c>
      <c r="J203" s="32">
        <f>(H203*100)/3.23</f>
        <v>87.306501547987622</v>
      </c>
    </row>
    <row r="204" spans="1:10" x14ac:dyDescent="0.25">
      <c r="A204" s="40"/>
      <c r="B204" s="30" t="s">
        <v>30</v>
      </c>
      <c r="C204" s="30">
        <v>55</v>
      </c>
      <c r="D204" s="30">
        <v>30759</v>
      </c>
      <c r="E204" s="30" t="s">
        <v>223</v>
      </c>
      <c r="F204" s="30" t="s">
        <v>307</v>
      </c>
      <c r="G204" s="30">
        <v>50.6</v>
      </c>
      <c r="H204" s="30">
        <v>0.41</v>
      </c>
      <c r="I204" s="19">
        <f t="shared" ref="I204:I210" si="18">(H204*100)/3.89</f>
        <v>10.539845758354755</v>
      </c>
      <c r="J204" s="32">
        <f>(H204*100)/3.23</f>
        <v>12.693498452012385</v>
      </c>
    </row>
    <row r="205" spans="1:10" x14ac:dyDescent="0.25">
      <c r="A205" s="5"/>
      <c r="B205" s="4" t="s">
        <v>113</v>
      </c>
      <c r="C205" s="4">
        <v>41</v>
      </c>
      <c r="D205" s="4">
        <v>14851</v>
      </c>
      <c r="E205" s="4" t="s">
        <v>262</v>
      </c>
      <c r="F205" s="4" t="s">
        <v>202</v>
      </c>
      <c r="G205" s="4">
        <v>41.5</v>
      </c>
      <c r="H205" s="4">
        <v>0.19</v>
      </c>
      <c r="I205" s="11">
        <f t="shared" si="18"/>
        <v>4.8843187660668379</v>
      </c>
      <c r="J205" s="6"/>
    </row>
    <row r="206" spans="1:10" x14ac:dyDescent="0.25">
      <c r="A206" s="5"/>
      <c r="B206" s="4" t="s">
        <v>114</v>
      </c>
      <c r="C206" s="4">
        <v>34</v>
      </c>
      <c r="D206" s="4">
        <v>65601</v>
      </c>
      <c r="E206" s="4" t="s">
        <v>263</v>
      </c>
      <c r="F206" s="4" t="s">
        <v>172</v>
      </c>
      <c r="G206" s="4">
        <v>0.9</v>
      </c>
      <c r="H206" s="4">
        <v>0.04</v>
      </c>
      <c r="I206" s="11">
        <f t="shared" si="18"/>
        <v>1.0282776349614395</v>
      </c>
      <c r="J206" s="6"/>
    </row>
    <row r="207" spans="1:10" x14ac:dyDescent="0.25">
      <c r="A207" s="5"/>
      <c r="B207" s="4" t="s">
        <v>35</v>
      </c>
      <c r="C207" s="4">
        <v>34</v>
      </c>
      <c r="D207" s="4">
        <v>44235</v>
      </c>
      <c r="E207" s="4" t="s">
        <v>264</v>
      </c>
      <c r="F207" s="4" t="s">
        <v>172</v>
      </c>
      <c r="G207" s="4">
        <v>1.3</v>
      </c>
      <c r="H207" s="4">
        <v>0.06</v>
      </c>
      <c r="I207" s="11">
        <f t="shared" si="18"/>
        <v>1.5424164524421593</v>
      </c>
      <c r="J207" s="6"/>
    </row>
    <row r="208" spans="1:10" x14ac:dyDescent="0.25">
      <c r="A208" s="5"/>
      <c r="B208" s="4" t="s">
        <v>115</v>
      </c>
      <c r="C208" s="4">
        <v>30</v>
      </c>
      <c r="D208" s="4">
        <v>14886</v>
      </c>
      <c r="E208" s="4" t="s">
        <v>265</v>
      </c>
      <c r="F208" s="4" t="s">
        <v>280</v>
      </c>
      <c r="G208" s="4">
        <v>41.7</v>
      </c>
      <c r="H208" s="4">
        <v>0.19</v>
      </c>
      <c r="I208" s="11">
        <f t="shared" si="18"/>
        <v>4.8843187660668379</v>
      </c>
      <c r="J208" s="6"/>
    </row>
    <row r="209" spans="1:10" x14ac:dyDescent="0.25">
      <c r="A209" s="5"/>
      <c r="B209" s="4" t="s">
        <v>49</v>
      </c>
      <c r="C209" s="4">
        <v>29</v>
      </c>
      <c r="D209" s="4">
        <v>36246</v>
      </c>
      <c r="E209" s="4" t="s">
        <v>219</v>
      </c>
      <c r="F209" s="4" t="s">
        <v>238</v>
      </c>
      <c r="G209" s="4">
        <v>23.7</v>
      </c>
      <c r="H209" s="4">
        <v>0.16</v>
      </c>
      <c r="I209" s="11">
        <f t="shared" si="18"/>
        <v>4.1131105398457581</v>
      </c>
      <c r="J209" s="6"/>
    </row>
    <row r="210" spans="1:10" x14ac:dyDescent="0.25">
      <c r="A210" s="2"/>
      <c r="B210" s="3" t="s">
        <v>116</v>
      </c>
      <c r="C210" s="3">
        <v>23</v>
      </c>
      <c r="D210" s="3">
        <v>142992</v>
      </c>
      <c r="E210" s="3" t="s">
        <v>218</v>
      </c>
      <c r="F210" s="3" t="s">
        <v>242</v>
      </c>
      <c r="G210" s="3">
        <v>2.2999999999999998</v>
      </c>
      <c r="H210" s="3">
        <v>0.02</v>
      </c>
      <c r="I210" s="18">
        <f t="shared" si="18"/>
        <v>0.51413881748071977</v>
      </c>
      <c r="J210" s="7"/>
    </row>
    <row r="211" spans="1:10" x14ac:dyDescent="0.25">
      <c r="A211" s="34" t="s">
        <v>166</v>
      </c>
      <c r="B211" s="8"/>
      <c r="C211" s="8"/>
      <c r="D211" s="8"/>
      <c r="E211" s="8"/>
      <c r="F211" s="8"/>
      <c r="G211" s="8"/>
      <c r="H211" s="8"/>
      <c r="I211" s="15"/>
      <c r="J211" s="16"/>
    </row>
    <row r="212" spans="1:10" x14ac:dyDescent="0.25">
      <c r="A212" s="5"/>
      <c r="B212" s="4" t="s">
        <v>29</v>
      </c>
      <c r="C212" s="4">
        <v>146</v>
      </c>
      <c r="D212" s="4">
        <v>10846</v>
      </c>
      <c r="E212" s="4" t="s">
        <v>266</v>
      </c>
      <c r="F212" s="4" t="s">
        <v>189</v>
      </c>
      <c r="G212" s="4">
        <v>34.299999999999997</v>
      </c>
      <c r="H212" s="4">
        <v>0.26</v>
      </c>
      <c r="I212" s="11">
        <f>(H212*100)/2.23</f>
        <v>11.659192825112108</v>
      </c>
      <c r="J212" s="17"/>
    </row>
    <row r="213" spans="1:10" x14ac:dyDescent="0.25">
      <c r="A213" s="5"/>
      <c r="B213" s="30" t="s">
        <v>49</v>
      </c>
      <c r="C213" s="30">
        <v>114</v>
      </c>
      <c r="D213" s="30">
        <v>36246</v>
      </c>
      <c r="E213" s="30" t="s">
        <v>267</v>
      </c>
      <c r="F213" s="30" t="s">
        <v>270</v>
      </c>
      <c r="G213" s="30">
        <v>36.299999999999997</v>
      </c>
      <c r="H213" s="30">
        <v>0.34</v>
      </c>
      <c r="I213" s="19">
        <f t="shared" ref="I213:I220" si="19">(H213*100)/2.23</f>
        <v>15.246636771300448</v>
      </c>
      <c r="J213" s="32">
        <f>(H213*100)/1.02</f>
        <v>33.333333333333336</v>
      </c>
    </row>
    <row r="214" spans="1:10" x14ac:dyDescent="0.25">
      <c r="A214" s="5"/>
      <c r="B214" s="30" t="s">
        <v>28</v>
      </c>
      <c r="C214" s="30">
        <v>60</v>
      </c>
      <c r="D214" s="30">
        <v>14851</v>
      </c>
      <c r="E214" s="30" t="s">
        <v>268</v>
      </c>
      <c r="F214" s="30" t="s">
        <v>313</v>
      </c>
      <c r="G214" s="30">
        <v>36.200000000000003</v>
      </c>
      <c r="H214" s="30">
        <v>0.68</v>
      </c>
      <c r="I214" s="19">
        <f t="shared" si="19"/>
        <v>30.493273542600896</v>
      </c>
      <c r="J214" s="32">
        <f>(H214*100)/1.02</f>
        <v>66.666666666666671</v>
      </c>
    </row>
    <row r="215" spans="1:10" x14ac:dyDescent="0.25">
      <c r="A215" s="5"/>
      <c r="B215" s="4" t="s">
        <v>30</v>
      </c>
      <c r="C215" s="4">
        <v>41</v>
      </c>
      <c r="D215" s="4">
        <v>30759</v>
      </c>
      <c r="E215" s="4" t="s">
        <v>269</v>
      </c>
      <c r="F215" s="4" t="s">
        <v>185</v>
      </c>
      <c r="G215" s="4">
        <v>46.4</v>
      </c>
      <c r="H215" s="4">
        <v>0.3</v>
      </c>
      <c r="I215" s="11">
        <f t="shared" si="19"/>
        <v>13.452914798206278</v>
      </c>
      <c r="J215" s="17"/>
    </row>
    <row r="216" spans="1:10" x14ac:dyDescent="0.25">
      <c r="A216" s="5"/>
      <c r="B216" s="4" t="s">
        <v>112</v>
      </c>
      <c r="C216" s="4">
        <v>35</v>
      </c>
      <c r="D216" s="4">
        <v>11282</v>
      </c>
      <c r="E216" s="4" t="s">
        <v>239</v>
      </c>
      <c r="F216" s="4" t="s">
        <v>176</v>
      </c>
      <c r="G216" s="4">
        <v>27</v>
      </c>
      <c r="H216" s="4">
        <v>0.25</v>
      </c>
      <c r="I216" s="11">
        <f t="shared" si="19"/>
        <v>11.210762331838565</v>
      </c>
      <c r="J216" s="6"/>
    </row>
    <row r="217" spans="1:10" x14ac:dyDescent="0.25">
      <c r="A217" s="5"/>
      <c r="B217" s="4" t="s">
        <v>35</v>
      </c>
      <c r="C217" s="4">
        <v>32</v>
      </c>
      <c r="D217" s="4">
        <v>44235</v>
      </c>
      <c r="E217" s="4" t="s">
        <v>270</v>
      </c>
      <c r="F217" s="4" t="s">
        <v>172</v>
      </c>
      <c r="G217" s="4">
        <v>1.3</v>
      </c>
      <c r="H217" s="4">
        <v>0.06</v>
      </c>
      <c r="I217" s="11">
        <f t="shared" si="19"/>
        <v>2.6905829596412558</v>
      </c>
      <c r="J217" s="6"/>
    </row>
    <row r="218" spans="1:10" x14ac:dyDescent="0.25">
      <c r="A218" s="5"/>
      <c r="B218" s="4" t="s">
        <v>117</v>
      </c>
      <c r="C218" s="4">
        <v>32</v>
      </c>
      <c r="D218" s="4">
        <v>42959</v>
      </c>
      <c r="E218" s="4" t="s">
        <v>189</v>
      </c>
      <c r="F218" s="4" t="s">
        <v>172</v>
      </c>
      <c r="G218" s="4">
        <v>2</v>
      </c>
      <c r="H218" s="4">
        <v>7.0000000000000007E-2</v>
      </c>
      <c r="I218" s="11">
        <f t="shared" si="19"/>
        <v>3.1390134529147988</v>
      </c>
      <c r="J218" s="6"/>
    </row>
    <row r="219" spans="1:10" x14ac:dyDescent="0.25">
      <c r="A219" s="5"/>
      <c r="B219" s="4" t="s">
        <v>31</v>
      </c>
      <c r="C219" s="4">
        <v>31</v>
      </c>
      <c r="D219" s="4">
        <v>11277</v>
      </c>
      <c r="E219" s="4" t="s">
        <v>242</v>
      </c>
      <c r="F219" s="4" t="s">
        <v>204</v>
      </c>
      <c r="G219" s="4">
        <v>29.7</v>
      </c>
      <c r="H219" s="4">
        <v>0.25</v>
      </c>
      <c r="I219" s="11">
        <f t="shared" si="19"/>
        <v>11.210762331838565</v>
      </c>
      <c r="J219" s="6"/>
    </row>
    <row r="220" spans="1:10" x14ac:dyDescent="0.25">
      <c r="A220" s="2"/>
      <c r="B220" s="3" t="s">
        <v>118</v>
      </c>
      <c r="C220" s="3">
        <v>25</v>
      </c>
      <c r="D220" s="3">
        <v>113902</v>
      </c>
      <c r="E220" s="3" t="s">
        <v>173</v>
      </c>
      <c r="F220" s="3" t="s">
        <v>173</v>
      </c>
      <c r="G220" s="3">
        <v>2.2000000000000002</v>
      </c>
      <c r="H220" s="3">
        <v>0.02</v>
      </c>
      <c r="I220" s="18">
        <f t="shared" si="19"/>
        <v>0.89686098654708524</v>
      </c>
      <c r="J22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NPs 20 µgml</vt:lpstr>
      <vt:lpstr>NPs 160 µgml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papinilab</dc:creator>
  <cp:lastModifiedBy>Emanuele Papini</cp:lastModifiedBy>
  <dcterms:created xsi:type="dcterms:W3CDTF">2015-03-04T11:38:26Z</dcterms:created>
  <dcterms:modified xsi:type="dcterms:W3CDTF">2015-09-22T09:10:43Z</dcterms:modified>
</cp:coreProperties>
</file>