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/>
  </bookViews>
  <sheets>
    <sheet name="100% HP BL" sheetId="1" r:id="rId1"/>
    <sheet name="100%HP NPs 20" sheetId="3" r:id="rId2"/>
  </sheets>
  <calcPr calcId="145621"/>
</workbook>
</file>

<file path=xl/calcChain.xml><?xml version="1.0" encoding="utf-8"?>
<calcChain xmlns="http://schemas.openxmlformats.org/spreadsheetml/2006/main">
  <c r="I63" i="1" l="1"/>
  <c r="I62" i="1"/>
  <c r="I59" i="1"/>
  <c r="I58" i="1"/>
  <c r="I56" i="1"/>
  <c r="I55" i="1"/>
  <c r="I54" i="1"/>
  <c r="I52" i="1"/>
  <c r="I51" i="1"/>
  <c r="I49" i="1"/>
  <c r="I48" i="1"/>
  <c r="I47" i="1"/>
  <c r="I46" i="1"/>
  <c r="I45" i="1"/>
  <c r="I44" i="1"/>
  <c r="I43" i="1"/>
  <c r="I42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J13" i="1"/>
  <c r="I13" i="1"/>
  <c r="J10" i="1"/>
  <c r="I10" i="1"/>
  <c r="J9" i="1"/>
  <c r="I9" i="1"/>
  <c r="J8" i="1"/>
  <c r="I8" i="1"/>
  <c r="J7" i="1"/>
  <c r="I7" i="1"/>
  <c r="J6" i="1"/>
  <c r="I6" i="1"/>
  <c r="I143" i="3"/>
  <c r="I142" i="3"/>
  <c r="I140" i="3"/>
  <c r="I139" i="3"/>
  <c r="J138" i="3"/>
  <c r="I138" i="3"/>
  <c r="J137" i="3"/>
  <c r="I137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J80" i="3"/>
  <c r="I80" i="3"/>
  <c r="J79" i="3"/>
  <c r="I79" i="3"/>
  <c r="J78" i="3"/>
  <c r="I78" i="3"/>
  <c r="I77" i="3"/>
  <c r="I76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J46" i="3"/>
  <c r="I46" i="3"/>
  <c r="I45" i="3"/>
  <c r="I44" i="3"/>
  <c r="I43" i="3"/>
  <c r="J42" i="3"/>
  <c r="I42" i="3"/>
  <c r="I41" i="3"/>
  <c r="I40" i="3"/>
  <c r="I39" i="3"/>
  <c r="I38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I20" i="3"/>
  <c r="I19" i="3"/>
  <c r="I18" i="3"/>
  <c r="I17" i="3"/>
  <c r="I16" i="3"/>
  <c r="I15" i="3"/>
  <c r="I14" i="3"/>
  <c r="I13" i="3"/>
  <c r="I12" i="3"/>
  <c r="I11" i="3"/>
  <c r="I10" i="3"/>
  <c r="J9" i="3"/>
  <c r="I9" i="3"/>
  <c r="J8" i="3"/>
  <c r="I8" i="3"/>
  <c r="J7" i="3"/>
  <c r="I7" i="3"/>
  <c r="J6" i="3"/>
  <c r="I6" i="3"/>
</calcChain>
</file>

<file path=xl/sharedStrings.xml><?xml version="1.0" encoding="utf-8"?>
<sst xmlns="http://schemas.openxmlformats.org/spreadsheetml/2006/main" count="602" uniqueCount="298">
  <si>
    <t>protein</t>
  </si>
  <si>
    <t>prot_score</t>
  </si>
  <si>
    <t>prot_mass</t>
  </si>
  <si>
    <t>prot_matches</t>
  </si>
  <si>
    <t>prot_sequences</t>
  </si>
  <si>
    <t>Ig kappa chain C region</t>
  </si>
  <si>
    <t xml:space="preserve">Ig gamma-1 chain C region </t>
  </si>
  <si>
    <t>Ig gamma-2 chain C region</t>
  </si>
  <si>
    <t xml:space="preserve">Ig gamma-3 chain C region </t>
  </si>
  <si>
    <t xml:space="preserve">Ig gamma-4 chain C region </t>
  </si>
  <si>
    <t>Ig lambda-2 chain C regions</t>
  </si>
  <si>
    <t>Ig lambda-3 chain C regions</t>
  </si>
  <si>
    <t xml:space="preserve">Immunoglobulin lambda-like polypeptide 5 </t>
  </si>
  <si>
    <t>Haptoglobin</t>
  </si>
  <si>
    <t>Ig alpha-1 chain C region</t>
  </si>
  <si>
    <t xml:space="preserve">Coagulation factor XI </t>
  </si>
  <si>
    <t xml:space="preserve">Ig kappa chain V-III region SIE </t>
  </si>
  <si>
    <t>Ig kappa chain V-III region WOL</t>
  </si>
  <si>
    <t xml:space="preserve">Ig heavy chain V-III region BRO </t>
  </si>
  <si>
    <t>Fibrinogen beta chain</t>
  </si>
  <si>
    <t>Ig kappa chain V-I region Hau</t>
  </si>
  <si>
    <t>Ig kappa chain V-I region WEA</t>
  </si>
  <si>
    <t xml:space="preserve">Ig kappa chain V-I region DEE </t>
  </si>
  <si>
    <t>Ig kappa chain V-I region OU</t>
  </si>
  <si>
    <t>Ig kappa chain V-I region Roy</t>
  </si>
  <si>
    <t>Kininogen-1</t>
  </si>
  <si>
    <t>Apolipoprotein B-100</t>
  </si>
  <si>
    <t xml:space="preserve">Complement C4-B </t>
  </si>
  <si>
    <t>Ig kappa chain V-III region VG (Fragment)</t>
  </si>
  <si>
    <t xml:space="preserve">Ig kappa chain V-III region NG9 (Fragment) </t>
  </si>
  <si>
    <t xml:space="preserve">Histidine-rich glycoprotein </t>
  </si>
  <si>
    <t>Ig kappa chain V-III region POM</t>
  </si>
  <si>
    <t xml:space="preserve">Ig kappa chain V-III region CLL </t>
  </si>
  <si>
    <t>Fibronectin</t>
  </si>
  <si>
    <t xml:space="preserve">Electron transfer flavoprotein subunit beta </t>
  </si>
  <si>
    <t>Tetratricopeptide repeat protein 39A</t>
  </si>
  <si>
    <t xml:space="preserve">Transforming growth factor beta regulator 1 </t>
  </si>
  <si>
    <t>Plasma protease C1 inhibitor</t>
  </si>
  <si>
    <t xml:space="preserve">Ig kappa chain V-I region Kue </t>
  </si>
  <si>
    <t>Uncharacterized protein C10orf88</t>
  </si>
  <si>
    <t xml:space="preserve">Protein broad-minded </t>
  </si>
  <si>
    <t>Putative uncharacterized protein PRO1854</t>
  </si>
  <si>
    <t xml:space="preserve">Interleukin-12 receptor subunit beta-2 </t>
  </si>
  <si>
    <t>Filamin-A</t>
  </si>
  <si>
    <t>Fibrinogen alpha chain</t>
  </si>
  <si>
    <t xml:space="preserve">Ig heavy chain V-III region GAL </t>
  </si>
  <si>
    <t xml:space="preserve">Apolipoprotein B-100 </t>
  </si>
  <si>
    <t xml:space="preserve">Complement C4-A </t>
  </si>
  <si>
    <t xml:space="preserve">Ig alpha-1 chain C region </t>
  </si>
  <si>
    <t xml:space="preserve">Aminopeptidase N </t>
  </si>
  <si>
    <t>Histidine-rich glycoprotein</t>
  </si>
  <si>
    <t>Ig gamma-3 chain C region</t>
  </si>
  <si>
    <t xml:space="preserve">Kininogen-1 </t>
  </si>
  <si>
    <t>Serum albumin</t>
  </si>
  <si>
    <t xml:space="preserve">Ig lambda-2 chain C regions </t>
  </si>
  <si>
    <t xml:space="preserve">Ig lambda-3 chain C regions </t>
  </si>
  <si>
    <t xml:space="preserve">Plasma kallikrein </t>
  </si>
  <si>
    <t>Complement C3</t>
  </si>
  <si>
    <t xml:space="preserve">Integrin alpha-2 </t>
  </si>
  <si>
    <t>Dermcidin</t>
  </si>
  <si>
    <t xml:space="preserve">Transmembrane protease serine 6 </t>
  </si>
  <si>
    <t xml:space="preserve">Leucine-rich repeat protein 1 </t>
  </si>
  <si>
    <t xml:space="preserve">Ig heavy chain V-III region WEA </t>
  </si>
  <si>
    <t>Ig heavy chain V-III region BUT</t>
  </si>
  <si>
    <t xml:space="preserve">Ig heavy chain V-III region CAM </t>
  </si>
  <si>
    <t xml:space="preserve">Armadillo repeat protein deleted in velo-cardio-facial syndrome </t>
  </si>
  <si>
    <t>CUB domain-containing protein 1</t>
  </si>
  <si>
    <t xml:space="preserve">Plasma protease C1 inhibitor </t>
  </si>
  <si>
    <t xml:space="preserve">Anoctamin-4 </t>
  </si>
  <si>
    <t xml:space="preserve">Calpain-15 </t>
  </si>
  <si>
    <t>Integrin alpha-IIb</t>
  </si>
  <si>
    <t xml:space="preserve">Filamin-A </t>
  </si>
  <si>
    <t xml:space="preserve">CUB and sushi domain-containing protein 3 </t>
  </si>
  <si>
    <t xml:space="preserve">Zinc finger protein 438 </t>
  </si>
  <si>
    <t xml:space="preserve">Lysine-specific demethylase 4A </t>
  </si>
  <si>
    <t>Cadherin-16</t>
  </si>
  <si>
    <t xml:space="preserve">WD repeat-containing protein KIAA1875 </t>
  </si>
  <si>
    <t>NF-kappa-B inhibitor-like protein 1</t>
  </si>
  <si>
    <t>Serotransferrin</t>
  </si>
  <si>
    <t>Lipopolysaccharide-binding protein</t>
  </si>
  <si>
    <t xml:space="preserve">Inter-alpha-trypsin inhibitor heavy chain H4 </t>
  </si>
  <si>
    <t>Vitronectin</t>
  </si>
  <si>
    <t xml:space="preserve">Galectin-3-binding protein </t>
  </si>
  <si>
    <t xml:space="preserve">Zinc finger protein 48 </t>
  </si>
  <si>
    <t xml:space="preserve">Mediator of RNA polymerase II transcription subunit 30 </t>
  </si>
  <si>
    <t>Alpha-1-antitrypsin</t>
  </si>
  <si>
    <t>Mitogen-activated protein kinase 1</t>
  </si>
  <si>
    <t xml:space="preserve">Zinc finger BED domain-containing protein 5 </t>
  </si>
  <si>
    <t>Cytochrome b-c1 complex subunit 7</t>
  </si>
  <si>
    <t xml:space="preserve">Serine/threonine-protein kinase Chk2 </t>
  </si>
  <si>
    <t>Integrin alpha-D</t>
  </si>
  <si>
    <t>Janus kinase and microtubule-interacting protein 3</t>
  </si>
  <si>
    <t xml:space="preserve">Syntaxin-binding protein 5 </t>
  </si>
  <si>
    <t>CD164 sialomucin-like 2 protein</t>
  </si>
  <si>
    <t xml:space="preserve">39S ribosomal protein L30, mitochondrial </t>
  </si>
  <si>
    <t>Xyloside xylosyltransferase 1</t>
  </si>
  <si>
    <t xml:space="preserve">Plasminogen </t>
  </si>
  <si>
    <t>Alpha-1-antichymotrypsin</t>
  </si>
  <si>
    <t>UPF0606 protein KIAA1549L</t>
  </si>
  <si>
    <t xml:space="preserve">Adenylate kinase 9 </t>
  </si>
  <si>
    <t xml:space="preserve">Myosin light chain kinase 3 </t>
  </si>
  <si>
    <t xml:space="preserve">Kinesin-like protein KIF26A </t>
  </si>
  <si>
    <t xml:space="preserve">Xyloside xylosyltransferase 1 </t>
  </si>
  <si>
    <t>Zinc finger CCCH domain-containing protein 11A</t>
  </si>
  <si>
    <t>emPAI</t>
  </si>
  <si>
    <t xml:space="preserve">Fibronectin </t>
  </si>
  <si>
    <t>Alpha-2-macroglobulin</t>
  </si>
  <si>
    <t xml:space="preserve">Fibrinogen alpha chain </t>
  </si>
  <si>
    <t xml:space="preserve">Fibrinogen beta chain </t>
  </si>
  <si>
    <t>Pregnancy zone protein</t>
  </si>
  <si>
    <t xml:space="preserve">Uncharacterized protein C15orf52 </t>
  </si>
  <si>
    <t xml:space="preserve">Fibrinogen gamma chain </t>
  </si>
  <si>
    <t xml:space="preserve">Ig kappa chain C region </t>
  </si>
  <si>
    <t>Ig kappa chain V-III region SIE</t>
  </si>
  <si>
    <t xml:space="preserve">Ig kappa chain V-III region Ti </t>
  </si>
  <si>
    <t xml:space="preserve">Ig kappa chain V-III region WOL </t>
  </si>
  <si>
    <t>Ig kappa chain V-III region GOL</t>
  </si>
  <si>
    <t>Ig kappa chain V-III region B6</t>
  </si>
  <si>
    <t xml:space="preserve">Ig gamma-2 chain C region </t>
  </si>
  <si>
    <t>Ig kappa chain V-I region AG</t>
  </si>
  <si>
    <t xml:space="preserve">Ig kappa chain V-I region AU </t>
  </si>
  <si>
    <t xml:space="preserve">Ig kappa chain V-I region Gal </t>
  </si>
  <si>
    <t xml:space="preserve">Ig kappa chain V-I region Hau </t>
  </si>
  <si>
    <t xml:space="preserve">Ig kappa chain V-I region Rei </t>
  </si>
  <si>
    <t xml:space="preserve">Ig kappa chain V-I region Roy </t>
  </si>
  <si>
    <t xml:space="preserve">Ig kappa chain V-I region Scw </t>
  </si>
  <si>
    <t xml:space="preserve">Ig kappa chain V-I region WAT </t>
  </si>
  <si>
    <t>Ig kappa chain V-I region DEE</t>
  </si>
  <si>
    <t xml:space="preserve">Ig kappa chain V-I region OU </t>
  </si>
  <si>
    <t xml:space="preserve">Ig heavy chain V-III region TEI </t>
  </si>
  <si>
    <t xml:space="preserve">Protocadherin gamma-B7 </t>
  </si>
  <si>
    <t>Integrin alpha-6</t>
  </si>
  <si>
    <t>Ensconsin</t>
  </si>
  <si>
    <t>Actin, cytoplasmic 1</t>
  </si>
  <si>
    <t xml:space="preserve">Actin, alpha cardiac muscle 1 </t>
  </si>
  <si>
    <t xml:space="preserve">Actin, cytoplasmic 2 </t>
  </si>
  <si>
    <t>Actin, gamma-enteric smooth muscle</t>
  </si>
  <si>
    <t xml:space="preserve">Actin, alpha skeletal muscle </t>
  </si>
  <si>
    <t>Arylacetamide deacetylase-like 2</t>
  </si>
  <si>
    <t xml:space="preserve">Somatostatin receptor type 5 </t>
  </si>
  <si>
    <t>Bile acid receptor</t>
  </si>
  <si>
    <t>Apolipoprotein A-I</t>
  </si>
  <si>
    <t xml:space="preserve">Alpha-2-macroglobulin </t>
  </si>
  <si>
    <t xml:space="preserve">Serine palmitoyltransferase 2 </t>
  </si>
  <si>
    <t>Thyroglobulin</t>
  </si>
  <si>
    <t>BCL2/adenovirus E1B 19 kDa protein-interacting protein 2</t>
  </si>
  <si>
    <t>N-glycosylase/DNA lyase</t>
  </si>
  <si>
    <t xml:space="preserve">Protein phosphatase 1 regulatory subunit 3B </t>
  </si>
  <si>
    <t xml:space="preserve">Inactive phospholipase C-like protein 1 </t>
  </si>
  <si>
    <t>Inactive phospholipase C-like protein 2</t>
  </si>
  <si>
    <t>A-kinase anchor protein 12</t>
  </si>
  <si>
    <t>Clathrin heavy chain 1</t>
  </si>
  <si>
    <t xml:space="preserve">Complement C1q subcomponent subunit B </t>
  </si>
  <si>
    <t>Anoctamin-4</t>
  </si>
  <si>
    <t xml:space="preserve">Apolipoprotein A-I </t>
  </si>
  <si>
    <t>spot</t>
  </si>
  <si>
    <t>33 (32)</t>
  </si>
  <si>
    <t>51 (24)</t>
  </si>
  <si>
    <t>52 (24)</t>
  </si>
  <si>
    <t>55 (24)</t>
  </si>
  <si>
    <t>33 (12)</t>
  </si>
  <si>
    <t>20 (11)</t>
  </si>
  <si>
    <t>18 (10)</t>
  </si>
  <si>
    <t>12 (5)</t>
  </si>
  <si>
    <t>17 (6)</t>
  </si>
  <si>
    <t>16 (5)</t>
  </si>
  <si>
    <t>9 (3)</t>
  </si>
  <si>
    <t>8 (3)</t>
  </si>
  <si>
    <t>12 (4)</t>
  </si>
  <si>
    <t>9 (1)</t>
  </si>
  <si>
    <t>2 (1)</t>
  </si>
  <si>
    <t>24 (1)</t>
  </si>
  <si>
    <t>1 (1)</t>
  </si>
  <si>
    <t>8 (0)</t>
  </si>
  <si>
    <t>6 (2)</t>
  </si>
  <si>
    <t>7 (1)</t>
  </si>
  <si>
    <t>14 (1)</t>
  </si>
  <si>
    <t>1 (0)</t>
  </si>
  <si>
    <t>10 (1)</t>
  </si>
  <si>
    <t>3 (1)</t>
  </si>
  <si>
    <t>4 (1)</t>
  </si>
  <si>
    <t>6 (0)</t>
  </si>
  <si>
    <t>4 (0)</t>
  </si>
  <si>
    <t>5 (0)</t>
  </si>
  <si>
    <t>195 (124)</t>
  </si>
  <si>
    <t>149 (61)</t>
  </si>
  <si>
    <t>57 (29)</t>
  </si>
  <si>
    <t>16 (13)</t>
  </si>
  <si>
    <t>21 (13)</t>
  </si>
  <si>
    <t>20 (10)</t>
  </si>
  <si>
    <t>37 (17)</t>
  </si>
  <si>
    <t>22 (8)</t>
  </si>
  <si>
    <t>17 (10)</t>
  </si>
  <si>
    <t>18 (5)</t>
  </si>
  <si>
    <t>21 (6)</t>
  </si>
  <si>
    <t>8 (4)</t>
  </si>
  <si>
    <t>24 (4)</t>
  </si>
  <si>
    <t>7 (2)</t>
  </si>
  <si>
    <t>17 (5)</t>
  </si>
  <si>
    <t>4(1)</t>
  </si>
  <si>
    <t>6 (1)</t>
  </si>
  <si>
    <t>3 (0)</t>
  </si>
  <si>
    <t>28 (6)</t>
  </si>
  <si>
    <t>6 (3)</t>
  </si>
  <si>
    <t>175 (106)</t>
  </si>
  <si>
    <t>57 (24)</t>
  </si>
  <si>
    <t>27 (11)</t>
  </si>
  <si>
    <t>8 (7)</t>
  </si>
  <si>
    <t>34 (9)</t>
  </si>
  <si>
    <t>12 (6)</t>
  </si>
  <si>
    <t>18 (4)</t>
  </si>
  <si>
    <t>10 (4)</t>
  </si>
  <si>
    <t>3 (2)</t>
  </si>
  <si>
    <t>12 (1)</t>
  </si>
  <si>
    <t>5 (1)</t>
  </si>
  <si>
    <t>10 (2)</t>
  </si>
  <si>
    <t>8 (1)</t>
  </si>
  <si>
    <t>14 (4)</t>
  </si>
  <si>
    <t>2 (2)</t>
  </si>
  <si>
    <t>11 (1)</t>
  </si>
  <si>
    <t>13 (4)</t>
  </si>
  <si>
    <t>149 (12)</t>
  </si>
  <si>
    <t>47 (4)</t>
  </si>
  <si>
    <t>61 (7)</t>
  </si>
  <si>
    <t>34 (5)</t>
  </si>
  <si>
    <t>34 (4)</t>
  </si>
  <si>
    <t>2 (0)</t>
  </si>
  <si>
    <t>25 (1)</t>
  </si>
  <si>
    <t>14 (2)</t>
  </si>
  <si>
    <t>28 (1)</t>
  </si>
  <si>
    <t xml:space="preserve"> 1 (1)</t>
  </si>
  <si>
    <t>32 (2)</t>
  </si>
  <si>
    <t>23 (4)</t>
  </si>
  <si>
    <t>18 (3)</t>
  </si>
  <si>
    <t>11 (0)</t>
  </si>
  <si>
    <t>63 (2)</t>
  </si>
  <si>
    <t>20 (3)</t>
  </si>
  <si>
    <t>102 (10)</t>
  </si>
  <si>
    <t>91 (5)</t>
  </si>
  <si>
    <t>264 (12)</t>
  </si>
  <si>
    <t>94 (7)</t>
  </si>
  <si>
    <t>56 (4)</t>
  </si>
  <si>
    <t>24 (2)</t>
  </si>
  <si>
    <t>10 (0)</t>
  </si>
  <si>
    <t>25 (0)</t>
  </si>
  <si>
    <t>126 (22)</t>
  </si>
  <si>
    <t>52 (5)</t>
  </si>
  <si>
    <t>9 (0)</t>
  </si>
  <si>
    <t>89 (7)</t>
  </si>
  <si>
    <t>103 (12)</t>
  </si>
  <si>
    <t>30 (3)</t>
  </si>
  <si>
    <t>35 (6)</t>
  </si>
  <si>
    <t>13 (1)</t>
  </si>
  <si>
    <t>31 (1)</t>
  </si>
  <si>
    <t>38 (8)</t>
  </si>
  <si>
    <t>25 (4)</t>
  </si>
  <si>
    <t>153 (12)</t>
  </si>
  <si>
    <t>44 (7)</t>
  </si>
  <si>
    <t>24 (3)</t>
  </si>
  <si>
    <t>7 (0)</t>
  </si>
  <si>
    <t>14 (0)</t>
  </si>
  <si>
    <t>43 (13)</t>
  </si>
  <si>
    <t>16 (3)</t>
  </si>
  <si>
    <t>24 (5)</t>
  </si>
  <si>
    <t>5 (5)</t>
  </si>
  <si>
    <t>8 (6)</t>
  </si>
  <si>
    <t>9 (8)</t>
  </si>
  <si>
    <t>7 (4)</t>
  </si>
  <si>
    <t>5 (4)</t>
  </si>
  <si>
    <t>4 (4)</t>
  </si>
  <si>
    <t>9 (4)</t>
  </si>
  <si>
    <t>4 (3)</t>
  </si>
  <si>
    <t>7 (3)</t>
  </si>
  <si>
    <t>29 (25)</t>
  </si>
  <si>
    <t>86 (46)</t>
  </si>
  <si>
    <t>29 (18)</t>
  </si>
  <si>
    <t>7 (6)</t>
  </si>
  <si>
    <t>9 (7)</t>
  </si>
  <si>
    <t>22 (12)</t>
  </si>
  <si>
    <t>9 (5)</t>
  </si>
  <si>
    <t>6 (5)</t>
  </si>
  <si>
    <t>14 (6)</t>
  </si>
  <si>
    <t>20 (4)</t>
  </si>
  <si>
    <t>24 (18)</t>
  </si>
  <si>
    <t>24 (14)</t>
  </si>
  <si>
    <t>ND</t>
  </si>
  <si>
    <t>p100</t>
  </si>
  <si>
    <t>p60</t>
  </si>
  <si>
    <t>p220</t>
  </si>
  <si>
    <t>p150</t>
  </si>
  <si>
    <t>p120</t>
  </si>
  <si>
    <t>p50</t>
  </si>
  <si>
    <t>p20</t>
  </si>
  <si>
    <t>% of total</t>
  </si>
  <si>
    <t>% of significant hits</t>
  </si>
  <si>
    <t>% sequence coverage</t>
  </si>
  <si>
    <t>Table S3A: LC MS/MS analysis of the polypeptides found in SDS-PAGE bands from mock sample (no NPs) in 100% HP</t>
  </si>
  <si>
    <r>
      <t>Table S3B: LC MS/MS analysis of the polypeptides found in SDS-PAGE bands from the corona of SiO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-NPs (20 µg/ml) formed in 100% 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</si>
</sst>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5"/>
  <sheetViews>
    <sheetView tabSelected="1" zoomScale="90" zoomScaleNormal="90" workbookViewId="0">
      <selection activeCell="B70" sqref="B70"/>
    </sheetView>
  </sheetViews>
  <sheetFormatPr defaultRowHeight="15" x14ac:dyDescent="0.25"/>
  <cols>
    <col min="1" max="1" width="13.5703125" style="1" customWidth="1"/>
    <col min="2" max="2" width="58" style="1" customWidth="1"/>
    <col min="3" max="3" width="11.140625" style="1" customWidth="1"/>
    <col min="4" max="4" width="14.28515625" style="1" customWidth="1"/>
    <col min="5" max="5" width="13.28515625" style="1" customWidth="1"/>
    <col min="6" max="6" width="17.42578125" style="1" customWidth="1"/>
    <col min="7" max="7" width="24.28515625" style="1" customWidth="1"/>
    <col min="8" max="8" width="13.42578125" style="1" customWidth="1"/>
    <col min="9" max="9" width="14" style="9" customWidth="1"/>
    <col min="10" max="10" width="20.85546875" style="9" customWidth="1"/>
    <col min="11" max="16384" width="9.140625" style="1"/>
  </cols>
  <sheetData>
    <row r="2" spans="1:10" ht="18.75" x14ac:dyDescent="0.3">
      <c r="A2" s="35" t="s">
        <v>296</v>
      </c>
    </row>
    <row r="3" spans="1:10" ht="15.75" thickBot="1" x14ac:dyDescent="0.3"/>
    <row r="4" spans="1:10" ht="15.75" thickBot="1" x14ac:dyDescent="0.3">
      <c r="A4" s="28" t="s">
        <v>155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30" t="s">
        <v>295</v>
      </c>
      <c r="H4" s="29" t="s">
        <v>104</v>
      </c>
      <c r="I4" s="30" t="s">
        <v>293</v>
      </c>
      <c r="J4" s="41" t="s">
        <v>294</v>
      </c>
    </row>
    <row r="5" spans="1:10" x14ac:dyDescent="0.25">
      <c r="A5" s="36" t="s">
        <v>288</v>
      </c>
      <c r="B5" s="52"/>
      <c r="C5" s="52"/>
      <c r="D5" s="52"/>
      <c r="E5" s="52"/>
      <c r="F5" s="52"/>
      <c r="G5" s="37"/>
      <c r="H5" s="52"/>
      <c r="I5" s="38"/>
      <c r="J5" s="39"/>
    </row>
    <row r="6" spans="1:10" x14ac:dyDescent="0.25">
      <c r="A6" s="40"/>
      <c r="B6" s="37" t="s">
        <v>46</v>
      </c>
      <c r="C6" s="37">
        <v>214</v>
      </c>
      <c r="D6" s="37">
        <v>516651</v>
      </c>
      <c r="E6" s="37" t="s">
        <v>221</v>
      </c>
      <c r="F6" s="37" t="s">
        <v>249</v>
      </c>
      <c r="G6" s="37">
        <v>24.9</v>
      </c>
      <c r="H6" s="37">
        <v>0.09</v>
      </c>
      <c r="I6" s="20">
        <f>(H6*100)/0.73</f>
        <v>12.328767123287671</v>
      </c>
      <c r="J6" s="39">
        <f>(H6*100)/0.66</f>
        <v>13.636363636363635</v>
      </c>
    </row>
    <row r="7" spans="1:10" x14ac:dyDescent="0.25">
      <c r="A7" s="40"/>
      <c r="B7" s="37" t="s">
        <v>105</v>
      </c>
      <c r="C7" s="37">
        <v>184</v>
      </c>
      <c r="D7" s="37">
        <v>266052</v>
      </c>
      <c r="E7" s="37" t="s">
        <v>222</v>
      </c>
      <c r="F7" s="37" t="s">
        <v>250</v>
      </c>
      <c r="G7" s="37">
        <v>17.899999999999999</v>
      </c>
      <c r="H7" s="37">
        <v>7.0000000000000007E-2</v>
      </c>
      <c r="I7" s="20">
        <f t="shared" ref="I7:I10" si="0">(H7*100)/0.73</f>
        <v>9.589041095890412</v>
      </c>
      <c r="J7" s="39">
        <f t="shared" ref="J7:J10" si="1">(H7*100)/0.66</f>
        <v>10.606060606060607</v>
      </c>
    </row>
    <row r="8" spans="1:10" x14ac:dyDescent="0.25">
      <c r="A8" s="40"/>
      <c r="B8" s="37" t="s">
        <v>106</v>
      </c>
      <c r="C8" s="37">
        <v>94</v>
      </c>
      <c r="D8" s="37">
        <v>164613</v>
      </c>
      <c r="E8" s="37" t="s">
        <v>223</v>
      </c>
      <c r="F8" s="37" t="s">
        <v>251</v>
      </c>
      <c r="G8" s="37">
        <v>30.9</v>
      </c>
      <c r="H8" s="37">
        <v>0.14000000000000001</v>
      </c>
      <c r="I8" s="20">
        <f t="shared" si="0"/>
        <v>19.178082191780824</v>
      </c>
      <c r="J8" s="39">
        <f t="shared" si="1"/>
        <v>21.212121212121215</v>
      </c>
    </row>
    <row r="9" spans="1:10" x14ac:dyDescent="0.25">
      <c r="A9" s="40"/>
      <c r="B9" s="37" t="s">
        <v>107</v>
      </c>
      <c r="C9" s="37">
        <v>74</v>
      </c>
      <c r="D9" s="37">
        <v>95656</v>
      </c>
      <c r="E9" s="37" t="s">
        <v>224</v>
      </c>
      <c r="F9" s="37" t="s">
        <v>217</v>
      </c>
      <c r="G9" s="37">
        <v>18.600000000000001</v>
      </c>
      <c r="H9" s="37">
        <v>0.13</v>
      </c>
      <c r="I9" s="20">
        <f t="shared" si="0"/>
        <v>17.808219178082194</v>
      </c>
      <c r="J9" s="39">
        <f t="shared" si="1"/>
        <v>19.696969696969695</v>
      </c>
    </row>
    <row r="10" spans="1:10" x14ac:dyDescent="0.25">
      <c r="A10" s="40"/>
      <c r="B10" s="37" t="s">
        <v>108</v>
      </c>
      <c r="C10" s="37">
        <v>70</v>
      </c>
      <c r="D10" s="37">
        <v>56577</v>
      </c>
      <c r="E10" s="37" t="s">
        <v>225</v>
      </c>
      <c r="F10" s="37" t="s">
        <v>210</v>
      </c>
      <c r="G10" s="37">
        <v>42.6</v>
      </c>
      <c r="H10" s="37">
        <v>0.23</v>
      </c>
      <c r="I10" s="20">
        <f t="shared" si="0"/>
        <v>31.506849315068493</v>
      </c>
      <c r="J10" s="39">
        <f t="shared" si="1"/>
        <v>34.848484848484844</v>
      </c>
    </row>
    <row r="11" spans="1:10" x14ac:dyDescent="0.25">
      <c r="A11" s="3"/>
      <c r="B11" s="4" t="s">
        <v>109</v>
      </c>
      <c r="C11" s="4">
        <v>35</v>
      </c>
      <c r="D11" s="4">
        <v>165242</v>
      </c>
      <c r="E11" s="4" t="s">
        <v>169</v>
      </c>
      <c r="F11" s="4" t="s">
        <v>200</v>
      </c>
      <c r="G11" s="4">
        <v>4.2</v>
      </c>
      <c r="H11" s="4" t="s">
        <v>285</v>
      </c>
      <c r="I11" s="22" t="s">
        <v>285</v>
      </c>
      <c r="J11" s="15" t="s">
        <v>285</v>
      </c>
    </row>
    <row r="12" spans="1:10" x14ac:dyDescent="0.25">
      <c r="A12" s="3"/>
      <c r="B12" s="4" t="s">
        <v>110</v>
      </c>
      <c r="C12" s="4">
        <v>28</v>
      </c>
      <c r="D12" s="4">
        <v>57803</v>
      </c>
      <c r="E12" s="4" t="s">
        <v>226</v>
      </c>
      <c r="F12" s="4" t="s">
        <v>177</v>
      </c>
      <c r="G12" s="4">
        <v>1.1000000000000001</v>
      </c>
      <c r="H12" s="4" t="s">
        <v>285</v>
      </c>
      <c r="I12" s="22" t="s">
        <v>285</v>
      </c>
      <c r="J12" s="15" t="s">
        <v>285</v>
      </c>
    </row>
    <row r="13" spans="1:10" x14ac:dyDescent="0.25">
      <c r="A13" s="3"/>
      <c r="B13" s="4" t="s">
        <v>111</v>
      </c>
      <c r="C13" s="4">
        <v>27</v>
      </c>
      <c r="D13" s="4">
        <v>52106</v>
      </c>
      <c r="E13" s="4" t="s">
        <v>227</v>
      </c>
      <c r="F13" s="4" t="s">
        <v>252</v>
      </c>
      <c r="G13" s="4">
        <v>32.700000000000003</v>
      </c>
      <c r="H13" s="4">
        <v>7.0000000000000007E-2</v>
      </c>
      <c r="I13" s="20">
        <f t="shared" ref="I13" si="2">(H13*100)/0.73</f>
        <v>9.589041095890412</v>
      </c>
      <c r="J13" s="15">
        <f t="shared" ref="J13" si="3">(H13*100)/0.66</f>
        <v>10.606060606060607</v>
      </c>
    </row>
    <row r="14" spans="1:10" x14ac:dyDescent="0.25">
      <c r="A14" s="42" t="s">
        <v>289</v>
      </c>
      <c r="B14" s="2"/>
      <c r="C14" s="2"/>
      <c r="D14" s="2"/>
      <c r="E14" s="2"/>
      <c r="F14" s="2"/>
      <c r="G14" s="2"/>
      <c r="H14" s="7"/>
      <c r="I14" s="21"/>
      <c r="J14" s="13"/>
    </row>
    <row r="15" spans="1:10" x14ac:dyDescent="0.25">
      <c r="A15" s="3"/>
      <c r="B15" s="4" t="s">
        <v>112</v>
      </c>
      <c r="C15" s="4">
        <v>70</v>
      </c>
      <c r="D15" s="4">
        <v>11773</v>
      </c>
      <c r="E15" s="4" t="s">
        <v>228</v>
      </c>
      <c r="F15" s="4" t="s">
        <v>179</v>
      </c>
      <c r="G15" s="4">
        <v>49.1</v>
      </c>
      <c r="H15" s="4">
        <v>0.21</v>
      </c>
      <c r="I15" s="10">
        <f>(H15*100)/3.9</f>
        <v>5.384615384615385</v>
      </c>
      <c r="J15" s="15"/>
    </row>
    <row r="16" spans="1:10" x14ac:dyDescent="0.25">
      <c r="A16" s="3"/>
      <c r="B16" s="4" t="s">
        <v>113</v>
      </c>
      <c r="C16" s="4">
        <v>40</v>
      </c>
      <c r="D16" s="4">
        <v>11882</v>
      </c>
      <c r="E16" s="4" t="s">
        <v>216</v>
      </c>
      <c r="F16" s="4" t="s">
        <v>179</v>
      </c>
      <c r="G16" s="4">
        <v>37.6</v>
      </c>
      <c r="H16" s="4">
        <v>0.21</v>
      </c>
      <c r="I16" s="10">
        <f t="shared" ref="I16:I19" si="4">(H16*100)/3.9</f>
        <v>5.384615384615385</v>
      </c>
      <c r="J16" s="15"/>
    </row>
    <row r="17" spans="1:10" x14ac:dyDescent="0.25">
      <c r="A17" s="3"/>
      <c r="B17" s="4" t="s">
        <v>114</v>
      </c>
      <c r="C17" s="4">
        <v>40</v>
      </c>
      <c r="D17" s="4">
        <v>11895</v>
      </c>
      <c r="E17" s="4" t="s">
        <v>216</v>
      </c>
      <c r="F17" s="4" t="s">
        <v>179</v>
      </c>
      <c r="G17" s="4">
        <v>37.6</v>
      </c>
      <c r="H17" s="4">
        <v>0.21</v>
      </c>
      <c r="I17" s="10">
        <f t="shared" si="4"/>
        <v>5.384615384615385</v>
      </c>
      <c r="J17" s="15"/>
    </row>
    <row r="18" spans="1:10" x14ac:dyDescent="0.25">
      <c r="A18" s="3"/>
      <c r="B18" s="4" t="s">
        <v>115</v>
      </c>
      <c r="C18" s="4">
        <v>40</v>
      </c>
      <c r="D18" s="4">
        <v>11853</v>
      </c>
      <c r="E18" s="4" t="s">
        <v>216</v>
      </c>
      <c r="F18" s="4" t="s">
        <v>179</v>
      </c>
      <c r="G18" s="4">
        <v>37.6</v>
      </c>
      <c r="H18" s="4">
        <v>0.21</v>
      </c>
      <c r="I18" s="10">
        <f t="shared" si="4"/>
        <v>5.384615384615385</v>
      </c>
      <c r="J18" s="15"/>
    </row>
    <row r="19" spans="1:10" x14ac:dyDescent="0.25">
      <c r="A19" s="3"/>
      <c r="B19" s="4" t="s">
        <v>116</v>
      </c>
      <c r="C19" s="4">
        <v>40</v>
      </c>
      <c r="D19" s="4">
        <v>11937</v>
      </c>
      <c r="E19" s="4" t="s">
        <v>216</v>
      </c>
      <c r="F19" s="4" t="s">
        <v>179</v>
      </c>
      <c r="G19" s="4">
        <v>37.6</v>
      </c>
      <c r="H19" s="4">
        <v>0.21</v>
      </c>
      <c r="I19" s="10">
        <f t="shared" si="4"/>
        <v>5.384615384615385</v>
      </c>
      <c r="J19" s="15"/>
    </row>
    <row r="20" spans="1:10" x14ac:dyDescent="0.25">
      <c r="A20" s="3"/>
      <c r="B20" s="4" t="s">
        <v>29</v>
      </c>
      <c r="C20" s="4">
        <v>40</v>
      </c>
      <c r="D20" s="4">
        <v>10836</v>
      </c>
      <c r="E20" s="4" t="s">
        <v>200</v>
      </c>
      <c r="F20" s="4" t="s">
        <v>170</v>
      </c>
      <c r="G20" s="4">
        <v>16</v>
      </c>
      <c r="H20" s="4" t="s">
        <v>285</v>
      </c>
      <c r="I20" s="4" t="s">
        <v>285</v>
      </c>
      <c r="J20" s="15"/>
    </row>
    <row r="21" spans="1:10" x14ac:dyDescent="0.25">
      <c r="A21" s="3"/>
      <c r="B21" s="4" t="s">
        <v>117</v>
      </c>
      <c r="C21" s="4">
        <v>40</v>
      </c>
      <c r="D21" s="4">
        <v>11742</v>
      </c>
      <c r="E21" s="4" t="s">
        <v>175</v>
      </c>
      <c r="F21" s="4" t="s">
        <v>179</v>
      </c>
      <c r="G21" s="4">
        <v>23.1</v>
      </c>
      <c r="H21" s="4" t="s">
        <v>285</v>
      </c>
      <c r="I21" s="4" t="s">
        <v>285</v>
      </c>
      <c r="J21" s="15"/>
    </row>
    <row r="22" spans="1:10" x14ac:dyDescent="0.25">
      <c r="A22" s="3"/>
      <c r="B22" s="4" t="s">
        <v>118</v>
      </c>
      <c r="C22" s="4">
        <v>32</v>
      </c>
      <c r="D22" s="4">
        <v>36505</v>
      </c>
      <c r="E22" s="4" t="s">
        <v>229</v>
      </c>
      <c r="F22" s="4" t="s">
        <v>175</v>
      </c>
      <c r="G22" s="4">
        <v>21.5</v>
      </c>
      <c r="H22" s="4">
        <v>7.0000000000000007E-2</v>
      </c>
      <c r="I22" s="10">
        <f t="shared" ref="I22:I38" si="5">(H22*100)/3.9</f>
        <v>1.7948717948717952</v>
      </c>
      <c r="J22" s="15"/>
    </row>
    <row r="23" spans="1:10" x14ac:dyDescent="0.25">
      <c r="A23" s="3"/>
      <c r="B23" s="4" t="s">
        <v>119</v>
      </c>
      <c r="C23" s="4">
        <v>29</v>
      </c>
      <c r="D23" s="4">
        <v>12099</v>
      </c>
      <c r="E23" s="4" t="s">
        <v>172</v>
      </c>
      <c r="F23" s="4" t="s">
        <v>172</v>
      </c>
      <c r="G23" s="4">
        <v>16.7</v>
      </c>
      <c r="H23" s="4">
        <v>0.2</v>
      </c>
      <c r="I23" s="10">
        <f t="shared" si="5"/>
        <v>5.1282051282051286</v>
      </c>
      <c r="J23" s="15"/>
    </row>
    <row r="24" spans="1:10" x14ac:dyDescent="0.25">
      <c r="A24" s="3"/>
      <c r="B24" s="4" t="s">
        <v>120</v>
      </c>
      <c r="C24" s="4">
        <v>29</v>
      </c>
      <c r="D24" s="4">
        <v>12046</v>
      </c>
      <c r="E24" s="4" t="s">
        <v>172</v>
      </c>
      <c r="F24" s="4" t="s">
        <v>172</v>
      </c>
      <c r="G24" s="4">
        <v>16.7</v>
      </c>
      <c r="H24" s="4">
        <v>0.2</v>
      </c>
      <c r="I24" s="10">
        <f t="shared" si="5"/>
        <v>5.1282051282051286</v>
      </c>
      <c r="J24" s="15"/>
    </row>
    <row r="25" spans="1:10" x14ac:dyDescent="0.25">
      <c r="A25" s="3"/>
      <c r="B25" s="4" t="s">
        <v>121</v>
      </c>
      <c r="C25" s="4">
        <v>29</v>
      </c>
      <c r="D25" s="4">
        <v>11921</v>
      </c>
      <c r="E25" s="4" t="s">
        <v>230</v>
      </c>
      <c r="F25" s="4" t="s">
        <v>172</v>
      </c>
      <c r="G25" s="4">
        <v>16.7</v>
      </c>
      <c r="H25" s="4">
        <v>0.2</v>
      </c>
      <c r="I25" s="10">
        <f t="shared" si="5"/>
        <v>5.1282051282051286</v>
      </c>
      <c r="J25" s="15"/>
    </row>
    <row r="26" spans="1:10" x14ac:dyDescent="0.25">
      <c r="A26" s="3"/>
      <c r="B26" s="4" t="s">
        <v>122</v>
      </c>
      <c r="C26" s="4">
        <v>29</v>
      </c>
      <c r="D26" s="4">
        <v>11778</v>
      </c>
      <c r="E26" s="4" t="s">
        <v>172</v>
      </c>
      <c r="F26" s="4" t="s">
        <v>172</v>
      </c>
      <c r="G26" s="4">
        <v>16.7</v>
      </c>
      <c r="H26" s="4">
        <v>0.2</v>
      </c>
      <c r="I26" s="10">
        <f t="shared" si="5"/>
        <v>5.1282051282051286</v>
      </c>
      <c r="J26" s="15"/>
    </row>
    <row r="27" spans="1:10" x14ac:dyDescent="0.25">
      <c r="A27" s="3"/>
      <c r="B27" s="4" t="s">
        <v>123</v>
      </c>
      <c r="C27" s="4">
        <v>29</v>
      </c>
      <c r="D27" s="4">
        <v>12009</v>
      </c>
      <c r="E27" s="4" t="s">
        <v>172</v>
      </c>
      <c r="F27" s="4" t="s">
        <v>172</v>
      </c>
      <c r="G27" s="4">
        <v>16.7</v>
      </c>
      <c r="H27" s="4">
        <v>0.2</v>
      </c>
      <c r="I27" s="10">
        <f t="shared" si="5"/>
        <v>5.1282051282051286</v>
      </c>
      <c r="J27" s="15"/>
    </row>
    <row r="28" spans="1:10" x14ac:dyDescent="0.25">
      <c r="A28" s="3"/>
      <c r="B28" s="4" t="s">
        <v>124</v>
      </c>
      <c r="C28" s="4">
        <v>29</v>
      </c>
      <c r="D28" s="4">
        <v>11889</v>
      </c>
      <c r="E28" s="4" t="s">
        <v>172</v>
      </c>
      <c r="F28" s="4" t="s">
        <v>172</v>
      </c>
      <c r="G28" s="4">
        <v>16.7</v>
      </c>
      <c r="H28" s="4">
        <v>0.2</v>
      </c>
      <c r="I28" s="10">
        <f t="shared" si="5"/>
        <v>5.1282051282051286</v>
      </c>
      <c r="J28" s="15"/>
    </row>
    <row r="29" spans="1:10" x14ac:dyDescent="0.25">
      <c r="A29" s="3"/>
      <c r="B29" s="4" t="s">
        <v>125</v>
      </c>
      <c r="C29" s="4">
        <v>29</v>
      </c>
      <c r="D29" s="4">
        <v>11871</v>
      </c>
      <c r="E29" s="4" t="s">
        <v>172</v>
      </c>
      <c r="F29" s="4" t="s">
        <v>172</v>
      </c>
      <c r="G29" s="4">
        <v>16.7</v>
      </c>
      <c r="H29" s="4">
        <v>0.2</v>
      </c>
      <c r="I29" s="10">
        <f t="shared" si="5"/>
        <v>5.1282051282051286</v>
      </c>
      <c r="J29" s="15"/>
    </row>
    <row r="30" spans="1:10" x14ac:dyDescent="0.25">
      <c r="A30" s="3"/>
      <c r="B30" s="4" t="s">
        <v>21</v>
      </c>
      <c r="C30" s="4">
        <v>29</v>
      </c>
      <c r="D30" s="4">
        <v>11947</v>
      </c>
      <c r="E30" s="4" t="s">
        <v>172</v>
      </c>
      <c r="F30" s="4" t="s">
        <v>172</v>
      </c>
      <c r="G30" s="4">
        <v>16.7</v>
      </c>
      <c r="H30" s="4">
        <v>0.1</v>
      </c>
      <c r="I30" s="10">
        <f t="shared" si="5"/>
        <v>2.5641025641025643</v>
      </c>
      <c r="J30" s="15"/>
    </row>
    <row r="31" spans="1:10" x14ac:dyDescent="0.25">
      <c r="A31" s="3"/>
      <c r="B31" s="4" t="s">
        <v>126</v>
      </c>
      <c r="C31" s="4">
        <v>29</v>
      </c>
      <c r="D31" s="4">
        <v>11844</v>
      </c>
      <c r="E31" s="4" t="s">
        <v>172</v>
      </c>
      <c r="F31" s="4" t="s">
        <v>172</v>
      </c>
      <c r="G31" s="4">
        <v>16.7</v>
      </c>
      <c r="H31" s="4">
        <v>0.1</v>
      </c>
      <c r="I31" s="10">
        <f t="shared" si="5"/>
        <v>2.5641025641025643</v>
      </c>
      <c r="J31" s="15"/>
    </row>
    <row r="32" spans="1:10" x14ac:dyDescent="0.25">
      <c r="A32" s="3"/>
      <c r="B32" s="4" t="s">
        <v>127</v>
      </c>
      <c r="C32" s="4">
        <v>29</v>
      </c>
      <c r="D32" s="4">
        <v>11768</v>
      </c>
      <c r="E32" s="4" t="s">
        <v>172</v>
      </c>
      <c r="F32" s="4" t="s">
        <v>172</v>
      </c>
      <c r="G32" s="4">
        <v>16.7</v>
      </c>
      <c r="H32" s="4">
        <v>0.2</v>
      </c>
      <c r="I32" s="10">
        <f t="shared" si="5"/>
        <v>5.1282051282051286</v>
      </c>
      <c r="J32" s="15"/>
    </row>
    <row r="33" spans="1:10" x14ac:dyDescent="0.25">
      <c r="A33" s="3"/>
      <c r="B33" s="4" t="s">
        <v>128</v>
      </c>
      <c r="C33" s="4">
        <v>29</v>
      </c>
      <c r="D33" s="4">
        <v>11884</v>
      </c>
      <c r="E33" s="4" t="s">
        <v>172</v>
      </c>
      <c r="F33" s="4" t="s">
        <v>172</v>
      </c>
      <c r="G33" s="4">
        <v>16.7</v>
      </c>
      <c r="H33" s="4">
        <v>0.2</v>
      </c>
      <c r="I33" s="10">
        <f t="shared" si="5"/>
        <v>5.1282051282051286</v>
      </c>
      <c r="J33" s="15"/>
    </row>
    <row r="34" spans="1:10" x14ac:dyDescent="0.25">
      <c r="A34" s="3"/>
      <c r="B34" s="4" t="s">
        <v>10</v>
      </c>
      <c r="C34" s="4">
        <v>28</v>
      </c>
      <c r="D34" s="4">
        <v>11458</v>
      </c>
      <c r="E34" s="4" t="s">
        <v>181</v>
      </c>
      <c r="F34" s="4" t="s">
        <v>201</v>
      </c>
      <c r="G34" s="4">
        <v>37.700000000000003</v>
      </c>
      <c r="H34" s="4">
        <v>0.2</v>
      </c>
      <c r="I34" s="10">
        <f t="shared" si="5"/>
        <v>5.1282051282051286</v>
      </c>
      <c r="J34" s="15"/>
    </row>
    <row r="35" spans="1:10" x14ac:dyDescent="0.25">
      <c r="A35" s="3"/>
      <c r="B35" s="4" t="s">
        <v>55</v>
      </c>
      <c r="C35" s="4">
        <v>28</v>
      </c>
      <c r="D35" s="4">
        <v>11402</v>
      </c>
      <c r="E35" s="4" t="s">
        <v>181</v>
      </c>
      <c r="F35" s="4" t="s">
        <v>201</v>
      </c>
      <c r="G35" s="4">
        <v>37.700000000000003</v>
      </c>
      <c r="H35" s="4">
        <v>0.2</v>
      </c>
      <c r="I35" s="10">
        <f t="shared" si="5"/>
        <v>5.1282051282051286</v>
      </c>
      <c r="J35" s="15"/>
    </row>
    <row r="36" spans="1:10" x14ac:dyDescent="0.25">
      <c r="A36" s="3"/>
      <c r="B36" s="4" t="s">
        <v>18</v>
      </c>
      <c r="C36" s="4">
        <v>25</v>
      </c>
      <c r="D36" s="4">
        <v>13332</v>
      </c>
      <c r="E36" s="4" t="s">
        <v>181</v>
      </c>
      <c r="F36" s="4" t="s">
        <v>226</v>
      </c>
      <c r="G36" s="4">
        <v>20</v>
      </c>
      <c r="H36" s="4">
        <v>0.18</v>
      </c>
      <c r="I36" s="10">
        <f t="shared" si="5"/>
        <v>4.6153846153846159</v>
      </c>
      <c r="J36" s="15"/>
    </row>
    <row r="37" spans="1:10" x14ac:dyDescent="0.25">
      <c r="A37" s="3"/>
      <c r="B37" s="4" t="s">
        <v>129</v>
      </c>
      <c r="C37" s="4">
        <v>25</v>
      </c>
      <c r="D37" s="4">
        <v>12908</v>
      </c>
      <c r="E37" s="4" t="s">
        <v>181</v>
      </c>
      <c r="F37" s="4" t="s">
        <v>226</v>
      </c>
      <c r="G37" s="4">
        <v>20.2</v>
      </c>
      <c r="H37" s="4">
        <v>0.18</v>
      </c>
      <c r="I37" s="10">
        <f t="shared" si="5"/>
        <v>4.6153846153846159</v>
      </c>
      <c r="J37" s="15"/>
    </row>
    <row r="38" spans="1:10" x14ac:dyDescent="0.25">
      <c r="A38" s="3"/>
      <c r="B38" s="4" t="s">
        <v>130</v>
      </c>
      <c r="C38" s="4">
        <v>18</v>
      </c>
      <c r="D38" s="4">
        <v>101482</v>
      </c>
      <c r="E38" s="4" t="s">
        <v>177</v>
      </c>
      <c r="F38" s="4" t="s">
        <v>177</v>
      </c>
      <c r="G38" s="4">
        <v>1.1000000000000001</v>
      </c>
      <c r="H38" s="4">
        <v>0.02</v>
      </c>
      <c r="I38" s="10">
        <f t="shared" si="5"/>
        <v>0.51282051282051289</v>
      </c>
      <c r="J38" s="15"/>
    </row>
    <row r="39" spans="1:10" x14ac:dyDescent="0.25">
      <c r="A39" s="42" t="s">
        <v>290</v>
      </c>
      <c r="B39" s="43"/>
      <c r="C39" s="43"/>
      <c r="D39" s="43"/>
      <c r="E39" s="43"/>
      <c r="F39" s="43"/>
      <c r="G39" s="43"/>
      <c r="H39" s="43"/>
      <c r="I39" s="46"/>
      <c r="J39" s="45"/>
    </row>
    <row r="40" spans="1:10" x14ac:dyDescent="0.25">
      <c r="A40" s="36"/>
      <c r="B40" s="37" t="s">
        <v>131</v>
      </c>
      <c r="C40" s="37">
        <v>39</v>
      </c>
      <c r="D40" s="37">
        <v>127751</v>
      </c>
      <c r="E40" s="37" t="s">
        <v>231</v>
      </c>
      <c r="F40" s="37" t="s">
        <v>242</v>
      </c>
      <c r="G40" s="37">
        <v>21.9</v>
      </c>
      <c r="H40" s="37">
        <v>0.04</v>
      </c>
      <c r="I40" s="20">
        <f>(H40*100)/0.6</f>
        <v>6.666666666666667</v>
      </c>
      <c r="J40" s="39">
        <v>100</v>
      </c>
    </row>
    <row r="41" spans="1:10" x14ac:dyDescent="0.25">
      <c r="A41" s="3"/>
      <c r="B41" s="4" t="s">
        <v>95</v>
      </c>
      <c r="C41" s="4">
        <v>33</v>
      </c>
      <c r="D41" s="4">
        <v>44235</v>
      </c>
      <c r="E41" s="4" t="s">
        <v>232</v>
      </c>
      <c r="F41" s="4" t="s">
        <v>172</v>
      </c>
      <c r="G41" s="4">
        <v>1.3</v>
      </c>
      <c r="H41" s="34" t="s">
        <v>285</v>
      </c>
      <c r="I41" s="22" t="s">
        <v>285</v>
      </c>
      <c r="J41" s="15"/>
    </row>
    <row r="42" spans="1:10" x14ac:dyDescent="0.25">
      <c r="A42" s="3"/>
      <c r="B42" s="4" t="s">
        <v>132</v>
      </c>
      <c r="C42" s="4">
        <v>29</v>
      </c>
      <c r="D42" s="4">
        <v>84116</v>
      </c>
      <c r="E42" s="4" t="s">
        <v>172</v>
      </c>
      <c r="F42" s="4" t="s">
        <v>172</v>
      </c>
      <c r="G42" s="4">
        <v>1.3</v>
      </c>
      <c r="H42" s="4">
        <v>0.03</v>
      </c>
      <c r="I42" s="22">
        <f t="shared" ref="I42:I49" si="6">(H42*100)/0.6</f>
        <v>5</v>
      </c>
      <c r="J42" s="15"/>
    </row>
    <row r="43" spans="1:10" x14ac:dyDescent="0.25">
      <c r="A43" s="3"/>
      <c r="B43" s="4" t="s">
        <v>133</v>
      </c>
      <c r="C43" s="4">
        <v>29</v>
      </c>
      <c r="D43" s="4">
        <v>42052</v>
      </c>
      <c r="E43" s="4" t="s">
        <v>200</v>
      </c>
      <c r="F43" s="4" t="s">
        <v>180</v>
      </c>
      <c r="G43" s="4">
        <v>8.8000000000000007</v>
      </c>
      <c r="H43" s="4">
        <v>0.06</v>
      </c>
      <c r="I43" s="22">
        <f t="shared" si="6"/>
        <v>10</v>
      </c>
      <c r="J43" s="15"/>
    </row>
    <row r="44" spans="1:10" x14ac:dyDescent="0.25">
      <c r="A44" s="3"/>
      <c r="B44" s="4" t="s">
        <v>134</v>
      </c>
      <c r="C44" s="4">
        <v>29</v>
      </c>
      <c r="D44" s="4">
        <v>42334</v>
      </c>
      <c r="E44" s="4" t="s">
        <v>200</v>
      </c>
      <c r="F44" s="4" t="s">
        <v>180</v>
      </c>
      <c r="G44" s="4">
        <v>8.8000000000000007</v>
      </c>
      <c r="H44" s="4">
        <v>0.06</v>
      </c>
      <c r="I44" s="22">
        <f t="shared" si="6"/>
        <v>10</v>
      </c>
      <c r="J44" s="15"/>
    </row>
    <row r="45" spans="1:10" x14ac:dyDescent="0.25">
      <c r="A45" s="3"/>
      <c r="B45" s="4" t="s">
        <v>135</v>
      </c>
      <c r="C45" s="4">
        <v>29</v>
      </c>
      <c r="D45" s="4">
        <v>42108</v>
      </c>
      <c r="E45" s="4" t="s">
        <v>200</v>
      </c>
      <c r="F45" s="4" t="s">
        <v>180</v>
      </c>
      <c r="G45" s="4">
        <v>8.8000000000000007</v>
      </c>
      <c r="H45" s="4">
        <v>0.06</v>
      </c>
      <c r="I45" s="22">
        <f t="shared" si="6"/>
        <v>10</v>
      </c>
      <c r="J45" s="15"/>
    </row>
    <row r="46" spans="1:10" x14ac:dyDescent="0.25">
      <c r="A46" s="3"/>
      <c r="B46" s="4" t="s">
        <v>136</v>
      </c>
      <c r="C46" s="4">
        <v>29</v>
      </c>
      <c r="D46" s="4">
        <v>42249</v>
      </c>
      <c r="E46" s="4" t="s">
        <v>200</v>
      </c>
      <c r="F46" s="4" t="s">
        <v>180</v>
      </c>
      <c r="G46" s="4">
        <v>8.8000000000000007</v>
      </c>
      <c r="H46" s="4">
        <v>0.06</v>
      </c>
      <c r="I46" s="22">
        <f t="shared" si="6"/>
        <v>10</v>
      </c>
      <c r="J46" s="15"/>
    </row>
    <row r="47" spans="1:10" x14ac:dyDescent="0.25">
      <c r="A47" s="3"/>
      <c r="B47" s="4" t="s">
        <v>137</v>
      </c>
      <c r="C47" s="4">
        <v>29</v>
      </c>
      <c r="D47" s="4">
        <v>42366</v>
      </c>
      <c r="E47" s="4" t="s">
        <v>200</v>
      </c>
      <c r="F47" s="4" t="s">
        <v>180</v>
      </c>
      <c r="G47" s="4">
        <v>8.8000000000000007</v>
      </c>
      <c r="H47" s="4">
        <v>0.06</v>
      </c>
      <c r="I47" s="22">
        <f t="shared" si="6"/>
        <v>10</v>
      </c>
      <c r="J47" s="15"/>
    </row>
    <row r="48" spans="1:10" x14ac:dyDescent="0.25">
      <c r="A48" s="3"/>
      <c r="B48" s="4" t="s">
        <v>5</v>
      </c>
      <c r="C48" s="4">
        <v>17</v>
      </c>
      <c r="D48" s="4">
        <v>11773</v>
      </c>
      <c r="E48" s="4" t="s">
        <v>183</v>
      </c>
      <c r="F48" s="4" t="s">
        <v>201</v>
      </c>
      <c r="G48" s="4">
        <v>51.9</v>
      </c>
      <c r="H48" s="4">
        <v>0.21</v>
      </c>
      <c r="I48" s="22">
        <f t="shared" si="6"/>
        <v>35</v>
      </c>
      <c r="J48" s="15"/>
    </row>
    <row r="49" spans="1:10" x14ac:dyDescent="0.25">
      <c r="A49" s="3"/>
      <c r="B49" s="4" t="s">
        <v>138</v>
      </c>
      <c r="C49" s="4">
        <v>15</v>
      </c>
      <c r="D49" s="4">
        <v>46469</v>
      </c>
      <c r="E49" s="4" t="s">
        <v>177</v>
      </c>
      <c r="F49" s="4" t="s">
        <v>177</v>
      </c>
      <c r="G49" s="4">
        <v>4</v>
      </c>
      <c r="H49" s="4">
        <v>0.05</v>
      </c>
      <c r="I49" s="22">
        <f t="shared" si="6"/>
        <v>8.3333333333333339</v>
      </c>
      <c r="J49" s="15"/>
    </row>
    <row r="50" spans="1:10" x14ac:dyDescent="0.25">
      <c r="A50" s="42" t="s">
        <v>286</v>
      </c>
      <c r="B50" s="2"/>
      <c r="C50" s="2"/>
      <c r="D50" s="2"/>
      <c r="E50" s="2"/>
      <c r="F50" s="2"/>
      <c r="G50" s="2"/>
      <c r="H50" s="2"/>
      <c r="I50" s="23"/>
      <c r="J50" s="13"/>
    </row>
    <row r="51" spans="1:10" x14ac:dyDescent="0.25">
      <c r="A51" s="3"/>
      <c r="B51" s="4" t="s">
        <v>102</v>
      </c>
      <c r="C51" s="4">
        <v>31</v>
      </c>
      <c r="D51" s="4">
        <v>44235</v>
      </c>
      <c r="E51" s="4" t="s">
        <v>233</v>
      </c>
      <c r="F51" s="4" t="s">
        <v>172</v>
      </c>
      <c r="G51" s="4">
        <v>1.3</v>
      </c>
      <c r="H51" s="4">
        <v>0.06</v>
      </c>
      <c r="I51" s="10">
        <f>(H51*100)/0.09</f>
        <v>66.666666666666671</v>
      </c>
      <c r="J51" s="15"/>
    </row>
    <row r="52" spans="1:10" x14ac:dyDescent="0.25">
      <c r="A52" s="3"/>
      <c r="B52" s="4" t="s">
        <v>53</v>
      </c>
      <c r="C52" s="4">
        <v>23</v>
      </c>
      <c r="D52" s="4">
        <v>71317</v>
      </c>
      <c r="E52" s="4" t="s">
        <v>234</v>
      </c>
      <c r="F52" s="4" t="s">
        <v>173</v>
      </c>
      <c r="G52" s="4">
        <v>10.3</v>
      </c>
      <c r="H52" s="4">
        <v>0.03</v>
      </c>
      <c r="I52" s="10">
        <f>(H52*100)/0.09</f>
        <v>33.333333333333336</v>
      </c>
      <c r="J52" s="15"/>
    </row>
    <row r="53" spans="1:10" x14ac:dyDescent="0.25">
      <c r="A53" s="42" t="s">
        <v>287</v>
      </c>
      <c r="B53" s="2"/>
      <c r="C53" s="2"/>
      <c r="D53" s="2"/>
      <c r="E53" s="2"/>
      <c r="F53" s="2"/>
      <c r="G53" s="2"/>
      <c r="H53" s="2"/>
      <c r="I53" s="12"/>
      <c r="J53" s="13"/>
    </row>
    <row r="54" spans="1:10" x14ac:dyDescent="0.25">
      <c r="A54" s="3"/>
      <c r="B54" s="4" t="s">
        <v>53</v>
      </c>
      <c r="C54" s="4">
        <v>41</v>
      </c>
      <c r="D54" s="4">
        <v>71317</v>
      </c>
      <c r="E54" s="4" t="s">
        <v>235</v>
      </c>
      <c r="F54" s="4" t="s">
        <v>253</v>
      </c>
      <c r="G54" s="4">
        <v>53.7</v>
      </c>
      <c r="H54" s="4">
        <v>0.26</v>
      </c>
      <c r="I54" s="10">
        <f>(H54*100)/0.4</f>
        <v>65</v>
      </c>
      <c r="J54" s="15"/>
    </row>
    <row r="55" spans="1:10" x14ac:dyDescent="0.25">
      <c r="A55" s="3"/>
      <c r="B55" s="4" t="s">
        <v>95</v>
      </c>
      <c r="C55" s="4">
        <v>34</v>
      </c>
      <c r="D55" s="4">
        <v>44235</v>
      </c>
      <c r="E55" s="4" t="s">
        <v>236</v>
      </c>
      <c r="F55" s="4" t="s">
        <v>172</v>
      </c>
      <c r="G55" s="4">
        <v>1.3</v>
      </c>
      <c r="H55" s="4">
        <v>0.06</v>
      </c>
      <c r="I55" s="10">
        <f t="shared" ref="I55:I56" si="7">(H55*100)/0.4</f>
        <v>15</v>
      </c>
      <c r="J55" s="15"/>
    </row>
    <row r="56" spans="1:10" x14ac:dyDescent="0.25">
      <c r="A56" s="3"/>
      <c r="B56" s="4" t="s">
        <v>139</v>
      </c>
      <c r="C56" s="4">
        <v>21</v>
      </c>
      <c r="D56" s="4">
        <v>39804</v>
      </c>
      <c r="E56" s="4" t="s">
        <v>177</v>
      </c>
      <c r="F56" s="4" t="s">
        <v>177</v>
      </c>
      <c r="G56" s="4">
        <v>3</v>
      </c>
      <c r="H56" s="4">
        <v>7.0000000000000007E-2</v>
      </c>
      <c r="I56" s="10">
        <f t="shared" si="7"/>
        <v>17.5</v>
      </c>
      <c r="J56" s="15"/>
    </row>
    <row r="57" spans="1:10" x14ac:dyDescent="0.25">
      <c r="A57" s="42" t="s">
        <v>291</v>
      </c>
      <c r="B57" s="43"/>
      <c r="C57" s="43"/>
      <c r="D57" s="43"/>
      <c r="E57" s="43"/>
      <c r="F57" s="43"/>
      <c r="G57" s="43"/>
      <c r="H57" s="43"/>
      <c r="I57" s="46"/>
      <c r="J57" s="45"/>
    </row>
    <row r="58" spans="1:10" x14ac:dyDescent="0.25">
      <c r="A58" s="40"/>
      <c r="B58" s="37" t="s">
        <v>53</v>
      </c>
      <c r="C58" s="37">
        <v>95</v>
      </c>
      <c r="D58" s="37">
        <v>71317</v>
      </c>
      <c r="E58" s="37" t="s">
        <v>237</v>
      </c>
      <c r="F58" s="37" t="s">
        <v>254</v>
      </c>
      <c r="G58" s="37">
        <v>67.2</v>
      </c>
      <c r="H58" s="37">
        <v>0.4</v>
      </c>
      <c r="I58" s="20">
        <f>(H58*100)/0.46</f>
        <v>86.956521739130437</v>
      </c>
      <c r="J58" s="39">
        <v>100</v>
      </c>
    </row>
    <row r="59" spans="1:10" x14ac:dyDescent="0.25">
      <c r="A59" s="3"/>
      <c r="B59" s="4" t="s">
        <v>95</v>
      </c>
      <c r="C59" s="4">
        <v>32</v>
      </c>
      <c r="D59" s="4">
        <v>44235</v>
      </c>
      <c r="E59" s="4" t="s">
        <v>215</v>
      </c>
      <c r="F59" s="4" t="s">
        <v>172</v>
      </c>
      <c r="G59" s="4">
        <v>1.3</v>
      </c>
      <c r="H59" s="4">
        <v>0.06</v>
      </c>
      <c r="I59" s="22">
        <f>(H59*100)/0.46</f>
        <v>13.043478260869565</v>
      </c>
      <c r="J59" s="15"/>
    </row>
    <row r="60" spans="1:10" x14ac:dyDescent="0.25">
      <c r="A60" s="3"/>
      <c r="B60" s="4" t="s">
        <v>140</v>
      </c>
      <c r="C60" s="4">
        <v>25</v>
      </c>
      <c r="D60" s="4">
        <v>56847</v>
      </c>
      <c r="E60" s="4" t="s">
        <v>172</v>
      </c>
      <c r="F60" s="4" t="s">
        <v>172</v>
      </c>
      <c r="G60" s="4">
        <v>2.9</v>
      </c>
      <c r="H60" s="4" t="s">
        <v>285</v>
      </c>
      <c r="I60" s="10" t="s">
        <v>285</v>
      </c>
      <c r="J60" s="15"/>
    </row>
    <row r="61" spans="1:10" x14ac:dyDescent="0.25">
      <c r="A61" s="42" t="s">
        <v>292</v>
      </c>
      <c r="B61" s="43"/>
      <c r="C61" s="43"/>
      <c r="D61" s="43"/>
      <c r="E61" s="43"/>
      <c r="F61" s="43"/>
      <c r="G61" s="43"/>
      <c r="H61" s="43"/>
      <c r="I61" s="46"/>
      <c r="J61" s="45"/>
    </row>
    <row r="62" spans="1:10" x14ac:dyDescent="0.25">
      <c r="A62" s="40"/>
      <c r="B62" s="37" t="s">
        <v>141</v>
      </c>
      <c r="C62" s="37">
        <v>72</v>
      </c>
      <c r="D62" s="37">
        <v>30759</v>
      </c>
      <c r="E62" s="37" t="s">
        <v>238</v>
      </c>
      <c r="F62" s="37" t="s">
        <v>255</v>
      </c>
      <c r="G62" s="37">
        <v>75.3</v>
      </c>
      <c r="H62" s="37">
        <v>0.57999999999999996</v>
      </c>
      <c r="I62" s="20">
        <f>(H62*100)/0.61</f>
        <v>95.081967213114751</v>
      </c>
      <c r="J62" s="39">
        <v>100</v>
      </c>
    </row>
    <row r="63" spans="1:10" x14ac:dyDescent="0.25">
      <c r="A63" s="5"/>
      <c r="B63" s="6" t="s">
        <v>103</v>
      </c>
      <c r="C63" s="6">
        <v>32</v>
      </c>
      <c r="D63" s="6">
        <v>89931</v>
      </c>
      <c r="E63" s="6" t="s">
        <v>178</v>
      </c>
      <c r="F63" s="6" t="s">
        <v>172</v>
      </c>
      <c r="G63" s="6">
        <v>0.7</v>
      </c>
      <c r="H63" s="6">
        <v>0.03</v>
      </c>
      <c r="I63" s="33">
        <f>(H63*100)/0.61</f>
        <v>4.918032786885246</v>
      </c>
      <c r="J63" s="17"/>
    </row>
    <row r="64" spans="1:10" x14ac:dyDescent="0.25">
      <c r="A64" s="25"/>
      <c r="B64" s="4"/>
      <c r="C64" s="4"/>
      <c r="D64" s="4"/>
      <c r="E64" s="4"/>
      <c r="F64" s="4"/>
      <c r="G64" s="4"/>
      <c r="H64" s="4"/>
      <c r="I64" s="26"/>
      <c r="J64" s="10"/>
    </row>
    <row r="65" spans="1:10" x14ac:dyDescent="0.25">
      <c r="A65" s="4"/>
      <c r="B65" s="8"/>
      <c r="C65" s="8"/>
      <c r="D65" s="8"/>
      <c r="E65" s="8"/>
      <c r="F65" s="8"/>
      <c r="G65" s="8"/>
      <c r="H65" s="8"/>
      <c r="I65" s="11"/>
      <c r="J65" s="11"/>
    </row>
    <row r="66" spans="1:10" x14ac:dyDescent="0.25">
      <c r="A66" s="4"/>
      <c r="B66" s="8"/>
      <c r="C66" s="8"/>
      <c r="D66" s="8"/>
      <c r="E66" s="8"/>
      <c r="F66" s="8"/>
      <c r="G66" s="8"/>
      <c r="H66" s="8"/>
      <c r="I66" s="11"/>
      <c r="J66" s="11"/>
    </row>
    <row r="67" spans="1:10" x14ac:dyDescent="0.25">
      <c r="A67" s="4"/>
      <c r="B67" s="8"/>
      <c r="C67" s="8"/>
      <c r="D67" s="8"/>
      <c r="E67" s="8"/>
      <c r="F67" s="8"/>
      <c r="G67" s="8"/>
      <c r="H67" s="8"/>
      <c r="I67" s="11"/>
      <c r="J67" s="11"/>
    </row>
    <row r="68" spans="1:10" x14ac:dyDescent="0.25">
      <c r="A68" s="4"/>
      <c r="B68" s="8"/>
      <c r="C68" s="8"/>
      <c r="D68" s="8"/>
      <c r="E68" s="8"/>
      <c r="F68" s="8"/>
      <c r="G68" s="8"/>
      <c r="H68" s="8"/>
      <c r="I68" s="11"/>
      <c r="J68" s="11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20"/>
      <c r="J69" s="10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20"/>
      <c r="J70" s="10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10"/>
      <c r="J71" s="10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10"/>
      <c r="J72" s="10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10"/>
      <c r="J73" s="10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10"/>
      <c r="J74" s="10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10"/>
      <c r="J75" s="10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10"/>
      <c r="J76" s="10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10"/>
      <c r="J77" s="10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10"/>
      <c r="J78" s="10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10"/>
      <c r="J79" s="10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10"/>
      <c r="J80" s="10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10"/>
      <c r="J81" s="10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10"/>
      <c r="J82" s="10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10"/>
      <c r="J83" s="10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10"/>
      <c r="J84" s="10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10"/>
      <c r="J85" s="10"/>
    </row>
    <row r="86" spans="1:10" x14ac:dyDescent="0.25">
      <c r="A86" s="4"/>
      <c r="B86" s="4"/>
      <c r="C86" s="4"/>
      <c r="D86" s="4"/>
      <c r="E86" s="4"/>
      <c r="F86" s="4"/>
      <c r="G86" s="4"/>
      <c r="H86" s="4"/>
      <c r="I86" s="10"/>
      <c r="J86" s="10"/>
    </row>
    <row r="87" spans="1:10" x14ac:dyDescent="0.25">
      <c r="A87" s="25"/>
      <c r="B87" s="4"/>
      <c r="C87" s="4"/>
      <c r="D87" s="4"/>
      <c r="E87" s="4"/>
      <c r="F87" s="4"/>
      <c r="G87" s="4"/>
      <c r="H87" s="4"/>
      <c r="I87" s="31"/>
      <c r="J87" s="26"/>
    </row>
    <row r="88" spans="1:10" x14ac:dyDescent="0.25">
      <c r="A88" s="4"/>
      <c r="B88" s="8"/>
      <c r="C88" s="8"/>
      <c r="D88" s="8"/>
      <c r="E88" s="8"/>
      <c r="F88" s="8"/>
      <c r="G88" s="8"/>
      <c r="H88" s="8"/>
      <c r="I88" s="11"/>
      <c r="J88" s="11"/>
    </row>
    <row r="89" spans="1:10" x14ac:dyDescent="0.25">
      <c r="A89" s="4"/>
      <c r="B89" s="8"/>
      <c r="C89" s="8"/>
      <c r="D89" s="8"/>
      <c r="E89" s="8"/>
      <c r="F89" s="8"/>
      <c r="G89" s="8"/>
      <c r="H89" s="8"/>
      <c r="I89" s="11"/>
      <c r="J89" s="11"/>
    </row>
    <row r="90" spans="1:10" x14ac:dyDescent="0.25">
      <c r="A90" s="25"/>
      <c r="B90" s="4"/>
      <c r="C90" s="4"/>
      <c r="D90" s="4"/>
      <c r="E90" s="4"/>
      <c r="F90" s="4"/>
      <c r="G90" s="4"/>
      <c r="H90" s="4"/>
      <c r="I90" s="31"/>
      <c r="J90" s="26"/>
    </row>
    <row r="91" spans="1:10" x14ac:dyDescent="0.25">
      <c r="A91" s="4"/>
      <c r="B91" s="8"/>
      <c r="C91" s="8"/>
      <c r="D91" s="8"/>
      <c r="E91" s="8"/>
      <c r="F91" s="8"/>
      <c r="G91" s="8"/>
      <c r="H91" s="18"/>
      <c r="I91" s="11"/>
      <c r="J91" s="11"/>
    </row>
    <row r="92" spans="1:10" x14ac:dyDescent="0.25">
      <c r="A92" s="4"/>
      <c r="B92" s="8"/>
      <c r="C92" s="8"/>
      <c r="D92" s="8"/>
      <c r="E92" s="8"/>
      <c r="F92" s="8"/>
      <c r="G92" s="8"/>
      <c r="H92" s="18"/>
      <c r="I92" s="11"/>
      <c r="J92" s="11"/>
    </row>
    <row r="93" spans="1:10" x14ac:dyDescent="0.25">
      <c r="A93" s="4"/>
      <c r="B93" s="8"/>
      <c r="C93" s="8"/>
      <c r="D93" s="8"/>
      <c r="E93" s="8"/>
      <c r="F93" s="8"/>
      <c r="G93" s="8"/>
      <c r="H93" s="18"/>
      <c r="I93" s="11"/>
      <c r="J93" s="11"/>
    </row>
    <row r="94" spans="1:10" x14ac:dyDescent="0.25">
      <c r="A94" s="4"/>
      <c r="B94" s="8"/>
      <c r="C94" s="8"/>
      <c r="D94" s="8"/>
      <c r="E94" s="8"/>
      <c r="F94" s="8"/>
      <c r="G94" s="8"/>
      <c r="H94" s="18"/>
      <c r="I94" s="11"/>
      <c r="J94" s="11"/>
    </row>
    <row r="95" spans="1:10" x14ac:dyDescent="0.25">
      <c r="A95" s="4"/>
      <c r="B95" s="8"/>
      <c r="C95" s="8"/>
      <c r="D95" s="8"/>
      <c r="E95" s="8"/>
      <c r="F95" s="8"/>
      <c r="G95" s="8"/>
      <c r="H95" s="18"/>
      <c r="I95" s="11"/>
      <c r="J95" s="11"/>
    </row>
    <row r="96" spans="1:10" x14ac:dyDescent="0.25">
      <c r="A96" s="4"/>
      <c r="B96" s="8"/>
      <c r="C96" s="8"/>
      <c r="D96" s="8"/>
      <c r="E96" s="8"/>
      <c r="F96" s="8"/>
      <c r="G96" s="8"/>
      <c r="H96" s="18"/>
      <c r="I96" s="11"/>
      <c r="J96" s="11"/>
    </row>
    <row r="97" spans="1:10" x14ac:dyDescent="0.25">
      <c r="A97" s="4"/>
      <c r="B97" s="8"/>
      <c r="C97" s="8"/>
      <c r="D97" s="8"/>
      <c r="E97" s="8"/>
      <c r="F97" s="8"/>
      <c r="G97" s="8"/>
      <c r="H97" s="18"/>
      <c r="I97" s="11"/>
      <c r="J97" s="11"/>
    </row>
    <row r="98" spans="1:10" x14ac:dyDescent="0.25">
      <c r="A98" s="4"/>
      <c r="B98" s="8"/>
      <c r="C98" s="8"/>
      <c r="D98" s="8"/>
      <c r="E98" s="8"/>
      <c r="F98" s="8"/>
      <c r="G98" s="8"/>
      <c r="H98" s="18"/>
      <c r="I98" s="11"/>
      <c r="J98" s="11"/>
    </row>
    <row r="99" spans="1:10" x14ac:dyDescent="0.25">
      <c r="A99" s="4"/>
      <c r="B99" s="4"/>
      <c r="C99" s="4"/>
      <c r="D99" s="4"/>
      <c r="E99" s="4"/>
      <c r="F99" s="4"/>
      <c r="G99" s="4"/>
      <c r="H99" s="19"/>
      <c r="I99" s="10"/>
      <c r="J99" s="10"/>
    </row>
    <row r="100" spans="1:10" x14ac:dyDescent="0.25">
      <c r="A100" s="4"/>
      <c r="B100" s="4"/>
      <c r="C100" s="4"/>
      <c r="D100" s="4"/>
      <c r="E100" s="4"/>
      <c r="F100" s="4"/>
      <c r="G100" s="4"/>
      <c r="H100" s="19"/>
      <c r="I100" s="10"/>
      <c r="J100" s="10"/>
    </row>
    <row r="101" spans="1:10" x14ac:dyDescent="0.25">
      <c r="A101" s="4"/>
      <c r="B101" s="4"/>
      <c r="C101" s="4"/>
      <c r="D101" s="4"/>
      <c r="E101" s="4"/>
      <c r="F101" s="4"/>
      <c r="G101" s="4"/>
      <c r="H101" s="19"/>
      <c r="I101" s="10"/>
      <c r="J101" s="10"/>
    </row>
    <row r="102" spans="1:10" x14ac:dyDescent="0.25">
      <c r="A102" s="4"/>
      <c r="B102" s="4"/>
      <c r="C102" s="4"/>
      <c r="D102" s="4"/>
      <c r="E102" s="4"/>
      <c r="F102" s="4"/>
      <c r="G102" s="4"/>
      <c r="H102" s="19"/>
      <c r="I102" s="10"/>
      <c r="J102" s="10"/>
    </row>
    <row r="103" spans="1:10" x14ac:dyDescent="0.25">
      <c r="A103" s="4"/>
      <c r="B103" s="4"/>
      <c r="C103" s="4"/>
      <c r="D103" s="4"/>
      <c r="E103" s="4"/>
      <c r="F103" s="4"/>
      <c r="G103" s="4"/>
      <c r="H103" s="19"/>
      <c r="I103" s="10"/>
      <c r="J103" s="10"/>
    </row>
    <row r="104" spans="1:10" x14ac:dyDescent="0.25">
      <c r="A104" s="4"/>
      <c r="B104" s="4"/>
      <c r="C104" s="4"/>
      <c r="D104" s="4"/>
      <c r="E104" s="4"/>
      <c r="F104" s="4"/>
      <c r="G104" s="4"/>
      <c r="H104" s="19"/>
      <c r="I104" s="10"/>
      <c r="J104" s="10"/>
    </row>
    <row r="105" spans="1:10" x14ac:dyDescent="0.25">
      <c r="A105" s="4"/>
      <c r="B105" s="4"/>
      <c r="C105" s="4"/>
      <c r="D105" s="4"/>
      <c r="E105" s="4"/>
      <c r="F105" s="4"/>
      <c r="G105" s="4"/>
      <c r="H105" s="19"/>
      <c r="I105" s="10"/>
      <c r="J105" s="10"/>
    </row>
    <row r="106" spans="1:10" x14ac:dyDescent="0.25">
      <c r="A106" s="4"/>
      <c r="B106" s="4"/>
      <c r="C106" s="4"/>
      <c r="D106" s="4"/>
      <c r="E106" s="4"/>
      <c r="F106" s="4"/>
      <c r="G106" s="4"/>
      <c r="H106" s="19"/>
      <c r="I106" s="10"/>
      <c r="J106" s="10"/>
    </row>
    <row r="107" spans="1:10" x14ac:dyDescent="0.25">
      <c r="A107" s="4"/>
      <c r="B107" s="4"/>
      <c r="C107" s="4"/>
      <c r="D107" s="4"/>
      <c r="E107" s="4"/>
      <c r="F107" s="4"/>
      <c r="G107" s="4"/>
      <c r="H107" s="4"/>
      <c r="I107" s="10"/>
      <c r="J107" s="10"/>
    </row>
    <row r="108" spans="1:10" x14ac:dyDescent="0.25">
      <c r="A108" s="4"/>
      <c r="B108" s="4"/>
      <c r="C108" s="4"/>
      <c r="D108" s="4"/>
      <c r="E108" s="4"/>
      <c r="F108" s="4"/>
      <c r="G108" s="4"/>
      <c r="H108" s="4"/>
      <c r="I108" s="10"/>
      <c r="J108" s="10"/>
    </row>
    <row r="109" spans="1:10" x14ac:dyDescent="0.25">
      <c r="A109" s="4"/>
      <c r="B109" s="4"/>
      <c r="C109" s="4"/>
      <c r="D109" s="4"/>
      <c r="E109" s="4"/>
      <c r="F109" s="4"/>
      <c r="G109" s="4"/>
      <c r="H109" s="4"/>
      <c r="I109" s="10"/>
      <c r="J109" s="10"/>
    </row>
    <row r="110" spans="1:10" x14ac:dyDescent="0.25">
      <c r="A110" s="4"/>
      <c r="B110" s="4"/>
      <c r="C110" s="4"/>
      <c r="D110" s="4"/>
      <c r="E110" s="4"/>
      <c r="F110" s="4"/>
      <c r="G110" s="4"/>
      <c r="H110" s="4"/>
      <c r="I110" s="10"/>
      <c r="J110" s="10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10"/>
      <c r="J111" s="10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10"/>
      <c r="J112" s="10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10"/>
      <c r="J113" s="10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10"/>
      <c r="J114" s="10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10"/>
      <c r="J115" s="10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10"/>
      <c r="J116" s="10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10"/>
      <c r="J117" s="10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10"/>
      <c r="J118" s="10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10"/>
      <c r="J119" s="10"/>
    </row>
    <row r="120" spans="1:10" x14ac:dyDescent="0.25">
      <c r="A120" s="25"/>
      <c r="B120" s="4"/>
      <c r="C120" s="4"/>
      <c r="D120" s="4"/>
      <c r="E120" s="4"/>
      <c r="F120" s="4"/>
      <c r="G120" s="4"/>
      <c r="H120" s="4"/>
      <c r="I120" s="31"/>
      <c r="J120" s="26"/>
    </row>
    <row r="121" spans="1:10" x14ac:dyDescent="0.25">
      <c r="A121" s="4"/>
      <c r="B121" s="8"/>
      <c r="C121" s="8"/>
      <c r="D121" s="8"/>
      <c r="E121" s="8"/>
      <c r="F121" s="8"/>
      <c r="G121" s="8"/>
      <c r="H121" s="18"/>
      <c r="I121" s="11"/>
      <c r="J121" s="11"/>
    </row>
    <row r="122" spans="1:10" x14ac:dyDescent="0.25">
      <c r="A122" s="4"/>
      <c r="B122" s="8"/>
      <c r="C122" s="8"/>
      <c r="D122" s="8"/>
      <c r="E122" s="8"/>
      <c r="F122" s="8"/>
      <c r="G122" s="8"/>
      <c r="H122" s="18"/>
      <c r="I122" s="11"/>
      <c r="J122" s="11"/>
    </row>
    <row r="123" spans="1:10" x14ac:dyDescent="0.25">
      <c r="A123" s="4"/>
      <c r="B123" s="8"/>
      <c r="C123" s="8"/>
      <c r="D123" s="8"/>
      <c r="E123" s="8"/>
      <c r="F123" s="8"/>
      <c r="G123" s="8"/>
      <c r="H123" s="18"/>
      <c r="I123" s="11"/>
      <c r="J123" s="11"/>
    </row>
    <row r="124" spans="1:10" x14ac:dyDescent="0.25">
      <c r="A124" s="4"/>
      <c r="B124" s="8"/>
      <c r="C124" s="8"/>
      <c r="D124" s="8"/>
      <c r="E124" s="8"/>
      <c r="F124" s="8"/>
      <c r="G124" s="8"/>
      <c r="H124" s="8"/>
      <c r="I124" s="11"/>
      <c r="J124" s="11"/>
    </row>
    <row r="125" spans="1:10" x14ac:dyDescent="0.25">
      <c r="A125" s="4"/>
      <c r="B125" s="8"/>
      <c r="C125" s="8"/>
      <c r="D125" s="8"/>
      <c r="E125" s="8"/>
      <c r="F125" s="8"/>
      <c r="G125" s="8"/>
      <c r="H125" s="8"/>
      <c r="I125" s="11"/>
      <c r="J125" s="11"/>
    </row>
    <row r="126" spans="1:10" x14ac:dyDescent="0.25">
      <c r="A126" s="4"/>
      <c r="B126" s="8"/>
      <c r="C126" s="8"/>
      <c r="D126" s="8"/>
      <c r="E126" s="8"/>
      <c r="F126" s="8"/>
      <c r="G126" s="8"/>
      <c r="H126" s="8"/>
      <c r="I126" s="11"/>
      <c r="J126" s="11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10"/>
      <c r="J127" s="10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10"/>
      <c r="J128" s="10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10"/>
      <c r="J129" s="10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10"/>
      <c r="J130" s="10"/>
    </row>
    <row r="131" spans="1:10" x14ac:dyDescent="0.25">
      <c r="A131" s="25"/>
      <c r="B131" s="4"/>
      <c r="C131" s="4"/>
      <c r="D131" s="4"/>
      <c r="E131" s="4"/>
      <c r="F131" s="4"/>
      <c r="G131" s="4"/>
      <c r="H131" s="4"/>
      <c r="I131" s="31"/>
      <c r="J131" s="26"/>
    </row>
    <row r="132" spans="1:10" x14ac:dyDescent="0.25">
      <c r="A132" s="4"/>
      <c r="B132" s="8"/>
      <c r="C132" s="8"/>
      <c r="D132" s="8"/>
      <c r="E132" s="8"/>
      <c r="F132" s="8"/>
      <c r="G132" s="8"/>
      <c r="H132" s="8"/>
      <c r="I132" s="11"/>
      <c r="J132" s="11"/>
    </row>
    <row r="133" spans="1:10" x14ac:dyDescent="0.25">
      <c r="A133" s="4"/>
      <c r="B133" s="8"/>
      <c r="C133" s="8"/>
      <c r="D133" s="8"/>
      <c r="E133" s="8"/>
      <c r="F133" s="8"/>
      <c r="G133" s="8"/>
      <c r="H133" s="8"/>
      <c r="I133" s="11"/>
      <c r="J133" s="11"/>
    </row>
    <row r="134" spans="1:10" x14ac:dyDescent="0.25">
      <c r="A134" s="4"/>
      <c r="B134" s="8"/>
      <c r="C134" s="8"/>
      <c r="D134" s="8"/>
      <c r="E134" s="8"/>
      <c r="F134" s="8"/>
      <c r="G134" s="8"/>
      <c r="H134" s="8"/>
      <c r="I134" s="11"/>
      <c r="J134" s="11"/>
    </row>
    <row r="135" spans="1:10" x14ac:dyDescent="0.25">
      <c r="A135" s="4"/>
      <c r="B135" s="8"/>
      <c r="C135" s="8"/>
      <c r="D135" s="8"/>
      <c r="E135" s="8"/>
      <c r="F135" s="8"/>
      <c r="G135" s="8"/>
      <c r="H135" s="8"/>
      <c r="I135" s="11"/>
      <c r="J135" s="11"/>
    </row>
    <row r="136" spans="1:10" x14ac:dyDescent="0.25">
      <c r="A136" s="4"/>
      <c r="B136" s="8"/>
      <c r="C136" s="8"/>
      <c r="D136" s="8"/>
      <c r="E136" s="8"/>
      <c r="F136" s="8"/>
      <c r="G136" s="8"/>
      <c r="H136" s="8"/>
      <c r="I136" s="11"/>
      <c r="J136" s="11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10"/>
      <c r="J137" s="11"/>
    </row>
    <row r="138" spans="1:10" x14ac:dyDescent="0.25">
      <c r="A138" s="4"/>
      <c r="B138" s="8"/>
      <c r="C138" s="8"/>
      <c r="D138" s="8"/>
      <c r="E138" s="8"/>
      <c r="F138" s="8"/>
      <c r="G138" s="8"/>
      <c r="H138" s="8"/>
      <c r="I138" s="11"/>
      <c r="J138" s="11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10"/>
      <c r="J139" s="10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10"/>
      <c r="J140" s="10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10"/>
      <c r="J141" s="10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10"/>
      <c r="J142" s="10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10"/>
      <c r="J143" s="10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10"/>
      <c r="J144" s="10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10"/>
      <c r="J145" s="10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10"/>
      <c r="J146" s="10"/>
    </row>
    <row r="147" spans="1:15" x14ac:dyDescent="0.25">
      <c r="A147" s="25"/>
      <c r="B147" s="32"/>
      <c r="C147" s="32"/>
      <c r="D147" s="32"/>
      <c r="E147" s="32"/>
      <c r="F147" s="32"/>
      <c r="G147" s="4"/>
      <c r="H147" s="32"/>
      <c r="I147" s="26"/>
      <c r="J147" s="10"/>
      <c r="K147" s="4"/>
      <c r="L147" s="4"/>
      <c r="M147" s="4"/>
      <c r="N147" s="4"/>
      <c r="O147" s="4"/>
    </row>
    <row r="148" spans="1:15" x14ac:dyDescent="0.25">
      <c r="A148" s="4"/>
      <c r="B148" s="8"/>
      <c r="C148" s="8"/>
      <c r="D148" s="8"/>
      <c r="E148" s="8"/>
      <c r="F148" s="8"/>
      <c r="G148" s="8"/>
      <c r="H148" s="8"/>
      <c r="I148" s="11"/>
      <c r="J148" s="11"/>
      <c r="K148" s="4"/>
      <c r="L148" s="4"/>
      <c r="M148" s="4"/>
      <c r="N148" s="4"/>
      <c r="O148" s="4"/>
    </row>
    <row r="149" spans="1:15" x14ac:dyDescent="0.25">
      <c r="A149" s="4"/>
      <c r="B149" s="8"/>
      <c r="C149" s="8"/>
      <c r="D149" s="8"/>
      <c r="E149" s="8"/>
      <c r="F149" s="8"/>
      <c r="G149" s="8"/>
      <c r="H149" s="8"/>
      <c r="I149" s="11"/>
      <c r="J149" s="11"/>
      <c r="K149" s="4"/>
      <c r="L149" s="4"/>
      <c r="M149" s="4"/>
      <c r="N149" s="4"/>
      <c r="O149" s="4"/>
    </row>
    <row r="150" spans="1:15" x14ac:dyDescent="0.25">
      <c r="A150" s="4"/>
      <c r="B150" s="8"/>
      <c r="C150" s="8"/>
      <c r="D150" s="8"/>
      <c r="E150" s="8"/>
      <c r="F150" s="8"/>
      <c r="G150" s="8"/>
      <c r="H150" s="8"/>
      <c r="I150" s="11"/>
      <c r="J150" s="11"/>
      <c r="K150" s="4"/>
      <c r="L150" s="4"/>
      <c r="M150" s="4"/>
      <c r="N150" s="4"/>
      <c r="O150" s="4"/>
    </row>
    <row r="151" spans="1:15" x14ac:dyDescent="0.25">
      <c r="A151" s="4"/>
      <c r="B151" s="8"/>
      <c r="C151" s="8"/>
      <c r="D151" s="8"/>
      <c r="E151" s="8"/>
      <c r="F151" s="8"/>
      <c r="G151" s="8"/>
      <c r="H151" s="8"/>
      <c r="I151" s="11"/>
      <c r="J151" s="11"/>
      <c r="K151" s="4"/>
      <c r="L151" s="4"/>
      <c r="M151" s="4"/>
      <c r="N151" s="4"/>
      <c r="O151" s="4"/>
    </row>
    <row r="152" spans="1:15" x14ac:dyDescent="0.25">
      <c r="A152" s="4"/>
      <c r="B152" s="8"/>
      <c r="C152" s="8"/>
      <c r="D152" s="8"/>
      <c r="E152" s="8"/>
      <c r="F152" s="8"/>
      <c r="G152" s="8"/>
      <c r="H152" s="8"/>
      <c r="I152" s="11"/>
      <c r="J152" s="11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11"/>
      <c r="J153" s="10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11"/>
      <c r="J154" s="10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20"/>
      <c r="J155" s="10"/>
      <c r="K155" s="4"/>
      <c r="L155" s="4"/>
      <c r="M155" s="4"/>
      <c r="N155" s="4"/>
      <c r="O155" s="4"/>
    </row>
    <row r="156" spans="1:15" x14ac:dyDescent="0.25">
      <c r="A156" s="25"/>
      <c r="B156" s="4"/>
      <c r="C156" s="4"/>
      <c r="D156" s="4"/>
      <c r="E156" s="4"/>
      <c r="F156" s="4"/>
      <c r="G156" s="4"/>
      <c r="H156" s="25"/>
      <c r="I156" s="26"/>
      <c r="J156" s="10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10"/>
      <c r="J157" s="10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10"/>
      <c r="J158" s="10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10"/>
      <c r="J159" s="10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10"/>
      <c r="J160" s="10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10"/>
      <c r="J161" s="10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10"/>
      <c r="J162" s="10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10"/>
      <c r="J163" s="10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10"/>
      <c r="J164" s="10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10"/>
      <c r="J165" s="10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10"/>
      <c r="J166" s="10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10"/>
      <c r="J167" s="10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10"/>
      <c r="J168" s="10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10"/>
      <c r="J169" s="10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10"/>
      <c r="J170" s="10"/>
      <c r="K170" s="4"/>
      <c r="L170" s="4"/>
      <c r="M170" s="4"/>
      <c r="N170" s="4"/>
      <c r="O170" s="4"/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10"/>
      <c r="J171" s="10"/>
      <c r="K171" s="4"/>
      <c r="L171" s="4"/>
      <c r="M171" s="4"/>
      <c r="N171" s="4"/>
      <c r="O171" s="4"/>
    </row>
    <row r="172" spans="1:15" x14ac:dyDescent="0.25">
      <c r="A172" s="4"/>
      <c r="B172" s="4"/>
      <c r="C172" s="4"/>
      <c r="D172" s="4"/>
      <c r="E172" s="4"/>
      <c r="F172" s="4"/>
      <c r="G172" s="4"/>
      <c r="H172" s="4"/>
      <c r="I172" s="10"/>
      <c r="J172" s="10"/>
      <c r="K172" s="4"/>
      <c r="L172" s="4"/>
      <c r="M172" s="4"/>
      <c r="N172" s="4"/>
      <c r="O172" s="4"/>
    </row>
    <row r="173" spans="1:15" x14ac:dyDescent="0.25">
      <c r="A173" s="4"/>
      <c r="B173" s="4"/>
      <c r="C173" s="4"/>
      <c r="D173" s="4"/>
      <c r="E173" s="4"/>
      <c r="F173" s="4"/>
      <c r="G173" s="4"/>
      <c r="H173" s="4"/>
      <c r="I173" s="10"/>
      <c r="J173" s="10"/>
      <c r="K173" s="4"/>
      <c r="L173" s="4"/>
      <c r="M173" s="4"/>
      <c r="N173" s="4"/>
      <c r="O173" s="4"/>
    </row>
    <row r="174" spans="1:15" x14ac:dyDescent="0.25">
      <c r="A174" s="4"/>
      <c r="B174" s="4"/>
      <c r="C174" s="4"/>
      <c r="D174" s="4"/>
      <c r="E174" s="4"/>
      <c r="F174" s="4"/>
      <c r="G174" s="4"/>
      <c r="H174" s="4"/>
      <c r="I174" s="10"/>
      <c r="J174" s="10"/>
      <c r="K174" s="4"/>
      <c r="L174" s="4"/>
      <c r="M174" s="4"/>
      <c r="N174" s="4"/>
      <c r="O174" s="4"/>
    </row>
    <row r="175" spans="1:15" x14ac:dyDescent="0.25">
      <c r="A175" s="4"/>
      <c r="B175" s="4"/>
      <c r="C175" s="4"/>
      <c r="D175" s="4"/>
      <c r="E175" s="4"/>
      <c r="F175" s="4"/>
      <c r="G175" s="4"/>
      <c r="H175" s="4"/>
      <c r="I175" s="10"/>
      <c r="J175" s="10"/>
      <c r="K175" s="4"/>
      <c r="L175" s="4"/>
      <c r="M175" s="4"/>
      <c r="N175" s="4"/>
      <c r="O175" s="4"/>
    </row>
    <row r="176" spans="1:15" x14ac:dyDescent="0.25">
      <c r="A176" s="4"/>
      <c r="B176" s="4"/>
      <c r="C176" s="4"/>
      <c r="D176" s="4"/>
      <c r="E176" s="4"/>
      <c r="F176" s="4"/>
      <c r="G176" s="4"/>
      <c r="H176" s="4"/>
      <c r="I176" s="10"/>
      <c r="J176" s="10"/>
      <c r="K176" s="4"/>
      <c r="L176" s="4"/>
      <c r="M176" s="4"/>
      <c r="N176" s="4"/>
      <c r="O176" s="4"/>
    </row>
    <row r="177" spans="1:15" x14ac:dyDescent="0.25">
      <c r="A177" s="4"/>
      <c r="B177" s="4"/>
      <c r="C177" s="4"/>
      <c r="D177" s="4"/>
      <c r="E177" s="4"/>
      <c r="F177" s="4"/>
      <c r="G177" s="4"/>
      <c r="H177" s="4"/>
      <c r="I177" s="10"/>
      <c r="J177" s="10"/>
      <c r="K177" s="4"/>
      <c r="L177" s="4"/>
      <c r="M177" s="4"/>
      <c r="N177" s="4"/>
      <c r="O177" s="4"/>
    </row>
    <row r="178" spans="1:15" x14ac:dyDescent="0.25">
      <c r="A178" s="4"/>
      <c r="B178" s="4"/>
      <c r="C178" s="4"/>
      <c r="D178" s="4"/>
      <c r="E178" s="4"/>
      <c r="F178" s="4"/>
      <c r="G178" s="4"/>
      <c r="H178" s="4"/>
      <c r="I178" s="10"/>
      <c r="J178" s="10"/>
      <c r="K178" s="4"/>
      <c r="L178" s="4"/>
      <c r="M178" s="4"/>
      <c r="N178" s="4"/>
      <c r="O178" s="4"/>
    </row>
    <row r="179" spans="1:15" x14ac:dyDescent="0.25">
      <c r="A179" s="4"/>
      <c r="B179" s="4"/>
      <c r="C179" s="4"/>
      <c r="D179" s="4"/>
      <c r="E179" s="4"/>
      <c r="F179" s="4"/>
      <c r="G179" s="4"/>
      <c r="H179" s="4"/>
      <c r="I179" s="10"/>
      <c r="J179" s="10"/>
      <c r="K179" s="4"/>
      <c r="L179" s="4"/>
      <c r="M179" s="4"/>
      <c r="N179" s="4"/>
      <c r="O179" s="4"/>
    </row>
    <row r="180" spans="1:15" x14ac:dyDescent="0.25">
      <c r="A180" s="4"/>
      <c r="B180" s="4"/>
      <c r="C180" s="4"/>
      <c r="D180" s="4"/>
      <c r="E180" s="4"/>
      <c r="F180" s="4"/>
      <c r="G180" s="4"/>
      <c r="H180" s="4"/>
      <c r="I180" s="10"/>
      <c r="J180" s="10"/>
      <c r="K180" s="4"/>
      <c r="L180" s="4"/>
      <c r="M180" s="4"/>
      <c r="N180" s="4"/>
      <c r="O180" s="4"/>
    </row>
    <row r="181" spans="1:15" x14ac:dyDescent="0.25">
      <c r="A181" s="25"/>
      <c r="B181" s="4"/>
      <c r="C181" s="4"/>
      <c r="D181" s="4"/>
      <c r="E181" s="4"/>
      <c r="F181" s="4"/>
      <c r="G181" s="4"/>
      <c r="H181" s="4"/>
      <c r="I181" s="26"/>
      <c r="J181" s="10"/>
      <c r="K181" s="4"/>
      <c r="L181" s="4"/>
      <c r="M181" s="4"/>
      <c r="N181" s="4"/>
      <c r="O181" s="4"/>
    </row>
    <row r="182" spans="1:15" x14ac:dyDescent="0.25">
      <c r="A182" s="25"/>
      <c r="B182" s="8"/>
      <c r="C182" s="8"/>
      <c r="D182" s="8"/>
      <c r="E182" s="8"/>
      <c r="F182" s="8"/>
      <c r="G182" s="8"/>
      <c r="H182" s="8"/>
      <c r="I182" s="11"/>
      <c r="J182" s="11"/>
      <c r="K182" s="4"/>
      <c r="L182" s="4"/>
      <c r="M182" s="4"/>
      <c r="N182" s="4"/>
      <c r="O182" s="4"/>
    </row>
    <row r="183" spans="1:15" x14ac:dyDescent="0.25">
      <c r="A183" s="4"/>
      <c r="B183" s="4"/>
      <c r="C183" s="4"/>
      <c r="D183" s="4"/>
      <c r="E183" s="4"/>
      <c r="F183" s="4"/>
      <c r="G183" s="4"/>
      <c r="H183" s="4"/>
      <c r="I183" s="11"/>
      <c r="J183" s="10"/>
      <c r="K183" s="4"/>
      <c r="L183" s="4"/>
      <c r="M183" s="4"/>
      <c r="N183" s="4"/>
      <c r="O183" s="4"/>
    </row>
    <row r="184" spans="1:15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10"/>
      <c r="K184" s="4"/>
      <c r="L184" s="4"/>
      <c r="M184" s="4"/>
      <c r="N184" s="4"/>
      <c r="O184" s="4"/>
    </row>
    <row r="185" spans="1:15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10"/>
      <c r="K185" s="4"/>
      <c r="L185" s="4"/>
      <c r="M185" s="4"/>
      <c r="N185" s="4"/>
      <c r="O185" s="4"/>
    </row>
    <row r="186" spans="1:15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10"/>
      <c r="K186" s="4"/>
      <c r="L186" s="4"/>
      <c r="M186" s="4"/>
      <c r="N186" s="4"/>
      <c r="O186" s="4"/>
    </row>
    <row r="187" spans="1:15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10"/>
      <c r="K187" s="4"/>
      <c r="L187" s="4"/>
      <c r="M187" s="4"/>
      <c r="N187" s="4"/>
      <c r="O187" s="4"/>
    </row>
    <row r="188" spans="1:15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10"/>
      <c r="K188" s="4"/>
      <c r="L188" s="4"/>
      <c r="M188" s="4"/>
      <c r="N188" s="4"/>
      <c r="O188" s="4"/>
    </row>
    <row r="189" spans="1:15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10"/>
      <c r="K189" s="4"/>
      <c r="L189" s="4"/>
      <c r="M189" s="4"/>
      <c r="N189" s="4"/>
      <c r="O189" s="4"/>
    </row>
    <row r="190" spans="1:15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10"/>
      <c r="K190" s="4"/>
      <c r="L190" s="4"/>
      <c r="M190" s="4"/>
      <c r="N190" s="4"/>
      <c r="O190" s="4"/>
    </row>
    <row r="191" spans="1:15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10"/>
      <c r="K191" s="4"/>
      <c r="L191" s="4"/>
      <c r="M191" s="4"/>
      <c r="N191" s="4"/>
      <c r="O191" s="4"/>
    </row>
    <row r="192" spans="1:15" x14ac:dyDescent="0.25">
      <c r="A192" s="25"/>
      <c r="B192" s="4"/>
      <c r="C192" s="4"/>
      <c r="D192" s="4"/>
      <c r="E192" s="4"/>
      <c r="F192" s="4"/>
      <c r="G192" s="4"/>
      <c r="H192" s="4"/>
      <c r="I192" s="11"/>
      <c r="J192" s="10"/>
      <c r="K192" s="4"/>
      <c r="L192" s="4"/>
      <c r="M192" s="4"/>
      <c r="N192" s="4"/>
      <c r="O192" s="4"/>
    </row>
    <row r="193" spans="1:15" x14ac:dyDescent="0.25">
      <c r="A193" s="4"/>
      <c r="B193" s="4"/>
      <c r="C193" s="4"/>
      <c r="D193" s="4"/>
      <c r="E193" s="4"/>
      <c r="F193" s="4"/>
      <c r="G193" s="4"/>
      <c r="H193" s="4"/>
      <c r="I193" s="10"/>
      <c r="J193" s="10"/>
      <c r="K193" s="4"/>
      <c r="L193" s="4"/>
      <c r="M193" s="4"/>
      <c r="N193" s="4"/>
      <c r="O193" s="4"/>
    </row>
    <row r="194" spans="1:15" x14ac:dyDescent="0.25">
      <c r="A194" s="4"/>
      <c r="B194" s="4"/>
      <c r="C194" s="4"/>
      <c r="D194" s="4"/>
      <c r="E194" s="4"/>
      <c r="F194" s="4"/>
      <c r="G194" s="4"/>
      <c r="H194" s="4"/>
      <c r="I194" s="10"/>
      <c r="J194" s="10"/>
      <c r="K194" s="4"/>
      <c r="L194" s="4"/>
      <c r="M194" s="4"/>
      <c r="N194" s="4"/>
      <c r="O194" s="4"/>
    </row>
    <row r="195" spans="1:15" x14ac:dyDescent="0.25">
      <c r="A195" s="25"/>
      <c r="B195" s="4"/>
      <c r="C195" s="4"/>
      <c r="D195" s="4"/>
      <c r="E195" s="4"/>
      <c r="F195" s="4"/>
      <c r="G195" s="4"/>
      <c r="H195" s="4"/>
      <c r="I195" s="10"/>
      <c r="J195" s="10"/>
      <c r="K195" s="4"/>
      <c r="L195" s="4"/>
      <c r="M195" s="4"/>
      <c r="N195" s="4"/>
      <c r="O195" s="4"/>
    </row>
    <row r="196" spans="1:15" x14ac:dyDescent="0.25">
      <c r="A196" s="4"/>
      <c r="B196" s="4"/>
      <c r="C196" s="4"/>
      <c r="D196" s="4"/>
      <c r="E196" s="4"/>
      <c r="F196" s="4"/>
      <c r="G196" s="4"/>
      <c r="H196" s="4"/>
      <c r="I196" s="10"/>
      <c r="J196" s="10"/>
      <c r="K196" s="4"/>
      <c r="L196" s="4"/>
      <c r="M196" s="4"/>
      <c r="N196" s="4"/>
      <c r="O196" s="4"/>
    </row>
    <row r="197" spans="1:15" x14ac:dyDescent="0.25">
      <c r="A197" s="4"/>
      <c r="B197" s="4"/>
      <c r="C197" s="4"/>
      <c r="D197" s="4"/>
      <c r="E197" s="4"/>
      <c r="F197" s="4"/>
      <c r="G197" s="4"/>
      <c r="H197" s="4"/>
      <c r="I197" s="10"/>
      <c r="J197" s="10"/>
      <c r="K197" s="4"/>
      <c r="L197" s="4"/>
      <c r="M197" s="4"/>
      <c r="N197" s="4"/>
      <c r="O197" s="4"/>
    </row>
    <row r="198" spans="1:15" x14ac:dyDescent="0.25">
      <c r="A198" s="4"/>
      <c r="B198" s="4"/>
      <c r="C198" s="4"/>
      <c r="D198" s="4"/>
      <c r="E198" s="4"/>
      <c r="F198" s="4"/>
      <c r="G198" s="4"/>
      <c r="H198" s="4"/>
      <c r="I198" s="10"/>
      <c r="J198" s="10"/>
      <c r="K198" s="4"/>
      <c r="L198" s="4"/>
      <c r="M198" s="4"/>
      <c r="N198" s="4"/>
      <c r="O198" s="4"/>
    </row>
    <row r="199" spans="1:15" x14ac:dyDescent="0.25">
      <c r="A199" s="25"/>
      <c r="B199" s="4"/>
      <c r="C199" s="4"/>
      <c r="D199" s="4"/>
      <c r="E199" s="4"/>
      <c r="F199" s="4"/>
      <c r="G199" s="4"/>
      <c r="H199" s="4"/>
      <c r="I199" s="26"/>
      <c r="J199" s="10"/>
      <c r="K199" s="4"/>
      <c r="L199" s="4"/>
      <c r="M199" s="4"/>
      <c r="N199" s="4"/>
      <c r="O199" s="4"/>
    </row>
    <row r="200" spans="1:15" x14ac:dyDescent="0.25">
      <c r="A200" s="4"/>
      <c r="B200" s="8"/>
      <c r="C200" s="8"/>
      <c r="D200" s="8"/>
      <c r="E200" s="8"/>
      <c r="F200" s="8"/>
      <c r="G200" s="8"/>
      <c r="H200" s="8"/>
      <c r="I200" s="11"/>
      <c r="J200" s="11"/>
      <c r="K200" s="4"/>
      <c r="L200" s="4"/>
      <c r="M200" s="4"/>
      <c r="N200" s="4"/>
      <c r="O200" s="4"/>
    </row>
    <row r="201" spans="1:15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10"/>
      <c r="K201" s="4"/>
      <c r="L201" s="4"/>
      <c r="M201" s="4"/>
      <c r="N201" s="4"/>
      <c r="O201" s="4"/>
    </row>
    <row r="202" spans="1:15" x14ac:dyDescent="0.25">
      <c r="A202" s="4"/>
      <c r="B202" s="4"/>
      <c r="C202" s="4"/>
      <c r="D202" s="4"/>
      <c r="E202" s="4"/>
      <c r="F202" s="4"/>
      <c r="G202" s="4"/>
      <c r="H202" s="4"/>
      <c r="I202" s="10"/>
      <c r="J202" s="10"/>
      <c r="K202" s="4"/>
      <c r="L202" s="4"/>
      <c r="M202" s="4"/>
      <c r="N202" s="4"/>
      <c r="O202" s="4"/>
    </row>
    <row r="203" spans="1:15" x14ac:dyDescent="0.25">
      <c r="A203" s="25"/>
      <c r="B203" s="4"/>
      <c r="C203" s="4"/>
      <c r="D203" s="4"/>
      <c r="E203" s="4"/>
      <c r="F203" s="4"/>
      <c r="G203" s="4"/>
      <c r="H203" s="4"/>
      <c r="I203" s="26"/>
      <c r="J203" s="10"/>
      <c r="K203" s="4"/>
      <c r="L203" s="4"/>
      <c r="M203" s="4"/>
      <c r="N203" s="4"/>
      <c r="O203" s="4"/>
    </row>
    <row r="204" spans="1:15" x14ac:dyDescent="0.25">
      <c r="A204" s="4"/>
      <c r="B204" s="8"/>
      <c r="C204" s="8"/>
      <c r="D204" s="8"/>
      <c r="E204" s="8"/>
      <c r="F204" s="8"/>
      <c r="G204" s="8"/>
      <c r="H204" s="8"/>
      <c r="I204" s="11"/>
      <c r="J204" s="11"/>
      <c r="K204" s="4"/>
      <c r="L204" s="4"/>
      <c r="M204" s="4"/>
      <c r="N204" s="4"/>
      <c r="O204" s="4"/>
    </row>
    <row r="205" spans="1:15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10"/>
      <c r="K205" s="4"/>
      <c r="L205" s="4"/>
      <c r="M205" s="4"/>
      <c r="N205" s="4"/>
      <c r="O205" s="4"/>
    </row>
    <row r="206" spans="1:15" x14ac:dyDescent="0.25">
      <c r="A206" s="25"/>
      <c r="B206" s="4"/>
      <c r="C206" s="4"/>
      <c r="D206" s="4"/>
      <c r="E206" s="4"/>
      <c r="F206" s="4"/>
      <c r="G206" s="4"/>
      <c r="H206" s="4"/>
      <c r="I206" s="26"/>
      <c r="J206" s="10"/>
      <c r="K206" s="4"/>
      <c r="L206" s="4"/>
      <c r="M206" s="4"/>
      <c r="N206" s="4"/>
      <c r="O206" s="4"/>
    </row>
    <row r="207" spans="1:15" x14ac:dyDescent="0.25">
      <c r="A207" s="4"/>
      <c r="B207" s="8"/>
      <c r="C207" s="8"/>
      <c r="D207" s="8"/>
      <c r="E207" s="8"/>
      <c r="F207" s="8"/>
      <c r="G207" s="8"/>
      <c r="H207" s="8"/>
      <c r="I207" s="11"/>
      <c r="J207" s="11"/>
      <c r="K207" s="4"/>
      <c r="L207" s="4"/>
      <c r="M207" s="4"/>
      <c r="N207" s="4"/>
      <c r="O207" s="4"/>
    </row>
    <row r="208" spans="1:15" x14ac:dyDescent="0.25">
      <c r="A208" s="4"/>
      <c r="B208" s="8"/>
      <c r="C208" s="8"/>
      <c r="D208" s="8"/>
      <c r="E208" s="8"/>
      <c r="F208" s="8"/>
      <c r="G208" s="8"/>
      <c r="H208" s="8"/>
      <c r="I208" s="11"/>
      <c r="J208" s="11"/>
      <c r="K208" s="4"/>
      <c r="L208" s="4"/>
      <c r="M208" s="4"/>
      <c r="N208" s="4"/>
      <c r="O208" s="4"/>
    </row>
    <row r="209" spans="1:15" x14ac:dyDescent="0.25">
      <c r="A209" s="4"/>
      <c r="B209" s="8"/>
      <c r="C209" s="8"/>
      <c r="D209" s="8"/>
      <c r="E209" s="8"/>
      <c r="F209" s="8"/>
      <c r="G209" s="8"/>
      <c r="H209" s="8"/>
      <c r="I209" s="11"/>
      <c r="J209" s="11"/>
      <c r="K209" s="4"/>
      <c r="L209" s="4"/>
      <c r="M209" s="4"/>
      <c r="N209" s="4"/>
      <c r="O209" s="4"/>
    </row>
    <row r="210" spans="1:15" x14ac:dyDescent="0.25">
      <c r="A210" s="4"/>
      <c r="B210" s="8"/>
      <c r="C210" s="8"/>
      <c r="D210" s="8"/>
      <c r="E210" s="8"/>
      <c r="F210" s="8"/>
      <c r="G210" s="8"/>
      <c r="H210" s="8"/>
      <c r="I210" s="11"/>
      <c r="J210" s="11"/>
      <c r="K210" s="4"/>
      <c r="L210" s="4"/>
      <c r="M210" s="4"/>
      <c r="N210" s="4"/>
      <c r="O210" s="4"/>
    </row>
    <row r="211" spans="1:15" x14ac:dyDescent="0.25">
      <c r="A211" s="4"/>
      <c r="B211" s="4"/>
      <c r="C211" s="4"/>
      <c r="D211" s="4"/>
      <c r="E211" s="4"/>
      <c r="F211" s="4"/>
      <c r="G211" s="4"/>
      <c r="H211" s="4"/>
      <c r="I211" s="20"/>
      <c r="J211" s="10"/>
      <c r="K211" s="4"/>
      <c r="L211" s="4"/>
      <c r="M211" s="4"/>
      <c r="N211" s="4"/>
      <c r="O211" s="4"/>
    </row>
    <row r="212" spans="1:15" x14ac:dyDescent="0.25">
      <c r="A212" s="4"/>
      <c r="B212" s="4"/>
      <c r="C212" s="4"/>
      <c r="D212" s="4"/>
      <c r="E212" s="4"/>
      <c r="F212" s="4"/>
      <c r="G212" s="4"/>
      <c r="H212" s="4"/>
      <c r="I212" s="20"/>
      <c r="J212" s="10"/>
      <c r="K212" s="4"/>
      <c r="L212" s="4"/>
      <c r="M212" s="4"/>
      <c r="N212" s="4"/>
      <c r="O212" s="4"/>
    </row>
    <row r="213" spans="1:15" x14ac:dyDescent="0.25">
      <c r="A213" s="4"/>
      <c r="B213" s="4"/>
      <c r="C213" s="4"/>
      <c r="D213" s="4"/>
      <c r="E213" s="4"/>
      <c r="F213" s="4"/>
      <c r="G213" s="4"/>
      <c r="H213" s="4"/>
      <c r="I213" s="20"/>
      <c r="J213" s="10"/>
      <c r="K213" s="4"/>
      <c r="L213" s="4"/>
      <c r="M213" s="4"/>
      <c r="N213" s="4"/>
      <c r="O213" s="4"/>
    </row>
    <row r="214" spans="1:15" x14ac:dyDescent="0.25">
      <c r="A214" s="4"/>
      <c r="B214" s="4"/>
      <c r="C214" s="4"/>
      <c r="D214" s="4"/>
      <c r="E214" s="4"/>
      <c r="F214" s="4"/>
      <c r="G214" s="4"/>
      <c r="H214" s="4"/>
      <c r="I214" s="20"/>
      <c r="J214" s="10"/>
      <c r="K214" s="4"/>
      <c r="L214" s="4"/>
      <c r="M214" s="4"/>
      <c r="N214" s="4"/>
      <c r="O214" s="4"/>
    </row>
    <row r="215" spans="1:15" x14ac:dyDescent="0.25">
      <c r="A215" s="4"/>
      <c r="B215" s="4"/>
      <c r="C215" s="4"/>
      <c r="D215" s="4"/>
      <c r="E215" s="4"/>
      <c r="F215" s="4"/>
      <c r="G215" s="4"/>
      <c r="H215" s="4"/>
      <c r="I215" s="20"/>
      <c r="J215" s="10"/>
      <c r="K215" s="4"/>
      <c r="L215" s="4"/>
      <c r="M215" s="4"/>
      <c r="N215" s="4"/>
      <c r="O215" s="4"/>
    </row>
    <row r="216" spans="1:15" x14ac:dyDescent="0.25">
      <c r="A216" s="4"/>
      <c r="B216" s="4"/>
      <c r="C216" s="4"/>
      <c r="D216" s="4"/>
      <c r="E216" s="4"/>
      <c r="F216" s="4"/>
      <c r="G216" s="4"/>
      <c r="H216" s="4"/>
      <c r="I216" s="20"/>
      <c r="J216" s="10"/>
      <c r="K216" s="4"/>
      <c r="L216" s="4"/>
      <c r="M216" s="4"/>
      <c r="N216" s="4"/>
      <c r="O216" s="4"/>
    </row>
    <row r="217" spans="1:15" x14ac:dyDescent="0.25">
      <c r="A217" s="4"/>
      <c r="B217" s="4"/>
      <c r="C217" s="4"/>
      <c r="D217" s="4"/>
      <c r="E217" s="4"/>
      <c r="F217" s="4"/>
      <c r="G217" s="4"/>
      <c r="H217" s="4"/>
      <c r="I217" s="20"/>
      <c r="J217" s="10"/>
      <c r="K217" s="4"/>
      <c r="L217" s="4"/>
      <c r="M217" s="4"/>
      <c r="N217" s="4"/>
      <c r="O217" s="4"/>
    </row>
    <row r="218" spans="1:15" x14ac:dyDescent="0.25">
      <c r="A218" s="4"/>
      <c r="B218" s="4"/>
      <c r="C218" s="4"/>
      <c r="D218" s="4"/>
      <c r="E218" s="4"/>
      <c r="F218" s="4"/>
      <c r="G218" s="4"/>
      <c r="H218" s="4"/>
      <c r="I218" s="20"/>
      <c r="J218" s="10"/>
      <c r="K218" s="4"/>
      <c r="L218" s="4"/>
      <c r="M218" s="4"/>
      <c r="N218" s="4"/>
      <c r="O218" s="4"/>
    </row>
    <row r="219" spans="1:15" x14ac:dyDescent="0.25">
      <c r="A219" s="4"/>
      <c r="B219" s="4"/>
      <c r="C219" s="4"/>
      <c r="D219" s="4"/>
      <c r="E219" s="4"/>
      <c r="F219" s="4"/>
      <c r="G219" s="4"/>
      <c r="H219" s="4"/>
      <c r="I219" s="20"/>
      <c r="J219" s="10"/>
      <c r="K219" s="4"/>
      <c r="L219" s="4"/>
      <c r="M219" s="4"/>
      <c r="N219" s="4"/>
      <c r="O219" s="4"/>
    </row>
    <row r="220" spans="1:15" x14ac:dyDescent="0.25">
      <c r="A220" s="4"/>
      <c r="B220" s="4"/>
      <c r="C220" s="4"/>
      <c r="D220" s="4"/>
      <c r="E220" s="4"/>
      <c r="F220" s="4"/>
      <c r="G220" s="4"/>
      <c r="H220" s="4"/>
      <c r="I220" s="20"/>
      <c r="J220" s="10"/>
      <c r="K220" s="4"/>
      <c r="L220" s="4"/>
      <c r="M220" s="4"/>
      <c r="N220" s="4"/>
      <c r="O220" s="4"/>
    </row>
    <row r="221" spans="1:15" x14ac:dyDescent="0.25">
      <c r="A221" s="4"/>
      <c r="B221" s="4"/>
      <c r="C221" s="4"/>
      <c r="D221" s="4"/>
      <c r="E221" s="4"/>
      <c r="F221" s="4"/>
      <c r="G221" s="4"/>
      <c r="H221" s="4"/>
      <c r="I221" s="20"/>
      <c r="J221" s="10"/>
      <c r="K221" s="4"/>
      <c r="L221" s="4"/>
      <c r="M221" s="4"/>
      <c r="N221" s="4"/>
      <c r="O221" s="4"/>
    </row>
    <row r="222" spans="1:15" x14ac:dyDescent="0.25">
      <c r="A222" s="25"/>
      <c r="B222" s="4"/>
      <c r="C222" s="4"/>
      <c r="D222" s="4"/>
      <c r="E222" s="4"/>
      <c r="F222" s="4"/>
      <c r="G222" s="4"/>
      <c r="H222" s="4"/>
      <c r="I222" s="26"/>
      <c r="J222" s="10"/>
      <c r="K222" s="4"/>
      <c r="L222" s="4"/>
      <c r="M222" s="4"/>
      <c r="N222" s="4"/>
      <c r="O222" s="4"/>
    </row>
    <row r="223" spans="1:15" x14ac:dyDescent="0.25">
      <c r="A223" s="4"/>
      <c r="B223" s="8"/>
      <c r="C223" s="8"/>
      <c r="D223" s="8"/>
      <c r="E223" s="8"/>
      <c r="F223" s="8"/>
      <c r="G223" s="8"/>
      <c r="H223" s="8"/>
      <c r="I223" s="11"/>
      <c r="J223" s="11"/>
      <c r="K223" s="4"/>
      <c r="L223" s="4"/>
      <c r="M223" s="4"/>
      <c r="N223" s="4"/>
      <c r="O223" s="4"/>
    </row>
    <row r="224" spans="1:15" x14ac:dyDescent="0.25">
      <c r="A224" s="4"/>
      <c r="B224" s="8"/>
      <c r="C224" s="8"/>
      <c r="D224" s="8"/>
      <c r="E224" s="8"/>
      <c r="F224" s="8"/>
      <c r="G224" s="8"/>
      <c r="H224" s="8"/>
      <c r="I224" s="11"/>
      <c r="J224" s="11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20"/>
      <c r="J225" s="10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20"/>
      <c r="J226" s="10"/>
    </row>
    <row r="227" spans="1:10" x14ac:dyDescent="0.25">
      <c r="A227" s="25"/>
      <c r="B227" s="4"/>
      <c r="C227" s="4"/>
      <c r="D227" s="4"/>
      <c r="E227" s="4"/>
      <c r="F227" s="4"/>
      <c r="G227" s="4"/>
      <c r="H227" s="4"/>
      <c r="I227" s="26"/>
      <c r="J227" s="10"/>
    </row>
    <row r="228" spans="1:10" x14ac:dyDescent="0.25">
      <c r="A228" s="25"/>
      <c r="B228" s="8"/>
      <c r="C228" s="8"/>
      <c r="D228" s="8"/>
      <c r="E228" s="8"/>
      <c r="F228" s="8"/>
      <c r="G228" s="8"/>
      <c r="H228" s="8"/>
      <c r="I228" s="11"/>
      <c r="J228" s="11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10"/>
      <c r="J229" s="10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10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10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10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10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10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3"/>
  <sheetViews>
    <sheetView topLeftCell="A124" zoomScale="90" zoomScaleNormal="90" workbookViewId="0">
      <selection activeCell="G149" sqref="G149"/>
    </sheetView>
  </sheetViews>
  <sheetFormatPr defaultRowHeight="15" x14ac:dyDescent="0.25"/>
  <cols>
    <col min="1" max="1" width="9.140625" style="24" customWidth="1"/>
    <col min="2" max="2" width="58.85546875" style="24" customWidth="1"/>
    <col min="3" max="3" width="10.28515625" style="24" customWidth="1"/>
    <col min="4" max="4" width="12.28515625" style="24" customWidth="1"/>
    <col min="5" max="5" width="14.85546875" style="24" customWidth="1"/>
    <col min="6" max="6" width="16.5703125" style="24" customWidth="1"/>
    <col min="7" max="7" width="22.7109375" style="24" customWidth="1"/>
    <col min="8" max="9" width="9.140625" style="24"/>
    <col min="10" max="10" width="21.42578125" style="24" customWidth="1"/>
    <col min="11" max="16384" width="9.140625" style="24"/>
  </cols>
  <sheetData>
    <row r="2" spans="1:10" ht="20.25" x14ac:dyDescent="0.35">
      <c r="A2" s="35" t="s">
        <v>297</v>
      </c>
    </row>
    <row r="3" spans="1:10" ht="15.75" thickBot="1" x14ac:dyDescent="0.3"/>
    <row r="4" spans="1:10" ht="15.75" thickBot="1" x14ac:dyDescent="0.3">
      <c r="A4" s="28" t="s">
        <v>155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30" t="s">
        <v>295</v>
      </c>
      <c r="H4" s="29" t="s">
        <v>104</v>
      </c>
      <c r="I4" s="30" t="s">
        <v>293</v>
      </c>
      <c r="J4" s="41" t="s">
        <v>294</v>
      </c>
    </row>
    <row r="5" spans="1:10" x14ac:dyDescent="0.25">
      <c r="A5" s="36" t="s">
        <v>288</v>
      </c>
      <c r="B5" s="37"/>
      <c r="C5" s="37"/>
      <c r="D5" s="37"/>
      <c r="E5" s="37"/>
      <c r="F5" s="37"/>
      <c r="G5" s="37"/>
      <c r="H5" s="37"/>
      <c r="I5" s="38"/>
      <c r="J5" s="39"/>
    </row>
    <row r="6" spans="1:10" x14ac:dyDescent="0.25">
      <c r="A6" s="40"/>
      <c r="B6" s="37" t="s">
        <v>46</v>
      </c>
      <c r="C6" s="37">
        <v>126</v>
      </c>
      <c r="D6" s="37">
        <v>516651</v>
      </c>
      <c r="E6" s="37" t="s">
        <v>239</v>
      </c>
      <c r="F6" s="37" t="s">
        <v>256</v>
      </c>
      <c r="G6" s="37">
        <v>33</v>
      </c>
      <c r="H6" s="37">
        <v>0.11</v>
      </c>
      <c r="I6" s="20">
        <f>(H6*100)</f>
        <v>11</v>
      </c>
      <c r="J6" s="39">
        <f>(H6*100)/0.53</f>
        <v>20.754716981132074</v>
      </c>
    </row>
    <row r="7" spans="1:10" x14ac:dyDescent="0.25">
      <c r="A7" s="40"/>
      <c r="B7" s="37" t="s">
        <v>142</v>
      </c>
      <c r="C7" s="37">
        <v>115</v>
      </c>
      <c r="D7" s="37">
        <v>164613</v>
      </c>
      <c r="E7" s="37" t="s">
        <v>240</v>
      </c>
      <c r="F7" s="37" t="s">
        <v>257</v>
      </c>
      <c r="G7" s="37">
        <v>32.6</v>
      </c>
      <c r="H7" s="37">
        <v>0.18</v>
      </c>
      <c r="I7" s="20">
        <f t="shared" ref="I7:I20" si="0">(H7*100)</f>
        <v>18</v>
      </c>
      <c r="J7" s="39">
        <f t="shared" ref="J7:J9" si="1">(H7*100)/0.53</f>
        <v>33.962264150943398</v>
      </c>
    </row>
    <row r="8" spans="1:10" x14ac:dyDescent="0.25">
      <c r="A8" s="40"/>
      <c r="B8" s="37" t="s">
        <v>107</v>
      </c>
      <c r="C8" s="37">
        <v>56</v>
      </c>
      <c r="D8" s="37">
        <v>95656</v>
      </c>
      <c r="E8" s="37" t="s">
        <v>241</v>
      </c>
      <c r="F8" s="37" t="s">
        <v>258</v>
      </c>
      <c r="G8" s="37">
        <v>28.9</v>
      </c>
      <c r="H8" s="37">
        <v>0.09</v>
      </c>
      <c r="I8" s="20">
        <f t="shared" si="0"/>
        <v>9</v>
      </c>
      <c r="J8" s="39">
        <f t="shared" si="1"/>
        <v>16.981132075471699</v>
      </c>
    </row>
    <row r="9" spans="1:10" x14ac:dyDescent="0.25">
      <c r="A9" s="40"/>
      <c r="B9" s="37" t="s">
        <v>19</v>
      </c>
      <c r="C9" s="37">
        <v>46</v>
      </c>
      <c r="D9" s="37">
        <v>56577</v>
      </c>
      <c r="E9" s="37" t="s">
        <v>242</v>
      </c>
      <c r="F9" s="37" t="s">
        <v>228</v>
      </c>
      <c r="G9" s="37">
        <v>27.7</v>
      </c>
      <c r="H9" s="37">
        <v>0.15</v>
      </c>
      <c r="I9" s="20">
        <f t="shared" si="0"/>
        <v>15</v>
      </c>
      <c r="J9" s="39">
        <f t="shared" si="1"/>
        <v>28.30188679245283</v>
      </c>
    </row>
    <row r="10" spans="1:10" x14ac:dyDescent="0.25">
      <c r="A10" s="3"/>
      <c r="B10" s="4" t="s">
        <v>143</v>
      </c>
      <c r="C10" s="4">
        <v>38</v>
      </c>
      <c r="D10" s="4">
        <v>63568</v>
      </c>
      <c r="E10" s="4" t="s">
        <v>216</v>
      </c>
      <c r="F10" s="4" t="s">
        <v>170</v>
      </c>
      <c r="G10" s="4">
        <v>2.2999999999999998</v>
      </c>
      <c r="H10" s="4">
        <v>0.04</v>
      </c>
      <c r="I10" s="20">
        <f t="shared" si="0"/>
        <v>4</v>
      </c>
      <c r="J10" s="15"/>
    </row>
    <row r="11" spans="1:10" x14ac:dyDescent="0.25">
      <c r="A11" s="3"/>
      <c r="B11" s="4" t="s">
        <v>144</v>
      </c>
      <c r="C11" s="4">
        <v>36</v>
      </c>
      <c r="D11" s="4">
        <v>311608</v>
      </c>
      <c r="E11" s="4" t="s">
        <v>175</v>
      </c>
      <c r="F11" s="4" t="s">
        <v>170</v>
      </c>
      <c r="G11" s="4">
        <v>0.4</v>
      </c>
      <c r="H11" s="4">
        <v>0.01</v>
      </c>
      <c r="I11" s="20">
        <f t="shared" si="0"/>
        <v>1</v>
      </c>
      <c r="J11" s="15"/>
    </row>
    <row r="12" spans="1:10" x14ac:dyDescent="0.25">
      <c r="A12" s="3"/>
      <c r="B12" s="4" t="s">
        <v>145</v>
      </c>
      <c r="C12" s="4">
        <v>36</v>
      </c>
      <c r="D12" s="4">
        <v>36166</v>
      </c>
      <c r="E12" s="4" t="s">
        <v>214</v>
      </c>
      <c r="F12" s="4" t="s">
        <v>172</v>
      </c>
      <c r="G12" s="4">
        <v>1.9</v>
      </c>
      <c r="H12" s="4">
        <v>0.08</v>
      </c>
      <c r="I12" s="20">
        <f t="shared" si="0"/>
        <v>8</v>
      </c>
      <c r="J12" s="15"/>
    </row>
    <row r="13" spans="1:10" x14ac:dyDescent="0.25">
      <c r="A13" s="3"/>
      <c r="B13" s="4" t="s">
        <v>146</v>
      </c>
      <c r="C13" s="4">
        <v>35</v>
      </c>
      <c r="D13" s="4">
        <v>39214</v>
      </c>
      <c r="E13" s="4" t="s">
        <v>170</v>
      </c>
      <c r="F13" s="4" t="s">
        <v>170</v>
      </c>
      <c r="G13" s="4">
        <v>4.5999999999999996</v>
      </c>
      <c r="H13" s="4">
        <v>7.0000000000000007E-2</v>
      </c>
      <c r="I13" s="20">
        <f t="shared" si="0"/>
        <v>7.0000000000000009</v>
      </c>
      <c r="J13" s="15"/>
    </row>
    <row r="14" spans="1:10" x14ac:dyDescent="0.25">
      <c r="A14" s="3"/>
      <c r="B14" s="4" t="s">
        <v>147</v>
      </c>
      <c r="C14" s="4">
        <v>35</v>
      </c>
      <c r="D14" s="4">
        <v>33073</v>
      </c>
      <c r="E14" s="4" t="s">
        <v>175</v>
      </c>
      <c r="F14" s="4" t="s">
        <v>172</v>
      </c>
      <c r="G14" s="4">
        <v>2.5</v>
      </c>
      <c r="H14" s="4">
        <v>0.08</v>
      </c>
      <c r="I14" s="20">
        <f t="shared" si="0"/>
        <v>8</v>
      </c>
      <c r="J14" s="15"/>
    </row>
    <row r="15" spans="1:10" x14ac:dyDescent="0.25">
      <c r="A15" s="3"/>
      <c r="B15" s="4" t="s">
        <v>148</v>
      </c>
      <c r="C15" s="4">
        <v>30</v>
      </c>
      <c r="D15" s="4">
        <v>124360</v>
      </c>
      <c r="E15" s="4" t="s">
        <v>180</v>
      </c>
      <c r="F15" s="4" t="s">
        <v>172</v>
      </c>
      <c r="G15" s="4">
        <v>0.5</v>
      </c>
      <c r="H15" s="4">
        <v>0.02</v>
      </c>
      <c r="I15" s="20">
        <f t="shared" si="0"/>
        <v>2</v>
      </c>
      <c r="J15" s="15"/>
    </row>
    <row r="16" spans="1:10" x14ac:dyDescent="0.25">
      <c r="A16" s="3"/>
      <c r="B16" s="4" t="s">
        <v>149</v>
      </c>
      <c r="C16" s="4">
        <v>30</v>
      </c>
      <c r="D16" s="4">
        <v>127268</v>
      </c>
      <c r="E16" s="4" t="s">
        <v>180</v>
      </c>
      <c r="F16" s="4" t="s">
        <v>172</v>
      </c>
      <c r="G16" s="4">
        <v>0.4</v>
      </c>
      <c r="H16" s="4">
        <v>0.02</v>
      </c>
      <c r="I16" s="20">
        <f t="shared" si="0"/>
        <v>2</v>
      </c>
      <c r="J16" s="15"/>
    </row>
    <row r="17" spans="1:10" x14ac:dyDescent="0.25">
      <c r="A17" s="3"/>
      <c r="B17" s="4" t="s">
        <v>150</v>
      </c>
      <c r="C17" s="4">
        <v>29</v>
      </c>
      <c r="D17" s="4">
        <v>191937</v>
      </c>
      <c r="E17" s="4" t="s">
        <v>179</v>
      </c>
      <c r="F17" s="4" t="s">
        <v>170</v>
      </c>
      <c r="G17" s="4">
        <v>0.7</v>
      </c>
      <c r="H17" s="4">
        <v>0.01</v>
      </c>
      <c r="I17" s="20">
        <f t="shared" si="0"/>
        <v>1</v>
      </c>
      <c r="J17" s="15"/>
    </row>
    <row r="18" spans="1:10" x14ac:dyDescent="0.25">
      <c r="A18" s="3"/>
      <c r="B18" s="4" t="s">
        <v>105</v>
      </c>
      <c r="C18" s="4">
        <v>28</v>
      </c>
      <c r="D18" s="4">
        <v>266052</v>
      </c>
      <c r="E18" s="4" t="s">
        <v>243</v>
      </c>
      <c r="F18" s="4" t="s">
        <v>259</v>
      </c>
      <c r="G18" s="4">
        <v>2.4</v>
      </c>
      <c r="H18" s="4">
        <v>0.03</v>
      </c>
      <c r="I18" s="20">
        <f t="shared" si="0"/>
        <v>3</v>
      </c>
      <c r="J18" s="15"/>
    </row>
    <row r="19" spans="1:10" x14ac:dyDescent="0.25">
      <c r="A19" s="3"/>
      <c r="B19" s="4" t="s">
        <v>151</v>
      </c>
      <c r="C19" s="4">
        <v>24</v>
      </c>
      <c r="D19" s="4">
        <v>193260</v>
      </c>
      <c r="E19" s="4" t="s">
        <v>170</v>
      </c>
      <c r="F19" s="4" t="s">
        <v>172</v>
      </c>
      <c r="G19" s="4">
        <v>0.4</v>
      </c>
      <c r="H19" s="4">
        <v>0.01</v>
      </c>
      <c r="I19" s="20">
        <f t="shared" si="0"/>
        <v>1</v>
      </c>
      <c r="J19" s="15"/>
    </row>
    <row r="20" spans="1:10" x14ac:dyDescent="0.25">
      <c r="A20" s="5"/>
      <c r="B20" s="6" t="s">
        <v>111</v>
      </c>
      <c r="C20" s="6">
        <v>22</v>
      </c>
      <c r="D20" s="6">
        <v>52106</v>
      </c>
      <c r="E20" s="6" t="s">
        <v>244</v>
      </c>
      <c r="F20" s="6" t="s">
        <v>260</v>
      </c>
      <c r="G20" s="6">
        <v>24.5</v>
      </c>
      <c r="H20" s="6">
        <v>0.05</v>
      </c>
      <c r="I20" s="27">
        <f t="shared" si="0"/>
        <v>5</v>
      </c>
      <c r="J20" s="17"/>
    </row>
    <row r="21" spans="1:10" x14ac:dyDescent="0.25">
      <c r="A21" s="42" t="s">
        <v>289</v>
      </c>
      <c r="B21" s="43"/>
      <c r="C21" s="43"/>
      <c r="D21" s="43"/>
      <c r="E21" s="43"/>
      <c r="F21" s="43"/>
      <c r="G21" s="43"/>
      <c r="H21" s="43"/>
      <c r="I21" s="44"/>
      <c r="J21" s="45"/>
    </row>
    <row r="22" spans="1:10" x14ac:dyDescent="0.25">
      <c r="A22" s="40"/>
      <c r="B22" s="37" t="s">
        <v>5</v>
      </c>
      <c r="C22" s="37">
        <v>1337</v>
      </c>
      <c r="D22" s="37">
        <v>11773</v>
      </c>
      <c r="E22" s="37" t="s">
        <v>156</v>
      </c>
      <c r="F22" s="37" t="s">
        <v>264</v>
      </c>
      <c r="G22" s="37">
        <v>80.2</v>
      </c>
      <c r="H22" s="37">
        <v>4.62</v>
      </c>
      <c r="I22" s="20">
        <f t="shared" ref="I22:I62" si="2">(H22*100)/20.01</f>
        <v>23.088455772113942</v>
      </c>
      <c r="J22" s="39">
        <f t="shared" ref="J22:J36" si="3">(H22*100)/16.83</f>
        <v>27.450980392156865</v>
      </c>
    </row>
    <row r="23" spans="1:10" x14ac:dyDescent="0.25">
      <c r="A23" s="40"/>
      <c r="B23" s="37" t="s">
        <v>6</v>
      </c>
      <c r="C23" s="37">
        <v>666</v>
      </c>
      <c r="D23" s="37">
        <v>36596</v>
      </c>
      <c r="E23" s="37" t="s">
        <v>157</v>
      </c>
      <c r="F23" s="37" t="s">
        <v>207</v>
      </c>
      <c r="G23" s="37">
        <v>25.5</v>
      </c>
      <c r="H23" s="37">
        <v>0.93</v>
      </c>
      <c r="I23" s="20">
        <f t="shared" si="2"/>
        <v>4.6476761619190405</v>
      </c>
      <c r="J23" s="39">
        <f t="shared" si="3"/>
        <v>5.525846702317291</v>
      </c>
    </row>
    <row r="24" spans="1:10" x14ac:dyDescent="0.25">
      <c r="A24" s="40"/>
      <c r="B24" s="37" t="s">
        <v>7</v>
      </c>
      <c r="C24" s="37">
        <v>626</v>
      </c>
      <c r="D24" s="37">
        <v>36505</v>
      </c>
      <c r="E24" s="37" t="s">
        <v>158</v>
      </c>
      <c r="F24" s="37" t="s">
        <v>265</v>
      </c>
      <c r="G24" s="37">
        <v>25.8</v>
      </c>
      <c r="H24" s="37">
        <v>0.93</v>
      </c>
      <c r="I24" s="20">
        <f t="shared" si="2"/>
        <v>4.6476761619190405</v>
      </c>
      <c r="J24" s="39">
        <f t="shared" si="3"/>
        <v>5.525846702317291</v>
      </c>
    </row>
    <row r="25" spans="1:10" x14ac:dyDescent="0.25">
      <c r="A25" s="40"/>
      <c r="B25" s="37" t="s">
        <v>8</v>
      </c>
      <c r="C25" s="37">
        <v>518</v>
      </c>
      <c r="D25" s="37">
        <v>42287</v>
      </c>
      <c r="E25" s="37" t="s">
        <v>159</v>
      </c>
      <c r="F25" s="37" t="s">
        <v>266</v>
      </c>
      <c r="G25" s="37">
        <v>23.6</v>
      </c>
      <c r="H25" s="37">
        <v>0.88</v>
      </c>
      <c r="I25" s="20">
        <f t="shared" si="2"/>
        <v>4.3978010994502741</v>
      </c>
      <c r="J25" s="39">
        <f t="shared" si="3"/>
        <v>5.2287581699346415</v>
      </c>
    </row>
    <row r="26" spans="1:10" x14ac:dyDescent="0.25">
      <c r="A26" s="40"/>
      <c r="B26" s="37" t="s">
        <v>9</v>
      </c>
      <c r="C26" s="37">
        <v>359</v>
      </c>
      <c r="D26" s="37">
        <v>36431</v>
      </c>
      <c r="E26" s="37" t="s">
        <v>160</v>
      </c>
      <c r="F26" s="37" t="s">
        <v>267</v>
      </c>
      <c r="G26" s="37">
        <v>21.4</v>
      </c>
      <c r="H26" s="37">
        <v>0.55000000000000004</v>
      </c>
      <c r="I26" s="20">
        <f t="shared" si="2"/>
        <v>2.7486256871564221</v>
      </c>
      <c r="J26" s="39">
        <f t="shared" si="3"/>
        <v>3.2679738562091512</v>
      </c>
    </row>
    <row r="27" spans="1:10" x14ac:dyDescent="0.25">
      <c r="A27" s="40"/>
      <c r="B27" s="37" t="s">
        <v>10</v>
      </c>
      <c r="C27" s="37">
        <v>262</v>
      </c>
      <c r="D27" s="37">
        <v>11458</v>
      </c>
      <c r="E27" s="37" t="s">
        <v>161</v>
      </c>
      <c r="F27" s="37" t="s">
        <v>268</v>
      </c>
      <c r="G27" s="37">
        <v>63.2</v>
      </c>
      <c r="H27" s="37">
        <v>2.0299999999999998</v>
      </c>
      <c r="I27" s="20">
        <f t="shared" si="2"/>
        <v>10.144927536231881</v>
      </c>
      <c r="J27" s="39">
        <f t="shared" si="3"/>
        <v>12.061794414735591</v>
      </c>
    </row>
    <row r="28" spans="1:10" x14ac:dyDescent="0.25">
      <c r="A28" s="40"/>
      <c r="B28" s="37" t="s">
        <v>11</v>
      </c>
      <c r="C28" s="37">
        <v>262</v>
      </c>
      <c r="D28" s="37">
        <v>11402</v>
      </c>
      <c r="E28" s="37" t="s">
        <v>161</v>
      </c>
      <c r="F28" s="37" t="s">
        <v>268</v>
      </c>
      <c r="G28" s="37">
        <v>63.2</v>
      </c>
      <c r="H28" s="37">
        <v>2.0299999999999998</v>
      </c>
      <c r="I28" s="20">
        <f t="shared" si="2"/>
        <v>10.144927536231881</v>
      </c>
      <c r="J28" s="39">
        <f t="shared" si="3"/>
        <v>12.061794414735591</v>
      </c>
    </row>
    <row r="29" spans="1:10" x14ac:dyDescent="0.25">
      <c r="A29" s="40"/>
      <c r="B29" s="37" t="s">
        <v>12</v>
      </c>
      <c r="C29" s="37">
        <v>170</v>
      </c>
      <c r="D29" s="37">
        <v>23391</v>
      </c>
      <c r="E29" s="37" t="s">
        <v>162</v>
      </c>
      <c r="F29" s="37" t="s">
        <v>269</v>
      </c>
      <c r="G29" s="37">
        <v>21.5</v>
      </c>
      <c r="H29" s="37">
        <v>0.56999999999999995</v>
      </c>
      <c r="I29" s="20">
        <f t="shared" si="2"/>
        <v>2.8485757121439272</v>
      </c>
      <c r="J29" s="39">
        <f t="shared" si="3"/>
        <v>3.3868092691622103</v>
      </c>
    </row>
    <row r="30" spans="1:10" x14ac:dyDescent="0.25">
      <c r="A30" s="40"/>
      <c r="B30" s="37" t="s">
        <v>13</v>
      </c>
      <c r="C30" s="37">
        <v>166</v>
      </c>
      <c r="D30" s="37">
        <v>45861</v>
      </c>
      <c r="E30" s="37" t="s">
        <v>163</v>
      </c>
      <c r="F30" s="37" t="s">
        <v>195</v>
      </c>
      <c r="G30" s="37">
        <v>18</v>
      </c>
      <c r="H30" s="37">
        <v>0.42</v>
      </c>
      <c r="I30" s="20">
        <f t="shared" si="2"/>
        <v>2.098950524737631</v>
      </c>
      <c r="J30" s="39">
        <f t="shared" si="3"/>
        <v>2.4955436720142603</v>
      </c>
    </row>
    <row r="31" spans="1:10" x14ac:dyDescent="0.25">
      <c r="A31" s="40"/>
      <c r="B31" s="37" t="s">
        <v>14</v>
      </c>
      <c r="C31" s="37">
        <v>146</v>
      </c>
      <c r="D31" s="37">
        <v>38486</v>
      </c>
      <c r="E31" s="37" t="s">
        <v>164</v>
      </c>
      <c r="F31" s="37" t="s">
        <v>270</v>
      </c>
      <c r="G31" s="37">
        <v>25.8</v>
      </c>
      <c r="H31" s="37">
        <v>0.32</v>
      </c>
      <c r="I31" s="20">
        <f t="shared" si="2"/>
        <v>1.5992003998000999</v>
      </c>
      <c r="J31" s="39">
        <f t="shared" si="3"/>
        <v>1.9013666072489603</v>
      </c>
    </row>
    <row r="32" spans="1:10" x14ac:dyDescent="0.25">
      <c r="A32" s="40"/>
      <c r="B32" s="37" t="s">
        <v>15</v>
      </c>
      <c r="C32" s="37">
        <v>123</v>
      </c>
      <c r="D32" s="37">
        <v>72116</v>
      </c>
      <c r="E32" s="37" t="s">
        <v>165</v>
      </c>
      <c r="F32" s="37" t="s">
        <v>220</v>
      </c>
      <c r="G32" s="37">
        <v>19.399999999999999</v>
      </c>
      <c r="H32" s="37">
        <v>0.3</v>
      </c>
      <c r="I32" s="20">
        <f t="shared" si="2"/>
        <v>1.4992503748125936</v>
      </c>
      <c r="J32" s="39">
        <f t="shared" si="3"/>
        <v>1.7825311942959003</v>
      </c>
    </row>
    <row r="33" spans="1:10" x14ac:dyDescent="0.25">
      <c r="A33" s="40"/>
      <c r="B33" s="37" t="s">
        <v>16</v>
      </c>
      <c r="C33" s="37">
        <v>120</v>
      </c>
      <c r="D33" s="37">
        <v>11882</v>
      </c>
      <c r="E33" s="37" t="s">
        <v>166</v>
      </c>
      <c r="F33" s="37" t="s">
        <v>271</v>
      </c>
      <c r="G33" s="37">
        <v>45.9</v>
      </c>
      <c r="H33" s="37">
        <v>0.9</v>
      </c>
      <c r="I33" s="20">
        <f t="shared" si="2"/>
        <v>4.497751124437781</v>
      </c>
      <c r="J33" s="39">
        <f t="shared" si="3"/>
        <v>5.3475935828877015</v>
      </c>
    </row>
    <row r="34" spans="1:10" x14ac:dyDescent="0.25">
      <c r="A34" s="40"/>
      <c r="B34" s="37" t="s">
        <v>17</v>
      </c>
      <c r="C34" s="37">
        <v>120</v>
      </c>
      <c r="D34" s="37">
        <v>11853</v>
      </c>
      <c r="E34" s="37" t="s">
        <v>166</v>
      </c>
      <c r="F34" s="37" t="s">
        <v>271</v>
      </c>
      <c r="G34" s="37">
        <v>45.9</v>
      </c>
      <c r="H34" s="37">
        <v>0.9</v>
      </c>
      <c r="I34" s="20">
        <f t="shared" si="2"/>
        <v>4.497751124437781</v>
      </c>
      <c r="J34" s="39">
        <f t="shared" si="3"/>
        <v>5.3475935828877015</v>
      </c>
    </row>
    <row r="35" spans="1:10" x14ac:dyDescent="0.25">
      <c r="A35" s="40"/>
      <c r="B35" s="37" t="s">
        <v>18</v>
      </c>
      <c r="C35" s="37">
        <v>118</v>
      </c>
      <c r="D35" s="37">
        <v>13332</v>
      </c>
      <c r="E35" s="37" t="s">
        <v>167</v>
      </c>
      <c r="F35" s="37" t="s">
        <v>212</v>
      </c>
      <c r="G35" s="37">
        <v>29.2</v>
      </c>
      <c r="H35" s="37">
        <v>0.47</v>
      </c>
      <c r="I35" s="20">
        <f t="shared" si="2"/>
        <v>2.3488255872063966</v>
      </c>
      <c r="J35" s="39">
        <f t="shared" si="3"/>
        <v>2.7926322043969107</v>
      </c>
    </row>
    <row r="36" spans="1:10" x14ac:dyDescent="0.25">
      <c r="A36" s="40"/>
      <c r="B36" s="37" t="s">
        <v>19</v>
      </c>
      <c r="C36" s="37">
        <v>74</v>
      </c>
      <c r="D36" s="37">
        <v>56577</v>
      </c>
      <c r="E36" s="37" t="s">
        <v>168</v>
      </c>
      <c r="F36" s="37" t="s">
        <v>270</v>
      </c>
      <c r="G36" s="37">
        <v>16.7</v>
      </c>
      <c r="H36" s="37">
        <v>0.27</v>
      </c>
      <c r="I36" s="20">
        <f t="shared" si="2"/>
        <v>1.3493253373313343</v>
      </c>
      <c r="J36" s="39">
        <f t="shared" si="3"/>
        <v>1.6042780748663104</v>
      </c>
    </row>
    <row r="37" spans="1:10" x14ac:dyDescent="0.25">
      <c r="A37" s="3"/>
      <c r="B37" s="4" t="s">
        <v>20</v>
      </c>
      <c r="C37" s="4">
        <v>68</v>
      </c>
      <c r="D37" s="4">
        <v>11778</v>
      </c>
      <c r="E37" s="4" t="s">
        <v>169</v>
      </c>
      <c r="F37" s="4" t="s">
        <v>170</v>
      </c>
      <c r="G37" s="4">
        <v>22.2</v>
      </c>
      <c r="H37" s="4">
        <v>0.24</v>
      </c>
      <c r="I37" s="10">
        <f t="shared" si="2"/>
        <v>1.1994002998500748</v>
      </c>
      <c r="J37" s="14"/>
    </row>
    <row r="38" spans="1:10" x14ac:dyDescent="0.25">
      <c r="A38" s="3"/>
      <c r="B38" s="4" t="s">
        <v>21</v>
      </c>
      <c r="C38" s="4">
        <v>68</v>
      </c>
      <c r="D38" s="4">
        <v>11947</v>
      </c>
      <c r="E38" s="4" t="s">
        <v>169</v>
      </c>
      <c r="F38" s="4" t="s">
        <v>170</v>
      </c>
      <c r="G38" s="4">
        <v>22.2</v>
      </c>
      <c r="H38" s="4">
        <v>0.24</v>
      </c>
      <c r="I38" s="10">
        <f t="shared" si="2"/>
        <v>1.1994002998500748</v>
      </c>
      <c r="J38" s="14"/>
    </row>
    <row r="39" spans="1:10" x14ac:dyDescent="0.25">
      <c r="A39" s="3"/>
      <c r="B39" s="4" t="s">
        <v>22</v>
      </c>
      <c r="C39" s="4">
        <v>68</v>
      </c>
      <c r="D39" s="4">
        <v>11768</v>
      </c>
      <c r="E39" s="4" t="s">
        <v>169</v>
      </c>
      <c r="F39" s="4" t="s">
        <v>170</v>
      </c>
      <c r="G39" s="4">
        <v>22.2</v>
      </c>
      <c r="H39" s="4">
        <v>0.24</v>
      </c>
      <c r="I39" s="10">
        <f t="shared" si="2"/>
        <v>1.1994002998500748</v>
      </c>
      <c r="J39" s="14"/>
    </row>
    <row r="40" spans="1:10" x14ac:dyDescent="0.25">
      <c r="A40" s="3"/>
      <c r="B40" s="4" t="s">
        <v>23</v>
      </c>
      <c r="C40" s="4">
        <v>68</v>
      </c>
      <c r="D40" s="4">
        <v>11884</v>
      </c>
      <c r="E40" s="4" t="s">
        <v>169</v>
      </c>
      <c r="F40" s="4" t="s">
        <v>170</v>
      </c>
      <c r="G40" s="4">
        <v>22.2</v>
      </c>
      <c r="H40" s="4">
        <v>0.24</v>
      </c>
      <c r="I40" s="10">
        <f t="shared" si="2"/>
        <v>1.1994002998500748</v>
      </c>
      <c r="J40" s="14"/>
    </row>
    <row r="41" spans="1:10" x14ac:dyDescent="0.25">
      <c r="A41" s="3"/>
      <c r="B41" s="4" t="s">
        <v>24</v>
      </c>
      <c r="C41" s="4">
        <v>68</v>
      </c>
      <c r="D41" s="4">
        <v>11889</v>
      </c>
      <c r="E41" s="4" t="s">
        <v>170</v>
      </c>
      <c r="F41" s="4" t="s">
        <v>170</v>
      </c>
      <c r="G41" s="4">
        <v>24.1</v>
      </c>
      <c r="H41" s="4">
        <v>0.24</v>
      </c>
      <c r="I41" s="10">
        <f t="shared" si="2"/>
        <v>1.1994002998500748</v>
      </c>
      <c r="J41" s="14"/>
    </row>
    <row r="42" spans="1:10" x14ac:dyDescent="0.25">
      <c r="A42" s="3"/>
      <c r="B42" s="37" t="s">
        <v>25</v>
      </c>
      <c r="C42" s="37">
        <v>67</v>
      </c>
      <c r="D42" s="37">
        <v>72996</v>
      </c>
      <c r="E42" s="37" t="s">
        <v>167</v>
      </c>
      <c r="F42" s="37" t="s">
        <v>272</v>
      </c>
      <c r="G42" s="37">
        <v>10.199999999999999</v>
      </c>
      <c r="H42" s="37">
        <v>0.12</v>
      </c>
      <c r="I42" s="20">
        <f t="shared" si="2"/>
        <v>0.5997001499250374</v>
      </c>
      <c r="J42" s="39">
        <f>(H42*100)/16.83</f>
        <v>0.71301247771836018</v>
      </c>
    </row>
    <row r="43" spans="1:10" x14ac:dyDescent="0.25">
      <c r="A43" s="3"/>
      <c r="B43" s="4" t="s">
        <v>26</v>
      </c>
      <c r="C43" s="4">
        <v>49</v>
      </c>
      <c r="D43" s="4">
        <v>516651</v>
      </c>
      <c r="E43" s="4" t="s">
        <v>171</v>
      </c>
      <c r="F43" s="4" t="s">
        <v>171</v>
      </c>
      <c r="G43" s="4">
        <v>4.4000000000000004</v>
      </c>
      <c r="H43" s="4">
        <v>0.02</v>
      </c>
      <c r="I43" s="10">
        <f t="shared" si="2"/>
        <v>9.9950024987506242E-2</v>
      </c>
      <c r="J43" s="14"/>
    </row>
    <row r="44" spans="1:10" x14ac:dyDescent="0.25">
      <c r="A44" s="3"/>
      <c r="B44" s="4" t="s">
        <v>27</v>
      </c>
      <c r="C44" s="4">
        <v>46</v>
      </c>
      <c r="D44" s="4">
        <v>194170</v>
      </c>
      <c r="E44" s="4" t="s">
        <v>172</v>
      </c>
      <c r="F44" s="4" t="s">
        <v>172</v>
      </c>
      <c r="G44" s="4">
        <v>1.5</v>
      </c>
      <c r="H44" s="4">
        <v>0.01</v>
      </c>
      <c r="I44" s="10">
        <f t="shared" si="2"/>
        <v>4.9975012493753121E-2</v>
      </c>
      <c r="J44" s="14"/>
    </row>
    <row r="45" spans="1:10" x14ac:dyDescent="0.25">
      <c r="A45" s="3"/>
      <c r="B45" s="4" t="s">
        <v>28</v>
      </c>
      <c r="C45" s="4">
        <v>32</v>
      </c>
      <c r="D45" s="4">
        <v>12681</v>
      </c>
      <c r="E45" s="4" t="s">
        <v>173</v>
      </c>
      <c r="F45" s="4" t="s">
        <v>226</v>
      </c>
      <c r="G45" s="4">
        <v>13.9</v>
      </c>
      <c r="H45" s="4">
        <v>0.08</v>
      </c>
      <c r="I45" s="10">
        <f t="shared" si="2"/>
        <v>0.39980009995002497</v>
      </c>
      <c r="J45" s="14"/>
    </row>
    <row r="46" spans="1:10" x14ac:dyDescent="0.25">
      <c r="A46" s="3"/>
      <c r="B46" s="37" t="s">
        <v>29</v>
      </c>
      <c r="C46" s="37">
        <v>30</v>
      </c>
      <c r="D46" s="37">
        <v>10836</v>
      </c>
      <c r="E46" s="37" t="s">
        <v>174</v>
      </c>
      <c r="F46" s="37" t="s">
        <v>218</v>
      </c>
      <c r="G46" s="37">
        <v>16</v>
      </c>
      <c r="H46" s="37">
        <v>0.59</v>
      </c>
      <c r="I46" s="20">
        <f t="shared" si="2"/>
        <v>2.9485257371314342</v>
      </c>
      <c r="J46" s="39">
        <f>(H46*100)/16.83</f>
        <v>3.5056446821152707</v>
      </c>
    </row>
    <row r="47" spans="1:10" x14ac:dyDescent="0.25">
      <c r="A47" s="3"/>
      <c r="B47" s="4" t="s">
        <v>30</v>
      </c>
      <c r="C47" s="4">
        <v>29</v>
      </c>
      <c r="D47" s="4">
        <v>60510</v>
      </c>
      <c r="E47" s="4" t="s">
        <v>173</v>
      </c>
      <c r="F47" s="4" t="s">
        <v>183</v>
      </c>
      <c r="G47" s="4">
        <v>8.1999999999999993</v>
      </c>
      <c r="H47" s="4">
        <v>0.05</v>
      </c>
      <c r="I47" s="10">
        <f t="shared" si="2"/>
        <v>0.24987506246876559</v>
      </c>
      <c r="J47" s="15"/>
    </row>
    <row r="48" spans="1:10" x14ac:dyDescent="0.25">
      <c r="A48" s="3"/>
      <c r="B48" s="4" t="s">
        <v>31</v>
      </c>
      <c r="C48" s="4">
        <v>28</v>
      </c>
      <c r="D48" s="4">
        <v>12029</v>
      </c>
      <c r="E48" s="4" t="s">
        <v>175</v>
      </c>
      <c r="F48" s="4" t="s">
        <v>170</v>
      </c>
      <c r="G48" s="4">
        <v>14.7</v>
      </c>
      <c r="H48" s="4">
        <v>0.24</v>
      </c>
      <c r="I48" s="10">
        <f t="shared" si="2"/>
        <v>1.1994002998500748</v>
      </c>
      <c r="J48" s="15"/>
    </row>
    <row r="49" spans="1:10" x14ac:dyDescent="0.25">
      <c r="A49" s="3"/>
      <c r="B49" s="4" t="s">
        <v>32</v>
      </c>
      <c r="C49" s="4">
        <v>28</v>
      </c>
      <c r="D49" s="4">
        <v>14380</v>
      </c>
      <c r="E49" s="4" t="s">
        <v>175</v>
      </c>
      <c r="F49" s="4" t="s">
        <v>170</v>
      </c>
      <c r="G49" s="4">
        <v>12.4</v>
      </c>
      <c r="H49" s="4">
        <v>0.24</v>
      </c>
      <c r="I49" s="10">
        <f t="shared" si="2"/>
        <v>1.1994002998500748</v>
      </c>
      <c r="J49" s="15"/>
    </row>
    <row r="50" spans="1:10" x14ac:dyDescent="0.25">
      <c r="A50" s="3"/>
      <c r="B50" s="4" t="s">
        <v>33</v>
      </c>
      <c r="C50" s="4">
        <v>28</v>
      </c>
      <c r="D50" s="4">
        <v>266052</v>
      </c>
      <c r="E50" s="4" t="s">
        <v>176</v>
      </c>
      <c r="F50" s="4" t="s">
        <v>252</v>
      </c>
      <c r="G50" s="4">
        <v>5.9</v>
      </c>
      <c r="H50" s="4">
        <v>0.03</v>
      </c>
      <c r="I50" s="10">
        <f t="shared" si="2"/>
        <v>0.14992503748125935</v>
      </c>
      <c r="J50" s="15"/>
    </row>
    <row r="51" spans="1:10" x14ac:dyDescent="0.25">
      <c r="A51" s="3"/>
      <c r="B51" s="4" t="s">
        <v>34</v>
      </c>
      <c r="C51" s="4">
        <v>28</v>
      </c>
      <c r="D51" s="4">
        <v>28054</v>
      </c>
      <c r="E51" s="4" t="s">
        <v>177</v>
      </c>
      <c r="F51" s="4" t="s">
        <v>177</v>
      </c>
      <c r="G51" s="4">
        <v>2</v>
      </c>
      <c r="H51" s="4">
        <v>0.1</v>
      </c>
      <c r="I51" s="10">
        <f t="shared" si="2"/>
        <v>0.49975012493753118</v>
      </c>
      <c r="J51" s="15"/>
    </row>
    <row r="52" spans="1:10" x14ac:dyDescent="0.25">
      <c r="A52" s="3"/>
      <c r="B52" s="4" t="s">
        <v>35</v>
      </c>
      <c r="C52" s="4">
        <v>28</v>
      </c>
      <c r="D52" s="4">
        <v>70702</v>
      </c>
      <c r="E52" s="4" t="s">
        <v>177</v>
      </c>
      <c r="F52" s="4" t="s">
        <v>177</v>
      </c>
      <c r="G52" s="4">
        <v>0.8</v>
      </c>
      <c r="H52" s="4">
        <v>0.1</v>
      </c>
      <c r="I52" s="10">
        <f t="shared" si="2"/>
        <v>0.49975012493753118</v>
      </c>
      <c r="J52" s="15"/>
    </row>
    <row r="53" spans="1:10" x14ac:dyDescent="0.25">
      <c r="A53" s="3"/>
      <c r="B53" s="4" t="s">
        <v>36</v>
      </c>
      <c r="C53" s="4">
        <v>28</v>
      </c>
      <c r="D53" s="4">
        <v>45487</v>
      </c>
      <c r="E53" s="4" t="s">
        <v>177</v>
      </c>
      <c r="F53" s="4" t="s">
        <v>177</v>
      </c>
      <c r="G53" s="4">
        <v>0.2</v>
      </c>
      <c r="H53" s="4">
        <v>0.04</v>
      </c>
      <c r="I53" s="10">
        <f t="shared" si="2"/>
        <v>0.19990004997501248</v>
      </c>
      <c r="J53" s="15"/>
    </row>
    <row r="54" spans="1:10" x14ac:dyDescent="0.25">
      <c r="A54" s="3"/>
      <c r="B54" s="4" t="s">
        <v>37</v>
      </c>
      <c r="C54" s="4">
        <v>28</v>
      </c>
      <c r="D54" s="4">
        <v>55347</v>
      </c>
      <c r="E54" s="4" t="s">
        <v>177</v>
      </c>
      <c r="F54" s="4" t="s">
        <v>177</v>
      </c>
      <c r="G54" s="4">
        <v>2</v>
      </c>
      <c r="H54" s="4">
        <v>0.05</v>
      </c>
      <c r="I54" s="10">
        <f t="shared" si="2"/>
        <v>0.24987506246876559</v>
      </c>
      <c r="J54" s="15"/>
    </row>
    <row r="55" spans="1:10" x14ac:dyDescent="0.25">
      <c r="A55" s="3"/>
      <c r="B55" s="4" t="s">
        <v>38</v>
      </c>
      <c r="C55" s="4">
        <v>26</v>
      </c>
      <c r="D55" s="4">
        <v>12233</v>
      </c>
      <c r="E55" s="4" t="s">
        <v>178</v>
      </c>
      <c r="F55" s="4" t="s">
        <v>170</v>
      </c>
      <c r="G55" s="4">
        <v>10.199999999999999</v>
      </c>
      <c r="H55" s="4">
        <v>0.23</v>
      </c>
      <c r="I55" s="10">
        <f t="shared" si="2"/>
        <v>1.1494252873563218</v>
      </c>
      <c r="J55" s="15"/>
    </row>
    <row r="56" spans="1:10" x14ac:dyDescent="0.25">
      <c r="A56" s="3"/>
      <c r="B56" s="4" t="s">
        <v>39</v>
      </c>
      <c r="C56" s="4">
        <v>26</v>
      </c>
      <c r="D56" s="4">
        <v>49902</v>
      </c>
      <c r="E56" s="4" t="s">
        <v>179</v>
      </c>
      <c r="F56" s="4" t="s">
        <v>170</v>
      </c>
      <c r="G56" s="4">
        <v>3.8</v>
      </c>
      <c r="H56" s="4">
        <v>0.06</v>
      </c>
      <c r="I56" s="10">
        <f t="shared" si="2"/>
        <v>0.2998500749625187</v>
      </c>
      <c r="J56" s="15"/>
    </row>
    <row r="57" spans="1:10" x14ac:dyDescent="0.25">
      <c r="A57" s="3"/>
      <c r="B57" s="4" t="s">
        <v>40</v>
      </c>
      <c r="C57" s="4">
        <v>26</v>
      </c>
      <c r="D57" s="4">
        <v>146658</v>
      </c>
      <c r="E57" s="4" t="s">
        <v>179</v>
      </c>
      <c r="F57" s="4" t="s">
        <v>170</v>
      </c>
      <c r="G57" s="4">
        <v>0.8</v>
      </c>
      <c r="H57" s="4">
        <v>0.02</v>
      </c>
      <c r="I57" s="10">
        <f t="shared" si="2"/>
        <v>9.9950024987506242E-2</v>
      </c>
      <c r="J57" s="15"/>
    </row>
    <row r="58" spans="1:10" x14ac:dyDescent="0.25">
      <c r="A58" s="3"/>
      <c r="B58" s="4" t="s">
        <v>41</v>
      </c>
      <c r="C58" s="4">
        <v>26</v>
      </c>
      <c r="D58" s="4">
        <v>8423</v>
      </c>
      <c r="E58" s="4" t="s">
        <v>170</v>
      </c>
      <c r="F58" s="4" t="s">
        <v>172</v>
      </c>
      <c r="G58" s="4">
        <v>7.5</v>
      </c>
      <c r="H58" s="4">
        <v>0.39</v>
      </c>
      <c r="I58" s="10">
        <f t="shared" si="2"/>
        <v>1.9490254872563717</v>
      </c>
      <c r="J58" s="15"/>
    </row>
    <row r="59" spans="1:10" x14ac:dyDescent="0.25">
      <c r="A59" s="3"/>
      <c r="B59" s="4" t="s">
        <v>42</v>
      </c>
      <c r="C59" s="4">
        <v>26</v>
      </c>
      <c r="D59" s="4">
        <v>98499</v>
      </c>
      <c r="E59" s="4" t="s">
        <v>170</v>
      </c>
      <c r="F59" s="4" t="s">
        <v>172</v>
      </c>
      <c r="G59" s="4">
        <v>0.6</v>
      </c>
      <c r="H59" s="4">
        <v>0.03</v>
      </c>
      <c r="I59" s="10">
        <f t="shared" si="2"/>
        <v>0.14992503748125935</v>
      </c>
      <c r="J59" s="15"/>
    </row>
    <row r="60" spans="1:10" x14ac:dyDescent="0.25">
      <c r="A60" s="3"/>
      <c r="B60" s="4" t="s">
        <v>43</v>
      </c>
      <c r="C60" s="4">
        <v>25</v>
      </c>
      <c r="D60" s="4">
        <v>283301</v>
      </c>
      <c r="E60" s="4" t="s">
        <v>182</v>
      </c>
      <c r="F60" s="4" t="s">
        <v>182</v>
      </c>
      <c r="G60" s="4">
        <v>1.4</v>
      </c>
      <c r="H60" s="4">
        <v>0.01</v>
      </c>
      <c r="I60" s="10">
        <f t="shared" si="2"/>
        <v>4.9975012493753121E-2</v>
      </c>
      <c r="J60" s="15"/>
    </row>
    <row r="61" spans="1:10" x14ac:dyDescent="0.25">
      <c r="A61" s="3"/>
      <c r="B61" s="4" t="s">
        <v>44</v>
      </c>
      <c r="C61" s="4">
        <v>25</v>
      </c>
      <c r="D61" s="4">
        <v>95656</v>
      </c>
      <c r="E61" s="4" t="s">
        <v>181</v>
      </c>
      <c r="F61" s="4" t="s">
        <v>183</v>
      </c>
      <c r="G61" s="4">
        <v>3.9</v>
      </c>
      <c r="H61" s="4">
        <v>0.06</v>
      </c>
      <c r="I61" s="10">
        <f t="shared" si="2"/>
        <v>0.2998500749625187</v>
      </c>
      <c r="J61" s="15"/>
    </row>
    <row r="62" spans="1:10" x14ac:dyDescent="0.25">
      <c r="A62" s="5"/>
      <c r="B62" s="6" t="s">
        <v>45</v>
      </c>
      <c r="C62" s="6">
        <v>24</v>
      </c>
      <c r="D62" s="6">
        <v>12836</v>
      </c>
      <c r="E62" s="6" t="s">
        <v>183</v>
      </c>
      <c r="F62" s="6" t="s">
        <v>226</v>
      </c>
      <c r="G62" s="6">
        <v>12.1</v>
      </c>
      <c r="H62" s="6">
        <v>0.22</v>
      </c>
      <c r="I62" s="16">
        <f t="shared" si="2"/>
        <v>1.0994502748625685</v>
      </c>
      <c r="J62" s="17"/>
    </row>
    <row r="63" spans="1:10" x14ac:dyDescent="0.25">
      <c r="A63" s="42" t="s">
        <v>290</v>
      </c>
      <c r="B63" s="43"/>
      <c r="C63" s="43"/>
      <c r="D63" s="43"/>
      <c r="E63" s="43"/>
      <c r="F63" s="43"/>
      <c r="G63" s="43"/>
      <c r="H63" s="43"/>
      <c r="I63" s="46"/>
      <c r="J63" s="47"/>
    </row>
    <row r="64" spans="1:10" x14ac:dyDescent="0.25">
      <c r="A64" s="40"/>
      <c r="B64" s="37" t="s">
        <v>15</v>
      </c>
      <c r="C64" s="37">
        <v>3640</v>
      </c>
      <c r="D64" s="37">
        <v>72116</v>
      </c>
      <c r="E64" s="37" t="s">
        <v>184</v>
      </c>
      <c r="F64" s="37" t="s">
        <v>273</v>
      </c>
      <c r="G64" s="37">
        <v>48.3</v>
      </c>
      <c r="H64" s="37">
        <v>2.2000000000000002</v>
      </c>
      <c r="I64" s="20">
        <f t="shared" ref="I64:I102" si="4">(H64*100)/11.34</f>
        <v>19.40035273368607</v>
      </c>
      <c r="J64" s="39">
        <f t="shared" ref="J64:J74" si="5">(H64*100)/8.67</f>
        <v>25.374855824682818</v>
      </c>
    </row>
    <row r="65" spans="1:10" x14ac:dyDescent="0.25">
      <c r="A65" s="40"/>
      <c r="B65" s="37" t="s">
        <v>46</v>
      </c>
      <c r="C65" s="37">
        <v>1141</v>
      </c>
      <c r="D65" s="37">
        <v>516651</v>
      </c>
      <c r="E65" s="37" t="s">
        <v>185</v>
      </c>
      <c r="F65" s="37" t="s">
        <v>274</v>
      </c>
      <c r="G65" s="37">
        <v>17.899999999999999</v>
      </c>
      <c r="H65" s="37">
        <v>0.3</v>
      </c>
      <c r="I65" s="20">
        <f t="shared" si="4"/>
        <v>2.6455026455026456</v>
      </c>
      <c r="J65" s="39">
        <f t="shared" si="5"/>
        <v>3.4602076124567476</v>
      </c>
    </row>
    <row r="66" spans="1:10" x14ac:dyDescent="0.25">
      <c r="A66" s="40"/>
      <c r="B66" s="37" t="s">
        <v>47</v>
      </c>
      <c r="C66" s="37">
        <v>664</v>
      </c>
      <c r="D66" s="37">
        <v>194261</v>
      </c>
      <c r="E66" s="37" t="s">
        <v>186</v>
      </c>
      <c r="F66" s="37" t="s">
        <v>275</v>
      </c>
      <c r="G66" s="37">
        <v>17.8</v>
      </c>
      <c r="H66" s="37">
        <v>0.34</v>
      </c>
      <c r="I66" s="20">
        <f t="shared" si="4"/>
        <v>2.998236331569665</v>
      </c>
      <c r="J66" s="39">
        <f t="shared" si="5"/>
        <v>3.9215686274509802</v>
      </c>
    </row>
    <row r="67" spans="1:10" x14ac:dyDescent="0.25">
      <c r="A67" s="40"/>
      <c r="B67" s="37" t="s">
        <v>5</v>
      </c>
      <c r="C67" s="37">
        <v>592</v>
      </c>
      <c r="D67" s="37">
        <v>11773</v>
      </c>
      <c r="E67" s="37" t="s">
        <v>187</v>
      </c>
      <c r="F67" s="37" t="s">
        <v>271</v>
      </c>
      <c r="G67" s="37">
        <v>67</v>
      </c>
      <c r="H67" s="37">
        <v>2.65</v>
      </c>
      <c r="I67" s="20">
        <f t="shared" si="4"/>
        <v>23.368606701940035</v>
      </c>
      <c r="J67" s="39">
        <f t="shared" si="5"/>
        <v>30.565167243367934</v>
      </c>
    </row>
    <row r="68" spans="1:10" x14ac:dyDescent="0.25">
      <c r="A68" s="40"/>
      <c r="B68" s="37" t="s">
        <v>7</v>
      </c>
      <c r="C68" s="37">
        <v>387</v>
      </c>
      <c r="D68" s="37">
        <v>36505</v>
      </c>
      <c r="E68" s="37" t="s">
        <v>188</v>
      </c>
      <c r="F68" s="37" t="s">
        <v>276</v>
      </c>
      <c r="G68" s="37">
        <v>24.2</v>
      </c>
      <c r="H68" s="37">
        <v>0.55000000000000004</v>
      </c>
      <c r="I68" s="20">
        <f t="shared" si="4"/>
        <v>4.8500881834215175</v>
      </c>
      <c r="J68" s="39">
        <f t="shared" si="5"/>
        <v>6.3437139561707045</v>
      </c>
    </row>
    <row r="69" spans="1:10" x14ac:dyDescent="0.25">
      <c r="A69" s="40"/>
      <c r="B69" s="37" t="s">
        <v>48</v>
      </c>
      <c r="C69" s="37">
        <v>363</v>
      </c>
      <c r="D69" s="37">
        <v>38486</v>
      </c>
      <c r="E69" s="37" t="s">
        <v>189</v>
      </c>
      <c r="F69" s="37" t="s">
        <v>277</v>
      </c>
      <c r="G69" s="37">
        <v>25.8</v>
      </c>
      <c r="H69" s="37">
        <v>0.63</v>
      </c>
      <c r="I69" s="20">
        <f t="shared" si="4"/>
        <v>5.5555555555555554</v>
      </c>
      <c r="J69" s="39">
        <f t="shared" si="5"/>
        <v>7.2664359861591699</v>
      </c>
    </row>
    <row r="70" spans="1:10" x14ac:dyDescent="0.25">
      <c r="A70" s="40"/>
      <c r="B70" s="37" t="s">
        <v>49</v>
      </c>
      <c r="C70" s="37">
        <v>330</v>
      </c>
      <c r="D70" s="37">
        <v>109870</v>
      </c>
      <c r="E70" s="37" t="s">
        <v>190</v>
      </c>
      <c r="F70" s="37" t="s">
        <v>278</v>
      </c>
      <c r="G70" s="37">
        <v>23.3</v>
      </c>
      <c r="H70" s="37">
        <v>0.45</v>
      </c>
      <c r="I70" s="20">
        <f t="shared" si="4"/>
        <v>3.9682539682539684</v>
      </c>
      <c r="J70" s="39">
        <f t="shared" si="5"/>
        <v>5.1903114186851216</v>
      </c>
    </row>
    <row r="71" spans="1:10" x14ac:dyDescent="0.25">
      <c r="A71" s="40"/>
      <c r="B71" s="37" t="s">
        <v>50</v>
      </c>
      <c r="C71" s="37">
        <v>276</v>
      </c>
      <c r="D71" s="37">
        <v>60510</v>
      </c>
      <c r="E71" s="37" t="s">
        <v>191</v>
      </c>
      <c r="F71" s="37" t="s">
        <v>279</v>
      </c>
      <c r="G71" s="37">
        <v>16.8</v>
      </c>
      <c r="H71" s="37">
        <v>0.43</v>
      </c>
      <c r="I71" s="20">
        <f t="shared" si="4"/>
        <v>3.7918871252204585</v>
      </c>
      <c r="J71" s="39">
        <f t="shared" si="5"/>
        <v>4.9596309111880048</v>
      </c>
    </row>
    <row r="72" spans="1:10" x14ac:dyDescent="0.25">
      <c r="A72" s="40"/>
      <c r="B72" s="37" t="s">
        <v>51</v>
      </c>
      <c r="C72" s="37">
        <v>255</v>
      </c>
      <c r="D72" s="37">
        <v>42287</v>
      </c>
      <c r="E72" s="37" t="s">
        <v>192</v>
      </c>
      <c r="F72" s="37" t="s">
        <v>280</v>
      </c>
      <c r="G72" s="37">
        <v>16.399999999999999</v>
      </c>
      <c r="H72" s="37">
        <v>0.37</v>
      </c>
      <c r="I72" s="20">
        <f t="shared" si="4"/>
        <v>3.2627865961199296</v>
      </c>
      <c r="J72" s="39">
        <f t="shared" si="5"/>
        <v>4.2675893886966554</v>
      </c>
    </row>
    <row r="73" spans="1:10" x14ac:dyDescent="0.25">
      <c r="A73" s="40"/>
      <c r="B73" s="37" t="s">
        <v>52</v>
      </c>
      <c r="C73" s="37">
        <v>128</v>
      </c>
      <c r="D73" s="37">
        <v>72996</v>
      </c>
      <c r="E73" s="37" t="s">
        <v>193</v>
      </c>
      <c r="F73" s="37" t="s">
        <v>279</v>
      </c>
      <c r="G73" s="37">
        <v>12.7</v>
      </c>
      <c r="H73" s="37">
        <v>0.2</v>
      </c>
      <c r="I73" s="20">
        <f t="shared" si="4"/>
        <v>1.7636684303350971</v>
      </c>
      <c r="J73" s="39">
        <f t="shared" si="5"/>
        <v>2.306805074971165</v>
      </c>
    </row>
    <row r="74" spans="1:10" x14ac:dyDescent="0.25">
      <c r="A74" s="40"/>
      <c r="B74" s="37" t="s">
        <v>53</v>
      </c>
      <c r="C74" s="37">
        <v>110</v>
      </c>
      <c r="D74" s="37">
        <v>71317</v>
      </c>
      <c r="E74" s="37" t="s">
        <v>194</v>
      </c>
      <c r="F74" s="37" t="s">
        <v>281</v>
      </c>
      <c r="G74" s="37">
        <v>20</v>
      </c>
      <c r="H74" s="37">
        <v>0.26</v>
      </c>
      <c r="I74" s="20">
        <f t="shared" si="4"/>
        <v>2.2927689594356262</v>
      </c>
      <c r="J74" s="39">
        <f t="shared" si="5"/>
        <v>2.9988465974625145</v>
      </c>
    </row>
    <row r="75" spans="1:10" x14ac:dyDescent="0.25">
      <c r="A75" s="3"/>
      <c r="B75" s="4" t="s">
        <v>54</v>
      </c>
      <c r="C75" s="4">
        <v>109</v>
      </c>
      <c r="D75" s="4">
        <v>11458</v>
      </c>
      <c r="E75" s="4" t="s">
        <v>169</v>
      </c>
      <c r="F75" s="4" t="s">
        <v>180</v>
      </c>
      <c r="G75" s="4">
        <v>53.8</v>
      </c>
      <c r="H75" s="4">
        <v>0.25</v>
      </c>
      <c r="I75" s="10">
        <f t="shared" si="4"/>
        <v>2.2045855379188715</v>
      </c>
      <c r="J75" s="14"/>
    </row>
    <row r="76" spans="1:10" x14ac:dyDescent="0.25">
      <c r="A76" s="3"/>
      <c r="B76" s="4" t="s">
        <v>55</v>
      </c>
      <c r="C76" s="4">
        <v>109</v>
      </c>
      <c r="D76" s="4">
        <v>11402</v>
      </c>
      <c r="E76" s="4" t="s">
        <v>169</v>
      </c>
      <c r="F76" s="4" t="s">
        <v>180</v>
      </c>
      <c r="G76" s="4">
        <v>0.12</v>
      </c>
      <c r="H76" s="4">
        <v>0.25</v>
      </c>
      <c r="I76" s="10">
        <f t="shared" si="4"/>
        <v>2.2045855379188715</v>
      </c>
      <c r="J76" s="14"/>
    </row>
    <row r="77" spans="1:10" x14ac:dyDescent="0.25">
      <c r="A77" s="3"/>
      <c r="B77" s="4" t="s">
        <v>12</v>
      </c>
      <c r="C77" s="4">
        <v>109</v>
      </c>
      <c r="D77" s="4">
        <v>23391</v>
      </c>
      <c r="E77" s="4" t="s">
        <v>169</v>
      </c>
      <c r="F77" s="4" t="s">
        <v>180</v>
      </c>
      <c r="G77" s="4">
        <v>21.5</v>
      </c>
      <c r="H77" s="4">
        <v>0.12</v>
      </c>
      <c r="I77" s="10">
        <f t="shared" si="4"/>
        <v>1.0582010582010581</v>
      </c>
      <c r="J77" s="14"/>
    </row>
    <row r="78" spans="1:10" x14ac:dyDescent="0.25">
      <c r="A78" s="3"/>
      <c r="B78" s="37" t="s">
        <v>56</v>
      </c>
      <c r="C78" s="37">
        <v>85</v>
      </c>
      <c r="D78" s="37">
        <v>73433</v>
      </c>
      <c r="E78" s="37" t="s">
        <v>195</v>
      </c>
      <c r="F78" s="37" t="s">
        <v>203</v>
      </c>
      <c r="G78" s="37">
        <v>8.1999999999999993</v>
      </c>
      <c r="H78" s="37">
        <v>0.16</v>
      </c>
      <c r="I78" s="20">
        <f t="shared" si="4"/>
        <v>1.4109347442680775</v>
      </c>
      <c r="J78" s="39">
        <f t="shared" ref="J78:J80" si="6">(H78*100)/8.67</f>
        <v>1.8454440599769319</v>
      </c>
    </row>
    <row r="79" spans="1:10" x14ac:dyDescent="0.25">
      <c r="A79" s="3"/>
      <c r="B79" s="37" t="s">
        <v>57</v>
      </c>
      <c r="C79" s="37">
        <v>74</v>
      </c>
      <c r="D79" s="37">
        <v>188569</v>
      </c>
      <c r="E79" s="37" t="s">
        <v>196</v>
      </c>
      <c r="F79" s="37" t="s">
        <v>282</v>
      </c>
      <c r="G79" s="37">
        <v>10.199999999999999</v>
      </c>
      <c r="H79" s="37">
        <v>7.0000000000000007E-2</v>
      </c>
      <c r="I79" s="20">
        <f t="shared" si="4"/>
        <v>0.61728395061728403</v>
      </c>
      <c r="J79" s="39">
        <f t="shared" si="6"/>
        <v>0.80738177623990781</v>
      </c>
    </row>
    <row r="80" spans="1:10" x14ac:dyDescent="0.25">
      <c r="A80" s="3"/>
      <c r="B80" s="37" t="s">
        <v>58</v>
      </c>
      <c r="C80" s="37">
        <v>72</v>
      </c>
      <c r="D80" s="37">
        <v>130468</v>
      </c>
      <c r="E80" s="37" t="s">
        <v>197</v>
      </c>
      <c r="F80" s="37" t="s">
        <v>197</v>
      </c>
      <c r="G80" s="37">
        <v>6</v>
      </c>
      <c r="H80" s="37">
        <v>0.06</v>
      </c>
      <c r="I80" s="20">
        <f t="shared" si="4"/>
        <v>0.52910052910052907</v>
      </c>
      <c r="J80" s="39">
        <f t="shared" si="6"/>
        <v>0.69204152249134954</v>
      </c>
    </row>
    <row r="81" spans="1:10" x14ac:dyDescent="0.25">
      <c r="A81" s="3"/>
      <c r="B81" s="4" t="s">
        <v>19</v>
      </c>
      <c r="C81" s="4">
        <v>53</v>
      </c>
      <c r="D81" s="4">
        <v>56577</v>
      </c>
      <c r="E81" s="4" t="s">
        <v>180</v>
      </c>
      <c r="F81" s="4" t="s">
        <v>180</v>
      </c>
      <c r="G81" s="4">
        <v>7.5</v>
      </c>
      <c r="H81" s="4">
        <v>0.1</v>
      </c>
      <c r="I81" s="10">
        <f t="shared" si="4"/>
        <v>0.88183421516754856</v>
      </c>
      <c r="J81" s="15"/>
    </row>
    <row r="82" spans="1:10" x14ac:dyDescent="0.25">
      <c r="A82" s="3"/>
      <c r="B82" s="4" t="s">
        <v>59</v>
      </c>
      <c r="C82" s="4">
        <v>52</v>
      </c>
      <c r="D82" s="4">
        <v>11391</v>
      </c>
      <c r="E82" s="4" t="s">
        <v>170</v>
      </c>
      <c r="F82" s="4" t="s">
        <v>170</v>
      </c>
      <c r="G82" s="4">
        <v>16.399999999999999</v>
      </c>
      <c r="H82" s="4">
        <v>0.25</v>
      </c>
      <c r="I82" s="10">
        <f t="shared" si="4"/>
        <v>2.2045855379188715</v>
      </c>
      <c r="J82" s="15"/>
    </row>
    <row r="83" spans="1:10" x14ac:dyDescent="0.25">
      <c r="A83" s="3"/>
      <c r="B83" s="4" t="s">
        <v>60</v>
      </c>
      <c r="C83" s="4">
        <v>40</v>
      </c>
      <c r="D83" s="4">
        <v>92109</v>
      </c>
      <c r="E83" s="4" t="s">
        <v>198</v>
      </c>
      <c r="F83" s="4" t="s">
        <v>170</v>
      </c>
      <c r="G83" s="4">
        <v>2.6</v>
      </c>
      <c r="H83" s="4">
        <v>0.06</v>
      </c>
      <c r="I83" s="10">
        <f t="shared" si="4"/>
        <v>0.52910052910052907</v>
      </c>
      <c r="J83" s="15"/>
    </row>
    <row r="84" spans="1:10" x14ac:dyDescent="0.25">
      <c r="A84" s="3"/>
      <c r="B84" s="4" t="s">
        <v>61</v>
      </c>
      <c r="C84" s="4">
        <v>39</v>
      </c>
      <c r="D84" s="4">
        <v>47548</v>
      </c>
      <c r="E84" s="4" t="s">
        <v>170</v>
      </c>
      <c r="F84" s="4" t="s">
        <v>172</v>
      </c>
      <c r="G84" s="4">
        <v>1.4</v>
      </c>
      <c r="H84" s="4">
        <v>0.06</v>
      </c>
      <c r="I84" s="10">
        <f t="shared" si="4"/>
        <v>0.52910052910052907</v>
      </c>
      <c r="J84" s="15"/>
    </row>
    <row r="85" spans="1:10" x14ac:dyDescent="0.25">
      <c r="A85" s="3"/>
      <c r="B85" s="4" t="s">
        <v>62</v>
      </c>
      <c r="C85" s="4">
        <v>38</v>
      </c>
      <c r="D85" s="4">
        <v>12363</v>
      </c>
      <c r="E85" s="4" t="s">
        <v>180</v>
      </c>
      <c r="F85" s="4" t="s">
        <v>170</v>
      </c>
      <c r="G85" s="4">
        <v>14</v>
      </c>
      <c r="H85" s="4">
        <v>0.23</v>
      </c>
      <c r="I85" s="10">
        <f t="shared" si="4"/>
        <v>2.0282186948853616</v>
      </c>
      <c r="J85" s="15"/>
    </row>
    <row r="86" spans="1:10" x14ac:dyDescent="0.25">
      <c r="A86" s="3"/>
      <c r="B86" s="4" t="s">
        <v>18</v>
      </c>
      <c r="C86" s="4">
        <v>38</v>
      </c>
      <c r="D86" s="4">
        <v>13332</v>
      </c>
      <c r="E86" s="4" t="s">
        <v>180</v>
      </c>
      <c r="F86" s="4" t="s">
        <v>170</v>
      </c>
      <c r="G86" s="4">
        <v>13.3</v>
      </c>
      <c r="H86" s="4">
        <v>0.23</v>
      </c>
      <c r="I86" s="10">
        <f t="shared" si="4"/>
        <v>2.0282186948853616</v>
      </c>
      <c r="J86" s="15"/>
    </row>
    <row r="87" spans="1:10" x14ac:dyDescent="0.25">
      <c r="A87" s="3"/>
      <c r="B87" s="4" t="s">
        <v>63</v>
      </c>
      <c r="C87" s="4">
        <v>38</v>
      </c>
      <c r="D87" s="4">
        <v>12485</v>
      </c>
      <c r="E87" s="4" t="s">
        <v>180</v>
      </c>
      <c r="F87" s="4" t="s">
        <v>170</v>
      </c>
      <c r="G87" s="4">
        <v>13.3</v>
      </c>
      <c r="H87" s="4">
        <v>0.23</v>
      </c>
      <c r="I87" s="10">
        <f t="shared" si="4"/>
        <v>2.0282186948853616</v>
      </c>
      <c r="J87" s="15"/>
    </row>
    <row r="88" spans="1:10" x14ac:dyDescent="0.25">
      <c r="A88" s="3"/>
      <c r="B88" s="4" t="s">
        <v>64</v>
      </c>
      <c r="C88" s="4">
        <v>38</v>
      </c>
      <c r="D88" s="4">
        <v>13773</v>
      </c>
      <c r="E88" s="4" t="s">
        <v>199</v>
      </c>
      <c r="F88" s="4" t="s">
        <v>170</v>
      </c>
      <c r="G88" s="4">
        <v>13.1</v>
      </c>
      <c r="H88" s="4">
        <v>0.23</v>
      </c>
      <c r="I88" s="10">
        <f t="shared" si="4"/>
        <v>2.0282186948853616</v>
      </c>
      <c r="J88" s="15"/>
    </row>
    <row r="89" spans="1:10" x14ac:dyDescent="0.25">
      <c r="A89" s="3"/>
      <c r="B89" s="4" t="s">
        <v>65</v>
      </c>
      <c r="C89" s="4">
        <v>33</v>
      </c>
      <c r="D89" s="4">
        <v>105262</v>
      </c>
      <c r="E89" s="4" t="s">
        <v>170</v>
      </c>
      <c r="F89" s="4" t="s">
        <v>172</v>
      </c>
      <c r="G89" s="4">
        <v>0.7</v>
      </c>
      <c r="H89" s="4">
        <v>0.03</v>
      </c>
      <c r="I89" s="10">
        <f t="shared" si="4"/>
        <v>0.26455026455026454</v>
      </c>
      <c r="J89" s="15"/>
    </row>
    <row r="90" spans="1:10" x14ac:dyDescent="0.25">
      <c r="A90" s="3"/>
      <c r="B90" s="4" t="s">
        <v>66</v>
      </c>
      <c r="C90" s="4">
        <v>31</v>
      </c>
      <c r="D90" s="4">
        <v>94298</v>
      </c>
      <c r="E90" s="4" t="s">
        <v>200</v>
      </c>
      <c r="F90" s="4" t="s">
        <v>172</v>
      </c>
      <c r="G90" s="4">
        <v>1.1000000000000001</v>
      </c>
      <c r="H90" s="4">
        <v>0.01</v>
      </c>
      <c r="I90" s="10">
        <f t="shared" si="4"/>
        <v>8.8183421516754845E-2</v>
      </c>
      <c r="J90" s="15"/>
    </row>
    <row r="91" spans="1:10" x14ac:dyDescent="0.25">
      <c r="A91" s="3"/>
      <c r="B91" s="4" t="s">
        <v>67</v>
      </c>
      <c r="C91" s="4">
        <v>29</v>
      </c>
      <c r="D91" s="4">
        <v>55347</v>
      </c>
      <c r="E91" s="4" t="s">
        <v>177</v>
      </c>
      <c r="F91" s="4" t="s">
        <v>177</v>
      </c>
      <c r="G91" s="4">
        <v>2</v>
      </c>
      <c r="H91" s="4">
        <v>0.05</v>
      </c>
      <c r="I91" s="10">
        <f t="shared" si="4"/>
        <v>0.44091710758377428</v>
      </c>
      <c r="J91" s="15"/>
    </row>
    <row r="92" spans="1:10" x14ac:dyDescent="0.25">
      <c r="A92" s="3"/>
      <c r="B92" s="4" t="s">
        <v>68</v>
      </c>
      <c r="C92" s="4">
        <v>28</v>
      </c>
      <c r="D92" s="4">
        <v>112530</v>
      </c>
      <c r="E92" s="4" t="s">
        <v>183</v>
      </c>
      <c r="F92" s="4" t="s">
        <v>177</v>
      </c>
      <c r="G92" s="4">
        <v>0.5</v>
      </c>
      <c r="H92" s="4">
        <v>0.03</v>
      </c>
      <c r="I92" s="10">
        <f t="shared" si="4"/>
        <v>0.26455026455026454</v>
      </c>
      <c r="J92" s="15"/>
    </row>
    <row r="93" spans="1:10" x14ac:dyDescent="0.25">
      <c r="A93" s="3"/>
      <c r="B93" s="4" t="s">
        <v>69</v>
      </c>
      <c r="C93" s="4">
        <v>28</v>
      </c>
      <c r="D93" s="4">
        <v>119862</v>
      </c>
      <c r="E93" s="4" t="s">
        <v>179</v>
      </c>
      <c r="F93" s="4" t="s">
        <v>170</v>
      </c>
      <c r="G93" s="4">
        <v>0.6</v>
      </c>
      <c r="H93" s="4">
        <v>0.02</v>
      </c>
      <c r="I93" s="10">
        <f t="shared" si="4"/>
        <v>0.17636684303350969</v>
      </c>
      <c r="J93" s="15"/>
    </row>
    <row r="94" spans="1:10" x14ac:dyDescent="0.25">
      <c r="A94" s="3"/>
      <c r="B94" s="4" t="s">
        <v>70</v>
      </c>
      <c r="C94" s="4">
        <v>27</v>
      </c>
      <c r="D94" s="4">
        <v>114446</v>
      </c>
      <c r="E94" s="4" t="s">
        <v>172</v>
      </c>
      <c r="F94" s="4" t="s">
        <v>172</v>
      </c>
      <c r="G94" s="4">
        <v>0.9</v>
      </c>
      <c r="H94" s="4">
        <v>0.02</v>
      </c>
      <c r="I94" s="10">
        <f t="shared" si="4"/>
        <v>0.17636684303350969</v>
      </c>
      <c r="J94" s="15"/>
    </row>
    <row r="95" spans="1:10" x14ac:dyDescent="0.25">
      <c r="A95" s="3"/>
      <c r="B95" s="4" t="s">
        <v>71</v>
      </c>
      <c r="C95" s="4">
        <v>26</v>
      </c>
      <c r="D95" s="4">
        <v>283301</v>
      </c>
      <c r="E95" s="4" t="s">
        <v>182</v>
      </c>
      <c r="F95" s="4" t="s">
        <v>201</v>
      </c>
      <c r="G95" s="4">
        <v>1.02</v>
      </c>
      <c r="H95" s="4">
        <v>0.01</v>
      </c>
      <c r="I95" s="10">
        <f t="shared" si="4"/>
        <v>8.8183421516754845E-2</v>
      </c>
      <c r="J95" s="15"/>
    </row>
    <row r="96" spans="1:10" x14ac:dyDescent="0.25">
      <c r="A96" s="3"/>
      <c r="B96" s="4" t="s">
        <v>72</v>
      </c>
      <c r="C96" s="4">
        <v>25</v>
      </c>
      <c r="D96" s="4">
        <v>414007</v>
      </c>
      <c r="E96" s="4" t="s">
        <v>180</v>
      </c>
      <c r="F96" s="4" t="s">
        <v>172</v>
      </c>
      <c r="G96" s="4">
        <v>0.3</v>
      </c>
      <c r="H96" s="4">
        <v>0.01</v>
      </c>
      <c r="I96" s="10">
        <f t="shared" si="4"/>
        <v>8.8183421516754845E-2</v>
      </c>
      <c r="J96" s="15"/>
    </row>
    <row r="97" spans="1:10" x14ac:dyDescent="0.25">
      <c r="A97" s="3"/>
      <c r="B97" s="4" t="s">
        <v>44</v>
      </c>
      <c r="C97" s="4">
        <v>21</v>
      </c>
      <c r="D97" s="4">
        <v>95656</v>
      </c>
      <c r="E97" s="4" t="s">
        <v>201</v>
      </c>
      <c r="F97" s="4" t="s">
        <v>201</v>
      </c>
      <c r="G97" s="4">
        <v>2.2999999999999998</v>
      </c>
      <c r="H97" s="4">
        <v>0.03</v>
      </c>
      <c r="I97" s="10">
        <f t="shared" si="4"/>
        <v>0.26455026455026454</v>
      </c>
      <c r="J97" s="15"/>
    </row>
    <row r="98" spans="1:10" x14ac:dyDescent="0.25">
      <c r="A98" s="3"/>
      <c r="B98" s="4" t="s">
        <v>73</v>
      </c>
      <c r="C98" s="4">
        <v>21</v>
      </c>
      <c r="D98" s="4">
        <v>93089</v>
      </c>
      <c r="E98" s="4" t="s">
        <v>180</v>
      </c>
      <c r="F98" s="4" t="s">
        <v>170</v>
      </c>
      <c r="G98" s="4">
        <v>2.2000000000000002</v>
      </c>
      <c r="H98" s="4">
        <v>0.03</v>
      </c>
      <c r="I98" s="10">
        <f t="shared" si="4"/>
        <v>0.26455026455026454</v>
      </c>
      <c r="J98" s="15"/>
    </row>
    <row r="99" spans="1:10" x14ac:dyDescent="0.25">
      <c r="A99" s="3"/>
      <c r="B99" s="4" t="s">
        <v>74</v>
      </c>
      <c r="C99" s="4">
        <v>21</v>
      </c>
      <c r="D99" s="4">
        <v>122581</v>
      </c>
      <c r="E99" s="4" t="s">
        <v>179</v>
      </c>
      <c r="F99" s="4" t="s">
        <v>172</v>
      </c>
      <c r="G99" s="4">
        <v>0.5</v>
      </c>
      <c r="H99" s="4">
        <v>0.02</v>
      </c>
      <c r="I99" s="10">
        <f t="shared" si="4"/>
        <v>0.17636684303350969</v>
      </c>
      <c r="J99" s="15"/>
    </row>
    <row r="100" spans="1:10" x14ac:dyDescent="0.25">
      <c r="A100" s="3"/>
      <c r="B100" s="4" t="s">
        <v>75</v>
      </c>
      <c r="C100" s="4">
        <v>21</v>
      </c>
      <c r="D100" s="4">
        <v>90380</v>
      </c>
      <c r="E100" s="4" t="s">
        <v>179</v>
      </c>
      <c r="F100" s="4" t="s">
        <v>172</v>
      </c>
      <c r="G100" s="4">
        <v>0.6</v>
      </c>
      <c r="H100" s="4">
        <v>0.17</v>
      </c>
      <c r="I100" s="10">
        <f t="shared" si="4"/>
        <v>1.4991181657848325</v>
      </c>
      <c r="J100" s="15"/>
    </row>
    <row r="101" spans="1:10" x14ac:dyDescent="0.25">
      <c r="A101" s="3"/>
      <c r="B101" s="4" t="s">
        <v>76</v>
      </c>
      <c r="C101" s="4">
        <v>21</v>
      </c>
      <c r="D101" s="4">
        <v>182416</v>
      </c>
      <c r="E101" s="4" t="s">
        <v>179</v>
      </c>
      <c r="F101" s="4" t="s">
        <v>172</v>
      </c>
      <c r="G101" s="4">
        <v>0.3</v>
      </c>
      <c r="H101" s="4">
        <v>0.17</v>
      </c>
      <c r="I101" s="10">
        <f t="shared" si="4"/>
        <v>1.4991181657848325</v>
      </c>
      <c r="J101" s="15"/>
    </row>
    <row r="102" spans="1:10" x14ac:dyDescent="0.25">
      <c r="A102" s="3"/>
      <c r="B102" s="4" t="s">
        <v>77</v>
      </c>
      <c r="C102" s="4">
        <v>17</v>
      </c>
      <c r="D102" s="4">
        <v>43577</v>
      </c>
      <c r="E102" s="4" t="s">
        <v>177</v>
      </c>
      <c r="F102" s="4" t="s">
        <v>177</v>
      </c>
      <c r="G102" s="4">
        <v>2.6</v>
      </c>
      <c r="H102" s="4">
        <v>0.06</v>
      </c>
      <c r="I102" s="10">
        <f t="shared" si="4"/>
        <v>0.52910052910052907</v>
      </c>
      <c r="J102" s="15"/>
    </row>
    <row r="103" spans="1:10" x14ac:dyDescent="0.25">
      <c r="A103" s="42" t="s">
        <v>286</v>
      </c>
      <c r="B103" s="43"/>
      <c r="C103" s="43"/>
      <c r="D103" s="43"/>
      <c r="E103" s="43"/>
      <c r="F103" s="43"/>
      <c r="G103" s="43"/>
      <c r="H103" s="43"/>
      <c r="I103" s="46"/>
      <c r="J103" s="47"/>
    </row>
    <row r="104" spans="1:10" x14ac:dyDescent="0.25">
      <c r="A104" s="40"/>
      <c r="B104" s="37" t="s">
        <v>25</v>
      </c>
      <c r="C104" s="37">
        <v>92</v>
      </c>
      <c r="D104" s="37">
        <v>72996</v>
      </c>
      <c r="E104" s="37" t="s">
        <v>202</v>
      </c>
      <c r="F104" s="37" t="s">
        <v>272</v>
      </c>
      <c r="G104" s="37">
        <v>9.9</v>
      </c>
      <c r="H104" s="37">
        <v>0.12</v>
      </c>
      <c r="I104" s="20">
        <f>(H104*100)/0.24</f>
        <v>50</v>
      </c>
      <c r="J104" s="39">
        <v>50</v>
      </c>
    </row>
    <row r="105" spans="1:10" x14ac:dyDescent="0.25">
      <c r="A105" s="48"/>
      <c r="B105" s="49" t="s">
        <v>15</v>
      </c>
      <c r="C105" s="49">
        <v>64</v>
      </c>
      <c r="D105" s="49">
        <v>72116</v>
      </c>
      <c r="E105" s="49" t="s">
        <v>203</v>
      </c>
      <c r="F105" s="49" t="s">
        <v>271</v>
      </c>
      <c r="G105" s="49">
        <v>8</v>
      </c>
      <c r="H105" s="49">
        <v>0.12</v>
      </c>
      <c r="I105" s="27">
        <f>(H105*100)/0.24</f>
        <v>50</v>
      </c>
      <c r="J105" s="50">
        <v>50</v>
      </c>
    </row>
    <row r="106" spans="1:10" x14ac:dyDescent="0.25">
      <c r="A106" s="42" t="s">
        <v>287</v>
      </c>
      <c r="B106" s="43"/>
      <c r="C106" s="43"/>
      <c r="D106" s="43"/>
      <c r="E106" s="43"/>
      <c r="F106" s="43"/>
      <c r="G106" s="43"/>
      <c r="H106" s="43"/>
      <c r="I106" s="46"/>
      <c r="J106" s="47"/>
    </row>
    <row r="107" spans="1:10" x14ac:dyDescent="0.25">
      <c r="A107" s="40"/>
      <c r="B107" s="37" t="s">
        <v>50</v>
      </c>
      <c r="C107" s="37">
        <v>3317</v>
      </c>
      <c r="D107" s="37">
        <v>60510</v>
      </c>
      <c r="E107" s="37" t="s">
        <v>204</v>
      </c>
      <c r="F107" s="37" t="s">
        <v>283</v>
      </c>
      <c r="G107" s="37">
        <v>39.4</v>
      </c>
      <c r="H107" s="51">
        <v>1.67</v>
      </c>
      <c r="I107" s="20">
        <f t="shared" ref="I107:I135" si="7">(H107*100)/5.27</f>
        <v>31.688804554079699</v>
      </c>
      <c r="J107" s="39">
        <f t="shared" ref="J107:J114" si="8">(H107*100)/4.02</f>
        <v>41.542288557213936</v>
      </c>
    </row>
    <row r="108" spans="1:10" x14ac:dyDescent="0.25">
      <c r="A108" s="40"/>
      <c r="B108" s="37" t="s">
        <v>53</v>
      </c>
      <c r="C108" s="37">
        <v>680</v>
      </c>
      <c r="D108" s="37">
        <v>71317</v>
      </c>
      <c r="E108" s="37" t="s">
        <v>205</v>
      </c>
      <c r="F108" s="37" t="s">
        <v>284</v>
      </c>
      <c r="G108" s="37">
        <v>36.5</v>
      </c>
      <c r="H108" s="51">
        <v>0.77</v>
      </c>
      <c r="I108" s="20">
        <f t="shared" si="7"/>
        <v>14.611005692599623</v>
      </c>
      <c r="J108" s="39">
        <f t="shared" si="8"/>
        <v>19.154228855721396</v>
      </c>
    </row>
    <row r="109" spans="1:10" x14ac:dyDescent="0.25">
      <c r="A109" s="40"/>
      <c r="B109" s="37" t="s">
        <v>78</v>
      </c>
      <c r="C109" s="37">
        <v>259</v>
      </c>
      <c r="D109" s="37">
        <v>79294</v>
      </c>
      <c r="E109" s="37" t="s">
        <v>206</v>
      </c>
      <c r="F109" s="37" t="s">
        <v>189</v>
      </c>
      <c r="G109" s="37">
        <v>29.9</v>
      </c>
      <c r="H109" s="51">
        <v>0.41</v>
      </c>
      <c r="I109" s="20">
        <f t="shared" si="7"/>
        <v>7.7798861480075905</v>
      </c>
      <c r="J109" s="39">
        <f t="shared" si="8"/>
        <v>10.19900497512438</v>
      </c>
    </row>
    <row r="110" spans="1:10" x14ac:dyDescent="0.25">
      <c r="A110" s="40"/>
      <c r="B110" s="37" t="s">
        <v>79</v>
      </c>
      <c r="C110" s="37">
        <v>238</v>
      </c>
      <c r="D110" s="37">
        <v>53521</v>
      </c>
      <c r="E110" s="37" t="s">
        <v>207</v>
      </c>
      <c r="F110" s="37" t="s">
        <v>280</v>
      </c>
      <c r="G110" s="37">
        <v>16</v>
      </c>
      <c r="H110" s="51">
        <v>0.28999999999999998</v>
      </c>
      <c r="I110" s="20">
        <f t="shared" si="7"/>
        <v>5.5028462998102468</v>
      </c>
      <c r="J110" s="39">
        <f t="shared" si="8"/>
        <v>7.2139303482587067</v>
      </c>
    </row>
    <row r="111" spans="1:10" x14ac:dyDescent="0.25">
      <c r="A111" s="40"/>
      <c r="B111" s="37" t="s">
        <v>80</v>
      </c>
      <c r="C111" s="37">
        <v>207</v>
      </c>
      <c r="D111" s="37">
        <v>103521</v>
      </c>
      <c r="E111" s="37" t="s">
        <v>208</v>
      </c>
      <c r="F111" s="37" t="s">
        <v>209</v>
      </c>
      <c r="G111" s="37">
        <v>12.4</v>
      </c>
      <c r="H111" s="51">
        <v>0.23</v>
      </c>
      <c r="I111" s="20">
        <f t="shared" si="7"/>
        <v>4.3643263757115749</v>
      </c>
      <c r="J111" s="39">
        <f t="shared" si="8"/>
        <v>5.721393034825871</v>
      </c>
    </row>
    <row r="112" spans="1:10" x14ac:dyDescent="0.25">
      <c r="A112" s="40"/>
      <c r="B112" s="37" t="s">
        <v>81</v>
      </c>
      <c r="C112" s="37">
        <v>119</v>
      </c>
      <c r="D112" s="37">
        <v>55069</v>
      </c>
      <c r="E112" s="37" t="s">
        <v>209</v>
      </c>
      <c r="F112" s="37" t="s">
        <v>195</v>
      </c>
      <c r="G112" s="37">
        <v>14.9</v>
      </c>
      <c r="H112" s="51">
        <v>0.22</v>
      </c>
      <c r="I112" s="20">
        <f t="shared" si="7"/>
        <v>4.1745730550284632</v>
      </c>
      <c r="J112" s="39">
        <f t="shared" si="8"/>
        <v>5.4726368159203984</v>
      </c>
    </row>
    <row r="113" spans="1:10" x14ac:dyDescent="0.25">
      <c r="A113" s="40"/>
      <c r="B113" s="37" t="s">
        <v>52</v>
      </c>
      <c r="C113" s="37">
        <v>92</v>
      </c>
      <c r="D113" s="37">
        <v>72996</v>
      </c>
      <c r="E113" s="37" t="s">
        <v>198</v>
      </c>
      <c r="F113" s="37" t="s">
        <v>279</v>
      </c>
      <c r="G113" s="37">
        <v>13.4</v>
      </c>
      <c r="H113" s="51">
        <v>0.25</v>
      </c>
      <c r="I113" s="20">
        <f t="shared" si="7"/>
        <v>4.7438330170777991</v>
      </c>
      <c r="J113" s="39">
        <f t="shared" si="8"/>
        <v>6.2189054726368163</v>
      </c>
    </row>
    <row r="114" spans="1:10" x14ac:dyDescent="0.25">
      <c r="A114" s="40"/>
      <c r="B114" s="37" t="s">
        <v>82</v>
      </c>
      <c r="C114" s="37">
        <v>87</v>
      </c>
      <c r="D114" s="37">
        <v>66202</v>
      </c>
      <c r="E114" s="37" t="s">
        <v>210</v>
      </c>
      <c r="F114" s="37" t="s">
        <v>270</v>
      </c>
      <c r="G114" s="37">
        <v>13.7</v>
      </c>
      <c r="H114" s="51">
        <v>0.18</v>
      </c>
      <c r="I114" s="20">
        <f t="shared" si="7"/>
        <v>3.4155597722960156</v>
      </c>
      <c r="J114" s="39">
        <f t="shared" si="8"/>
        <v>4.477611940298508</v>
      </c>
    </row>
    <row r="115" spans="1:10" x14ac:dyDescent="0.25">
      <c r="A115" s="3"/>
      <c r="B115" s="4" t="s">
        <v>83</v>
      </c>
      <c r="C115" s="4">
        <v>48</v>
      </c>
      <c r="D115" s="4">
        <v>69203</v>
      </c>
      <c r="E115" s="4" t="s">
        <v>211</v>
      </c>
      <c r="F115" s="4" t="s">
        <v>172</v>
      </c>
      <c r="G115" s="4">
        <v>1.6</v>
      </c>
      <c r="H115" s="19">
        <v>0.04</v>
      </c>
      <c r="I115" s="10">
        <f t="shared" si="7"/>
        <v>0.75901328273244784</v>
      </c>
      <c r="J115" s="15"/>
    </row>
    <row r="116" spans="1:10" x14ac:dyDescent="0.25">
      <c r="A116" s="3"/>
      <c r="B116" s="4" t="s">
        <v>84</v>
      </c>
      <c r="C116" s="4">
        <v>47</v>
      </c>
      <c r="D116" s="4">
        <v>20435</v>
      </c>
      <c r="E116" s="4" t="s">
        <v>170</v>
      </c>
      <c r="F116" s="4" t="s">
        <v>172</v>
      </c>
      <c r="G116" s="4">
        <v>5.0999999999999996</v>
      </c>
      <c r="H116" s="19">
        <v>0.13</v>
      </c>
      <c r="I116" s="10">
        <f t="shared" si="7"/>
        <v>2.4667931688804554</v>
      </c>
      <c r="J116" s="15"/>
    </row>
    <row r="117" spans="1:10" x14ac:dyDescent="0.25">
      <c r="A117" s="3"/>
      <c r="B117" s="4" t="s">
        <v>56</v>
      </c>
      <c r="C117" s="4">
        <v>45</v>
      </c>
      <c r="D117" s="4">
        <v>73433</v>
      </c>
      <c r="E117" s="4" t="s">
        <v>212</v>
      </c>
      <c r="F117" s="4" t="s">
        <v>170</v>
      </c>
      <c r="G117" s="4">
        <v>2.5</v>
      </c>
      <c r="H117" s="19">
        <v>0.04</v>
      </c>
      <c r="I117" s="10">
        <f t="shared" si="7"/>
        <v>0.75901328273244784</v>
      </c>
      <c r="J117" s="15"/>
    </row>
    <row r="118" spans="1:10" x14ac:dyDescent="0.25">
      <c r="A118" s="3"/>
      <c r="B118" s="4" t="s">
        <v>85</v>
      </c>
      <c r="C118" s="4">
        <v>39</v>
      </c>
      <c r="D118" s="4">
        <v>46878</v>
      </c>
      <c r="E118" s="4" t="s">
        <v>179</v>
      </c>
      <c r="F118" s="4" t="s">
        <v>179</v>
      </c>
      <c r="G118" s="4">
        <v>5.7</v>
      </c>
      <c r="H118" s="19">
        <v>0.06</v>
      </c>
      <c r="I118" s="10">
        <f t="shared" si="7"/>
        <v>1.1385199240986719</v>
      </c>
      <c r="J118" s="15"/>
    </row>
    <row r="119" spans="1:10" x14ac:dyDescent="0.25">
      <c r="A119" s="3"/>
      <c r="B119" s="4" t="s">
        <v>86</v>
      </c>
      <c r="C119" s="4">
        <v>37</v>
      </c>
      <c r="D119" s="4">
        <v>41762</v>
      </c>
      <c r="E119" s="4" t="s">
        <v>170</v>
      </c>
      <c r="F119" s="4" t="s">
        <v>172</v>
      </c>
      <c r="G119" s="4">
        <v>1.9</v>
      </c>
      <c r="H119" s="19">
        <v>7.0000000000000007E-2</v>
      </c>
      <c r="I119" s="10">
        <f t="shared" si="7"/>
        <v>1.328273244781784</v>
      </c>
      <c r="J119" s="15"/>
    </row>
    <row r="120" spans="1:10" x14ac:dyDescent="0.25">
      <c r="A120" s="3"/>
      <c r="B120" s="4" t="s">
        <v>87</v>
      </c>
      <c r="C120" s="4">
        <v>36</v>
      </c>
      <c r="D120" s="4">
        <v>80001</v>
      </c>
      <c r="E120" s="4" t="s">
        <v>213</v>
      </c>
      <c r="F120" s="4" t="s">
        <v>172</v>
      </c>
      <c r="G120" s="4">
        <v>1.2</v>
      </c>
      <c r="H120" s="19">
        <v>0.04</v>
      </c>
      <c r="I120" s="10">
        <f t="shared" si="7"/>
        <v>0.75901328273244784</v>
      </c>
      <c r="J120" s="15"/>
    </row>
    <row r="121" spans="1:10" x14ac:dyDescent="0.25">
      <c r="A121" s="3"/>
      <c r="B121" s="4" t="s">
        <v>88</v>
      </c>
      <c r="C121" s="4">
        <v>34</v>
      </c>
      <c r="D121" s="4">
        <v>13522</v>
      </c>
      <c r="E121" s="4" t="s">
        <v>214</v>
      </c>
      <c r="F121" s="4" t="s">
        <v>172</v>
      </c>
      <c r="G121" s="4">
        <v>6.3</v>
      </c>
      <c r="H121" s="19">
        <v>0.21</v>
      </c>
      <c r="I121" s="10">
        <f t="shared" si="7"/>
        <v>3.9848197343453515</v>
      </c>
      <c r="J121" s="15"/>
    </row>
    <row r="122" spans="1:10" x14ac:dyDescent="0.25">
      <c r="A122" s="3"/>
      <c r="B122" s="4" t="s">
        <v>89</v>
      </c>
      <c r="C122" s="4">
        <v>32</v>
      </c>
      <c r="D122" s="4">
        <v>61618</v>
      </c>
      <c r="E122" s="4" t="s">
        <v>172</v>
      </c>
      <c r="F122" s="4" t="s">
        <v>172</v>
      </c>
      <c r="G122" s="4">
        <v>1.3</v>
      </c>
      <c r="H122" s="19">
        <v>0.04</v>
      </c>
      <c r="I122" s="10">
        <f t="shared" si="7"/>
        <v>0.75901328273244784</v>
      </c>
      <c r="J122" s="15"/>
    </row>
    <row r="123" spans="1:10" x14ac:dyDescent="0.25">
      <c r="A123" s="3"/>
      <c r="B123" s="4" t="s">
        <v>90</v>
      </c>
      <c r="C123" s="4">
        <v>32</v>
      </c>
      <c r="D123" s="4">
        <v>127932</v>
      </c>
      <c r="E123" s="4" t="s">
        <v>180</v>
      </c>
      <c r="F123" s="4" t="s">
        <v>172</v>
      </c>
      <c r="G123" s="4">
        <v>0.4</v>
      </c>
      <c r="H123" s="4">
        <v>0.02</v>
      </c>
      <c r="I123" s="10">
        <f t="shared" si="7"/>
        <v>0.37950664136622392</v>
      </c>
      <c r="J123" s="15"/>
    </row>
    <row r="124" spans="1:10" x14ac:dyDescent="0.25">
      <c r="A124" s="3"/>
      <c r="B124" s="4" t="s">
        <v>91</v>
      </c>
      <c r="C124" s="4">
        <v>32</v>
      </c>
      <c r="D124" s="4">
        <v>98640</v>
      </c>
      <c r="E124" s="4" t="s">
        <v>180</v>
      </c>
      <c r="F124" s="4" t="s">
        <v>172</v>
      </c>
      <c r="G124" s="4">
        <v>0.6</v>
      </c>
      <c r="H124" s="4">
        <v>0.02</v>
      </c>
      <c r="I124" s="10">
        <f t="shared" si="7"/>
        <v>0.37950664136622392</v>
      </c>
      <c r="J124" s="15"/>
    </row>
    <row r="125" spans="1:10" x14ac:dyDescent="0.25">
      <c r="A125" s="3"/>
      <c r="B125" s="4" t="s">
        <v>92</v>
      </c>
      <c r="C125" s="4">
        <v>32</v>
      </c>
      <c r="D125" s="4">
        <v>129088</v>
      </c>
      <c r="E125" s="4" t="s">
        <v>170</v>
      </c>
      <c r="F125" s="4" t="s">
        <v>172</v>
      </c>
      <c r="G125" s="4">
        <v>0.4</v>
      </c>
      <c r="H125" s="4">
        <v>0.02</v>
      </c>
      <c r="I125" s="10">
        <f t="shared" si="7"/>
        <v>0.37950664136622392</v>
      </c>
      <c r="J125" s="15"/>
    </row>
    <row r="126" spans="1:10" x14ac:dyDescent="0.25">
      <c r="A126" s="3"/>
      <c r="B126" s="4" t="s">
        <v>93</v>
      </c>
      <c r="C126" s="4">
        <v>32</v>
      </c>
      <c r="D126" s="4">
        <v>19263</v>
      </c>
      <c r="E126" s="4" t="s">
        <v>170</v>
      </c>
      <c r="F126" s="4" t="s">
        <v>172</v>
      </c>
      <c r="G126" s="4">
        <v>2.9</v>
      </c>
      <c r="H126" s="4">
        <v>0.14000000000000001</v>
      </c>
      <c r="I126" s="10">
        <f t="shared" si="7"/>
        <v>2.656546489563568</v>
      </c>
      <c r="J126" s="15"/>
    </row>
    <row r="127" spans="1:10" x14ac:dyDescent="0.25">
      <c r="A127" s="3"/>
      <c r="B127" s="4" t="s">
        <v>94</v>
      </c>
      <c r="C127" s="4">
        <v>32</v>
      </c>
      <c r="D127" s="4">
        <v>18648</v>
      </c>
      <c r="E127" s="4" t="s">
        <v>180</v>
      </c>
      <c r="F127" s="4" t="s">
        <v>172</v>
      </c>
      <c r="G127" s="4">
        <v>3.1</v>
      </c>
      <c r="H127" s="4">
        <v>0.16</v>
      </c>
      <c r="I127" s="10">
        <f t="shared" si="7"/>
        <v>3.0360531309297913</v>
      </c>
      <c r="J127" s="15"/>
    </row>
    <row r="128" spans="1:10" x14ac:dyDescent="0.25">
      <c r="A128" s="3"/>
      <c r="B128" s="4" t="s">
        <v>95</v>
      </c>
      <c r="C128" s="4">
        <v>31</v>
      </c>
      <c r="D128" s="4">
        <v>44235</v>
      </c>
      <c r="E128" s="4" t="s">
        <v>215</v>
      </c>
      <c r="F128" s="4" t="s">
        <v>172</v>
      </c>
      <c r="G128" s="4">
        <v>1.3</v>
      </c>
      <c r="H128" s="4">
        <v>0.03</v>
      </c>
      <c r="I128" s="10">
        <f t="shared" si="7"/>
        <v>0.56925996204933593</v>
      </c>
      <c r="J128" s="15"/>
    </row>
    <row r="129" spans="1:10" x14ac:dyDescent="0.25">
      <c r="A129" s="3"/>
      <c r="B129" s="4" t="s">
        <v>96</v>
      </c>
      <c r="C129" s="4">
        <v>31</v>
      </c>
      <c r="D129" s="4">
        <v>93247</v>
      </c>
      <c r="E129" s="4" t="s">
        <v>216</v>
      </c>
      <c r="F129" s="4" t="s">
        <v>200</v>
      </c>
      <c r="G129" s="4">
        <v>6.7</v>
      </c>
      <c r="H129" s="4">
        <v>0.03</v>
      </c>
      <c r="I129" s="10">
        <f t="shared" si="7"/>
        <v>0.56925996204933593</v>
      </c>
      <c r="J129" s="15"/>
    </row>
    <row r="130" spans="1:10" x14ac:dyDescent="0.25">
      <c r="A130" s="3"/>
      <c r="B130" s="4" t="s">
        <v>15</v>
      </c>
      <c r="C130" s="4">
        <v>27</v>
      </c>
      <c r="D130" s="4">
        <v>72116</v>
      </c>
      <c r="E130" s="4" t="s">
        <v>214</v>
      </c>
      <c r="F130" s="4" t="s">
        <v>214</v>
      </c>
      <c r="G130" s="4">
        <v>7.4</v>
      </c>
      <c r="H130" s="4">
        <v>0.08</v>
      </c>
      <c r="I130" s="10">
        <f t="shared" si="7"/>
        <v>1.5180265654648957</v>
      </c>
      <c r="J130" s="15"/>
    </row>
    <row r="131" spans="1:10" x14ac:dyDescent="0.25">
      <c r="A131" s="3"/>
      <c r="B131" s="4" t="s">
        <v>97</v>
      </c>
      <c r="C131" s="4">
        <v>26</v>
      </c>
      <c r="D131" s="4">
        <v>47792</v>
      </c>
      <c r="E131" s="4" t="s">
        <v>177</v>
      </c>
      <c r="F131" s="4" t="s">
        <v>177</v>
      </c>
      <c r="G131" s="4">
        <v>2.4</v>
      </c>
      <c r="H131" s="4">
        <v>0.06</v>
      </c>
      <c r="I131" s="10">
        <f t="shared" si="7"/>
        <v>1.1385199240986719</v>
      </c>
      <c r="J131" s="15"/>
    </row>
    <row r="132" spans="1:10" x14ac:dyDescent="0.25">
      <c r="A132" s="3"/>
      <c r="B132" s="4" t="s">
        <v>98</v>
      </c>
      <c r="C132" s="4">
        <v>25</v>
      </c>
      <c r="D132" s="4">
        <v>199104</v>
      </c>
      <c r="E132" s="4" t="s">
        <v>217</v>
      </c>
      <c r="F132" s="4" t="s">
        <v>180</v>
      </c>
      <c r="G132" s="4">
        <v>1.4</v>
      </c>
      <c r="H132" s="4">
        <v>0.01</v>
      </c>
      <c r="I132" s="10">
        <f t="shared" si="7"/>
        <v>0.18975332068311196</v>
      </c>
      <c r="J132" s="15"/>
    </row>
    <row r="133" spans="1:10" x14ac:dyDescent="0.25">
      <c r="A133" s="3"/>
      <c r="B133" s="4" t="s">
        <v>99</v>
      </c>
      <c r="C133" s="4">
        <v>25</v>
      </c>
      <c r="D133" s="4">
        <v>222698</v>
      </c>
      <c r="E133" s="4" t="s">
        <v>217</v>
      </c>
      <c r="F133" s="4" t="s">
        <v>179</v>
      </c>
      <c r="G133" s="4">
        <v>1.6</v>
      </c>
      <c r="H133" s="4">
        <v>0.01</v>
      </c>
      <c r="I133" s="10">
        <f t="shared" si="7"/>
        <v>0.18975332068311196</v>
      </c>
      <c r="J133" s="15"/>
    </row>
    <row r="134" spans="1:10" x14ac:dyDescent="0.25">
      <c r="A134" s="3"/>
      <c r="B134" s="4" t="s">
        <v>100</v>
      </c>
      <c r="C134" s="4">
        <v>25</v>
      </c>
      <c r="D134" s="4">
        <v>89079</v>
      </c>
      <c r="E134" s="4" t="s">
        <v>211</v>
      </c>
      <c r="F134" s="4" t="s">
        <v>172</v>
      </c>
      <c r="G134" s="4">
        <v>0.6</v>
      </c>
      <c r="H134" s="4">
        <v>0.03</v>
      </c>
      <c r="I134" s="10">
        <f t="shared" si="7"/>
        <v>0.56925996204933593</v>
      </c>
      <c r="J134" s="15"/>
    </row>
    <row r="135" spans="1:10" x14ac:dyDescent="0.25">
      <c r="A135" s="5"/>
      <c r="B135" s="6" t="s">
        <v>101</v>
      </c>
      <c r="C135" s="6">
        <v>25</v>
      </c>
      <c r="D135" s="6">
        <v>197091</v>
      </c>
      <c r="E135" s="6" t="s">
        <v>211</v>
      </c>
      <c r="F135" s="6" t="s">
        <v>172</v>
      </c>
      <c r="G135" s="6">
        <v>0.3</v>
      </c>
      <c r="H135" s="6">
        <v>0.01</v>
      </c>
      <c r="I135" s="16">
        <f t="shared" si="7"/>
        <v>0.18975332068311196</v>
      </c>
      <c r="J135" s="17"/>
    </row>
    <row r="136" spans="1:10" x14ac:dyDescent="0.25">
      <c r="A136" s="42" t="s">
        <v>291</v>
      </c>
      <c r="B136" s="43"/>
      <c r="C136" s="43"/>
      <c r="D136" s="43"/>
      <c r="E136" s="43"/>
      <c r="F136" s="43"/>
      <c r="G136" s="43"/>
      <c r="H136" s="43"/>
      <c r="I136" s="46"/>
      <c r="J136" s="45"/>
    </row>
    <row r="137" spans="1:10" x14ac:dyDescent="0.25">
      <c r="A137" s="40"/>
      <c r="B137" s="37" t="s">
        <v>53</v>
      </c>
      <c r="C137" s="37">
        <v>230</v>
      </c>
      <c r="D137" s="37">
        <v>71317</v>
      </c>
      <c r="E137" s="37" t="s">
        <v>245</v>
      </c>
      <c r="F137" s="37" t="s">
        <v>261</v>
      </c>
      <c r="G137" s="37">
        <v>64.900000000000006</v>
      </c>
      <c r="H137" s="37">
        <v>0.77</v>
      </c>
      <c r="I137" s="20">
        <f>(H137*100)/1.1</f>
        <v>70</v>
      </c>
      <c r="J137" s="39">
        <f>(H137*100)/0.97</f>
        <v>79.381443298969074</v>
      </c>
    </row>
    <row r="138" spans="1:10" x14ac:dyDescent="0.25">
      <c r="A138" s="40"/>
      <c r="B138" s="37" t="s">
        <v>50</v>
      </c>
      <c r="C138" s="37">
        <v>129</v>
      </c>
      <c r="D138" s="37">
        <v>60510</v>
      </c>
      <c r="E138" s="37" t="s">
        <v>246</v>
      </c>
      <c r="F138" s="37" t="s">
        <v>262</v>
      </c>
      <c r="G138" s="37">
        <v>25.3</v>
      </c>
      <c r="H138" s="37">
        <v>0.2</v>
      </c>
      <c r="I138" s="20">
        <f t="shared" ref="I138:I140" si="9">(H138*100)/1.1</f>
        <v>18.18181818181818</v>
      </c>
      <c r="J138" s="39">
        <f>(H138*100)/0.97</f>
        <v>20.618556701030929</v>
      </c>
    </row>
    <row r="139" spans="1:10" x14ac:dyDescent="0.25">
      <c r="A139" s="3"/>
      <c r="B139" s="4" t="s">
        <v>153</v>
      </c>
      <c r="C139" s="4">
        <v>29</v>
      </c>
      <c r="D139" s="4">
        <v>112530</v>
      </c>
      <c r="E139" s="4" t="s">
        <v>179</v>
      </c>
      <c r="F139" s="4" t="s">
        <v>172</v>
      </c>
      <c r="G139" s="4">
        <v>0.5</v>
      </c>
      <c r="H139" s="4">
        <v>0.03</v>
      </c>
      <c r="I139" s="20">
        <f t="shared" si="9"/>
        <v>2.7272727272727271</v>
      </c>
      <c r="J139" s="15"/>
    </row>
    <row r="140" spans="1:10" x14ac:dyDescent="0.25">
      <c r="A140" s="5"/>
      <c r="B140" s="6" t="s">
        <v>152</v>
      </c>
      <c r="C140" s="6">
        <v>27</v>
      </c>
      <c r="D140" s="6">
        <v>26933</v>
      </c>
      <c r="E140" s="6" t="s">
        <v>247</v>
      </c>
      <c r="F140" s="6" t="s">
        <v>183</v>
      </c>
      <c r="G140" s="6">
        <v>24.1</v>
      </c>
      <c r="H140" s="6">
        <v>0.1</v>
      </c>
      <c r="I140" s="27">
        <f t="shared" si="9"/>
        <v>9.0909090909090899</v>
      </c>
      <c r="J140" s="17"/>
    </row>
    <row r="141" spans="1:10" x14ac:dyDescent="0.25">
      <c r="A141" s="42" t="s">
        <v>292</v>
      </c>
      <c r="B141" s="43"/>
      <c r="C141" s="43"/>
      <c r="D141" s="43"/>
      <c r="E141" s="43"/>
      <c r="F141" s="43"/>
      <c r="G141" s="43"/>
      <c r="H141" s="43"/>
      <c r="I141" s="46"/>
      <c r="J141" s="45"/>
    </row>
    <row r="142" spans="1:10" x14ac:dyDescent="0.25">
      <c r="A142" s="36"/>
      <c r="B142" s="37" t="s">
        <v>154</v>
      </c>
      <c r="C142" s="37">
        <v>79</v>
      </c>
      <c r="D142" s="37">
        <v>30759</v>
      </c>
      <c r="E142" s="37" t="s">
        <v>248</v>
      </c>
      <c r="F142" s="37" t="s">
        <v>263</v>
      </c>
      <c r="G142" s="37">
        <v>73.400000000000006</v>
      </c>
      <c r="H142" s="37">
        <v>0.68</v>
      </c>
      <c r="I142" s="20">
        <f>(H142*100)/0.74</f>
        <v>91.891891891891888</v>
      </c>
      <c r="J142" s="39">
        <v>100</v>
      </c>
    </row>
    <row r="143" spans="1:10" x14ac:dyDescent="0.25">
      <c r="A143" s="5"/>
      <c r="B143" s="6" t="s">
        <v>102</v>
      </c>
      <c r="C143" s="6">
        <v>32</v>
      </c>
      <c r="D143" s="6">
        <v>44235</v>
      </c>
      <c r="E143" s="6" t="s">
        <v>219</v>
      </c>
      <c r="F143" s="6" t="s">
        <v>172</v>
      </c>
      <c r="G143" s="6">
        <v>1.3</v>
      </c>
      <c r="H143" s="6">
        <v>0.06</v>
      </c>
      <c r="I143" s="16">
        <f t="shared" ref="I143" si="10">(H143*100)/0.74</f>
        <v>8.1081081081081088</v>
      </c>
      <c r="J143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100% HP BL</vt:lpstr>
      <vt:lpstr>100%HP NPs 20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papinilab</dc:creator>
  <cp:lastModifiedBy>Emanuele Papini</cp:lastModifiedBy>
  <dcterms:created xsi:type="dcterms:W3CDTF">2015-03-05T08:22:57Z</dcterms:created>
  <dcterms:modified xsi:type="dcterms:W3CDTF">2015-09-22T09:13:11Z</dcterms:modified>
</cp:coreProperties>
</file>