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Dye removal adsorption data" sheetId="1" r:id="rId1"/>
    <sheet name="Table" sheetId="2" r:id="rId2"/>
    <sheet name="Sheet3" sheetId="3" r:id="rId3"/>
  </sheets>
  <externalReferences>
    <externalReference r:id="rId4"/>
    <externalReference r:id="rId5"/>
    <externalReference r:id="rId6"/>
  </externalReferences>
  <calcPr calcId="124519"/>
</workbook>
</file>

<file path=xl/calcChain.xml><?xml version="1.0" encoding="utf-8"?>
<calcChain xmlns="http://schemas.openxmlformats.org/spreadsheetml/2006/main">
  <c r="G271" i="1"/>
  <c r="H271" s="1"/>
  <c r="D271"/>
  <c r="D270"/>
  <c r="G270" s="1"/>
  <c r="H270" s="1"/>
  <c r="H269"/>
  <c r="G269"/>
  <c r="D269"/>
  <c r="H268"/>
  <c r="G268"/>
  <c r="D268"/>
  <c r="G267"/>
  <c r="H267" s="1"/>
  <c r="D267"/>
  <c r="D266"/>
  <c r="G266" s="1"/>
  <c r="H266" s="1"/>
  <c r="H265"/>
  <c r="G265"/>
  <c r="D265"/>
  <c r="H260"/>
  <c r="G260"/>
  <c r="D260"/>
  <c r="G259"/>
  <c r="H259" s="1"/>
  <c r="D259"/>
  <c r="D258"/>
  <c r="G258" s="1"/>
  <c r="H258" s="1"/>
  <c r="H257"/>
  <c r="G257"/>
  <c r="D257"/>
  <c r="H256"/>
  <c r="G256"/>
  <c r="D256"/>
  <c r="G255"/>
  <c r="H255" s="1"/>
  <c r="D255"/>
  <c r="D254"/>
  <c r="G254" s="1"/>
  <c r="H254" s="1"/>
  <c r="H249"/>
  <c r="G249"/>
  <c r="D249"/>
  <c r="H248"/>
  <c r="G248"/>
  <c r="D248"/>
  <c r="G247"/>
  <c r="H247" s="1"/>
  <c r="D247"/>
  <c r="D246"/>
  <c r="G246" s="1"/>
  <c r="H246" s="1"/>
  <c r="H245"/>
  <c r="G245"/>
  <c r="D245"/>
  <c r="H244"/>
  <c r="G244"/>
  <c r="D244"/>
  <c r="G243"/>
  <c r="H243" s="1"/>
  <c r="D243"/>
  <c r="D95"/>
  <c r="C95"/>
  <c r="D83"/>
  <c r="C83"/>
  <c r="F49"/>
  <c r="G49" s="1"/>
  <c r="F8"/>
  <c r="G8" s="1"/>
  <c r="G13"/>
  <c r="G14"/>
  <c r="G15"/>
  <c r="G16"/>
  <c r="G17"/>
  <c r="G18"/>
  <c r="J13" l="1"/>
  <c r="F15"/>
  <c r="I17" s="1"/>
  <c r="J15"/>
  <c r="I18"/>
  <c r="I14"/>
  <c r="J14" l="1"/>
  <c r="I15"/>
  <c r="J17"/>
  <c r="J16"/>
  <c r="I16"/>
  <c r="I13"/>
  <c r="J18"/>
</calcChain>
</file>

<file path=xl/sharedStrings.xml><?xml version="1.0" encoding="utf-8"?>
<sst xmlns="http://schemas.openxmlformats.org/spreadsheetml/2006/main" count="332" uniqueCount="105">
  <si>
    <t>Binding ratio Q = (C0-C/m)*V</t>
  </si>
  <si>
    <t>%Removal = ((C0-C)/C0)*100</t>
  </si>
  <si>
    <t>where V=volume of dye solution in liter=0.05lit</t>
  </si>
  <si>
    <t>No.</t>
  </si>
  <si>
    <t>original solution ppm</t>
  </si>
  <si>
    <t xml:space="preserve">solution preparation </t>
  </si>
  <si>
    <t>final conc. In ppm</t>
  </si>
  <si>
    <t>absorbance of the final conc. Solution</t>
  </si>
  <si>
    <t>con found from calibration curve</t>
  </si>
  <si>
    <t xml:space="preserve">conc. of original solution </t>
  </si>
  <si>
    <t>calibration curve equatation</t>
  </si>
  <si>
    <t>C=K*ABS+B</t>
  </si>
  <si>
    <t>where K=</t>
  </si>
  <si>
    <t>B=</t>
  </si>
  <si>
    <t>initial con.</t>
  </si>
  <si>
    <t>Abs. before equilibrium</t>
  </si>
  <si>
    <t>Abs. after equilibrium</t>
  </si>
  <si>
    <t>conc. Before equilibrium</t>
  </si>
  <si>
    <t>conc. after equilibrium</t>
  </si>
  <si>
    <t>wt. of hydrogel</t>
  </si>
  <si>
    <t>Binding ratio</t>
  </si>
  <si>
    <t>% Removal</t>
  </si>
  <si>
    <t>Time</t>
  </si>
  <si>
    <t>Sr. No.</t>
  </si>
  <si>
    <t>250 PPM Sol. V=</t>
  </si>
  <si>
    <t>0.050Lit</t>
  </si>
  <si>
    <t>C</t>
  </si>
  <si>
    <t>Qe</t>
  </si>
  <si>
    <t>Removal efficiency (%)</t>
  </si>
  <si>
    <t>Reactive Red 152</t>
  </si>
  <si>
    <t>Wavelength=520nm</t>
  </si>
  <si>
    <t>Binding Ratio of Nanohydrogel VUV 05</t>
  </si>
  <si>
    <t>5ml of 50</t>
  </si>
  <si>
    <t>Time (h)</t>
  </si>
  <si>
    <t>Single Dye Removal Adsorption data: 1. Effect of Treatment Time</t>
  </si>
  <si>
    <t>Fig. 12 The effect of treatment time on dye adsorption</t>
  </si>
  <si>
    <t>Wavelength=520 nm</t>
  </si>
  <si>
    <t>200 PPM solution=0.050 Lit</t>
  </si>
  <si>
    <t>abs. of the final conc. Solution</t>
  </si>
  <si>
    <t>Absorbance</t>
  </si>
  <si>
    <t>Dye Solutiion (PPM)</t>
  </si>
  <si>
    <t>Absorption before equilibrim</t>
  </si>
  <si>
    <t>Langmuir Isotherm</t>
  </si>
  <si>
    <t>Slope=1/qo b</t>
  </si>
  <si>
    <t>b=1/slope*q0</t>
  </si>
  <si>
    <t>intercept=1/q0</t>
  </si>
  <si>
    <t>q0=1/intercept</t>
  </si>
  <si>
    <t>Intercept</t>
  </si>
  <si>
    <t>Slope</t>
  </si>
  <si>
    <r>
      <t>q</t>
    </r>
    <r>
      <rPr>
        <sz val="8"/>
        <color indexed="8"/>
        <rFont val="Times New Roman"/>
        <family val="1"/>
      </rPr>
      <t>0</t>
    </r>
  </si>
  <si>
    <t>b</t>
  </si>
  <si>
    <t>R2</t>
  </si>
  <si>
    <t>Freundlich Isotherm</t>
  </si>
  <si>
    <t>Slope=1/n</t>
  </si>
  <si>
    <t>n=1/slope</t>
  </si>
  <si>
    <t>Intercept=log Kf</t>
  </si>
  <si>
    <t>Kf=ln*Int</t>
  </si>
  <si>
    <t>Kf</t>
  </si>
  <si>
    <t>n</t>
  </si>
  <si>
    <t>Single Dye Removal Adsorption data: 2. Effect of initial dye concentration</t>
  </si>
  <si>
    <t>Fig. 13 The effect of initial dye concentrations on dye adsorption</t>
  </si>
  <si>
    <t>1/qe</t>
  </si>
  <si>
    <t>1/Ce</t>
  </si>
  <si>
    <t>log qe</t>
  </si>
  <si>
    <t>log ce</t>
  </si>
  <si>
    <t>300 PPM solution=0.050 Lit</t>
  </si>
  <si>
    <t>pH</t>
  </si>
  <si>
    <t>Single Dye Removal Adsorption data: 3. Effect of pH</t>
  </si>
  <si>
    <r>
      <t xml:space="preserve">Fig. 14 </t>
    </r>
    <r>
      <rPr>
        <sz val="11"/>
        <color theme="1"/>
        <rFont val="Calibri"/>
        <family val="2"/>
        <scheme val="minor"/>
      </rPr>
      <t>The effect of pH on dyes adsorption</t>
    </r>
  </si>
  <si>
    <t>Single Dye Removal Adsorption data: 4. Effect of adsorbent dose</t>
  </si>
  <si>
    <t>2h</t>
  </si>
  <si>
    <r>
      <t>Fig. 15</t>
    </r>
    <r>
      <rPr>
        <sz val="11"/>
        <color theme="1"/>
        <rFont val="Calibri"/>
        <family val="2"/>
        <scheme val="minor"/>
      </rPr>
      <t xml:space="preserve"> The effect of adsorbent dose on dyes adsorption</t>
    </r>
  </si>
  <si>
    <t>Mixture of Dyes Removal Adsorption data: 1. Effect of Treatment Time</t>
  </si>
  <si>
    <t>Dyes Effluent</t>
  </si>
  <si>
    <t>Reactive Blue 222: Wavelength=615 nm</t>
  </si>
  <si>
    <t>Reactive Black 5: Wavelength=597 nm</t>
  </si>
  <si>
    <t>30 solution=0.050 Lit</t>
  </si>
  <si>
    <t>Reactive Red 195: Wavelength=542 nm</t>
  </si>
  <si>
    <t>Dye Name</t>
  </si>
  <si>
    <t>Original Solution</t>
  </si>
  <si>
    <t>RB-222</t>
  </si>
  <si>
    <t>RB-5</t>
  </si>
  <si>
    <t>RR-195</t>
  </si>
  <si>
    <t>Reactive Blue 222=615 nm</t>
  </si>
  <si>
    <t>Sample code</t>
  </si>
  <si>
    <t>Absorbance before equilibrium</t>
  </si>
  <si>
    <t>Absorbance After equilibrium</t>
  </si>
  <si>
    <t>Wt.of Hydrogel</t>
  </si>
  <si>
    <t>unreacted</t>
  </si>
  <si>
    <t>Removal efficieny</t>
  </si>
  <si>
    <t>F</t>
  </si>
  <si>
    <t>Reactive Black 5=597 nm</t>
  </si>
  <si>
    <t>Original dye Solution</t>
  </si>
  <si>
    <t>Reactive Red 195=542 nm</t>
  </si>
  <si>
    <t>Mixture of Dyes Removal Adsorption data: 2. Effect of initial dye concentration</t>
  </si>
  <si>
    <t>A</t>
  </si>
  <si>
    <t>B</t>
  </si>
  <si>
    <t>D</t>
  </si>
  <si>
    <t>E</t>
  </si>
  <si>
    <t>G</t>
  </si>
  <si>
    <t>Mixture of Dyes Removal Adsorption data: 3. Effect of pH</t>
  </si>
  <si>
    <t>pH of dye effluent</t>
  </si>
  <si>
    <t>Mixture of Dyes Removal Adsorption data: 4. Effect of adsorbent dose</t>
  </si>
  <si>
    <t>Adsorbent dose (g)</t>
  </si>
  <si>
    <t>Binding Ratio of Nanohydrogel VUV-05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</si>
</sst>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23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20"/>
      <color theme="1"/>
      <name val="Times New Roman"/>
      <family val="1"/>
    </font>
    <font>
      <b/>
      <sz val="22"/>
      <color rgb="FFFF0000"/>
      <name val="Times New Roman"/>
      <family val="1"/>
    </font>
    <font>
      <sz val="12"/>
      <color rgb="FFFF0000"/>
      <name val="Times New Roman"/>
      <family val="1"/>
    </font>
    <font>
      <b/>
      <u/>
      <sz val="20"/>
      <color theme="1"/>
      <name val="Times New Roman"/>
      <family val="1"/>
    </font>
    <font>
      <sz val="8"/>
      <color indexed="8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20"/>
      <color rgb="FF000000"/>
      <name val="Times New Roman"/>
      <family val="1"/>
    </font>
    <font>
      <sz val="11"/>
      <color theme="1"/>
      <name val="Calibri"/>
      <family val="2"/>
    </font>
    <font>
      <b/>
      <sz val="18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8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6"/>
      <color rgb="FF000000"/>
      <name val="Times New Roman"/>
      <family val="1"/>
    </font>
    <font>
      <sz val="11"/>
      <color rgb="FF000000"/>
      <name val="Times New Roman"/>
      <family val="1"/>
    </font>
    <font>
      <b/>
      <sz val="22"/>
      <color rgb="FF002060"/>
      <name val="Times New Roman"/>
      <family val="1"/>
    </font>
    <font>
      <sz val="12"/>
      <color rgb="FF00206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164" fontId="2" fillId="0" borderId="3" xfId="0" applyNumberFormat="1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7" xfId="0" applyFont="1" applyBorder="1"/>
    <xf numFmtId="0" fontId="2" fillId="0" borderId="0" xfId="0" applyFont="1" applyAlignment="1"/>
    <xf numFmtId="0" fontId="3" fillId="0" borderId="0" xfId="0" applyFont="1"/>
    <xf numFmtId="0" fontId="2" fillId="0" borderId="7" xfId="0" applyFont="1" applyFill="1" applyBorder="1"/>
    <xf numFmtId="0" fontId="1" fillId="0" borderId="7" xfId="0" applyFont="1" applyBorder="1"/>
    <xf numFmtId="0" fontId="4" fillId="0" borderId="0" xfId="0" applyFont="1"/>
    <xf numFmtId="165" fontId="2" fillId="0" borderId="7" xfId="0" applyNumberFormat="1" applyFont="1" applyBorder="1"/>
    <xf numFmtId="165" fontId="2" fillId="0" borderId="7" xfId="0" applyNumberFormat="1" applyFont="1" applyFill="1" applyBorder="1"/>
    <xf numFmtId="165" fontId="2" fillId="0" borderId="7" xfId="0" applyNumberFormat="1" applyFont="1" applyBorder="1" applyAlignment="1">
      <alignment horizontal="center"/>
    </xf>
    <xf numFmtId="0" fontId="7" fillId="0" borderId="0" xfId="0" applyFont="1"/>
    <xf numFmtId="0" fontId="6" fillId="2" borderId="7" xfId="0" applyFont="1" applyFill="1" applyBorder="1"/>
    <xf numFmtId="0" fontId="2" fillId="2" borderId="7" xfId="0" applyFont="1" applyFill="1" applyBorder="1"/>
    <xf numFmtId="0" fontId="7" fillId="2" borderId="7" xfId="0" applyFont="1" applyFill="1" applyBorder="1"/>
    <xf numFmtId="0" fontId="5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0" xfId="0" applyBorder="1"/>
    <xf numFmtId="165" fontId="2" fillId="0" borderId="0" xfId="0" applyNumberFormat="1" applyFont="1" applyBorder="1" applyAlignment="1">
      <alignment horizontal="center"/>
    </xf>
    <xf numFmtId="165" fontId="2" fillId="0" borderId="0" xfId="0" applyNumberFormat="1" applyFont="1" applyBorder="1"/>
    <xf numFmtId="0" fontId="8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/>
    <xf numFmtId="0" fontId="10" fillId="0" borderId="0" xfId="0" applyFont="1" applyBorder="1"/>
    <xf numFmtId="0" fontId="11" fillId="0" borderId="0" xfId="0" applyFont="1" applyBorder="1"/>
    <xf numFmtId="0" fontId="12" fillId="0" borderId="0" xfId="0" applyFont="1" applyBorder="1"/>
    <xf numFmtId="0" fontId="11" fillId="0" borderId="7" xfId="0" applyFont="1" applyBorder="1" applyAlignment="1">
      <alignment horizontal="center"/>
    </xf>
    <xf numFmtId="0" fontId="13" fillId="0" borderId="0" xfId="0" applyFont="1" applyBorder="1"/>
    <xf numFmtId="165" fontId="11" fillId="0" borderId="7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/>
    <xf numFmtId="164" fontId="11" fillId="0" borderId="7" xfId="0" applyNumberFormat="1" applyFont="1" applyBorder="1" applyAlignment="1">
      <alignment horizontal="center"/>
    </xf>
    <xf numFmtId="165" fontId="11" fillId="0" borderId="7" xfId="0" applyNumberFormat="1" applyFont="1" applyBorder="1"/>
    <xf numFmtId="0" fontId="13" fillId="0" borderId="7" xfId="0" applyFont="1" applyBorder="1"/>
    <xf numFmtId="0" fontId="11" fillId="0" borderId="7" xfId="0" applyFont="1" applyBorder="1"/>
    <xf numFmtId="165" fontId="11" fillId="0" borderId="0" xfId="0" applyNumberFormat="1" applyFont="1" applyBorder="1" applyAlignment="1">
      <alignment horizontal="center"/>
    </xf>
    <xf numFmtId="165" fontId="11" fillId="0" borderId="0" xfId="0" applyNumberFormat="1" applyFont="1" applyBorder="1"/>
    <xf numFmtId="0" fontId="11" fillId="0" borderId="1" xfId="0" applyFont="1" applyBorder="1"/>
    <xf numFmtId="0" fontId="11" fillId="0" borderId="2" xfId="0" applyFont="1" applyBorder="1" applyAlignment="1">
      <alignment horizontal="center"/>
    </xf>
    <xf numFmtId="164" fontId="11" fillId="0" borderId="3" xfId="0" applyNumberFormat="1" applyFont="1" applyBorder="1" applyAlignment="1">
      <alignment horizontal="center"/>
    </xf>
    <xf numFmtId="0" fontId="11" fillId="0" borderId="4" xfId="0" applyFont="1" applyBorder="1"/>
    <xf numFmtId="0" fontId="11" fillId="0" borderId="5" xfId="0" applyFont="1" applyBorder="1" applyAlignment="1">
      <alignment horizontal="center"/>
    </xf>
    <xf numFmtId="165" fontId="11" fillId="0" borderId="6" xfId="0" applyNumberFormat="1" applyFont="1" applyBorder="1" applyAlignment="1">
      <alignment horizontal="center"/>
    </xf>
    <xf numFmtId="0" fontId="1" fillId="0" borderId="0" xfId="0" applyFont="1" applyBorder="1"/>
    <xf numFmtId="0" fontId="2" fillId="0" borderId="0" xfId="0" applyFont="1" applyBorder="1" applyAlignment="1"/>
    <xf numFmtId="164" fontId="2" fillId="0" borderId="7" xfId="0" applyNumberFormat="1" applyFont="1" applyBorder="1"/>
    <xf numFmtId="0" fontId="14" fillId="0" borderId="0" xfId="0" applyFont="1"/>
    <xf numFmtId="0" fontId="15" fillId="0" borderId="0" xfId="0" applyFont="1"/>
    <xf numFmtId="0" fontId="1" fillId="0" borderId="7" xfId="0" applyFont="1" applyBorder="1" applyAlignment="1">
      <alignment horizontal="center"/>
    </xf>
    <xf numFmtId="9" fontId="1" fillId="0" borderId="7" xfId="0" applyNumberFormat="1" applyFont="1" applyBorder="1" applyAlignment="1">
      <alignment horizontal="center"/>
    </xf>
    <xf numFmtId="0" fontId="3" fillId="0" borderId="7" xfId="0" applyFont="1" applyBorder="1"/>
    <xf numFmtId="0" fontId="1" fillId="0" borderId="7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6" fillId="0" borderId="7" xfId="0" applyFont="1" applyBorder="1" applyAlignment="1">
      <alignment horizontal="center"/>
    </xf>
    <xf numFmtId="2" fontId="16" fillId="0" borderId="7" xfId="0" applyNumberFormat="1" applyFon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17" fillId="0" borderId="0" xfId="0" applyFont="1" applyBorder="1"/>
    <xf numFmtId="0" fontId="18" fillId="0" borderId="0" xfId="0" applyFont="1" applyBorder="1"/>
    <xf numFmtId="0" fontId="10" fillId="0" borderId="7" xfId="0" applyFont="1" applyBorder="1" applyAlignment="1">
      <alignment horizontal="center"/>
    </xf>
    <xf numFmtId="9" fontId="10" fillId="0" borderId="7" xfId="0" applyNumberFormat="1" applyFont="1" applyBorder="1" applyAlignment="1">
      <alignment horizontal="center"/>
    </xf>
    <xf numFmtId="0" fontId="19" fillId="0" borderId="7" xfId="0" applyFont="1" applyBorder="1"/>
    <xf numFmtId="0" fontId="10" fillId="0" borderId="7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0" fillId="0" borderId="7" xfId="0" applyNumberFormat="1" applyFont="1" applyBorder="1" applyAlignment="1">
      <alignment horizontal="center"/>
    </xf>
    <xf numFmtId="2" fontId="20" fillId="0" borderId="7" xfId="0" applyNumberFormat="1" applyFont="1" applyBorder="1" applyAlignment="1">
      <alignment horizontal="center"/>
    </xf>
    <xf numFmtId="2" fontId="13" fillId="0" borderId="7" xfId="0" applyNumberFormat="1" applyFont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9" fontId="13" fillId="0" borderId="0" xfId="0" applyNumberFormat="1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2" fontId="20" fillId="0" borderId="0" xfId="0" applyNumberFormat="1" applyFont="1" applyBorder="1" applyAlignment="1">
      <alignment horizontal="center"/>
    </xf>
    <xf numFmtId="2" fontId="13" fillId="0" borderId="0" xfId="0" applyNumberFormat="1" applyFont="1" applyBorder="1" applyAlignment="1">
      <alignment horizontal="center"/>
    </xf>
    <xf numFmtId="9" fontId="16" fillId="0" borderId="7" xfId="0" applyNumberFormat="1" applyFont="1" applyBorder="1" applyAlignment="1">
      <alignment horizontal="center"/>
    </xf>
    <xf numFmtId="0" fontId="16" fillId="0" borderId="7" xfId="0" applyFont="1" applyFill="1" applyBorder="1" applyAlignment="1">
      <alignment horizontal="center"/>
    </xf>
    <xf numFmtId="9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20" fillId="0" borderId="7" xfId="0" applyFont="1" applyFill="1" applyBorder="1" applyAlignment="1">
      <alignment horizontal="center"/>
    </xf>
    <xf numFmtId="0" fontId="13" fillId="0" borderId="7" xfId="0" applyNumberFormat="1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21" fillId="3" borderId="7" xfId="0" applyFont="1" applyFill="1" applyBorder="1"/>
    <xf numFmtId="0" fontId="22" fillId="3" borderId="7" xfId="0" applyFont="1" applyFill="1" applyBorder="1"/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/>
      <c:scatterChart>
        <c:scatterStyle val="lineMarker"/>
        <c:ser>
          <c:idx val="0"/>
          <c:order val="0"/>
          <c:tx>
            <c:v>Treatment Time</c:v>
          </c:tx>
          <c:xVal>
            <c:numRef>
              <c:f>'Dye removal adsorption data'!$D$13:$D$18</c:f>
              <c:numCache>
                <c:formatCode>General</c:formatCode>
                <c:ptCount val="6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</c:numCache>
            </c:numRef>
          </c:xVal>
          <c:yVal>
            <c:numRef>
              <c:f>'Dye removal adsorption data'!$J$13:$J$18</c:f>
              <c:numCache>
                <c:formatCode>0.0000</c:formatCode>
                <c:ptCount val="6"/>
                <c:pt idx="0">
                  <c:v>60.170611855542703</c:v>
                </c:pt>
                <c:pt idx="1">
                  <c:v>70.664218320951633</c:v>
                </c:pt>
                <c:pt idx="2">
                  <c:v>79.859835136458088</c:v>
                </c:pt>
                <c:pt idx="3">
                  <c:v>87.336986781671072</c:v>
                </c:pt>
                <c:pt idx="4">
                  <c:v>87.702617668967562</c:v>
                </c:pt>
                <c:pt idx="5">
                  <c:v>88.068248556264024</c:v>
                </c:pt>
              </c:numCache>
            </c:numRef>
          </c:yVal>
        </c:ser>
        <c:axId val="67888256"/>
        <c:axId val="67889792"/>
      </c:scatterChart>
      <c:valAx>
        <c:axId val="67888256"/>
        <c:scaling>
          <c:orientation val="minMax"/>
        </c:scaling>
        <c:axPos val="b"/>
        <c:numFmt formatCode="General" sourceLinked="1"/>
        <c:tickLblPos val="nextTo"/>
        <c:crossAx val="67889792"/>
        <c:crosses val="autoZero"/>
        <c:crossBetween val="midCat"/>
      </c:valAx>
      <c:valAx>
        <c:axId val="67889792"/>
        <c:scaling>
          <c:orientation val="minMax"/>
        </c:scaling>
        <c:axPos val="l"/>
        <c:majorGridlines/>
        <c:numFmt formatCode="0.0000" sourceLinked="1"/>
        <c:tickLblPos val="nextTo"/>
        <c:crossAx val="67888256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/>
      <c:scatterChart>
        <c:scatterStyle val="lineMarker"/>
        <c:ser>
          <c:idx val="0"/>
          <c:order val="0"/>
          <c:tx>
            <c:v>Initial dye concentration</c:v>
          </c:tx>
          <c:xVal>
            <c:numRef>
              <c:f>[1]Sheet1!$E$13:$E$18</c:f>
              <c:numCache>
                <c:formatCode>General</c:formatCode>
                <c:ptCount val="6"/>
                <c:pt idx="0">
                  <c:v>48.941890000000001</c:v>
                </c:pt>
                <c:pt idx="1">
                  <c:v>97.883780000000002</c:v>
                </c:pt>
                <c:pt idx="2">
                  <c:v>146.82567</c:v>
                </c:pt>
                <c:pt idx="3">
                  <c:v>195.76756</c:v>
                </c:pt>
                <c:pt idx="4">
                  <c:v>244.70945</c:v>
                </c:pt>
                <c:pt idx="5">
                  <c:v>293.65134</c:v>
                </c:pt>
              </c:numCache>
            </c:numRef>
          </c:xVal>
          <c:yVal>
            <c:numRef>
              <c:f>[1]Sheet1!$K$13:$K$18</c:f>
              <c:numCache>
                <c:formatCode>General</c:formatCode>
                <c:ptCount val="6"/>
                <c:pt idx="0">
                  <c:v>93.345536921438878</c:v>
                </c:pt>
                <c:pt idx="1">
                  <c:v>91.846440748405925</c:v>
                </c:pt>
                <c:pt idx="2">
                  <c:v>91.822062177547011</c:v>
                </c:pt>
                <c:pt idx="3">
                  <c:v>90.98720339570049</c:v>
                </c:pt>
                <c:pt idx="4">
                  <c:v>89.499084730892093</c:v>
                </c:pt>
                <c:pt idx="5">
                  <c:v>87.53808376968415</c:v>
                </c:pt>
              </c:numCache>
            </c:numRef>
          </c:yVal>
        </c:ser>
        <c:axId val="68993024"/>
        <c:axId val="68994560"/>
      </c:scatterChart>
      <c:valAx>
        <c:axId val="68993024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8994560"/>
        <c:crosses val="autoZero"/>
        <c:crossBetween val="midCat"/>
      </c:valAx>
      <c:valAx>
        <c:axId val="68994560"/>
        <c:scaling>
          <c:orientation val="minMax"/>
        </c:scaling>
        <c:axPos val="l"/>
        <c:majorGridlines/>
        <c:numFmt formatCode="General" sourceLinked="1"/>
        <c:tickLblPos val="nextTo"/>
        <c:crossAx val="68993024"/>
        <c:crosses val="autoZero"/>
        <c:crossBetween val="midCat"/>
      </c:valAx>
    </c:plotArea>
    <c:legend>
      <c:legendPos val="r"/>
      <c:layout/>
    </c:legend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plotArea>
      <c:layout/>
      <c:scatterChart>
        <c:scatterStyle val="lineMarker"/>
        <c:ser>
          <c:idx val="0"/>
          <c:order val="0"/>
          <c:tx>
            <c:v>Effect of pH</c:v>
          </c:tx>
          <c:xVal>
            <c:numRef>
              <c:f>[2]Sheet1!$D$13:$D$18</c:f>
              <c:numCache>
                <c:formatCode>General</c:formatCode>
                <c:ptCount val="6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</c:numCache>
            </c:numRef>
          </c:xVal>
          <c:yVal>
            <c:numRef>
              <c:f>[2]Sheet1!$K$13:$K$18</c:f>
              <c:numCache>
                <c:formatCode>General</c:formatCode>
                <c:ptCount val="6"/>
                <c:pt idx="0">
                  <c:v>533.54712000000006</c:v>
                </c:pt>
                <c:pt idx="1">
                  <c:v>523.02505600000006</c:v>
                </c:pt>
                <c:pt idx="2">
                  <c:v>525.172416</c:v>
                </c:pt>
                <c:pt idx="3">
                  <c:v>520.34085600000003</c:v>
                </c:pt>
                <c:pt idx="4">
                  <c:v>524.95767999999998</c:v>
                </c:pt>
                <c:pt idx="5">
                  <c:v>567.90488000000005</c:v>
                </c:pt>
              </c:numCache>
            </c:numRef>
          </c:yVal>
        </c:ser>
        <c:axId val="70009984"/>
        <c:axId val="70011520"/>
      </c:scatterChart>
      <c:valAx>
        <c:axId val="70009984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011520"/>
        <c:crosses val="autoZero"/>
        <c:crossBetween val="midCat"/>
      </c:valAx>
      <c:valAx>
        <c:axId val="70011520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009984"/>
        <c:crosses val="autoZero"/>
        <c:crossBetween val="midCat"/>
      </c:valAx>
    </c:plotArea>
    <c:legend>
      <c:legendPos val="r"/>
      <c:layout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/>
      <c:scatterChart>
        <c:scatterStyle val="lineMarker"/>
        <c:ser>
          <c:idx val="0"/>
          <c:order val="0"/>
          <c:tx>
            <c:v>Adsorbent Dose</c:v>
          </c:tx>
          <c:xVal>
            <c:numRef>
              <c:f>'[3]RR 152'!$H$13:$H$17</c:f>
              <c:numCache>
                <c:formatCode>General</c:formatCode>
                <c:ptCount val="5"/>
                <c:pt idx="0">
                  <c:v>0.01</c:v>
                </c:pt>
                <c:pt idx="1">
                  <c:v>0.02</c:v>
                </c:pt>
                <c:pt idx="2">
                  <c:v>0.03</c:v>
                </c:pt>
                <c:pt idx="3">
                  <c:v>0.04</c:v>
                </c:pt>
                <c:pt idx="4">
                  <c:v>0.05</c:v>
                </c:pt>
              </c:numCache>
            </c:numRef>
          </c:xVal>
          <c:yVal>
            <c:numRef>
              <c:f>'[3]RR 152'!$J$13:$J$17</c:f>
              <c:numCache>
                <c:formatCode>General</c:formatCode>
                <c:ptCount val="5"/>
                <c:pt idx="0">
                  <c:v>58.086515797952778</c:v>
                </c:pt>
                <c:pt idx="1">
                  <c:v>76.148681630398826</c:v>
                </c:pt>
                <c:pt idx="2">
                  <c:v>87.830588479521339</c:v>
                </c:pt>
                <c:pt idx="3">
                  <c:v>88.79951033085699</c:v>
                </c:pt>
                <c:pt idx="4">
                  <c:v>90.042655347665033</c:v>
                </c:pt>
              </c:numCache>
            </c:numRef>
          </c:yVal>
        </c:ser>
        <c:axId val="70022272"/>
        <c:axId val="70023808"/>
      </c:scatterChart>
      <c:valAx>
        <c:axId val="70022272"/>
        <c:scaling>
          <c:orientation val="minMax"/>
        </c:scaling>
        <c:axPos val="b"/>
        <c:numFmt formatCode="General" sourceLinked="1"/>
        <c:tickLblPos val="nextTo"/>
        <c:crossAx val="70023808"/>
        <c:crosses val="autoZero"/>
        <c:crossBetween val="midCat"/>
      </c:valAx>
      <c:valAx>
        <c:axId val="70023808"/>
        <c:scaling>
          <c:orientation val="minMax"/>
        </c:scaling>
        <c:axPos val="l"/>
        <c:majorGridlines/>
        <c:numFmt formatCode="General" sourceLinked="1"/>
        <c:tickLblPos val="nextTo"/>
        <c:crossAx val="70022272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1277744</xdr:colOff>
      <xdr:row>20</xdr:row>
      <xdr:rowOff>116158</xdr:rowOff>
    </xdr:from>
    <xdr:to>
      <xdr:col>7</xdr:col>
      <xdr:colOff>1115122</xdr:colOff>
      <xdr:row>34</xdr:row>
      <xdr:rowOff>69696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23233</xdr:colOff>
      <xdr:row>63</xdr:row>
      <xdr:rowOff>30666</xdr:rowOff>
    </xdr:from>
    <xdr:to>
      <xdr:col>7</xdr:col>
      <xdr:colOff>309448</xdr:colOff>
      <xdr:row>76</xdr:row>
      <xdr:rowOff>68766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615640</xdr:colOff>
      <xdr:row>117</xdr:row>
      <xdr:rowOff>69696</xdr:rowOff>
    </xdr:from>
    <xdr:to>
      <xdr:col>7</xdr:col>
      <xdr:colOff>869905</xdr:colOff>
      <xdr:row>131</xdr:row>
      <xdr:rowOff>25652</xdr:rowOff>
    </xdr:to>
    <xdr:graphicFrame macro="">
      <xdr:nvGraphicFramePr>
        <xdr:cNvPr id="1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3275671</xdr:colOff>
      <xdr:row>155</xdr:row>
      <xdr:rowOff>23232</xdr:rowOff>
    </xdr:from>
    <xdr:to>
      <xdr:col>7</xdr:col>
      <xdr:colOff>232319</xdr:colOff>
      <xdr:row>169</xdr:row>
      <xdr:rowOff>1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DR-Initial%20dye%20concentrati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SDR-Effect%20of%20pH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SDR-Effect%20of%20adsorbent%20dos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3">
          <cell r="E13">
            <v>48.941890000000001</v>
          </cell>
          <cell r="K13">
            <v>93.345536921438878</v>
          </cell>
        </row>
        <row r="14">
          <cell r="E14">
            <v>97.883780000000002</v>
          </cell>
          <cell r="K14">
            <v>91.846440748405925</v>
          </cell>
        </row>
        <row r="15">
          <cell r="E15">
            <v>146.82567</v>
          </cell>
          <cell r="K15">
            <v>91.822062177547011</v>
          </cell>
        </row>
        <row r="16">
          <cell r="E16">
            <v>195.76756</v>
          </cell>
          <cell r="K16">
            <v>90.98720339570049</v>
          </cell>
        </row>
        <row r="17">
          <cell r="E17">
            <v>244.70945</v>
          </cell>
          <cell r="K17">
            <v>89.499084730892093</v>
          </cell>
        </row>
        <row r="18">
          <cell r="E18">
            <v>293.65134</v>
          </cell>
          <cell r="K18">
            <v>87.53808376968415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3">
          <cell r="D13">
            <v>2</v>
          </cell>
          <cell r="K13">
            <v>533.54712000000006</v>
          </cell>
        </row>
        <row r="14">
          <cell r="D14">
            <v>4</v>
          </cell>
          <cell r="K14">
            <v>523.02505600000006</v>
          </cell>
        </row>
        <row r="15">
          <cell r="D15">
            <v>6</v>
          </cell>
          <cell r="K15">
            <v>525.172416</v>
          </cell>
        </row>
        <row r="16">
          <cell r="D16">
            <v>8</v>
          </cell>
          <cell r="K16">
            <v>520.34085600000003</v>
          </cell>
        </row>
        <row r="17">
          <cell r="D17">
            <v>10</v>
          </cell>
          <cell r="K17">
            <v>524.95767999999998</v>
          </cell>
        </row>
        <row r="18">
          <cell r="D18">
            <v>12</v>
          </cell>
          <cell r="K18">
            <v>567.90488000000005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R 152"/>
    </sheetNames>
    <sheetDataSet>
      <sheetData sheetId="0">
        <row r="13">
          <cell r="H13">
            <v>0.01</v>
          </cell>
          <cell r="J13">
            <v>58.086515797952778</v>
          </cell>
        </row>
        <row r="14">
          <cell r="H14">
            <v>0.02</v>
          </cell>
          <cell r="J14">
            <v>76.148681630398826</v>
          </cell>
        </row>
        <row r="15">
          <cell r="H15">
            <v>0.03</v>
          </cell>
          <cell r="J15">
            <v>87.830588479521339</v>
          </cell>
        </row>
        <row r="16">
          <cell r="H16">
            <v>0.04</v>
          </cell>
          <cell r="J16">
            <v>88.79951033085699</v>
          </cell>
        </row>
        <row r="17">
          <cell r="H17">
            <v>0.05</v>
          </cell>
          <cell r="J17">
            <v>90.042655347665033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65"/>
  <sheetViews>
    <sheetView tabSelected="1" topLeftCell="B373" zoomScale="82" zoomScaleNormal="82" workbookViewId="0">
      <selection activeCell="G174" sqref="G174"/>
    </sheetView>
  </sheetViews>
  <sheetFormatPr defaultRowHeight="15.75"/>
  <cols>
    <col min="1" max="1" width="17.42578125" style="3" customWidth="1"/>
    <col min="2" max="2" width="21.28515625" style="3" bestFit="1" customWidth="1"/>
    <col min="3" max="3" width="23.42578125" style="3" customWidth="1"/>
    <col min="4" max="4" width="31.5703125" style="3" bestFit="1" customWidth="1"/>
    <col min="5" max="5" width="49.42578125" style="3" bestFit="1" customWidth="1"/>
    <col min="6" max="6" width="39.28515625" style="3" customWidth="1"/>
    <col min="7" max="7" width="25.42578125" style="3" bestFit="1" customWidth="1"/>
    <col min="8" max="8" width="29.5703125" style="3" bestFit="1" customWidth="1"/>
    <col min="9" max="9" width="13.140625" style="3" bestFit="1" customWidth="1"/>
    <col min="10" max="10" width="11.5703125" style="3" bestFit="1" customWidth="1"/>
    <col min="11" max="16384" width="9.140625" style="3"/>
  </cols>
  <sheetData>
    <row r="1" spans="1:10" ht="27">
      <c r="A1" s="94" t="s">
        <v>34</v>
      </c>
      <c r="B1" s="95"/>
      <c r="C1" s="95"/>
      <c r="D1" s="95"/>
      <c r="E1" s="95"/>
      <c r="F1" s="20"/>
    </row>
    <row r="2" spans="1:10" ht="20.25">
      <c r="E2" s="13" t="s">
        <v>29</v>
      </c>
    </row>
    <row r="3" spans="1:10">
      <c r="A3" s="1" t="s">
        <v>104</v>
      </c>
      <c r="E3" s="1" t="s">
        <v>30</v>
      </c>
      <c r="F3" s="3" t="s">
        <v>0</v>
      </c>
    </row>
    <row r="4" spans="1:10">
      <c r="A4" s="3" t="s">
        <v>24</v>
      </c>
      <c r="B4" s="3" t="s">
        <v>25</v>
      </c>
      <c r="F4" s="3" t="s">
        <v>2</v>
      </c>
    </row>
    <row r="5" spans="1:10">
      <c r="F5" s="3" t="s">
        <v>1</v>
      </c>
    </row>
    <row r="7" spans="1:10">
      <c r="A7" s="4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</row>
    <row r="8" spans="1:10" s="2" customFormat="1">
      <c r="A8" s="4">
        <v>1</v>
      </c>
      <c r="B8" s="4">
        <v>200</v>
      </c>
      <c r="C8" s="4" t="s">
        <v>32</v>
      </c>
      <c r="D8" s="4">
        <v>20</v>
      </c>
      <c r="E8" s="4">
        <v>0.38400000000000001</v>
      </c>
      <c r="F8" s="19">
        <f>($D$26*E8)+$D$27</f>
        <v>19.576756</v>
      </c>
      <c r="G8" s="19">
        <f>(F8*10)</f>
        <v>195.76756</v>
      </c>
    </row>
    <row r="9" spans="1:10">
      <c r="G9" s="12"/>
    </row>
    <row r="12" spans="1:10" s="2" customFormat="1">
      <c r="A12" s="4" t="s">
        <v>23</v>
      </c>
      <c r="B12" s="4" t="s">
        <v>14</v>
      </c>
      <c r="C12" s="4" t="s">
        <v>15</v>
      </c>
      <c r="D12" s="4" t="s">
        <v>33</v>
      </c>
      <c r="E12" s="4" t="s">
        <v>16</v>
      </c>
      <c r="F12" s="4" t="s">
        <v>17</v>
      </c>
      <c r="G12" s="4" t="s">
        <v>18</v>
      </c>
      <c r="H12" s="4" t="s">
        <v>19</v>
      </c>
      <c r="I12" s="4" t="s">
        <v>20</v>
      </c>
      <c r="J12" s="4" t="s">
        <v>21</v>
      </c>
    </row>
    <row r="13" spans="1:10">
      <c r="A13" s="4">
        <v>1</v>
      </c>
      <c r="B13" s="4">
        <v>4</v>
      </c>
      <c r="C13" s="4">
        <v>0.112</v>
      </c>
      <c r="D13" s="4">
        <v>0.5</v>
      </c>
      <c r="E13" s="4">
        <v>2.198</v>
      </c>
      <c r="G13" s="19">
        <f t="shared" ref="G13:G18" si="0">($D$26)*E13+($D$27)</f>
        <v>116.959532</v>
      </c>
      <c r="H13" s="4">
        <v>2.5000000000000001E-2</v>
      </c>
      <c r="I13" s="17">
        <f>($F$15-G13)/H13*0.05</f>
        <v>353.38361600000002</v>
      </c>
      <c r="J13" s="17">
        <f>(($F$15-G13)/$F$15)*100</f>
        <v>60.170611855542703</v>
      </c>
    </row>
    <row r="14" spans="1:10">
      <c r="A14" s="4">
        <v>2</v>
      </c>
      <c r="B14" s="4">
        <v>8</v>
      </c>
      <c r="C14" s="4">
        <v>0.18</v>
      </c>
      <c r="D14" s="4">
        <v>1</v>
      </c>
      <c r="E14" s="4">
        <v>1.6240000000000001</v>
      </c>
      <c r="F14" s="11"/>
      <c r="G14" s="19">
        <f t="shared" si="0"/>
        <v>86.144916000000009</v>
      </c>
      <c r="H14" s="4">
        <v>2.5000000000000001E-2</v>
      </c>
      <c r="I14" s="17">
        <f t="shared" ref="I14:I18" si="1">($F$15-G14)/H14*0.05</f>
        <v>415.01284799999996</v>
      </c>
      <c r="J14" s="17">
        <f t="shared" ref="J14:J18" si="2">(($F$15-G14)/$F$15)*100</f>
        <v>70.664218320951633</v>
      </c>
    </row>
    <row r="15" spans="1:10">
      <c r="A15" s="4">
        <v>3</v>
      </c>
      <c r="B15" s="4">
        <v>12</v>
      </c>
      <c r="C15" s="4">
        <v>0.248</v>
      </c>
      <c r="D15" s="4">
        <v>1.5</v>
      </c>
      <c r="E15" s="4">
        <v>1.121</v>
      </c>
      <c r="F15" s="19">
        <f>(F8*15)</f>
        <v>293.65134</v>
      </c>
      <c r="G15" s="19">
        <f t="shared" si="0"/>
        <v>59.141863999999998</v>
      </c>
      <c r="H15" s="4">
        <v>2.5000000000000001E-2</v>
      </c>
      <c r="I15" s="17">
        <f t="shared" si="1"/>
        <v>469.01895200000001</v>
      </c>
      <c r="J15" s="17">
        <f t="shared" si="2"/>
        <v>79.859835136458088</v>
      </c>
    </row>
    <row r="16" spans="1:10">
      <c r="A16" s="4">
        <v>4</v>
      </c>
      <c r="B16" s="4">
        <v>16</v>
      </c>
      <c r="C16" s="4">
        <v>0.31</v>
      </c>
      <c r="D16" s="4">
        <v>2</v>
      </c>
      <c r="E16" s="4">
        <v>0.71199999999999997</v>
      </c>
      <c r="F16" s="11"/>
      <c r="G16" s="19">
        <f t="shared" si="0"/>
        <v>37.185107999999993</v>
      </c>
      <c r="H16" s="4">
        <v>2.5000000000000001E-2</v>
      </c>
      <c r="I16" s="17">
        <f t="shared" si="1"/>
        <v>512.93246399999998</v>
      </c>
      <c r="J16" s="17">
        <f t="shared" si="2"/>
        <v>87.336986781671072</v>
      </c>
    </row>
    <row r="17" spans="1:10">
      <c r="A17" s="4">
        <v>5</v>
      </c>
      <c r="B17" s="4">
        <v>20</v>
      </c>
      <c r="C17" s="4">
        <v>0.38400000000000001</v>
      </c>
      <c r="D17" s="4">
        <v>3</v>
      </c>
      <c r="E17" s="4">
        <v>0.69199999999999995</v>
      </c>
      <c r="F17" s="11"/>
      <c r="G17" s="19">
        <f t="shared" si="0"/>
        <v>36.111427999999997</v>
      </c>
      <c r="H17" s="4">
        <v>2.5000000000000001E-2</v>
      </c>
      <c r="I17" s="17">
        <f t="shared" si="1"/>
        <v>515.07982400000003</v>
      </c>
      <c r="J17" s="17">
        <f t="shared" si="2"/>
        <v>87.702617668967562</v>
      </c>
    </row>
    <row r="18" spans="1:10">
      <c r="A18" s="4">
        <v>6</v>
      </c>
      <c r="B18" s="11"/>
      <c r="C18" s="11"/>
      <c r="D18" s="4">
        <v>4</v>
      </c>
      <c r="E18" s="4">
        <v>0.67200000000000004</v>
      </c>
      <c r="F18" s="11"/>
      <c r="G18" s="19">
        <f t="shared" si="0"/>
        <v>35.037748000000001</v>
      </c>
      <c r="H18" s="4">
        <v>2.5000000000000001E-2</v>
      </c>
      <c r="I18" s="17">
        <f t="shared" si="1"/>
        <v>517.22718399999997</v>
      </c>
      <c r="J18" s="17">
        <f t="shared" si="2"/>
        <v>88.068248556264024</v>
      </c>
    </row>
    <row r="19" spans="1:10">
      <c r="H19" s="2"/>
    </row>
    <row r="24" spans="1:10">
      <c r="A24" s="1" t="s">
        <v>10</v>
      </c>
    </row>
    <row r="25" spans="1:10" ht="16.5" thickBot="1"/>
    <row r="26" spans="1:10">
      <c r="B26" s="6" t="s">
        <v>11</v>
      </c>
      <c r="C26" s="5" t="s">
        <v>12</v>
      </c>
      <c r="D26" s="7">
        <v>53.683999999999997</v>
      </c>
    </row>
    <row r="27" spans="1:10" ht="16.5" thickBot="1">
      <c r="B27" s="8"/>
      <c r="C27" s="9" t="s">
        <v>13</v>
      </c>
      <c r="D27" s="10">
        <v>-1.0379</v>
      </c>
    </row>
    <row r="36" spans="1:8">
      <c r="G36" s="3" t="s">
        <v>35</v>
      </c>
    </row>
    <row r="40" spans="1:8" ht="27">
      <c r="A40" s="94" t="s">
        <v>59</v>
      </c>
      <c r="B40" s="95"/>
      <c r="C40" s="95"/>
      <c r="D40" s="95"/>
      <c r="E40" s="95"/>
      <c r="F40" s="95"/>
    </row>
    <row r="42" spans="1:8">
      <c r="A42" s="1" t="s">
        <v>104</v>
      </c>
    </row>
    <row r="43" spans="1:8" ht="25.5">
      <c r="D43" s="24" t="s">
        <v>29</v>
      </c>
    </row>
    <row r="44" spans="1:8">
      <c r="D44" s="1" t="s">
        <v>36</v>
      </c>
    </row>
    <row r="45" spans="1:8">
      <c r="A45" s="3" t="s">
        <v>37</v>
      </c>
    </row>
    <row r="48" spans="1:8">
      <c r="A48" s="4" t="s">
        <v>3</v>
      </c>
      <c r="B48" s="4" t="s">
        <v>4</v>
      </c>
      <c r="C48" s="4" t="s">
        <v>5</v>
      </c>
      <c r="D48" s="4" t="s">
        <v>6</v>
      </c>
      <c r="E48" s="4" t="s">
        <v>38</v>
      </c>
      <c r="F48" s="4" t="s">
        <v>8</v>
      </c>
      <c r="G48" s="4" t="s">
        <v>9</v>
      </c>
      <c r="H48"/>
    </row>
    <row r="49" spans="1:15">
      <c r="A49" s="4">
        <v>1</v>
      </c>
      <c r="B49" s="4">
        <v>200</v>
      </c>
      <c r="C49" s="4" t="s">
        <v>32</v>
      </c>
      <c r="D49" s="4">
        <v>20</v>
      </c>
      <c r="E49" s="4">
        <v>0.38400000000000001</v>
      </c>
      <c r="F49" s="19">
        <f>((D68*E49)+D69)</f>
        <v>19.576756</v>
      </c>
      <c r="G49" s="19">
        <f>(F49*10)</f>
        <v>195.76756</v>
      </c>
      <c r="H49"/>
      <c r="I49" s="2"/>
      <c r="J49" s="2"/>
    </row>
    <row r="50" spans="1:15">
      <c r="H50" s="12"/>
    </row>
    <row r="53" spans="1:15">
      <c r="A53" s="4" t="s">
        <v>23</v>
      </c>
      <c r="B53" s="4" t="s">
        <v>14</v>
      </c>
      <c r="C53" s="4" t="s">
        <v>39</v>
      </c>
      <c r="D53" s="4" t="s">
        <v>40</v>
      </c>
      <c r="E53" s="4" t="s">
        <v>17</v>
      </c>
      <c r="F53" s="4" t="s">
        <v>41</v>
      </c>
      <c r="G53" s="4" t="s">
        <v>16</v>
      </c>
      <c r="H53" s="4" t="s">
        <v>18</v>
      </c>
      <c r="I53" s="4" t="s">
        <v>19</v>
      </c>
      <c r="J53" s="4" t="s">
        <v>20</v>
      </c>
      <c r="K53" s="4" t="s">
        <v>21</v>
      </c>
      <c r="L53" s="4" t="s">
        <v>61</v>
      </c>
      <c r="M53" s="4" t="s">
        <v>62</v>
      </c>
      <c r="N53" s="4" t="s">
        <v>63</v>
      </c>
      <c r="O53" s="4" t="s">
        <v>64</v>
      </c>
    </row>
    <row r="54" spans="1:15">
      <c r="A54" s="4">
        <v>1</v>
      </c>
      <c r="B54" s="4">
        <v>4</v>
      </c>
      <c r="C54" s="4">
        <v>0.112</v>
      </c>
      <c r="D54" s="4">
        <v>50</v>
      </c>
      <c r="E54" s="19">
        <v>48.941890000000001</v>
      </c>
      <c r="F54" s="19">
        <v>0.96</v>
      </c>
      <c r="G54" s="4">
        <v>0.08</v>
      </c>
      <c r="H54" s="19">
        <v>3.2568199999999998</v>
      </c>
      <c r="I54" s="4">
        <v>2.5000000000000001E-2</v>
      </c>
      <c r="J54" s="17">
        <v>91.370140000000006</v>
      </c>
      <c r="K54" s="17">
        <v>93.345536921438878</v>
      </c>
      <c r="L54" s="19">
        <v>1.094449455806897E-2</v>
      </c>
      <c r="M54" s="19">
        <v>0.30704797931724814</v>
      </c>
      <c r="N54" s="17">
        <v>1.9608042903509828</v>
      </c>
      <c r="O54" s="17">
        <v>0.51279375636439395</v>
      </c>
    </row>
    <row r="55" spans="1:15">
      <c r="A55" s="4">
        <v>2</v>
      </c>
      <c r="B55" s="4">
        <v>8</v>
      </c>
      <c r="C55" s="4">
        <v>0.18</v>
      </c>
      <c r="D55" s="4">
        <v>100</v>
      </c>
      <c r="E55" s="19">
        <v>97.883780000000002</v>
      </c>
      <c r="F55" s="19">
        <v>1.92</v>
      </c>
      <c r="G55" s="4">
        <v>0.16800000000000001</v>
      </c>
      <c r="H55" s="19">
        <v>7.9810119999999998</v>
      </c>
      <c r="I55" s="4">
        <v>2.5000000000000001E-2</v>
      </c>
      <c r="J55" s="17">
        <v>179.80553600000002</v>
      </c>
      <c r="K55" s="17">
        <v>91.846440748405925</v>
      </c>
      <c r="L55" s="19">
        <v>5.561564022144457E-3</v>
      </c>
      <c r="M55" s="19">
        <v>0.12529739336314744</v>
      </c>
      <c r="N55" s="17">
        <v>2.2548030590170063</v>
      </c>
      <c r="O55" s="17">
        <v>0.90205796380055592</v>
      </c>
    </row>
    <row r="56" spans="1:15">
      <c r="A56" s="4">
        <v>3</v>
      </c>
      <c r="B56" s="4">
        <v>12</v>
      </c>
      <c r="C56" s="4">
        <v>0.248</v>
      </c>
      <c r="D56" s="4">
        <v>150</v>
      </c>
      <c r="E56" s="19">
        <v>146.82567</v>
      </c>
      <c r="F56" s="19">
        <v>2.88</v>
      </c>
      <c r="G56" s="4">
        <v>0.24299999999999999</v>
      </c>
      <c r="H56" s="19">
        <v>12.007311999999999</v>
      </c>
      <c r="I56" s="4">
        <v>2.5000000000000001E-2</v>
      </c>
      <c r="J56" s="17">
        <v>269.63671599999998</v>
      </c>
      <c r="K56" s="17">
        <v>91.822062177547011</v>
      </c>
      <c r="L56" s="19">
        <v>3.7086937373914616E-3</v>
      </c>
      <c r="M56" s="19">
        <v>8.3282586477306506E-2</v>
      </c>
      <c r="N56" s="17">
        <v>2.4307790290743645</v>
      </c>
      <c r="O56" s="17">
        <v>1.0794457955606958</v>
      </c>
    </row>
    <row r="57" spans="1:15">
      <c r="A57" s="4">
        <v>4</v>
      </c>
      <c r="B57" s="4">
        <v>16</v>
      </c>
      <c r="C57" s="4">
        <v>0.31</v>
      </c>
      <c r="D57" s="4">
        <v>200</v>
      </c>
      <c r="E57" s="19">
        <v>195.76756</v>
      </c>
      <c r="F57" s="19">
        <v>3.84</v>
      </c>
      <c r="G57" s="4">
        <v>0.34799999999999998</v>
      </c>
      <c r="H57" s="19">
        <v>17.644131999999999</v>
      </c>
      <c r="I57" s="4">
        <v>2.5000000000000001E-2</v>
      </c>
      <c r="J57" s="17">
        <v>356.24685599999998</v>
      </c>
      <c r="K57" s="17">
        <v>90.98720339570049</v>
      </c>
      <c r="L57" s="19">
        <v>2.8070423167467899E-3</v>
      </c>
      <c r="M57" s="19">
        <v>5.6676066581229388E-2</v>
      </c>
      <c r="N57" s="17">
        <v>2.5517510402365633</v>
      </c>
      <c r="O57" s="17">
        <v>1.2466002981801156</v>
      </c>
    </row>
    <row r="58" spans="1:15">
      <c r="A58" s="4">
        <v>5</v>
      </c>
      <c r="B58" s="4">
        <v>20</v>
      </c>
      <c r="C58" s="4">
        <v>0.38400000000000001</v>
      </c>
      <c r="D58" s="4">
        <v>250</v>
      </c>
      <c r="E58" s="19">
        <v>244.70945</v>
      </c>
      <c r="F58" s="19">
        <v>4.8</v>
      </c>
      <c r="G58" s="4">
        <v>0.498</v>
      </c>
      <c r="H58" s="19">
        <v>25.696731999999997</v>
      </c>
      <c r="I58" s="4">
        <v>2.5000000000000001E-2</v>
      </c>
      <c r="J58" s="17">
        <v>438.02543600000001</v>
      </c>
      <c r="K58" s="17">
        <v>89.499084730892093</v>
      </c>
      <c r="L58" s="19">
        <v>2.282972443636812E-3</v>
      </c>
      <c r="M58" s="19">
        <v>3.8915454307574988E-2</v>
      </c>
      <c r="N58" s="17">
        <v>2.6414993305810306</v>
      </c>
      <c r="O58" s="17">
        <v>1.4098778951362889</v>
      </c>
    </row>
    <row r="59" spans="1:15">
      <c r="A59" s="4">
        <v>6</v>
      </c>
      <c r="B59" s="11"/>
      <c r="C59" s="11"/>
      <c r="D59" s="4">
        <v>300</v>
      </c>
      <c r="E59" s="4">
        <v>293.65134</v>
      </c>
      <c r="F59" s="19">
        <v>5.76</v>
      </c>
      <c r="G59" s="4">
        <v>0.70099999999999996</v>
      </c>
      <c r="H59" s="19">
        <v>36.594583999999998</v>
      </c>
      <c r="I59" s="4">
        <v>2.5000000000000001E-2</v>
      </c>
      <c r="J59" s="17">
        <v>514.11351200000001</v>
      </c>
      <c r="K59" s="17">
        <v>87.53808376968415</v>
      </c>
      <c r="L59" s="19">
        <v>1.9450957359782445E-3</v>
      </c>
      <c r="M59" s="19">
        <v>2.7326448088602403E-2</v>
      </c>
      <c r="N59" s="17">
        <v>2.7110590182026195</v>
      </c>
      <c r="O59" s="17">
        <v>1.5634168145484071</v>
      </c>
    </row>
    <row r="60" spans="1:15">
      <c r="A60" s="25"/>
      <c r="B60" s="26"/>
      <c r="C60" s="26"/>
      <c r="D60" s="25"/>
      <c r="E60" s="27"/>
      <c r="F60" s="25"/>
      <c r="G60" s="26"/>
      <c r="H60" s="28"/>
      <c r="I60" s="25"/>
      <c r="J60" s="29"/>
    </row>
    <row r="61" spans="1:15">
      <c r="A61" s="25"/>
      <c r="B61" s="25"/>
      <c r="C61" s="25"/>
      <c r="D61" s="25"/>
      <c r="E61"/>
      <c r="F61" s="25"/>
      <c r="G61" s="25"/>
      <c r="H61" s="25"/>
      <c r="I61" s="25"/>
      <c r="J61" s="27"/>
    </row>
    <row r="62" spans="1:15">
      <c r="A62"/>
      <c r="B62"/>
      <c r="C62"/>
      <c r="D62"/>
      <c r="E62"/>
      <c r="F62"/>
      <c r="G62"/>
      <c r="H62"/>
      <c r="I62"/>
      <c r="J62"/>
    </row>
    <row r="63" spans="1:15">
      <c r="A63"/>
      <c r="B63"/>
      <c r="C63"/>
      <c r="D63"/>
      <c r="E63"/>
      <c r="F63"/>
      <c r="G63"/>
      <c r="H63"/>
      <c r="I63"/>
      <c r="J63"/>
    </row>
    <row r="64" spans="1:15">
      <c r="A64"/>
      <c r="B64"/>
      <c r="C64"/>
      <c r="D64"/>
      <c r="E64"/>
      <c r="F64"/>
      <c r="G64"/>
      <c r="H64"/>
      <c r="I64"/>
      <c r="J64"/>
    </row>
    <row r="65" spans="1:10">
      <c r="A65"/>
      <c r="B65"/>
      <c r="C65"/>
      <c r="D65"/>
      <c r="E65"/>
      <c r="F65"/>
      <c r="G65"/>
      <c r="H65"/>
      <c r="I65"/>
      <c r="J65"/>
    </row>
    <row r="66" spans="1:10">
      <c r="A66" s="1" t="s">
        <v>10</v>
      </c>
      <c r="E66"/>
      <c r="F66"/>
      <c r="G66"/>
      <c r="H66"/>
      <c r="I66"/>
      <c r="J66"/>
    </row>
    <row r="67" spans="1:10" ht="16.5" thickBot="1">
      <c r="F67"/>
      <c r="G67"/>
      <c r="H67"/>
      <c r="I67"/>
      <c r="J67"/>
    </row>
    <row r="68" spans="1:10">
      <c r="B68" s="6" t="s">
        <v>11</v>
      </c>
      <c r="C68" s="5" t="s">
        <v>12</v>
      </c>
      <c r="D68" s="7">
        <v>53.683999999999997</v>
      </c>
      <c r="F68"/>
      <c r="G68"/>
      <c r="H68"/>
      <c r="I68"/>
      <c r="J68"/>
    </row>
    <row r="69" spans="1:10" ht="16.5" thickBot="1">
      <c r="B69" s="8"/>
      <c r="C69" s="9" t="s">
        <v>13</v>
      </c>
      <c r="D69" s="10">
        <v>-1.0379</v>
      </c>
      <c r="F69"/>
      <c r="G69"/>
      <c r="H69"/>
      <c r="I69"/>
      <c r="J69"/>
    </row>
    <row r="70" spans="1:10">
      <c r="A70"/>
      <c r="B70"/>
      <c r="C70"/>
      <c r="D70"/>
      <c r="E70"/>
      <c r="F70"/>
      <c r="G70"/>
      <c r="H70"/>
      <c r="I70"/>
      <c r="J70"/>
    </row>
    <row r="71" spans="1:10">
      <c r="A71"/>
      <c r="B71"/>
      <c r="C71"/>
      <c r="D71"/>
      <c r="E71"/>
      <c r="F71"/>
      <c r="G71"/>
      <c r="H71"/>
      <c r="I71"/>
      <c r="J71"/>
    </row>
    <row r="72" spans="1:10">
      <c r="A72"/>
      <c r="B72"/>
      <c r="C72"/>
      <c r="D72"/>
      <c r="E72"/>
      <c r="F72"/>
      <c r="G72"/>
      <c r="H72"/>
      <c r="I72"/>
      <c r="J72"/>
    </row>
    <row r="73" spans="1:10">
      <c r="A73" s="26"/>
      <c r="B73" s="26"/>
      <c r="C73" s="26"/>
      <c r="D73" s="26"/>
      <c r="E73" s="26"/>
      <c r="F73"/>
      <c r="G73"/>
      <c r="H73"/>
      <c r="I73"/>
      <c r="J73"/>
    </row>
    <row r="74" spans="1:10" ht="25.5">
      <c r="A74" s="30" t="s">
        <v>42</v>
      </c>
      <c r="B74" s="26"/>
      <c r="C74" s="26"/>
      <c r="D74" s="26"/>
      <c r="E74" s="26"/>
      <c r="F74"/>
      <c r="G74"/>
      <c r="H74"/>
      <c r="I74"/>
      <c r="J74"/>
    </row>
    <row r="75" spans="1:10">
      <c r="A75" s="26"/>
      <c r="B75" s="26"/>
      <c r="C75" s="26"/>
      <c r="D75" s="26"/>
      <c r="E75" s="26"/>
      <c r="F75"/>
      <c r="G75"/>
      <c r="H75"/>
      <c r="I75"/>
      <c r="J75"/>
    </row>
    <row r="76" spans="1:10">
      <c r="A76" s="26" t="s">
        <v>43</v>
      </c>
      <c r="B76" s="26" t="s">
        <v>44</v>
      </c>
      <c r="C76" s="26"/>
      <c r="D76" s="26"/>
      <c r="E76" s="26"/>
      <c r="F76"/>
      <c r="G76"/>
      <c r="H76"/>
      <c r="I76"/>
      <c r="J76"/>
    </row>
    <row r="77" spans="1:10">
      <c r="A77" s="26"/>
      <c r="B77" s="26"/>
      <c r="C77" s="26"/>
      <c r="D77" s="26"/>
      <c r="E77" s="26"/>
      <c r="F77"/>
      <c r="G77"/>
      <c r="H77"/>
      <c r="I77"/>
      <c r="J77"/>
    </row>
    <row r="78" spans="1:10">
      <c r="A78" s="26" t="s">
        <v>45</v>
      </c>
      <c r="B78" s="26" t="s">
        <v>46</v>
      </c>
      <c r="C78" s="26"/>
      <c r="D78" s="26"/>
      <c r="E78" s="26"/>
      <c r="F78" t="s">
        <v>60</v>
      </c>
      <c r="H78"/>
      <c r="I78"/>
      <c r="J78"/>
    </row>
    <row r="79" spans="1:10">
      <c r="A79" s="26"/>
      <c r="B79" s="26"/>
      <c r="C79" s="31"/>
      <c r="D79" s="26"/>
      <c r="E79" s="26"/>
      <c r="F79"/>
      <c r="G79"/>
      <c r="H79"/>
      <c r="I79"/>
      <c r="J79"/>
    </row>
    <row r="80" spans="1:10">
      <c r="A80" s="32" t="s">
        <v>47</v>
      </c>
      <c r="B80" s="4">
        <v>1.1000000000000001E-3</v>
      </c>
      <c r="C80" s="31"/>
      <c r="D80" s="31"/>
      <c r="E80" s="31"/>
      <c r="F80"/>
      <c r="G80"/>
      <c r="H80"/>
      <c r="I80"/>
      <c r="J80"/>
    </row>
    <row r="81" spans="1:10">
      <c r="A81" s="33" t="s">
        <v>48</v>
      </c>
      <c r="B81" s="34">
        <v>3.2500000000000001E-2</v>
      </c>
      <c r="C81" s="26"/>
      <c r="D81" s="26"/>
      <c r="E81" s="26"/>
      <c r="F81"/>
      <c r="G81"/>
      <c r="H81"/>
      <c r="I81"/>
      <c r="J81"/>
    </row>
    <row r="82" spans="1:10">
      <c r="A82" s="26"/>
      <c r="B82" s="26"/>
      <c r="C82" s="4" t="s">
        <v>49</v>
      </c>
      <c r="D82" s="4" t="s">
        <v>50</v>
      </c>
      <c r="E82" s="4" t="s">
        <v>51</v>
      </c>
      <c r="F82"/>
      <c r="G82"/>
      <c r="H82"/>
      <c r="I82"/>
      <c r="J82"/>
    </row>
    <row r="83" spans="1:10">
      <c r="A83" s="26"/>
      <c r="B83" s="26"/>
      <c r="C83" s="4">
        <f>(1/B80)</f>
        <v>909.09090909090901</v>
      </c>
      <c r="D83" s="4">
        <f>(1/(B81*C83))</f>
        <v>3.3846153846153852E-2</v>
      </c>
      <c r="E83" s="4">
        <v>0.99560000000000004</v>
      </c>
      <c r="F83"/>
      <c r="G83"/>
      <c r="H83"/>
      <c r="I83"/>
      <c r="J83"/>
    </row>
    <row r="84" spans="1:10">
      <c r="A84" s="26"/>
      <c r="B84" s="26"/>
      <c r="C84" s="25"/>
      <c r="D84" s="26"/>
      <c r="E84" s="26"/>
      <c r="F84"/>
      <c r="G84"/>
      <c r="H84"/>
      <c r="I84"/>
      <c r="J84"/>
    </row>
    <row r="85" spans="1:10" ht="25.5">
      <c r="A85" s="30" t="s">
        <v>52</v>
      </c>
      <c r="B85" s="26"/>
      <c r="C85" s="26"/>
      <c r="D85" s="25"/>
      <c r="E85" s="25"/>
      <c r="F85"/>
      <c r="G85"/>
      <c r="H85"/>
      <c r="I85"/>
      <c r="J85"/>
    </row>
    <row r="86" spans="1:10">
      <c r="A86" s="26"/>
      <c r="B86" s="26"/>
      <c r="C86" s="26"/>
      <c r="D86" s="26"/>
      <c r="E86" s="26"/>
      <c r="F86"/>
      <c r="G86"/>
      <c r="H86"/>
      <c r="I86"/>
      <c r="J86"/>
    </row>
    <row r="87" spans="1:10">
      <c r="A87" s="26"/>
      <c r="B87" s="26"/>
      <c r="C87" s="26"/>
      <c r="D87" s="26"/>
      <c r="E87" s="26"/>
      <c r="F87"/>
      <c r="G87"/>
      <c r="H87"/>
      <c r="I87"/>
      <c r="J87"/>
    </row>
    <row r="88" spans="1:10">
      <c r="A88" s="26" t="s">
        <v>53</v>
      </c>
      <c r="B88" s="26" t="s">
        <v>54</v>
      </c>
      <c r="C88" s="26"/>
      <c r="D88" s="26"/>
      <c r="E88" s="26"/>
      <c r="F88"/>
      <c r="G88"/>
      <c r="H88"/>
      <c r="I88"/>
      <c r="J88"/>
    </row>
    <row r="89" spans="1:10">
      <c r="A89" s="26"/>
      <c r="B89" s="26"/>
      <c r="C89" s="26"/>
      <c r="D89" s="26"/>
      <c r="E89" s="26"/>
      <c r="F89"/>
      <c r="G89"/>
      <c r="H89"/>
      <c r="I89"/>
      <c r="J89"/>
    </row>
    <row r="90" spans="1:10">
      <c r="A90" s="26" t="s">
        <v>55</v>
      </c>
      <c r="B90" s="26" t="s">
        <v>56</v>
      </c>
      <c r="C90" s="26"/>
      <c r="D90" s="26"/>
      <c r="E90" s="26"/>
      <c r="F90"/>
      <c r="G90"/>
      <c r="H90"/>
      <c r="I90"/>
      <c r="J90"/>
    </row>
    <row r="91" spans="1:10">
      <c r="A91" s="26"/>
      <c r="B91" s="26"/>
      <c r="C91" s="26"/>
      <c r="D91" s="26"/>
      <c r="E91" s="26"/>
      <c r="F91"/>
      <c r="G91"/>
      <c r="H91"/>
      <c r="I91"/>
      <c r="J91"/>
    </row>
    <row r="92" spans="1:10">
      <c r="A92" s="35" t="s">
        <v>47</v>
      </c>
      <c r="B92" s="34">
        <v>1.6039000000000001</v>
      </c>
      <c r="C92" s="26"/>
      <c r="D92" s="26"/>
      <c r="E92" s="26"/>
      <c r="F92"/>
      <c r="G92"/>
      <c r="H92"/>
      <c r="I92"/>
      <c r="J92"/>
    </row>
    <row r="93" spans="1:10">
      <c r="A93" s="35" t="s">
        <v>48</v>
      </c>
      <c r="B93" s="4">
        <v>0.7339</v>
      </c>
      <c r="C93" s="26"/>
      <c r="D93" s="26"/>
      <c r="E93" s="26"/>
      <c r="F93"/>
      <c r="G93"/>
      <c r="H93"/>
      <c r="I93"/>
      <c r="J93"/>
    </row>
    <row r="94" spans="1:10">
      <c r="A94" s="26"/>
      <c r="B94" s="26"/>
      <c r="C94" s="4" t="s">
        <v>57</v>
      </c>
      <c r="D94" s="4" t="s">
        <v>58</v>
      </c>
      <c r="E94" s="4" t="s">
        <v>51</v>
      </c>
      <c r="F94"/>
      <c r="G94"/>
      <c r="H94"/>
      <c r="I94"/>
      <c r="J94"/>
    </row>
    <row r="95" spans="1:10">
      <c r="A95" s="26"/>
      <c r="B95" s="26"/>
      <c r="C95" s="4">
        <f>LN(B92)</f>
        <v>0.47243816336119532</v>
      </c>
      <c r="D95" s="4">
        <f>(1/B93)</f>
        <v>1.362583458236817</v>
      </c>
      <c r="E95" s="4">
        <v>0.98580000000000001</v>
      </c>
      <c r="F95"/>
      <c r="G95"/>
      <c r="H95"/>
      <c r="I95"/>
      <c r="J95"/>
    </row>
    <row r="96" spans="1:10">
      <c r="A96"/>
      <c r="B96"/>
      <c r="C96"/>
      <c r="D96"/>
      <c r="E96"/>
      <c r="F96"/>
      <c r="G96"/>
      <c r="H96"/>
      <c r="I96"/>
      <c r="J96"/>
    </row>
    <row r="97" spans="1:13">
      <c r="A97"/>
      <c r="B97"/>
      <c r="C97"/>
      <c r="D97"/>
      <c r="E97"/>
      <c r="F97"/>
      <c r="G97"/>
      <c r="H97"/>
      <c r="I97"/>
      <c r="J97"/>
    </row>
    <row r="98" spans="1:13" ht="27">
      <c r="A98" s="94" t="s">
        <v>67</v>
      </c>
      <c r="B98" s="95"/>
      <c r="C98" s="95"/>
      <c r="D98" s="95"/>
      <c r="E98" s="95"/>
      <c r="G98"/>
      <c r="H98"/>
      <c r="I98"/>
      <c r="J98"/>
    </row>
    <row r="100" spans="1:13">
      <c r="A100" s="36" t="s">
        <v>104</v>
      </c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</row>
    <row r="101" spans="1:13" ht="25.5">
      <c r="A101" s="37"/>
      <c r="B101" s="37"/>
      <c r="C101" s="37"/>
      <c r="D101" s="38" t="s">
        <v>29</v>
      </c>
      <c r="E101" s="37"/>
      <c r="F101" s="37"/>
      <c r="G101" s="37"/>
      <c r="H101" s="37"/>
      <c r="I101" s="37"/>
    </row>
    <row r="102" spans="1:13">
      <c r="A102" s="37"/>
      <c r="B102" s="37"/>
      <c r="C102" s="37"/>
      <c r="D102" s="36" t="s">
        <v>36</v>
      </c>
      <c r="E102" s="37"/>
      <c r="F102" s="37"/>
      <c r="G102" s="37"/>
      <c r="H102" s="37"/>
      <c r="I102" s="37"/>
      <c r="M102"/>
    </row>
    <row r="103" spans="1:13">
      <c r="A103" s="37" t="s">
        <v>65</v>
      </c>
      <c r="B103" s="37"/>
      <c r="C103" s="37"/>
      <c r="D103" s="37"/>
      <c r="E103" s="37"/>
      <c r="F103" s="37"/>
      <c r="G103" s="37"/>
      <c r="H103" s="37"/>
      <c r="I103" s="37"/>
      <c r="M103"/>
    </row>
    <row r="104" spans="1:13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/>
    </row>
    <row r="105" spans="1:13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/>
    </row>
    <row r="106" spans="1:13">
      <c r="A106" s="39" t="s">
        <v>3</v>
      </c>
      <c r="B106" s="39" t="s">
        <v>4</v>
      </c>
      <c r="C106" s="39" t="s">
        <v>5</v>
      </c>
      <c r="D106" s="39" t="s">
        <v>6</v>
      </c>
      <c r="E106" s="39" t="s">
        <v>38</v>
      </c>
      <c r="F106" s="39" t="s">
        <v>8</v>
      </c>
      <c r="G106" s="39" t="s">
        <v>9</v>
      </c>
      <c r="H106" s="40"/>
      <c r="I106" s="40"/>
      <c r="J106" s="37"/>
      <c r="K106" s="37"/>
      <c r="L106" s="37"/>
      <c r="M106"/>
    </row>
    <row r="107" spans="1:13">
      <c r="A107" s="39">
        <v>1</v>
      </c>
      <c r="B107" s="39">
        <v>200</v>
      </c>
      <c r="C107" s="39" t="s">
        <v>32</v>
      </c>
      <c r="D107" s="39">
        <v>20</v>
      </c>
      <c r="E107" s="39">
        <v>0.38400000000000001</v>
      </c>
      <c r="F107" s="41">
        <v>19.576756</v>
      </c>
      <c r="G107" s="41">
        <v>195.76756</v>
      </c>
      <c r="H107" s="40"/>
      <c r="I107" s="40"/>
      <c r="J107" s="42"/>
      <c r="K107" s="42"/>
      <c r="L107" s="42"/>
      <c r="M107"/>
    </row>
    <row r="108" spans="1:13">
      <c r="A108" s="37"/>
      <c r="B108" s="37"/>
      <c r="C108" s="37"/>
      <c r="D108" s="37"/>
      <c r="E108" s="37"/>
      <c r="F108" s="37"/>
      <c r="G108" s="37"/>
      <c r="H108" s="37"/>
      <c r="I108" s="43"/>
      <c r="J108" s="37"/>
      <c r="K108" s="37"/>
      <c r="L108" s="37"/>
      <c r="M108"/>
    </row>
    <row r="109" spans="1:13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/>
    </row>
    <row r="110" spans="1:13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/>
    </row>
    <row r="111" spans="1:13">
      <c r="A111" s="39" t="s">
        <v>23</v>
      </c>
      <c r="B111" s="39" t="s">
        <v>14</v>
      </c>
      <c r="C111" s="39" t="s">
        <v>39</v>
      </c>
      <c r="D111" s="39" t="s">
        <v>66</v>
      </c>
      <c r="E111" s="39" t="s">
        <v>40</v>
      </c>
      <c r="F111" s="39" t="s">
        <v>17</v>
      </c>
      <c r="G111" s="39" t="s">
        <v>41</v>
      </c>
      <c r="H111" s="39" t="s">
        <v>16</v>
      </c>
      <c r="I111" s="39" t="s">
        <v>18</v>
      </c>
      <c r="J111" s="39" t="s">
        <v>19</v>
      </c>
      <c r="K111" s="39" t="s">
        <v>20</v>
      </c>
      <c r="L111" s="39" t="s">
        <v>21</v>
      </c>
      <c r="M111"/>
    </row>
    <row r="112" spans="1:13">
      <c r="A112" s="39">
        <v>1</v>
      </c>
      <c r="B112" s="39">
        <v>4</v>
      </c>
      <c r="C112" s="39">
        <v>0.112</v>
      </c>
      <c r="D112" s="39">
        <v>2</v>
      </c>
      <c r="E112" s="39"/>
      <c r="F112" s="41"/>
      <c r="G112" s="41"/>
      <c r="H112" s="44">
        <v>0.52</v>
      </c>
      <c r="I112" s="41">
        <v>26.877779999999998</v>
      </c>
      <c r="J112" s="39">
        <v>2.5000000000000001E-2</v>
      </c>
      <c r="K112" s="45">
        <v>533.54712000000006</v>
      </c>
      <c r="L112" s="45">
        <v>90.847043299717285</v>
      </c>
      <c r="M112"/>
    </row>
    <row r="113" spans="1:13">
      <c r="A113" s="39">
        <v>2</v>
      </c>
      <c r="B113" s="39">
        <v>8</v>
      </c>
      <c r="C113" s="39">
        <v>0.18</v>
      </c>
      <c r="D113" s="39">
        <v>4</v>
      </c>
      <c r="E113" s="39"/>
      <c r="F113" s="41"/>
      <c r="G113" s="41"/>
      <c r="H113" s="44">
        <v>0.61799999999999999</v>
      </c>
      <c r="I113" s="41">
        <v>32.138811999999994</v>
      </c>
      <c r="J113" s="39">
        <v>2.5000000000000001E-2</v>
      </c>
      <c r="K113" s="45">
        <v>523.02505600000006</v>
      </c>
      <c r="L113" s="45">
        <v>89.055451951964542</v>
      </c>
      <c r="M113" s="25"/>
    </row>
    <row r="114" spans="1:13">
      <c r="A114" s="39">
        <v>3</v>
      </c>
      <c r="B114" s="39">
        <v>12</v>
      </c>
      <c r="C114" s="39">
        <v>0.248</v>
      </c>
      <c r="D114" s="39">
        <v>6</v>
      </c>
      <c r="E114" s="39">
        <v>300</v>
      </c>
      <c r="F114" s="41">
        <v>293.65134</v>
      </c>
      <c r="G114" s="41">
        <v>5.76</v>
      </c>
      <c r="H114" s="44">
        <v>0.59799999999999998</v>
      </c>
      <c r="I114" s="41">
        <v>31.065131999999998</v>
      </c>
      <c r="J114" s="39">
        <v>2.5000000000000001E-2</v>
      </c>
      <c r="K114" s="45">
        <v>525.172416</v>
      </c>
      <c r="L114" s="45">
        <v>89.421082839261018</v>
      </c>
      <c r="M114" s="29"/>
    </row>
    <row r="115" spans="1:13">
      <c r="A115" s="39">
        <v>4</v>
      </c>
      <c r="B115" s="39">
        <v>16</v>
      </c>
      <c r="C115" s="39">
        <v>0.31</v>
      </c>
      <c r="D115" s="39">
        <v>8</v>
      </c>
      <c r="E115" s="39"/>
      <c r="F115" s="41"/>
      <c r="G115" s="41"/>
      <c r="H115" s="44">
        <v>0.64300000000000002</v>
      </c>
      <c r="I115" s="41">
        <v>33.480911999999996</v>
      </c>
      <c r="J115" s="39">
        <v>2.5000000000000001E-2</v>
      </c>
      <c r="K115" s="45">
        <v>520.34085600000003</v>
      </c>
      <c r="L115" s="45">
        <v>88.598413342843941</v>
      </c>
      <c r="M115" s="29"/>
    </row>
    <row r="116" spans="1:13">
      <c r="A116" s="39">
        <v>5</v>
      </c>
      <c r="B116" s="39">
        <v>20</v>
      </c>
      <c r="C116" s="39">
        <v>0.38400000000000001</v>
      </c>
      <c r="D116" s="39">
        <v>10</v>
      </c>
      <c r="E116" s="39"/>
      <c r="F116" s="46"/>
      <c r="G116" s="41"/>
      <c r="H116" s="44">
        <v>0.6</v>
      </c>
      <c r="I116" s="41">
        <v>31.172499999999999</v>
      </c>
      <c r="J116" s="39">
        <v>2.5000000000000001E-2</v>
      </c>
      <c r="K116" s="45">
        <v>524.95767999999998</v>
      </c>
      <c r="L116" s="45">
        <v>89.384519750531354</v>
      </c>
      <c r="M116" s="29"/>
    </row>
    <row r="117" spans="1:13">
      <c r="A117" s="39">
        <v>6</v>
      </c>
      <c r="B117" s="47"/>
      <c r="C117" s="47"/>
      <c r="D117" s="39">
        <v>12</v>
      </c>
      <c r="E117" s="39"/>
      <c r="F117" s="46"/>
      <c r="G117" s="39"/>
      <c r="H117" s="44">
        <v>0.2</v>
      </c>
      <c r="I117" s="41">
        <v>9.6989000000000001</v>
      </c>
      <c r="J117" s="39">
        <v>2.5000000000000001E-2</v>
      </c>
      <c r="K117" s="45">
        <v>567.90488000000005</v>
      </c>
      <c r="L117" s="45">
        <v>96.697137496460954</v>
      </c>
      <c r="M117" s="29"/>
    </row>
    <row r="118" spans="1:13">
      <c r="A118" s="42"/>
      <c r="B118" s="37"/>
      <c r="C118" s="37"/>
      <c r="D118" s="37"/>
      <c r="E118" s="42"/>
      <c r="F118" s="40"/>
      <c r="G118" s="42"/>
      <c r="H118" s="37"/>
      <c r="I118" s="48"/>
      <c r="J118" s="42"/>
      <c r="K118" s="49"/>
      <c r="L118" s="49"/>
      <c r="M118" s="29"/>
    </row>
    <row r="119" spans="1:13">
      <c r="A119" s="42"/>
      <c r="B119" s="42"/>
      <c r="C119" s="42"/>
      <c r="D119" s="42"/>
      <c r="E119" s="42"/>
      <c r="F119" s="40"/>
      <c r="G119" s="42"/>
      <c r="H119" s="42"/>
      <c r="I119" s="42"/>
      <c r="J119" s="42"/>
      <c r="K119" s="40"/>
      <c r="L119" s="40"/>
      <c r="M119" s="27"/>
    </row>
    <row r="120" spans="1:13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/>
    </row>
    <row r="121" spans="1:13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/>
    </row>
    <row r="122" spans="1:13">
      <c r="A122" s="40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/>
    </row>
    <row r="123" spans="1:13">
      <c r="A123" s="40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/>
    </row>
    <row r="124" spans="1:13">
      <c r="A124" s="36" t="s">
        <v>10</v>
      </c>
      <c r="B124" s="37"/>
      <c r="C124" s="37"/>
      <c r="D124" s="37"/>
      <c r="E124" s="37"/>
      <c r="F124" s="40"/>
      <c r="G124" s="40"/>
      <c r="H124" s="40"/>
      <c r="I124" s="40"/>
      <c r="J124" s="40"/>
      <c r="K124" s="40"/>
      <c r="L124" s="40"/>
      <c r="M124"/>
    </row>
    <row r="125" spans="1:13" ht="16.5" thickBot="1">
      <c r="A125" s="37"/>
      <c r="B125" s="37"/>
      <c r="C125" s="37"/>
      <c r="D125" s="37"/>
      <c r="E125" s="37"/>
      <c r="F125" s="37"/>
      <c r="G125" s="40"/>
      <c r="H125" s="40"/>
      <c r="I125" s="40"/>
      <c r="J125" s="40"/>
      <c r="K125" s="40"/>
      <c r="L125" s="40"/>
      <c r="M125"/>
    </row>
    <row r="126" spans="1:13">
      <c r="A126" s="37"/>
      <c r="B126" s="50" t="s">
        <v>11</v>
      </c>
      <c r="C126" s="51" t="s">
        <v>12</v>
      </c>
      <c r="D126" s="52">
        <v>53.683999999999997</v>
      </c>
      <c r="G126" s="40"/>
      <c r="H126" s="40"/>
      <c r="I126" s="40"/>
      <c r="J126" s="40"/>
      <c r="K126" s="40"/>
      <c r="L126" s="40"/>
      <c r="M126"/>
    </row>
    <row r="127" spans="1:13" ht="16.5" thickBot="1">
      <c r="A127" s="37"/>
      <c r="B127" s="53"/>
      <c r="C127" s="54" t="s">
        <v>13</v>
      </c>
      <c r="D127" s="55">
        <v>-1.0379</v>
      </c>
      <c r="G127" s="40"/>
      <c r="H127" s="40"/>
      <c r="I127" s="40"/>
      <c r="J127" s="40"/>
      <c r="K127" s="40"/>
      <c r="L127" s="40"/>
      <c r="M127"/>
    </row>
    <row r="128" spans="1:13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/>
    </row>
    <row r="129" spans="1:13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/>
    </row>
    <row r="130" spans="1:13">
      <c r="A130" s="40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/>
    </row>
    <row r="131" spans="1:13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/>
    </row>
    <row r="132" spans="1:13">
      <c r="A132" s="40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/>
    </row>
    <row r="133" spans="1:13">
      <c r="A133" s="40"/>
      <c r="B133" s="40"/>
      <c r="C133" s="40"/>
      <c r="D133" s="40"/>
      <c r="E133" s="40"/>
      <c r="F133" s="16" t="s">
        <v>68</v>
      </c>
      <c r="G133" s="40"/>
      <c r="H133" s="40"/>
      <c r="I133" s="40"/>
      <c r="J133" s="40"/>
      <c r="K133" s="40"/>
      <c r="L133" s="40"/>
      <c r="M133"/>
    </row>
    <row r="134" spans="1:13">
      <c r="A134" s="40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/>
    </row>
    <row r="135" spans="1:13" ht="27">
      <c r="A135" s="94" t="s">
        <v>69</v>
      </c>
      <c r="B135" s="95"/>
      <c r="C135" s="95"/>
      <c r="D135" s="95"/>
      <c r="E135" s="95"/>
      <c r="F135" s="40"/>
      <c r="G135" s="40"/>
      <c r="I135" s="40"/>
      <c r="J135" s="40"/>
      <c r="K135" s="40"/>
      <c r="L135" s="40"/>
      <c r="M135"/>
    </row>
    <row r="136" spans="1:13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/>
    </row>
    <row r="137" spans="1:13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/>
    </row>
    <row r="138" spans="1:13">
      <c r="A138" s="56" t="s">
        <v>104</v>
      </c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M138"/>
    </row>
    <row r="139" spans="1:13" ht="25.5">
      <c r="A139" s="26"/>
      <c r="B139" s="26"/>
      <c r="C139" s="26"/>
      <c r="D139" s="26"/>
      <c r="E139" s="38" t="s">
        <v>29</v>
      </c>
      <c r="F139" s="26"/>
      <c r="G139" s="26"/>
      <c r="H139" s="26"/>
      <c r="I139" s="26"/>
      <c r="J139" s="26"/>
      <c r="K139" s="26"/>
      <c r="M139"/>
    </row>
    <row r="140" spans="1:13">
      <c r="A140" s="96"/>
      <c r="B140" s="96"/>
      <c r="C140" s="26"/>
      <c r="D140" s="26"/>
      <c r="E140" s="56" t="s">
        <v>36</v>
      </c>
      <c r="F140" s="26"/>
      <c r="G140" s="26"/>
      <c r="H140" s="26"/>
      <c r="I140" s="26"/>
      <c r="J140" s="26"/>
      <c r="K140" s="26"/>
      <c r="M140"/>
    </row>
    <row r="141" spans="1:13">
      <c r="A141" s="26" t="s">
        <v>24</v>
      </c>
      <c r="B141" s="26" t="s">
        <v>25</v>
      </c>
      <c r="C141" s="26"/>
      <c r="D141" s="26"/>
      <c r="E141" s="56"/>
      <c r="F141" s="26"/>
      <c r="G141" s="26"/>
      <c r="H141" s="26"/>
      <c r="I141" s="26"/>
      <c r="J141" s="26"/>
      <c r="K141" s="26"/>
    </row>
    <row r="142" spans="1:13">
      <c r="A142" s="26"/>
      <c r="B142" s="26"/>
      <c r="C142" s="26"/>
      <c r="D142" s="26"/>
      <c r="E142" s="56"/>
      <c r="F142" s="26"/>
      <c r="G142" s="26"/>
      <c r="H142" s="26"/>
      <c r="I142" s="26"/>
      <c r="J142" s="26"/>
      <c r="K142" s="26"/>
    </row>
    <row r="143" spans="1:13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</row>
    <row r="144" spans="1:13">
      <c r="A144" s="4" t="s">
        <v>23</v>
      </c>
      <c r="B144" s="4" t="s">
        <v>4</v>
      </c>
      <c r="C144" s="4" t="s">
        <v>5</v>
      </c>
      <c r="D144" s="4" t="s">
        <v>6</v>
      </c>
      <c r="E144" s="4" t="s">
        <v>7</v>
      </c>
      <c r="F144" s="4" t="s">
        <v>8</v>
      </c>
      <c r="G144" s="4" t="s">
        <v>9</v>
      </c>
      <c r="H144" s="26"/>
      <c r="I144" s="26"/>
      <c r="J144" s="26"/>
      <c r="K144" s="26"/>
    </row>
    <row r="145" spans="1:11">
      <c r="A145" s="4">
        <v>1</v>
      </c>
      <c r="B145" s="4">
        <v>200</v>
      </c>
      <c r="C145" s="4" t="s">
        <v>32</v>
      </c>
      <c r="D145" s="4">
        <v>20</v>
      </c>
      <c r="E145" s="4">
        <v>0.38400000000000001</v>
      </c>
      <c r="F145" s="19">
        <v>19.576756</v>
      </c>
      <c r="G145" s="4">
        <v>195.76756</v>
      </c>
      <c r="H145" s="26"/>
      <c r="I145" s="26"/>
      <c r="J145" s="26"/>
      <c r="K145" s="26"/>
    </row>
    <row r="146" spans="1:11">
      <c r="A146" s="4"/>
      <c r="B146" s="4"/>
      <c r="C146" s="4"/>
      <c r="D146" s="4"/>
      <c r="E146" s="4"/>
      <c r="F146" s="4"/>
      <c r="G146" s="4"/>
      <c r="H146" s="26"/>
      <c r="I146" s="26"/>
      <c r="J146" s="26"/>
      <c r="K146" s="26"/>
    </row>
    <row r="147" spans="1:11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</row>
    <row r="148" spans="1:11">
      <c r="A148" s="26"/>
      <c r="B148" s="26"/>
      <c r="C148" s="26"/>
      <c r="D148" s="26"/>
      <c r="E148" s="26"/>
      <c r="F148" s="26"/>
      <c r="G148" s="57"/>
      <c r="H148" s="26"/>
      <c r="I148" s="26"/>
      <c r="J148" s="26"/>
      <c r="K148" s="26"/>
    </row>
    <row r="149" spans="1:11">
      <c r="A149" s="4" t="s">
        <v>23</v>
      </c>
      <c r="B149" s="4" t="s">
        <v>14</v>
      </c>
      <c r="C149" s="4" t="s">
        <v>15</v>
      </c>
      <c r="D149" s="4" t="s">
        <v>22</v>
      </c>
      <c r="E149" s="4" t="s">
        <v>16</v>
      </c>
      <c r="F149" s="4" t="s">
        <v>17</v>
      </c>
      <c r="G149" s="4" t="s">
        <v>18</v>
      </c>
      <c r="H149" s="4" t="s">
        <v>19</v>
      </c>
      <c r="I149" s="4" t="s">
        <v>20</v>
      </c>
      <c r="J149" s="4" t="s">
        <v>21</v>
      </c>
      <c r="K149" s="26"/>
    </row>
    <row r="150" spans="1:11">
      <c r="A150" s="4">
        <v>1</v>
      </c>
      <c r="B150" s="4">
        <v>4</v>
      </c>
      <c r="C150" s="4">
        <v>0.112</v>
      </c>
      <c r="D150" s="4"/>
      <c r="E150" s="4">
        <v>2.3119999999999998</v>
      </c>
      <c r="F150" s="4"/>
      <c r="G150" s="19">
        <v>123.07950799999999</v>
      </c>
      <c r="H150" s="4">
        <v>0.01</v>
      </c>
      <c r="I150" s="19">
        <v>852.8591600000002</v>
      </c>
      <c r="J150" s="19">
        <v>58.086515797952778</v>
      </c>
      <c r="K150" s="26"/>
    </row>
    <row r="151" spans="1:11">
      <c r="A151" s="4">
        <v>2</v>
      </c>
      <c r="B151" s="4">
        <v>8</v>
      </c>
      <c r="C151" s="4">
        <v>0.18</v>
      </c>
      <c r="D151" s="4"/>
      <c r="E151" s="4">
        <v>1.3240000000000001</v>
      </c>
      <c r="F151" s="4"/>
      <c r="G151" s="19">
        <v>70.039716000000013</v>
      </c>
      <c r="H151" s="4">
        <v>0.02</v>
      </c>
      <c r="I151" s="19">
        <v>559.02906000000007</v>
      </c>
      <c r="J151" s="19">
        <v>76.148681630398826</v>
      </c>
      <c r="K151" s="25"/>
    </row>
    <row r="152" spans="1:11">
      <c r="A152" s="4">
        <v>3</v>
      </c>
      <c r="B152" s="4">
        <v>12</v>
      </c>
      <c r="C152" s="4">
        <v>0.248</v>
      </c>
      <c r="D152" s="4" t="s">
        <v>70</v>
      </c>
      <c r="E152" s="4">
        <v>0.68500000000000005</v>
      </c>
      <c r="F152" s="4">
        <v>293.65134</v>
      </c>
      <c r="G152" s="19">
        <v>35.735640000000004</v>
      </c>
      <c r="H152" s="4">
        <v>0.03</v>
      </c>
      <c r="I152" s="19">
        <v>429.85950000000003</v>
      </c>
      <c r="J152" s="19">
        <v>87.830588479521339</v>
      </c>
      <c r="K152" s="26"/>
    </row>
    <row r="153" spans="1:11">
      <c r="A153" s="4">
        <v>4</v>
      </c>
      <c r="B153" s="4">
        <v>16</v>
      </c>
      <c r="C153" s="4">
        <v>0.31</v>
      </c>
      <c r="D153" s="4"/>
      <c r="E153" s="4">
        <v>0.63200000000000001</v>
      </c>
      <c r="F153" s="4"/>
      <c r="G153" s="19">
        <v>32.890388000000002</v>
      </c>
      <c r="H153" s="4">
        <v>0.04</v>
      </c>
      <c r="I153" s="19">
        <v>325.95119</v>
      </c>
      <c r="J153" s="19">
        <v>88.79951033085699</v>
      </c>
      <c r="K153" s="26"/>
    </row>
    <row r="154" spans="1:11">
      <c r="A154" s="4">
        <v>5</v>
      </c>
      <c r="B154" s="4">
        <v>20</v>
      </c>
      <c r="C154" s="4">
        <v>0.38400000000000001</v>
      </c>
      <c r="D154" s="4"/>
      <c r="E154" s="4">
        <v>0.56399999999999995</v>
      </c>
      <c r="F154" s="4"/>
      <c r="G154" s="19">
        <v>29.239875999999995</v>
      </c>
      <c r="H154" s="4">
        <v>0.05</v>
      </c>
      <c r="I154" s="19">
        <v>264.41146400000002</v>
      </c>
      <c r="J154" s="19">
        <v>90.042655347665033</v>
      </c>
      <c r="K154" s="26"/>
    </row>
    <row r="155" spans="1:11">
      <c r="A155" s="25"/>
      <c r="B155" s="25"/>
      <c r="C155" s="25"/>
      <c r="D155" s="25"/>
      <c r="E155" s="25"/>
      <c r="F155" s="26"/>
      <c r="G155" s="25"/>
      <c r="H155" s="25"/>
      <c r="I155" s="26"/>
      <c r="J155" s="26"/>
      <c r="K155" s="26"/>
    </row>
    <row r="156" spans="1:11">
      <c r="A156" s="25"/>
      <c r="B156" s="25"/>
      <c r="C156" s="25"/>
      <c r="D156" s="25"/>
      <c r="E156" s="25"/>
      <c r="F156" s="26"/>
      <c r="G156" s="25"/>
      <c r="H156" s="25"/>
      <c r="I156" s="26"/>
      <c r="J156" s="26"/>
      <c r="K156" s="26"/>
    </row>
    <row r="157" spans="1:11">
      <c r="A157" s="25"/>
      <c r="B157" s="26"/>
      <c r="C157" s="26"/>
      <c r="D157" s="25"/>
      <c r="E157" s="25"/>
      <c r="F157" s="26"/>
      <c r="G157" s="25"/>
      <c r="H157" s="25"/>
      <c r="I157" s="26"/>
      <c r="J157" s="26"/>
      <c r="K157" s="26"/>
    </row>
    <row r="158" spans="1:11">
      <c r="A158" s="25"/>
      <c r="B158" s="26"/>
      <c r="C158" s="26"/>
      <c r="D158" s="25"/>
      <c r="E158" s="25"/>
      <c r="F158" s="26"/>
      <c r="G158" s="25"/>
      <c r="H158" s="25"/>
      <c r="I158" s="26"/>
      <c r="J158" s="26"/>
      <c r="K158" s="26"/>
    </row>
    <row r="159" spans="1:11">
      <c r="A159" s="26"/>
      <c r="B159" s="26"/>
      <c r="C159" s="26"/>
      <c r="D159" s="26"/>
      <c r="E159" s="26"/>
      <c r="F159" s="26"/>
      <c r="G159" s="26"/>
      <c r="H159" s="25"/>
      <c r="I159" s="26"/>
      <c r="J159" s="26"/>
      <c r="K159" s="26"/>
    </row>
    <row r="160" spans="1:11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</row>
    <row r="161" spans="1:11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</row>
    <row r="162" spans="1:11">
      <c r="A162" s="11" t="s">
        <v>10</v>
      </c>
      <c r="B162" s="11"/>
      <c r="C162" s="11"/>
      <c r="D162" s="11"/>
      <c r="E162" s="26"/>
      <c r="F162" s="26"/>
      <c r="G162" s="26"/>
      <c r="H162" s="26"/>
      <c r="I162" s="26"/>
      <c r="J162" s="26"/>
      <c r="K162" s="26"/>
    </row>
    <row r="163" spans="1:11">
      <c r="A163" s="11"/>
      <c r="B163" s="11"/>
      <c r="C163" s="4"/>
      <c r="D163" s="11"/>
      <c r="E163" s="26"/>
      <c r="F163" s="26"/>
      <c r="G163" s="26"/>
      <c r="H163" s="26"/>
      <c r="I163" s="26"/>
      <c r="J163" s="26"/>
      <c r="K163" s="26"/>
    </row>
    <row r="164" spans="1:11">
      <c r="A164" s="15"/>
      <c r="B164" s="11" t="s">
        <v>11</v>
      </c>
      <c r="C164" s="4" t="s">
        <v>12</v>
      </c>
      <c r="D164" s="58">
        <v>53.683999999999997</v>
      </c>
      <c r="E164" s="26"/>
      <c r="F164" s="26"/>
      <c r="G164" s="26"/>
      <c r="H164" s="26"/>
      <c r="I164" s="26"/>
      <c r="J164" s="26"/>
      <c r="K164" s="26"/>
    </row>
    <row r="165" spans="1:11">
      <c r="A165" s="11"/>
      <c r="B165" s="11"/>
      <c r="C165" s="4" t="s">
        <v>13</v>
      </c>
      <c r="D165" s="17">
        <v>-1.0379</v>
      </c>
      <c r="E165" s="26"/>
      <c r="F165" s="26"/>
      <c r="G165" s="26"/>
      <c r="H165" s="26"/>
      <c r="I165" s="26"/>
      <c r="J165" s="26"/>
      <c r="K165" s="26"/>
    </row>
    <row r="166" spans="1:11">
      <c r="A166" s="26"/>
      <c r="B166" s="26"/>
      <c r="C166" s="25"/>
      <c r="D166" s="25"/>
      <c r="E166" s="26"/>
      <c r="F166" s="26"/>
      <c r="G166" s="26"/>
      <c r="H166" s="26"/>
      <c r="I166" s="26"/>
      <c r="J166" s="26"/>
      <c r="K166" s="26"/>
    </row>
    <row r="167" spans="1:11">
      <c r="A167" s="26"/>
      <c r="B167" s="26"/>
      <c r="C167" s="25"/>
      <c r="D167" s="25"/>
      <c r="E167" s="26"/>
      <c r="F167" s="26"/>
      <c r="G167" s="26"/>
      <c r="H167" s="26"/>
      <c r="I167" s="26"/>
      <c r="J167" s="26"/>
      <c r="K167" s="26"/>
    </row>
    <row r="168" spans="1:11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</row>
    <row r="169" spans="1:11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</row>
    <row r="170" spans="1:11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</row>
    <row r="171" spans="1:11">
      <c r="A171" s="26"/>
      <c r="B171" s="26"/>
      <c r="C171" s="26"/>
      <c r="D171" s="26"/>
      <c r="E171" s="26"/>
      <c r="F171" s="16" t="s">
        <v>71</v>
      </c>
      <c r="G171" s="26"/>
      <c r="H171" s="26"/>
      <c r="I171" s="26"/>
      <c r="J171" s="26"/>
      <c r="K171" s="26"/>
    </row>
    <row r="172" spans="1:11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</row>
    <row r="173" spans="1:11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</row>
    <row r="174" spans="1:11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</row>
    <row r="175" spans="1:11">
      <c r="A175" s="26"/>
      <c r="B175" s="26"/>
      <c r="C175" s="26"/>
      <c r="D175" s="26"/>
      <c r="E175" s="26"/>
      <c r="F175" s="26"/>
      <c r="H175" s="26"/>
      <c r="I175" s="26"/>
      <c r="J175" s="26"/>
      <c r="K175" s="26"/>
    </row>
    <row r="176" spans="1:11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</row>
    <row r="177" spans="1:11" ht="27">
      <c r="A177" s="21" t="s">
        <v>72</v>
      </c>
      <c r="B177" s="22"/>
      <c r="C177" s="22"/>
      <c r="D177" s="23"/>
      <c r="E177" s="23"/>
      <c r="F177" s="22"/>
      <c r="G177" s="26"/>
      <c r="H177" s="26"/>
      <c r="I177" s="26"/>
      <c r="J177" s="26"/>
      <c r="K177" s="26"/>
    </row>
    <row r="178" spans="1:11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</row>
    <row r="179" spans="1:11">
      <c r="A179" s="36" t="s">
        <v>104</v>
      </c>
      <c r="B179" s="37"/>
      <c r="C179" s="37"/>
      <c r="D179" s="37"/>
      <c r="E179" s="37"/>
      <c r="F179" s="37"/>
      <c r="G179" s="37"/>
      <c r="H179" s="37"/>
      <c r="I179" s="37"/>
      <c r="J179" s="37"/>
      <c r="K179" s="26"/>
    </row>
    <row r="180" spans="1:11" ht="22.5">
      <c r="A180" s="37"/>
      <c r="B180" s="37"/>
      <c r="C180" s="70" t="s">
        <v>73</v>
      </c>
      <c r="D180" s="37"/>
      <c r="E180" s="37"/>
      <c r="F180" s="37"/>
      <c r="G180" s="37"/>
    </row>
    <row r="181" spans="1:11" ht="18.75">
      <c r="A181" s="37"/>
      <c r="B181" s="37"/>
      <c r="C181" s="37"/>
      <c r="D181" s="37"/>
      <c r="E181" s="71" t="s">
        <v>74</v>
      </c>
      <c r="F181" s="37"/>
      <c r="G181" s="37"/>
      <c r="H181" s="26"/>
    </row>
    <row r="182" spans="1:11" ht="18.75">
      <c r="A182" s="37" t="s">
        <v>76</v>
      </c>
      <c r="B182" s="37"/>
      <c r="C182" s="37"/>
      <c r="D182" s="37"/>
      <c r="E182" s="71" t="s">
        <v>75</v>
      </c>
      <c r="F182" s="37" t="s">
        <v>0</v>
      </c>
      <c r="G182" s="37"/>
      <c r="H182" s="26"/>
    </row>
    <row r="183" spans="1:11" ht="18.75">
      <c r="A183" s="37"/>
      <c r="B183" s="37"/>
      <c r="C183" s="37"/>
      <c r="D183" s="37"/>
      <c r="E183" s="71" t="s">
        <v>77</v>
      </c>
      <c r="F183" s="37" t="s">
        <v>2</v>
      </c>
      <c r="G183" s="37"/>
      <c r="H183" s="26"/>
    </row>
    <row r="184" spans="1:11">
      <c r="A184" s="37"/>
      <c r="B184" s="37"/>
      <c r="C184" s="37"/>
      <c r="D184" s="37"/>
      <c r="E184" s="37"/>
      <c r="F184" s="37" t="s">
        <v>1</v>
      </c>
      <c r="G184" s="37"/>
      <c r="H184" s="26"/>
    </row>
    <row r="185" spans="1:11">
      <c r="A185" s="40"/>
      <c r="B185" s="40"/>
      <c r="C185" s="40"/>
      <c r="D185" s="40"/>
      <c r="E185" s="37"/>
      <c r="F185" s="37"/>
      <c r="G185" s="37"/>
      <c r="H185" s="26"/>
      <c r="K185" s="26"/>
    </row>
    <row r="186" spans="1:11">
      <c r="A186" s="72" t="s">
        <v>78</v>
      </c>
      <c r="B186" s="72" t="s">
        <v>23</v>
      </c>
      <c r="C186" s="72" t="s">
        <v>79</v>
      </c>
      <c r="D186" s="72" t="s">
        <v>39</v>
      </c>
      <c r="E186" s="40"/>
      <c r="F186" s="40"/>
      <c r="G186" s="40"/>
      <c r="H186" s="40"/>
      <c r="I186" s="40"/>
      <c r="J186" s="40"/>
      <c r="K186" s="26"/>
    </row>
    <row r="187" spans="1:11">
      <c r="A187" s="72" t="s">
        <v>80</v>
      </c>
      <c r="B187" s="72">
        <v>1</v>
      </c>
      <c r="C187" s="73">
        <v>0.05</v>
      </c>
      <c r="D187" s="72">
        <v>0.439</v>
      </c>
      <c r="E187" s="40"/>
      <c r="F187" s="40"/>
      <c r="G187" s="40"/>
      <c r="H187" s="40"/>
      <c r="I187" s="40"/>
      <c r="J187" s="40"/>
      <c r="K187" s="26"/>
    </row>
    <row r="188" spans="1:11">
      <c r="A188" s="72" t="s">
        <v>81</v>
      </c>
      <c r="B188" s="72">
        <v>2</v>
      </c>
      <c r="C188" s="73">
        <v>0.05</v>
      </c>
      <c r="D188" s="72">
        <v>0.502</v>
      </c>
      <c r="E188" s="40"/>
      <c r="F188" s="40"/>
      <c r="G188" s="40"/>
      <c r="H188" s="40"/>
      <c r="I188" s="40"/>
      <c r="J188" s="40"/>
      <c r="K188" s="26"/>
    </row>
    <row r="189" spans="1:11">
      <c r="A189" s="72" t="s">
        <v>82</v>
      </c>
      <c r="B189" s="72">
        <v>3</v>
      </c>
      <c r="C189" s="73">
        <v>0.05</v>
      </c>
      <c r="D189" s="72">
        <v>0.57799999999999996</v>
      </c>
      <c r="E189" s="40"/>
      <c r="F189" s="40"/>
      <c r="G189" s="40"/>
      <c r="H189" s="40"/>
      <c r="I189" s="40"/>
      <c r="J189" s="40"/>
      <c r="K189" s="26"/>
    </row>
    <row r="190" spans="1:11">
      <c r="A190" s="40"/>
      <c r="B190" s="40"/>
      <c r="C190" s="40"/>
      <c r="D190" s="40"/>
      <c r="E190" s="40"/>
      <c r="F190" s="40"/>
      <c r="G190" s="40"/>
      <c r="H190" s="40"/>
      <c r="I190" s="40"/>
      <c r="J190" s="40"/>
      <c r="K190" s="26"/>
    </row>
    <row r="191" spans="1:11">
      <c r="A191" s="40"/>
      <c r="B191" s="40"/>
      <c r="C191" s="40"/>
      <c r="D191" s="40"/>
      <c r="E191" s="40"/>
      <c r="F191" s="40"/>
      <c r="G191" s="40"/>
      <c r="H191" s="40"/>
      <c r="I191" s="40"/>
      <c r="J191" s="40"/>
      <c r="K191" s="26"/>
    </row>
    <row r="192" spans="1:11">
      <c r="A192" s="40"/>
      <c r="B192" s="40"/>
      <c r="C192" s="40"/>
      <c r="D192" s="40"/>
      <c r="E192" s="40"/>
      <c r="F192" s="40"/>
      <c r="G192" s="40"/>
      <c r="H192" s="40"/>
      <c r="I192" s="40"/>
      <c r="J192" s="40"/>
      <c r="K192" s="26"/>
    </row>
    <row r="193" spans="1:11" ht="20.25">
      <c r="A193" s="74" t="s">
        <v>83</v>
      </c>
      <c r="B193" s="36"/>
      <c r="C193" s="36"/>
      <c r="D193" s="36"/>
      <c r="E193" s="36"/>
      <c r="F193" s="36"/>
      <c r="G193" s="36"/>
      <c r="H193" s="40"/>
      <c r="I193" s="40"/>
      <c r="J193" s="40"/>
      <c r="K193" s="26"/>
    </row>
    <row r="194" spans="1:11">
      <c r="A194" s="72" t="s">
        <v>23</v>
      </c>
      <c r="B194" s="72" t="s">
        <v>84</v>
      </c>
      <c r="C194" s="72" t="s">
        <v>33</v>
      </c>
      <c r="D194" s="72" t="s">
        <v>85</v>
      </c>
      <c r="E194" s="72" t="s">
        <v>86</v>
      </c>
      <c r="F194" s="72" t="s">
        <v>87</v>
      </c>
      <c r="G194" s="72" t="s">
        <v>88</v>
      </c>
      <c r="H194" s="75" t="s">
        <v>89</v>
      </c>
      <c r="I194" s="76"/>
      <c r="J194" s="40"/>
      <c r="K194" s="26"/>
    </row>
    <row r="195" spans="1:11">
      <c r="A195" s="77">
        <v>1</v>
      </c>
      <c r="B195" s="77"/>
      <c r="C195" s="78">
        <v>0.5</v>
      </c>
      <c r="D195" s="77"/>
      <c r="E195" s="77">
        <v>1.923</v>
      </c>
      <c r="F195" s="77">
        <v>2.5000000000000001E-2</v>
      </c>
      <c r="G195" s="79">
        <v>73.006833712984061</v>
      </c>
      <c r="H195" s="80">
        <v>26.993166287015939</v>
      </c>
      <c r="I195" s="40"/>
      <c r="J195" s="40"/>
      <c r="K195" s="26"/>
    </row>
    <row r="196" spans="1:11">
      <c r="A196" s="77">
        <v>2</v>
      </c>
      <c r="B196" s="77"/>
      <c r="C196" s="78">
        <v>1</v>
      </c>
      <c r="D196" s="77"/>
      <c r="E196" s="77">
        <v>1.645</v>
      </c>
      <c r="F196" s="77">
        <v>2.5000000000000001E-2</v>
      </c>
      <c r="G196" s="79">
        <v>62.452543659832955</v>
      </c>
      <c r="H196" s="80">
        <v>37.547456340167045</v>
      </c>
      <c r="I196" s="40"/>
      <c r="J196" s="40"/>
      <c r="K196" s="26"/>
    </row>
    <row r="197" spans="1:11">
      <c r="A197" s="77">
        <v>3</v>
      </c>
      <c r="B197" s="40"/>
      <c r="C197" s="78">
        <v>1.5</v>
      </c>
      <c r="D197" s="77"/>
      <c r="E197" s="77">
        <v>1.3979999999999999</v>
      </c>
      <c r="F197" s="77">
        <v>2.5000000000000001E-2</v>
      </c>
      <c r="G197" s="79">
        <v>53.075170842824598</v>
      </c>
      <c r="H197" s="80">
        <v>46.924829157175402</v>
      </c>
      <c r="I197" s="40"/>
      <c r="J197" s="40"/>
      <c r="K197" s="26"/>
    </row>
    <row r="198" spans="1:11">
      <c r="A198" s="77">
        <v>4</v>
      </c>
      <c r="B198" s="77" t="s">
        <v>90</v>
      </c>
      <c r="C198" s="78">
        <v>2</v>
      </c>
      <c r="D198" s="77">
        <v>2.6339999999999999</v>
      </c>
      <c r="E198" s="77">
        <v>1.2450000000000001</v>
      </c>
      <c r="F198" s="77">
        <v>2.5000000000000001E-2</v>
      </c>
      <c r="G198" s="79">
        <v>47.26651480637814</v>
      </c>
      <c r="H198" s="80">
        <v>52.73348519362186</v>
      </c>
      <c r="I198" s="40"/>
      <c r="J198" s="40"/>
      <c r="K198" s="26"/>
    </row>
    <row r="199" spans="1:11">
      <c r="A199" s="77">
        <v>5</v>
      </c>
      <c r="B199" s="77"/>
      <c r="C199" s="78">
        <v>3</v>
      </c>
      <c r="D199" s="77"/>
      <c r="E199" s="77">
        <v>1.2050000000000001</v>
      </c>
      <c r="F199" s="77">
        <v>2.5000000000000001E-2</v>
      </c>
      <c r="G199" s="79">
        <v>45.747911921032653</v>
      </c>
      <c r="H199" s="80">
        <v>54.252088078967347</v>
      </c>
      <c r="I199" s="40"/>
      <c r="J199" s="40"/>
      <c r="K199" s="26"/>
    </row>
    <row r="200" spans="1:11">
      <c r="A200" s="77">
        <v>6</v>
      </c>
      <c r="B200" s="77"/>
      <c r="C200" s="78">
        <v>4</v>
      </c>
      <c r="D200" s="77"/>
      <c r="E200" s="77">
        <v>1.1779999999999999</v>
      </c>
      <c r="F200" s="77">
        <v>2.5000000000000001E-2</v>
      </c>
      <c r="G200" s="79">
        <v>44.722854973424447</v>
      </c>
      <c r="H200" s="80">
        <v>55.277145026575553</v>
      </c>
      <c r="I200" s="40"/>
      <c r="J200" s="40"/>
      <c r="K200" s="26"/>
    </row>
    <row r="201" spans="1:11">
      <c r="A201" s="81"/>
      <c r="B201" s="81"/>
      <c r="C201" s="82"/>
      <c r="D201" s="83"/>
      <c r="E201" s="83"/>
      <c r="F201" s="84"/>
      <c r="G201" s="85"/>
      <c r="H201" s="86"/>
      <c r="I201" s="40"/>
      <c r="J201" s="40"/>
      <c r="K201" s="26"/>
    </row>
    <row r="202" spans="1:11">
      <c r="A202" s="40"/>
      <c r="B202" s="40"/>
      <c r="C202" s="40"/>
      <c r="D202" s="40"/>
      <c r="E202" s="40"/>
      <c r="F202" s="40"/>
      <c r="G202" s="40"/>
      <c r="H202" s="40"/>
      <c r="I202" s="40"/>
      <c r="J202" s="40"/>
      <c r="K202" s="26"/>
    </row>
    <row r="203" spans="1:11">
      <c r="A203" s="40"/>
      <c r="B203" s="40"/>
      <c r="C203" s="40"/>
      <c r="D203" s="40"/>
      <c r="E203" s="40"/>
      <c r="F203" s="40"/>
      <c r="G203" s="40"/>
      <c r="H203" s="40"/>
      <c r="I203" s="40"/>
      <c r="J203" s="40"/>
      <c r="K203" s="26"/>
    </row>
    <row r="204" spans="1:11" ht="20.25">
      <c r="A204" s="74" t="s">
        <v>91</v>
      </c>
      <c r="B204" s="36"/>
      <c r="C204" s="36"/>
      <c r="D204" s="36"/>
      <c r="E204" s="36"/>
      <c r="F204" s="36"/>
      <c r="G204" s="36"/>
      <c r="H204" s="40"/>
      <c r="I204" s="40"/>
      <c r="J204" s="40"/>
      <c r="K204" s="26"/>
    </row>
    <row r="205" spans="1:11">
      <c r="A205" s="72" t="s">
        <v>23</v>
      </c>
      <c r="B205" s="72" t="s">
        <v>84</v>
      </c>
      <c r="C205" s="72" t="s">
        <v>33</v>
      </c>
      <c r="D205" s="72" t="s">
        <v>85</v>
      </c>
      <c r="E205" s="72" t="s">
        <v>86</v>
      </c>
      <c r="F205" s="72" t="s">
        <v>87</v>
      </c>
      <c r="G205" s="72" t="s">
        <v>88</v>
      </c>
      <c r="H205" s="75" t="s">
        <v>89</v>
      </c>
      <c r="I205" s="76"/>
      <c r="J205" s="40"/>
      <c r="K205" s="26"/>
    </row>
    <row r="206" spans="1:11">
      <c r="A206" s="77">
        <v>1</v>
      </c>
      <c r="B206" s="77"/>
      <c r="C206" s="78">
        <v>0.5</v>
      </c>
      <c r="D206" s="77"/>
      <c r="E206" s="77">
        <v>2.286</v>
      </c>
      <c r="F206" s="77">
        <v>2.5000000000000001E-2</v>
      </c>
      <c r="G206" s="79">
        <v>75.896414342629484</v>
      </c>
      <c r="H206" s="80">
        <v>24.103585657370516</v>
      </c>
      <c r="I206" s="40"/>
      <c r="J206" s="40"/>
      <c r="K206" s="26"/>
    </row>
    <row r="207" spans="1:11">
      <c r="A207" s="77">
        <v>2</v>
      </c>
      <c r="B207" s="77"/>
      <c r="C207" s="78">
        <v>1</v>
      </c>
      <c r="D207" s="77"/>
      <c r="E207" s="77">
        <v>1.954</v>
      </c>
      <c r="F207" s="77">
        <v>2.5000000000000001E-2</v>
      </c>
      <c r="G207" s="79">
        <v>64.873837981407704</v>
      </c>
      <c r="H207" s="80">
        <v>35.126162018592296</v>
      </c>
      <c r="I207" s="40"/>
      <c r="J207" s="40"/>
      <c r="K207" s="26"/>
    </row>
    <row r="208" spans="1:11">
      <c r="A208" s="77">
        <v>3</v>
      </c>
      <c r="B208" s="77"/>
      <c r="C208" s="78">
        <v>1.5</v>
      </c>
      <c r="D208" s="77"/>
      <c r="E208" s="77">
        <v>1.625</v>
      </c>
      <c r="F208" s="77">
        <v>2.5000000000000001E-2</v>
      </c>
      <c r="G208" s="79">
        <v>53.950863213811424</v>
      </c>
      <c r="H208" s="80">
        <v>46.049136786188576</v>
      </c>
      <c r="I208" s="40"/>
      <c r="J208" s="40"/>
    </row>
    <row r="209" spans="1:10">
      <c r="A209" s="77">
        <v>4</v>
      </c>
      <c r="B209" s="77" t="s">
        <v>90</v>
      </c>
      <c r="C209" s="78">
        <v>2</v>
      </c>
      <c r="D209" s="77">
        <v>3.012</v>
      </c>
      <c r="E209" s="77">
        <v>1.448</v>
      </c>
      <c r="F209" s="77">
        <v>2.5000000000000001E-2</v>
      </c>
      <c r="G209" s="79">
        <v>48.074369189907031</v>
      </c>
      <c r="H209" s="80">
        <v>51.925630810092969</v>
      </c>
      <c r="I209" s="40"/>
      <c r="J209" s="40"/>
    </row>
    <row r="210" spans="1:10">
      <c r="A210" s="77">
        <v>5</v>
      </c>
      <c r="B210" s="77"/>
      <c r="C210" s="78">
        <v>3</v>
      </c>
      <c r="D210" s="77"/>
      <c r="E210" s="77">
        <v>1.3979999999999999</v>
      </c>
      <c r="F210" s="77">
        <v>2.5000000000000001E-2</v>
      </c>
      <c r="G210" s="79">
        <v>46.414342629482064</v>
      </c>
      <c r="H210" s="80">
        <v>53.585657370517936</v>
      </c>
      <c r="I210" s="40"/>
      <c r="J210" s="40"/>
    </row>
    <row r="211" spans="1:10">
      <c r="A211" s="77">
        <v>6</v>
      </c>
      <c r="B211" s="77"/>
      <c r="C211" s="78">
        <v>4</v>
      </c>
      <c r="D211" s="77"/>
      <c r="E211" s="77">
        <v>1.3560000000000001</v>
      </c>
      <c r="F211" s="77">
        <v>2.5000000000000001E-2</v>
      </c>
      <c r="G211" s="79">
        <v>45.019920318725106</v>
      </c>
      <c r="H211" s="80">
        <v>54.980079681274894</v>
      </c>
      <c r="I211" s="40"/>
      <c r="J211" s="40"/>
    </row>
    <row r="212" spans="1:10">
      <c r="A212" s="81"/>
      <c r="B212" s="81"/>
      <c r="C212" s="82"/>
      <c r="D212" s="84"/>
      <c r="E212" s="83"/>
      <c r="F212" s="84"/>
      <c r="G212" s="85"/>
      <c r="H212" s="86"/>
      <c r="I212" s="83"/>
      <c r="J212" s="40"/>
    </row>
    <row r="213" spans="1:10">
      <c r="A213" s="40"/>
      <c r="B213" s="40"/>
      <c r="C213" s="40"/>
      <c r="D213" s="40"/>
      <c r="E213" s="40"/>
      <c r="F213" s="40"/>
      <c r="G213" s="40"/>
      <c r="H213" s="40"/>
      <c r="I213" s="40"/>
      <c r="J213" s="40"/>
    </row>
    <row r="214" spans="1:10">
      <c r="A214" s="40"/>
      <c r="B214" s="40"/>
      <c r="C214" s="40"/>
      <c r="D214" s="40"/>
      <c r="E214" s="40"/>
      <c r="F214" s="40"/>
      <c r="G214" s="40"/>
      <c r="H214" s="40"/>
      <c r="I214" s="40"/>
      <c r="J214" s="40"/>
    </row>
    <row r="215" spans="1:10" ht="20.25">
      <c r="A215" s="74" t="s">
        <v>93</v>
      </c>
      <c r="B215" s="36"/>
      <c r="C215" s="36"/>
      <c r="D215" s="36"/>
      <c r="E215" s="36"/>
      <c r="F215" s="36"/>
      <c r="G215" s="36"/>
      <c r="H215" s="40"/>
      <c r="I215" s="40"/>
      <c r="J215" s="40"/>
    </row>
    <row r="216" spans="1:10">
      <c r="A216" s="72" t="s">
        <v>23</v>
      </c>
      <c r="B216" s="72" t="s">
        <v>84</v>
      </c>
      <c r="C216" s="72" t="s">
        <v>33</v>
      </c>
      <c r="D216" s="72" t="s">
        <v>85</v>
      </c>
      <c r="E216" s="72" t="s">
        <v>86</v>
      </c>
      <c r="F216" s="72" t="s">
        <v>87</v>
      </c>
      <c r="G216" s="72" t="s">
        <v>88</v>
      </c>
      <c r="H216" s="75" t="s">
        <v>89</v>
      </c>
      <c r="I216" s="76"/>
      <c r="J216" s="40"/>
    </row>
    <row r="217" spans="1:10">
      <c r="A217" s="77">
        <v>1</v>
      </c>
      <c r="B217" s="77"/>
      <c r="C217" s="78">
        <v>0.5</v>
      </c>
      <c r="D217" s="77"/>
      <c r="E217" s="77">
        <v>2.456</v>
      </c>
      <c r="F217" s="77">
        <v>2.5000000000000001E-2</v>
      </c>
      <c r="G217" s="79">
        <v>70.818915801614764</v>
      </c>
      <c r="H217" s="80">
        <v>29.181084198385236</v>
      </c>
      <c r="I217" s="40"/>
      <c r="J217" s="40"/>
    </row>
    <row r="218" spans="1:10">
      <c r="A218" s="77">
        <v>2</v>
      </c>
      <c r="B218" s="77"/>
      <c r="C218" s="78">
        <v>1</v>
      </c>
      <c r="D218" s="77"/>
      <c r="E218" s="77">
        <v>2.056</v>
      </c>
      <c r="F218" s="77">
        <v>2.5000000000000001E-2</v>
      </c>
      <c r="G218" s="79">
        <v>59.284890426758935</v>
      </c>
      <c r="H218" s="80">
        <v>40.715109573241065</v>
      </c>
      <c r="I218" s="40"/>
      <c r="J218" s="40"/>
    </row>
    <row r="219" spans="1:10">
      <c r="A219" s="77">
        <v>3</v>
      </c>
      <c r="B219" s="77"/>
      <c r="C219" s="78">
        <v>1.5</v>
      </c>
      <c r="D219" s="77"/>
      <c r="E219" s="77">
        <v>1.7789999999999999</v>
      </c>
      <c r="F219" s="77">
        <v>2.5000000000000001E-2</v>
      </c>
      <c r="G219" s="79">
        <v>51.297577854671275</v>
      </c>
      <c r="H219" s="80">
        <v>48.702422145328725</v>
      </c>
      <c r="I219" s="40"/>
      <c r="J219" s="40"/>
    </row>
    <row r="220" spans="1:10">
      <c r="A220" s="77">
        <v>4</v>
      </c>
      <c r="B220" s="77" t="s">
        <v>90</v>
      </c>
      <c r="C220" s="78">
        <v>2</v>
      </c>
      <c r="D220" s="77">
        <v>3.468</v>
      </c>
      <c r="E220" s="77">
        <v>1.6020000000000001</v>
      </c>
      <c r="F220" s="77">
        <v>2.5000000000000001E-2</v>
      </c>
      <c r="G220" s="79">
        <v>46.193771626297583</v>
      </c>
      <c r="H220" s="80">
        <v>53.806228373702417</v>
      </c>
      <c r="I220" s="40"/>
      <c r="J220" s="40"/>
    </row>
    <row r="221" spans="1:10">
      <c r="A221" s="77">
        <v>5</v>
      </c>
      <c r="B221" s="77"/>
      <c r="C221" s="78">
        <v>3</v>
      </c>
      <c r="D221" s="77"/>
      <c r="E221" s="77">
        <v>1.5740000000000001</v>
      </c>
      <c r="F221" s="77">
        <v>2.5000000000000001E-2</v>
      </c>
      <c r="G221" s="79">
        <v>45.386389850057675</v>
      </c>
      <c r="H221" s="80">
        <v>54.613610149942325</v>
      </c>
      <c r="I221" s="40"/>
      <c r="J221" s="40"/>
    </row>
    <row r="222" spans="1:10">
      <c r="A222" s="77">
        <v>6</v>
      </c>
      <c r="B222" s="46"/>
      <c r="C222" s="78">
        <v>4</v>
      </c>
      <c r="D222" s="77"/>
      <c r="E222" s="77">
        <v>1.512</v>
      </c>
      <c r="F222" s="77">
        <v>2.5000000000000001E-2</v>
      </c>
      <c r="G222" s="79">
        <v>43.598615916955012</v>
      </c>
      <c r="H222" s="80">
        <v>56.401384083044988</v>
      </c>
      <c r="I222" s="40"/>
      <c r="J222" s="40"/>
    </row>
    <row r="223" spans="1:10">
      <c r="A223" s="81"/>
      <c r="B223" s="81"/>
      <c r="C223" s="82"/>
      <c r="D223" s="83"/>
      <c r="E223" s="83"/>
      <c r="F223" s="84"/>
      <c r="G223" s="85"/>
      <c r="H223" s="86"/>
      <c r="I223" s="83"/>
      <c r="J223" s="40"/>
    </row>
    <row r="224" spans="1:10">
      <c r="A224" s="40"/>
      <c r="B224" s="40"/>
      <c r="C224" s="40"/>
      <c r="D224" s="40"/>
      <c r="E224" s="40"/>
      <c r="F224" s="40"/>
      <c r="G224" s="40"/>
      <c r="H224" s="40"/>
      <c r="I224" s="40"/>
      <c r="J224" s="40"/>
    </row>
    <row r="225" spans="1:9" ht="27">
      <c r="A225" s="21" t="s">
        <v>94</v>
      </c>
      <c r="B225" s="22"/>
      <c r="C225" s="22"/>
      <c r="D225" s="23"/>
      <c r="E225" s="23"/>
      <c r="F225" s="22"/>
    </row>
    <row r="227" spans="1:9">
      <c r="A227" s="1" t="s">
        <v>104</v>
      </c>
    </row>
    <row r="228" spans="1:9" ht="22.5">
      <c r="C228" s="59" t="s">
        <v>73</v>
      </c>
      <c r="F228" s="60"/>
    </row>
    <row r="229" spans="1:9" ht="18.75">
      <c r="F229" s="60"/>
    </row>
    <row r="230" spans="1:9" ht="18.75">
      <c r="A230" s="3" t="s">
        <v>76</v>
      </c>
      <c r="F230" s="60"/>
    </row>
    <row r="233" spans="1:9">
      <c r="A233"/>
      <c r="B233"/>
      <c r="C233"/>
      <c r="D233"/>
      <c r="E233"/>
      <c r="F233"/>
      <c r="G233"/>
      <c r="H233"/>
      <c r="I233"/>
    </row>
    <row r="234" spans="1:9">
      <c r="A234" s="61" t="s">
        <v>78</v>
      </c>
      <c r="B234" s="61" t="s">
        <v>23</v>
      </c>
      <c r="C234" s="61" t="s">
        <v>79</v>
      </c>
      <c r="D234" s="61" t="s">
        <v>39</v>
      </c>
      <c r="E234"/>
      <c r="F234"/>
      <c r="G234"/>
      <c r="H234"/>
      <c r="I234"/>
    </row>
    <row r="235" spans="1:9">
      <c r="A235" s="61" t="s">
        <v>80</v>
      </c>
      <c r="B235" s="61">
        <v>1</v>
      </c>
      <c r="C235" s="62">
        <v>0.05</v>
      </c>
      <c r="D235" s="61">
        <v>0.439</v>
      </c>
      <c r="E235"/>
      <c r="F235"/>
      <c r="G235"/>
      <c r="H235"/>
      <c r="I235"/>
    </row>
    <row r="236" spans="1:9">
      <c r="A236" s="61" t="s">
        <v>81</v>
      </c>
      <c r="B236" s="61">
        <v>2</v>
      </c>
      <c r="C236" s="62">
        <v>0.05</v>
      </c>
      <c r="D236" s="61">
        <v>0.502</v>
      </c>
      <c r="E236"/>
      <c r="F236"/>
      <c r="G236"/>
      <c r="H236"/>
      <c r="I236"/>
    </row>
    <row r="237" spans="1:9">
      <c r="A237" s="61" t="s">
        <v>82</v>
      </c>
      <c r="B237" s="61">
        <v>3</v>
      </c>
      <c r="C237" s="62">
        <v>0.05</v>
      </c>
      <c r="D237" s="61">
        <v>0.57799999999999996</v>
      </c>
      <c r="E237"/>
      <c r="F237"/>
      <c r="G237"/>
      <c r="H237"/>
      <c r="I237"/>
    </row>
    <row r="238" spans="1:9">
      <c r="A238"/>
      <c r="B238"/>
      <c r="C238"/>
      <c r="D238"/>
      <c r="E238"/>
      <c r="F238"/>
      <c r="G238"/>
      <c r="H238"/>
      <c r="I238"/>
    </row>
    <row r="239" spans="1:9">
      <c r="A239"/>
      <c r="B239"/>
      <c r="C239"/>
      <c r="D239"/>
      <c r="E239"/>
      <c r="F239"/>
      <c r="G239"/>
      <c r="H239"/>
      <c r="I239"/>
    </row>
    <row r="240" spans="1:9">
      <c r="A240"/>
      <c r="B240"/>
      <c r="C240"/>
      <c r="D240"/>
      <c r="E240"/>
      <c r="F240"/>
      <c r="G240"/>
      <c r="H240"/>
      <c r="I240"/>
    </row>
    <row r="241" spans="1:9" ht="20.25">
      <c r="A241" s="63" t="s">
        <v>83</v>
      </c>
      <c r="B241" s="1"/>
      <c r="C241" s="1"/>
      <c r="D241" s="1"/>
      <c r="E241" s="1"/>
      <c r="F241" s="1"/>
      <c r="G241" s="1"/>
      <c r="H241"/>
      <c r="I241"/>
    </row>
    <row r="242" spans="1:9">
      <c r="A242" s="61" t="s">
        <v>23</v>
      </c>
      <c r="B242" s="61" t="s">
        <v>84</v>
      </c>
      <c r="C242" s="61" t="s">
        <v>92</v>
      </c>
      <c r="D242" s="61" t="s">
        <v>85</v>
      </c>
      <c r="E242" s="61" t="s">
        <v>86</v>
      </c>
      <c r="F242" s="61" t="s">
        <v>87</v>
      </c>
      <c r="G242" s="61" t="s">
        <v>88</v>
      </c>
      <c r="H242" s="64" t="s">
        <v>89</v>
      </c>
      <c r="I242" s="65"/>
    </row>
    <row r="243" spans="1:9">
      <c r="A243" s="66">
        <v>1</v>
      </c>
      <c r="B243" s="66" t="s">
        <v>95</v>
      </c>
      <c r="C243" s="87">
        <v>0.05</v>
      </c>
      <c r="D243" s="66">
        <f>(D235*1)</f>
        <v>0.439</v>
      </c>
      <c r="E243" s="66">
        <v>3.9E-2</v>
      </c>
      <c r="F243" s="66">
        <v>2.5000000000000001E-2</v>
      </c>
      <c r="G243" s="67">
        <f>(E243*100)/D243</f>
        <v>8.8838268792710711</v>
      </c>
      <c r="H243" s="68">
        <f>(100-G243)</f>
        <v>91.116173120728931</v>
      </c>
      <c r="I243" s="27"/>
    </row>
    <row r="244" spans="1:9">
      <c r="A244" s="66">
        <v>2</v>
      </c>
      <c r="B244" s="66" t="s">
        <v>96</v>
      </c>
      <c r="C244" s="87">
        <v>0.1</v>
      </c>
      <c r="D244" s="66">
        <f>(D235*2)</f>
        <v>0.878</v>
      </c>
      <c r="E244" s="66">
        <v>4.1000000000000002E-2</v>
      </c>
      <c r="F244" s="66">
        <v>2.5000000000000001E-2</v>
      </c>
      <c r="G244" s="67">
        <f t="shared" ref="G244:G249" si="3">(E244*100)/D244</f>
        <v>4.6697038724373581</v>
      </c>
      <c r="H244" s="68">
        <f t="shared" ref="H244:H249" si="4">(100-G244)</f>
        <v>95.330296127562647</v>
      </c>
      <c r="I244" s="27"/>
    </row>
    <row r="245" spans="1:9">
      <c r="A245" s="66">
        <v>3</v>
      </c>
      <c r="B245" s="66" t="s">
        <v>26</v>
      </c>
      <c r="C245" s="87">
        <v>0.15</v>
      </c>
      <c r="D245" s="66">
        <f>(D235*3)</f>
        <v>1.3169999999999999</v>
      </c>
      <c r="E245" s="66">
        <v>6.8000000000000005E-2</v>
      </c>
      <c r="F245" s="66">
        <v>2.5000000000000001E-2</v>
      </c>
      <c r="G245" s="67">
        <f t="shared" si="3"/>
        <v>5.1632498101746398</v>
      </c>
      <c r="H245" s="68">
        <f t="shared" si="4"/>
        <v>94.836750189825366</v>
      </c>
      <c r="I245" s="27"/>
    </row>
    <row r="246" spans="1:9">
      <c r="A246" s="66">
        <v>4</v>
      </c>
      <c r="B246" s="66" t="s">
        <v>97</v>
      </c>
      <c r="C246" s="87">
        <v>0.2</v>
      </c>
      <c r="D246" s="66">
        <f>(D235*4)</f>
        <v>1.756</v>
      </c>
      <c r="E246" s="66">
        <v>0.57099999999999995</v>
      </c>
      <c r="F246" s="66">
        <v>2.5000000000000001E-2</v>
      </c>
      <c r="G246" s="67">
        <f t="shared" si="3"/>
        <v>32.517084282460132</v>
      </c>
      <c r="H246" s="68">
        <f t="shared" si="4"/>
        <v>67.482915717539868</v>
      </c>
      <c r="I246" s="27"/>
    </row>
    <row r="247" spans="1:9">
      <c r="A247" s="66">
        <v>5</v>
      </c>
      <c r="B247" s="66" t="s">
        <v>98</v>
      </c>
      <c r="C247" s="87">
        <v>0.25</v>
      </c>
      <c r="D247" s="66">
        <f>(D235*5)</f>
        <v>2.1949999999999998</v>
      </c>
      <c r="E247" s="66">
        <v>0.81499999999999995</v>
      </c>
      <c r="F247" s="66">
        <v>2.5000000000000001E-2</v>
      </c>
      <c r="G247" s="67">
        <f t="shared" si="3"/>
        <v>37.129840546697039</v>
      </c>
      <c r="H247" s="68">
        <f t="shared" si="4"/>
        <v>62.870159453302961</v>
      </c>
      <c r="I247" s="27"/>
    </row>
    <row r="248" spans="1:9">
      <c r="A248" s="66">
        <v>6</v>
      </c>
      <c r="B248" s="66" t="s">
        <v>90</v>
      </c>
      <c r="C248" s="87">
        <v>0.3</v>
      </c>
      <c r="D248" s="66">
        <f>(D235*6)</f>
        <v>2.6339999999999999</v>
      </c>
      <c r="E248" s="66">
        <v>1.2669999999999999</v>
      </c>
      <c r="F248" s="66">
        <v>2.5000000000000001E-2</v>
      </c>
      <c r="G248" s="67">
        <f t="shared" si="3"/>
        <v>48.101746393318145</v>
      </c>
      <c r="H248" s="68">
        <f t="shared" si="4"/>
        <v>51.898253606681855</v>
      </c>
      <c r="I248" s="27"/>
    </row>
    <row r="249" spans="1:9">
      <c r="A249" s="88">
        <v>7</v>
      </c>
      <c r="B249" s="88" t="s">
        <v>99</v>
      </c>
      <c r="C249" s="89">
        <v>0.4</v>
      </c>
      <c r="D249" s="90">
        <f>(D235*8)</f>
        <v>3.512</v>
      </c>
      <c r="E249" s="90">
        <v>1.95</v>
      </c>
      <c r="F249" s="66">
        <v>2.5000000000000001E-2</v>
      </c>
      <c r="G249" s="67">
        <f t="shared" si="3"/>
        <v>55.523917995444194</v>
      </c>
      <c r="H249" s="68">
        <f t="shared" si="4"/>
        <v>44.476082004555806</v>
      </c>
      <c r="I249" s="27"/>
    </row>
    <row r="250" spans="1:9">
      <c r="A250"/>
      <c r="B250"/>
      <c r="C250"/>
      <c r="D250"/>
      <c r="E250"/>
      <c r="F250"/>
      <c r="G250"/>
      <c r="H250"/>
      <c r="I250" s="27"/>
    </row>
    <row r="251" spans="1:9">
      <c r="A251"/>
      <c r="B251"/>
      <c r="C251"/>
      <c r="D251"/>
      <c r="E251"/>
      <c r="F251"/>
      <c r="G251"/>
      <c r="H251"/>
      <c r="I251" s="27"/>
    </row>
    <row r="252" spans="1:9" ht="20.25">
      <c r="A252" s="63" t="s">
        <v>91</v>
      </c>
      <c r="B252" s="1"/>
      <c r="C252" s="1"/>
      <c r="D252" s="1"/>
      <c r="E252" s="1"/>
      <c r="F252" s="1"/>
      <c r="G252" s="1"/>
      <c r="H252"/>
      <c r="I252" s="27"/>
    </row>
    <row r="253" spans="1:9">
      <c r="A253" s="61" t="s">
        <v>23</v>
      </c>
      <c r="B253" s="61" t="s">
        <v>84</v>
      </c>
      <c r="C253" s="61" t="s">
        <v>92</v>
      </c>
      <c r="D253" s="61" t="s">
        <v>85</v>
      </c>
      <c r="E253" s="61" t="s">
        <v>86</v>
      </c>
      <c r="F253" s="61" t="s">
        <v>87</v>
      </c>
      <c r="G253" s="61" t="s">
        <v>88</v>
      </c>
      <c r="H253" s="64" t="s">
        <v>89</v>
      </c>
      <c r="I253" s="65"/>
    </row>
    <row r="254" spans="1:9">
      <c r="A254" s="66">
        <v>1</v>
      </c>
      <c r="B254" s="66" t="s">
        <v>95</v>
      </c>
      <c r="C254" s="87">
        <v>0.05</v>
      </c>
      <c r="D254" s="66">
        <f>(D236*1)</f>
        <v>0.502</v>
      </c>
      <c r="E254" s="66">
        <v>3.9E-2</v>
      </c>
      <c r="F254" s="66">
        <v>2.5000000000000001E-2</v>
      </c>
      <c r="G254" s="67">
        <f>(E254*100)/D254</f>
        <v>7.7689243027888448</v>
      </c>
      <c r="H254" s="68">
        <f>(100-G254)</f>
        <v>92.231075697211153</v>
      </c>
      <c r="I254" s="27"/>
    </row>
    <row r="255" spans="1:9">
      <c r="A255" s="66">
        <v>2</v>
      </c>
      <c r="B255" s="66" t="s">
        <v>96</v>
      </c>
      <c r="C255" s="87">
        <v>0.1</v>
      </c>
      <c r="D255" s="66">
        <f>(D236*2)</f>
        <v>1.004</v>
      </c>
      <c r="E255" s="66">
        <v>4.2999999999999997E-2</v>
      </c>
      <c r="F255" s="66">
        <v>2.5000000000000001E-2</v>
      </c>
      <c r="G255" s="67">
        <f t="shared" ref="G255:G260" si="5">(E255*100)/D255</f>
        <v>4.2828685258964141</v>
      </c>
      <c r="H255" s="68">
        <f t="shared" ref="H255:H260" si="6">(100-G255)</f>
        <v>95.717131474103581</v>
      </c>
      <c r="I255" s="27"/>
    </row>
    <row r="256" spans="1:9">
      <c r="A256" s="66">
        <v>3</v>
      </c>
      <c r="B256" s="66" t="s">
        <v>26</v>
      </c>
      <c r="C256" s="87">
        <v>0.15</v>
      </c>
      <c r="D256" s="66">
        <f>(D236*3)</f>
        <v>1.506</v>
      </c>
      <c r="E256" s="66">
        <v>7.2999999999999995E-2</v>
      </c>
      <c r="F256" s="66">
        <v>2.5000000000000001E-2</v>
      </c>
      <c r="G256" s="67">
        <f t="shared" si="5"/>
        <v>4.8472775564409032</v>
      </c>
      <c r="H256" s="68">
        <f t="shared" si="6"/>
        <v>95.152722443559099</v>
      </c>
      <c r="I256" s="27"/>
    </row>
    <row r="257" spans="1:9">
      <c r="A257" s="66">
        <v>4</v>
      </c>
      <c r="B257" s="66" t="s">
        <v>97</v>
      </c>
      <c r="C257" s="87">
        <v>0.2</v>
      </c>
      <c r="D257" s="66">
        <f>(D236*4)</f>
        <v>2.008</v>
      </c>
      <c r="E257" s="66">
        <v>0.66900000000000004</v>
      </c>
      <c r="F257" s="66">
        <v>2.5000000000000001E-2</v>
      </c>
      <c r="G257" s="67">
        <f t="shared" si="5"/>
        <v>33.316733067729089</v>
      </c>
      <c r="H257" s="68">
        <f t="shared" si="6"/>
        <v>66.683266932270911</v>
      </c>
      <c r="I257" s="27"/>
    </row>
    <row r="258" spans="1:9">
      <c r="A258" s="66">
        <v>5</v>
      </c>
      <c r="B258" s="66" t="s">
        <v>98</v>
      </c>
      <c r="C258" s="87">
        <v>0.25</v>
      </c>
      <c r="D258" s="66">
        <f>(D236*5)</f>
        <v>2.5099999999999998</v>
      </c>
      <c r="E258" s="66">
        <v>0.94699999999999995</v>
      </c>
      <c r="F258" s="66">
        <v>2.5000000000000001E-2</v>
      </c>
      <c r="G258" s="67">
        <f t="shared" si="5"/>
        <v>37.729083665338642</v>
      </c>
      <c r="H258" s="68">
        <f t="shared" si="6"/>
        <v>62.270916334661358</v>
      </c>
      <c r="I258" s="27"/>
    </row>
    <row r="259" spans="1:9">
      <c r="A259" s="66">
        <v>6</v>
      </c>
      <c r="B259" s="66" t="s">
        <v>90</v>
      </c>
      <c r="C259" s="87">
        <v>0.3</v>
      </c>
      <c r="D259" s="66">
        <f>(D236*6)</f>
        <v>3.012</v>
      </c>
      <c r="E259" s="66">
        <v>1.474</v>
      </c>
      <c r="F259" s="66">
        <v>2.5000000000000001E-2</v>
      </c>
      <c r="G259" s="67">
        <f t="shared" si="5"/>
        <v>48.937583001328022</v>
      </c>
      <c r="H259" s="68">
        <f t="shared" si="6"/>
        <v>51.062416998671978</v>
      </c>
      <c r="I259" s="27"/>
    </row>
    <row r="260" spans="1:9">
      <c r="A260" s="88">
        <v>7</v>
      </c>
      <c r="B260" s="88" t="s">
        <v>99</v>
      </c>
      <c r="C260" s="89">
        <v>0.4</v>
      </c>
      <c r="D260" s="66">
        <f>(D236*8)</f>
        <v>4.016</v>
      </c>
      <c r="E260" s="90">
        <v>2.246</v>
      </c>
      <c r="F260" s="66">
        <v>2.5000000000000001E-2</v>
      </c>
      <c r="G260" s="67">
        <f t="shared" si="5"/>
        <v>55.926294820717132</v>
      </c>
      <c r="H260" s="68">
        <f t="shared" si="6"/>
        <v>44.073705179282868</v>
      </c>
      <c r="I260" s="69"/>
    </row>
    <row r="261" spans="1:9">
      <c r="A261"/>
      <c r="B261"/>
      <c r="C261"/>
      <c r="D261"/>
      <c r="E261"/>
      <c r="F261"/>
      <c r="G261"/>
      <c r="H261"/>
      <c r="I261" s="27"/>
    </row>
    <row r="262" spans="1:9">
      <c r="A262"/>
      <c r="B262"/>
      <c r="C262"/>
      <c r="D262"/>
      <c r="E262"/>
      <c r="F262"/>
      <c r="G262"/>
      <c r="H262"/>
      <c r="I262" s="27"/>
    </row>
    <row r="263" spans="1:9" ht="20.25">
      <c r="A263" s="63" t="s">
        <v>93</v>
      </c>
      <c r="B263" s="1"/>
      <c r="C263" s="1"/>
      <c r="D263" s="1"/>
      <c r="E263" s="1"/>
      <c r="F263" s="1"/>
      <c r="G263" s="1"/>
      <c r="H263"/>
      <c r="I263" s="27"/>
    </row>
    <row r="264" spans="1:9">
      <c r="A264" s="61" t="s">
        <v>23</v>
      </c>
      <c r="B264" s="61" t="s">
        <v>84</v>
      </c>
      <c r="C264" s="61" t="s">
        <v>92</v>
      </c>
      <c r="D264" s="61" t="s">
        <v>85</v>
      </c>
      <c r="E264" s="61" t="s">
        <v>86</v>
      </c>
      <c r="F264" s="61" t="s">
        <v>87</v>
      </c>
      <c r="G264" s="61" t="s">
        <v>88</v>
      </c>
      <c r="H264" s="64" t="s">
        <v>89</v>
      </c>
      <c r="I264" s="65"/>
    </row>
    <row r="265" spans="1:9">
      <c r="A265" s="66">
        <v>1</v>
      </c>
      <c r="B265" s="66" t="s">
        <v>95</v>
      </c>
      <c r="C265" s="87">
        <v>0.05</v>
      </c>
      <c r="D265" s="66">
        <f>(D237*1)</f>
        <v>0.57799999999999996</v>
      </c>
      <c r="E265" s="66">
        <v>3.9E-2</v>
      </c>
      <c r="F265" s="66">
        <v>2.5000000000000001E-2</v>
      </c>
      <c r="G265" s="67">
        <f>(E265*100)/D265</f>
        <v>6.7474048442906573</v>
      </c>
      <c r="H265" s="68">
        <f>(100-G265)</f>
        <v>93.252595155709344</v>
      </c>
      <c r="I265" s="27"/>
    </row>
    <row r="266" spans="1:9">
      <c r="A266" s="66">
        <v>2</v>
      </c>
      <c r="B266" s="66" t="s">
        <v>96</v>
      </c>
      <c r="C266" s="87">
        <v>0.1</v>
      </c>
      <c r="D266" s="66">
        <f>(D237*2)</f>
        <v>1.1559999999999999</v>
      </c>
      <c r="E266" s="66">
        <v>4.7E-2</v>
      </c>
      <c r="F266" s="66">
        <v>2.5000000000000001E-2</v>
      </c>
      <c r="G266" s="67">
        <f t="shared" ref="G266:G271" si="7">(E266*100)/D266</f>
        <v>4.0657439446366785</v>
      </c>
      <c r="H266" s="68">
        <f t="shared" ref="H266:H271" si="8">(100-G266)</f>
        <v>95.934256055363321</v>
      </c>
      <c r="I266" s="27"/>
    </row>
    <row r="267" spans="1:9">
      <c r="A267" s="66">
        <v>3</v>
      </c>
      <c r="B267" s="66" t="s">
        <v>26</v>
      </c>
      <c r="C267" s="87">
        <v>0.15</v>
      </c>
      <c r="D267" s="66">
        <f>(D237*3)</f>
        <v>1.734</v>
      </c>
      <c r="E267" s="66">
        <v>8.6999999999999994E-2</v>
      </c>
      <c r="F267" s="66">
        <v>2.5000000000000001E-2</v>
      </c>
      <c r="G267" s="67">
        <f t="shared" si="7"/>
        <v>5.0173010380622838</v>
      </c>
      <c r="H267" s="68">
        <f t="shared" si="8"/>
        <v>94.982698961937714</v>
      </c>
      <c r="I267" s="27"/>
    </row>
    <row r="268" spans="1:9">
      <c r="A268" s="66">
        <v>4</v>
      </c>
      <c r="B268" s="66" t="s">
        <v>97</v>
      </c>
      <c r="C268" s="87">
        <v>0.2</v>
      </c>
      <c r="D268" s="66">
        <f>(D237*4)</f>
        <v>2.3119999999999998</v>
      </c>
      <c r="E268" s="66">
        <v>0.751</v>
      </c>
      <c r="F268" s="66">
        <v>2.5000000000000001E-2</v>
      </c>
      <c r="G268" s="67">
        <f t="shared" si="7"/>
        <v>32.482698961937714</v>
      </c>
      <c r="H268" s="68">
        <f t="shared" si="8"/>
        <v>67.517301038062286</v>
      </c>
      <c r="I268" s="27"/>
    </row>
    <row r="269" spans="1:9">
      <c r="A269" s="66">
        <v>5</v>
      </c>
      <c r="B269" s="66" t="s">
        <v>98</v>
      </c>
      <c r="C269" s="87">
        <v>0.25</v>
      </c>
      <c r="D269" s="66">
        <f>(D237*5)</f>
        <v>2.8899999999999997</v>
      </c>
      <c r="E269" s="66">
        <v>1.0589999999999999</v>
      </c>
      <c r="F269" s="66">
        <v>2.5000000000000001E-2</v>
      </c>
      <c r="G269" s="67">
        <f t="shared" si="7"/>
        <v>36.643598615916957</v>
      </c>
      <c r="H269" s="68">
        <f t="shared" si="8"/>
        <v>63.356401384083043</v>
      </c>
      <c r="I269" s="27"/>
    </row>
    <row r="270" spans="1:9">
      <c r="A270" s="66">
        <v>6</v>
      </c>
      <c r="B270" s="66" t="s">
        <v>90</v>
      </c>
      <c r="C270" s="87">
        <v>0.3</v>
      </c>
      <c r="D270" s="66">
        <f>(D237*6)</f>
        <v>3.468</v>
      </c>
      <c r="E270" s="66">
        <v>1.625</v>
      </c>
      <c r="F270" s="66">
        <v>2.5000000000000001E-2</v>
      </c>
      <c r="G270" s="67">
        <f t="shared" si="7"/>
        <v>46.856978085351791</v>
      </c>
      <c r="H270" s="68">
        <f t="shared" si="8"/>
        <v>53.143021914648209</v>
      </c>
      <c r="I270" s="27"/>
    </row>
    <row r="271" spans="1:9">
      <c r="A271" s="88">
        <v>7</v>
      </c>
      <c r="B271" s="88" t="s">
        <v>99</v>
      </c>
      <c r="C271" s="89">
        <v>0.4</v>
      </c>
      <c r="D271" s="90">
        <f>(D237*8)</f>
        <v>4.6239999999999997</v>
      </c>
      <c r="E271" s="90">
        <v>2.391</v>
      </c>
      <c r="F271" s="66">
        <v>2.5000000000000001E-2</v>
      </c>
      <c r="G271" s="67">
        <f t="shared" si="7"/>
        <v>51.708477508650525</v>
      </c>
      <c r="H271" s="68">
        <f t="shared" si="8"/>
        <v>48.291522491349475</v>
      </c>
      <c r="I271" s="69"/>
    </row>
    <row r="272" spans="1:9">
      <c r="A272"/>
      <c r="B272"/>
      <c r="C272"/>
      <c r="D272"/>
      <c r="E272"/>
      <c r="F272"/>
      <c r="G272"/>
      <c r="H272"/>
      <c r="I272"/>
    </row>
    <row r="275" spans="1:8" ht="27">
      <c r="A275" s="21" t="s">
        <v>100</v>
      </c>
      <c r="B275" s="22"/>
      <c r="C275" s="22"/>
      <c r="D275" s="23"/>
      <c r="E275" s="23"/>
      <c r="F275" s="22"/>
    </row>
    <row r="278" spans="1:8">
      <c r="A278" s="36" t="s">
        <v>31</v>
      </c>
      <c r="B278" s="37"/>
      <c r="C278" s="37"/>
      <c r="D278" s="37"/>
      <c r="E278" s="37"/>
      <c r="F278" s="37"/>
      <c r="G278" s="37"/>
      <c r="H278" s="37"/>
    </row>
    <row r="279" spans="1:8" ht="22.5">
      <c r="A279" s="37"/>
      <c r="B279" s="37"/>
      <c r="C279" s="70" t="s">
        <v>73</v>
      </c>
      <c r="D279" s="37"/>
      <c r="E279" s="37"/>
      <c r="F279" s="37"/>
      <c r="G279" s="71"/>
      <c r="H279" s="37"/>
    </row>
    <row r="280" spans="1:8" ht="18.75">
      <c r="A280" s="37"/>
      <c r="B280" s="37"/>
      <c r="C280" s="37"/>
      <c r="D280" s="37"/>
      <c r="E280" s="37"/>
      <c r="F280" s="37"/>
      <c r="G280" s="71"/>
      <c r="H280" s="37"/>
    </row>
    <row r="281" spans="1:8" ht="18.75">
      <c r="A281" s="37" t="s">
        <v>76</v>
      </c>
      <c r="B281" s="37"/>
      <c r="C281" s="37"/>
      <c r="D281" s="37"/>
      <c r="E281" s="37"/>
      <c r="F281" s="37"/>
      <c r="G281" s="71"/>
      <c r="H281" s="37"/>
    </row>
    <row r="282" spans="1:8">
      <c r="A282" s="37"/>
      <c r="B282" s="37"/>
      <c r="C282" s="37"/>
      <c r="D282" s="37"/>
      <c r="E282" s="37"/>
      <c r="F282" s="37"/>
      <c r="G282" s="37"/>
      <c r="H282" s="37"/>
    </row>
    <row r="283" spans="1:8">
      <c r="A283" s="37"/>
      <c r="B283" s="37"/>
      <c r="C283" s="37"/>
      <c r="D283" s="37"/>
      <c r="E283" s="37"/>
      <c r="F283" s="37"/>
      <c r="G283" s="37"/>
      <c r="H283" s="37"/>
    </row>
    <row r="284" spans="1:8">
      <c r="A284" s="40"/>
      <c r="B284" s="40"/>
      <c r="C284" s="40"/>
      <c r="D284" s="40"/>
      <c r="E284" s="40"/>
      <c r="F284" s="40"/>
      <c r="G284" s="40"/>
      <c r="H284" s="40"/>
    </row>
    <row r="285" spans="1:8">
      <c r="A285" s="72" t="s">
        <v>78</v>
      </c>
      <c r="B285" s="72" t="s">
        <v>23</v>
      </c>
      <c r="C285" s="72" t="s">
        <v>79</v>
      </c>
      <c r="D285" s="72" t="s">
        <v>39</v>
      </c>
      <c r="E285" s="40"/>
      <c r="F285" s="40"/>
      <c r="G285" s="40"/>
      <c r="H285" s="40"/>
    </row>
    <row r="286" spans="1:8">
      <c r="A286" s="72" t="s">
        <v>80</v>
      </c>
      <c r="B286" s="72">
        <v>1</v>
      </c>
      <c r="C286" s="73">
        <v>0.05</v>
      </c>
      <c r="D286" s="72">
        <v>0.439</v>
      </c>
      <c r="E286" s="40"/>
      <c r="F286" s="40"/>
      <c r="G286" s="40"/>
      <c r="H286" s="40"/>
    </row>
    <row r="287" spans="1:8">
      <c r="A287" s="72" t="s">
        <v>81</v>
      </c>
      <c r="B287" s="72">
        <v>2</v>
      </c>
      <c r="C287" s="73">
        <v>0.05</v>
      </c>
      <c r="D287" s="72">
        <v>0.502</v>
      </c>
      <c r="E287" s="40"/>
      <c r="F287" s="40"/>
      <c r="G287" s="40"/>
      <c r="H287" s="40"/>
    </row>
    <row r="288" spans="1:8">
      <c r="A288" s="72" t="s">
        <v>82</v>
      </c>
      <c r="B288" s="72">
        <v>3</v>
      </c>
      <c r="C288" s="73">
        <v>0.05</v>
      </c>
      <c r="D288" s="72">
        <v>0.57799999999999996</v>
      </c>
      <c r="E288" s="40"/>
      <c r="F288" s="40"/>
      <c r="G288" s="40"/>
      <c r="H288" s="40"/>
    </row>
    <row r="289" spans="1:8">
      <c r="A289" s="40"/>
      <c r="B289" s="40"/>
      <c r="C289" s="40"/>
      <c r="D289" s="40"/>
      <c r="E289" s="40"/>
      <c r="F289" s="40"/>
      <c r="G289" s="40"/>
      <c r="H289" s="40"/>
    </row>
    <row r="290" spans="1:8">
      <c r="A290" s="40"/>
      <c r="B290" s="40"/>
      <c r="C290" s="40"/>
      <c r="D290" s="40"/>
      <c r="E290" s="40"/>
      <c r="F290" s="40"/>
      <c r="G290" s="40"/>
      <c r="H290" s="40"/>
    </row>
    <row r="291" spans="1:8">
      <c r="A291" s="40"/>
      <c r="B291" s="40"/>
      <c r="C291" s="40"/>
      <c r="D291" s="40"/>
      <c r="E291" s="40"/>
      <c r="F291" s="40"/>
      <c r="G291" s="40"/>
      <c r="H291" s="40"/>
    </row>
    <row r="292" spans="1:8" ht="20.25">
      <c r="A292" s="74" t="s">
        <v>83</v>
      </c>
      <c r="B292" s="36"/>
      <c r="C292" s="36"/>
      <c r="D292" s="36"/>
      <c r="E292" s="36"/>
      <c r="F292" s="36"/>
      <c r="G292" s="40"/>
      <c r="H292" s="40"/>
    </row>
    <row r="293" spans="1:8">
      <c r="A293" s="72" t="s">
        <v>23</v>
      </c>
      <c r="B293" s="72" t="s">
        <v>84</v>
      </c>
      <c r="C293" s="72" t="s">
        <v>101</v>
      </c>
      <c r="D293" s="72" t="s">
        <v>85</v>
      </c>
      <c r="E293" s="72" t="s">
        <v>86</v>
      </c>
      <c r="F293" s="72" t="s">
        <v>88</v>
      </c>
      <c r="G293" s="75" t="s">
        <v>89</v>
      </c>
      <c r="H293" s="76"/>
    </row>
    <row r="294" spans="1:8">
      <c r="A294" s="77">
        <v>1</v>
      </c>
      <c r="B294" s="77"/>
      <c r="C294" s="78">
        <v>2</v>
      </c>
      <c r="D294" s="77"/>
      <c r="E294" s="77">
        <v>0.82299999999999995</v>
      </c>
      <c r="F294" s="79">
        <v>31.245254365983296</v>
      </c>
      <c r="G294" s="80">
        <v>68.7547456340167</v>
      </c>
      <c r="H294" s="40"/>
    </row>
    <row r="295" spans="1:8">
      <c r="A295" s="77">
        <v>2</v>
      </c>
      <c r="B295" s="77"/>
      <c r="C295" s="78">
        <v>4</v>
      </c>
      <c r="D295" s="77"/>
      <c r="E295" s="77">
        <v>1.119</v>
      </c>
      <c r="F295" s="79">
        <v>42.482915717539868</v>
      </c>
      <c r="G295" s="80">
        <v>57.517084282460132</v>
      </c>
      <c r="H295" s="40"/>
    </row>
    <row r="296" spans="1:8">
      <c r="A296" s="77">
        <v>3</v>
      </c>
      <c r="B296" s="77" t="s">
        <v>90</v>
      </c>
      <c r="C296" s="78">
        <v>6</v>
      </c>
      <c r="D296" s="77">
        <v>2.6339999999999999</v>
      </c>
      <c r="E296" s="77">
        <v>0.91300000000000003</v>
      </c>
      <c r="F296" s="79">
        <v>34.662110858010628</v>
      </c>
      <c r="G296" s="80">
        <v>65.337889141989365</v>
      </c>
      <c r="H296" s="40"/>
    </row>
    <row r="297" spans="1:8">
      <c r="A297" s="77">
        <v>4</v>
      </c>
      <c r="B297" s="40"/>
      <c r="C297" s="78">
        <v>8</v>
      </c>
      <c r="D297" s="40"/>
      <c r="E297" s="77">
        <v>0.92900000000000005</v>
      </c>
      <c r="F297" s="79">
        <v>35.269552012148829</v>
      </c>
      <c r="G297" s="80">
        <v>64.730447987851164</v>
      </c>
      <c r="H297" s="40"/>
    </row>
    <row r="298" spans="1:8">
      <c r="A298" s="77">
        <v>5</v>
      </c>
      <c r="B298" s="77"/>
      <c r="C298" s="78">
        <v>10</v>
      </c>
      <c r="D298" s="77"/>
      <c r="E298" s="77">
        <v>0.76700000000000002</v>
      </c>
      <c r="F298" s="79">
        <v>29.119210326499623</v>
      </c>
      <c r="G298" s="80">
        <v>70.880789673500374</v>
      </c>
      <c r="H298" s="40"/>
    </row>
    <row r="299" spans="1:8">
      <c r="A299" s="91">
        <v>6</v>
      </c>
      <c r="B299" s="91"/>
      <c r="C299" s="92">
        <v>12</v>
      </c>
      <c r="D299" s="93"/>
      <c r="E299" s="93">
        <v>0.29799999999999999</v>
      </c>
      <c r="F299" s="79">
        <v>11.313591495823841</v>
      </c>
      <c r="G299" s="80">
        <v>88.686408504176157</v>
      </c>
      <c r="H299" s="40"/>
    </row>
    <row r="300" spans="1:8">
      <c r="A300" s="40"/>
      <c r="B300" s="40"/>
      <c r="C300" s="40"/>
      <c r="D300" s="40"/>
      <c r="E300" s="40"/>
      <c r="F300" s="40"/>
      <c r="G300" s="40"/>
      <c r="H300" s="40"/>
    </row>
    <row r="301" spans="1:8">
      <c r="A301" s="40"/>
      <c r="B301" s="40"/>
      <c r="C301" s="40"/>
      <c r="D301" s="40"/>
      <c r="E301" s="40"/>
      <c r="F301" s="40"/>
      <c r="G301" s="40"/>
      <c r="H301" s="40"/>
    </row>
    <row r="302" spans="1:8" ht="20.25">
      <c r="A302" s="74" t="s">
        <v>91</v>
      </c>
      <c r="B302" s="36"/>
      <c r="C302" s="36"/>
      <c r="D302" s="36"/>
      <c r="E302" s="36"/>
      <c r="F302" s="36"/>
      <c r="G302" s="40"/>
      <c r="H302" s="40"/>
    </row>
    <row r="303" spans="1:8">
      <c r="A303" s="72" t="s">
        <v>23</v>
      </c>
      <c r="B303" s="72" t="s">
        <v>84</v>
      </c>
      <c r="C303" s="72" t="s">
        <v>101</v>
      </c>
      <c r="D303" s="72" t="s">
        <v>85</v>
      </c>
      <c r="E303" s="72" t="s">
        <v>86</v>
      </c>
      <c r="F303" s="72" t="s">
        <v>88</v>
      </c>
      <c r="G303" s="75" t="s">
        <v>89</v>
      </c>
      <c r="H303" s="76"/>
    </row>
    <row r="304" spans="1:8">
      <c r="A304" s="77">
        <v>1</v>
      </c>
      <c r="B304" s="77"/>
      <c r="C304" s="78">
        <v>2</v>
      </c>
      <c r="D304" s="77"/>
      <c r="E304" s="77">
        <v>0.75</v>
      </c>
      <c r="F304" s="79">
        <v>24.900398406374503</v>
      </c>
      <c r="G304" s="80">
        <v>75.099601593625493</v>
      </c>
      <c r="H304" s="40"/>
    </row>
    <row r="305" spans="1:8">
      <c r="A305" s="77">
        <v>2</v>
      </c>
      <c r="B305" s="77"/>
      <c r="C305" s="78">
        <v>4</v>
      </c>
      <c r="D305" s="77"/>
      <c r="E305" s="77">
        <v>1.236</v>
      </c>
      <c r="F305" s="79">
        <v>41.035856573705175</v>
      </c>
      <c r="G305" s="80">
        <v>58.964143426294825</v>
      </c>
      <c r="H305" s="40"/>
    </row>
    <row r="306" spans="1:8">
      <c r="A306" s="77">
        <v>3</v>
      </c>
      <c r="B306" s="77" t="s">
        <v>90</v>
      </c>
      <c r="C306" s="78">
        <v>6</v>
      </c>
      <c r="D306" s="77">
        <v>3.012</v>
      </c>
      <c r="E306" s="77">
        <v>1.07</v>
      </c>
      <c r="F306" s="79">
        <v>35.524568393094292</v>
      </c>
      <c r="G306" s="80">
        <v>64.475431606905715</v>
      </c>
      <c r="H306" s="40"/>
    </row>
    <row r="307" spans="1:8">
      <c r="A307" s="77">
        <v>4</v>
      </c>
      <c r="B307" s="40"/>
      <c r="C307" s="78">
        <v>8</v>
      </c>
      <c r="D307" s="40"/>
      <c r="E307" s="77">
        <v>1.091</v>
      </c>
      <c r="F307" s="79">
        <v>36.221779548472774</v>
      </c>
      <c r="G307" s="80">
        <v>63.778220451527226</v>
      </c>
      <c r="H307" s="40"/>
    </row>
    <row r="308" spans="1:8">
      <c r="A308" s="77">
        <v>5</v>
      </c>
      <c r="B308" s="77"/>
      <c r="C308" s="78">
        <v>10</v>
      </c>
      <c r="D308" s="77"/>
      <c r="E308" s="77">
        <v>0.88600000000000001</v>
      </c>
      <c r="F308" s="79">
        <v>29.415670650730409</v>
      </c>
      <c r="G308" s="80">
        <v>70.584329349269595</v>
      </c>
      <c r="H308" s="40"/>
    </row>
    <row r="309" spans="1:8">
      <c r="A309" s="91">
        <v>6</v>
      </c>
      <c r="B309" s="91"/>
      <c r="C309" s="92">
        <v>12</v>
      </c>
      <c r="D309" s="77"/>
      <c r="E309" s="93">
        <v>0.33800000000000002</v>
      </c>
      <c r="F309" s="79">
        <v>11.221779548472776</v>
      </c>
      <c r="G309" s="80">
        <v>88.778220451527218</v>
      </c>
      <c r="H309" s="83"/>
    </row>
    <row r="310" spans="1:8">
      <c r="A310" s="40"/>
      <c r="B310" s="40"/>
      <c r="C310" s="40"/>
      <c r="D310" s="40"/>
      <c r="E310" s="40"/>
      <c r="F310" s="40"/>
      <c r="G310" s="40"/>
      <c r="H310" s="40"/>
    </row>
    <row r="311" spans="1:8">
      <c r="A311" s="40"/>
      <c r="B311" s="40"/>
      <c r="C311" s="40"/>
      <c r="D311" s="40"/>
      <c r="E311" s="40"/>
      <c r="F311" s="40"/>
      <c r="G311" s="40"/>
      <c r="H311" s="40"/>
    </row>
    <row r="312" spans="1:8" ht="20.25">
      <c r="A312" s="74" t="s">
        <v>93</v>
      </c>
      <c r="B312" s="36"/>
      <c r="C312" s="36"/>
      <c r="D312" s="36"/>
      <c r="E312" s="36"/>
      <c r="F312" s="36"/>
      <c r="G312" s="40"/>
      <c r="H312" s="40"/>
    </row>
    <row r="313" spans="1:8">
      <c r="A313" s="72" t="s">
        <v>23</v>
      </c>
      <c r="B313" s="72" t="s">
        <v>84</v>
      </c>
      <c r="C313" s="72" t="s">
        <v>101</v>
      </c>
      <c r="D313" s="72" t="s">
        <v>85</v>
      </c>
      <c r="E313" s="72" t="s">
        <v>86</v>
      </c>
      <c r="F313" s="72" t="s">
        <v>88</v>
      </c>
      <c r="G313" s="75" t="s">
        <v>89</v>
      </c>
      <c r="H313" s="76"/>
    </row>
    <row r="314" spans="1:8">
      <c r="A314" s="77">
        <v>1</v>
      </c>
      <c r="B314" s="77"/>
      <c r="C314" s="78">
        <v>2</v>
      </c>
      <c r="D314" s="77"/>
      <c r="E314" s="77">
        <v>0.85899999999999999</v>
      </c>
      <c r="F314" s="79">
        <v>24.769319492502884</v>
      </c>
      <c r="G314" s="80">
        <v>75.230680507497112</v>
      </c>
      <c r="H314" s="40"/>
    </row>
    <row r="315" spans="1:8">
      <c r="A315" s="77">
        <v>2</v>
      </c>
      <c r="B315" s="77"/>
      <c r="C315" s="78">
        <v>4</v>
      </c>
      <c r="D315" s="77"/>
      <c r="E315" s="77">
        <v>1.26</v>
      </c>
      <c r="F315" s="79">
        <v>36.332179930795846</v>
      </c>
      <c r="G315" s="80">
        <v>63.667820069204154</v>
      </c>
      <c r="H315" s="40"/>
    </row>
    <row r="316" spans="1:8">
      <c r="A316" s="77">
        <v>3</v>
      </c>
      <c r="B316" s="77" t="s">
        <v>90</v>
      </c>
      <c r="C316" s="78">
        <v>6</v>
      </c>
      <c r="D316" s="77">
        <v>3.468</v>
      </c>
      <c r="E316" s="77">
        <v>1.2410000000000001</v>
      </c>
      <c r="F316" s="79">
        <v>35.7843137254902</v>
      </c>
      <c r="G316" s="80">
        <v>64.215686274509807</v>
      </c>
      <c r="H316" s="40"/>
    </row>
    <row r="317" spans="1:8">
      <c r="A317" s="77">
        <v>4</v>
      </c>
      <c r="B317" s="40"/>
      <c r="C317" s="78">
        <v>8</v>
      </c>
      <c r="D317" s="40"/>
      <c r="E317" s="77">
        <v>1.292</v>
      </c>
      <c r="F317" s="79">
        <v>37.254901960784316</v>
      </c>
      <c r="G317" s="80">
        <v>62.745098039215684</v>
      </c>
      <c r="H317" s="40"/>
    </row>
    <row r="318" spans="1:8">
      <c r="A318" s="77">
        <v>5</v>
      </c>
      <c r="B318" s="77"/>
      <c r="C318" s="78">
        <v>10</v>
      </c>
      <c r="D318" s="77"/>
      <c r="E318" s="77">
        <v>1.0189999999999999</v>
      </c>
      <c r="F318" s="79">
        <v>29.382929642445212</v>
      </c>
      <c r="G318" s="80">
        <v>70.61707035755478</v>
      </c>
      <c r="H318" s="40"/>
    </row>
    <row r="319" spans="1:8">
      <c r="A319" s="91">
        <v>6</v>
      </c>
      <c r="B319" s="91"/>
      <c r="C319" s="92">
        <v>12</v>
      </c>
      <c r="D319" s="93"/>
      <c r="E319" s="93">
        <v>0.35499999999999998</v>
      </c>
      <c r="F319" s="79">
        <v>10.236447520184544</v>
      </c>
      <c r="G319" s="80">
        <v>89.763552479815459</v>
      </c>
      <c r="H319" s="83"/>
    </row>
    <row r="320" spans="1:8">
      <c r="A320" s="40"/>
      <c r="B320" s="40"/>
      <c r="C320" s="40"/>
      <c r="D320" s="40"/>
      <c r="E320" s="40"/>
      <c r="F320" s="40"/>
      <c r="G320" s="40"/>
      <c r="H320" s="40"/>
    </row>
    <row r="322" spans="1:8" ht="27">
      <c r="A322" s="21" t="s">
        <v>102</v>
      </c>
      <c r="B322" s="22"/>
      <c r="C322" s="22"/>
      <c r="D322" s="23"/>
      <c r="E322" s="23"/>
      <c r="F322" s="22"/>
    </row>
    <row r="324" spans="1:8">
      <c r="A324" s="36" t="s">
        <v>31</v>
      </c>
      <c r="B324" s="37"/>
      <c r="C324" s="37"/>
      <c r="D324" s="37"/>
      <c r="E324" s="37"/>
      <c r="F324" s="37"/>
      <c r="G324" s="37"/>
      <c r="H324" s="37"/>
    </row>
    <row r="325" spans="1:8" ht="22.5">
      <c r="A325" s="37"/>
      <c r="B325" s="37"/>
      <c r="C325" s="70" t="s">
        <v>73</v>
      </c>
      <c r="D325" s="37"/>
      <c r="E325" s="37"/>
      <c r="F325" s="37"/>
      <c r="G325" s="71"/>
      <c r="H325" s="37"/>
    </row>
    <row r="326" spans="1:8" ht="18.75">
      <c r="A326" s="37"/>
      <c r="B326" s="37"/>
      <c r="C326" s="37"/>
      <c r="D326" s="37"/>
      <c r="E326" s="37"/>
      <c r="F326" s="37"/>
      <c r="G326" s="71"/>
      <c r="H326" s="37"/>
    </row>
    <row r="327" spans="1:8" ht="18.75">
      <c r="A327" s="37" t="s">
        <v>76</v>
      </c>
      <c r="B327" s="37"/>
      <c r="C327" s="37"/>
      <c r="D327" s="37"/>
      <c r="E327" s="37"/>
      <c r="F327" s="37"/>
      <c r="G327" s="71"/>
      <c r="H327" s="37"/>
    </row>
    <row r="328" spans="1:8">
      <c r="A328" s="37"/>
      <c r="B328" s="37"/>
      <c r="C328" s="37"/>
      <c r="D328" s="37"/>
      <c r="E328" s="37"/>
      <c r="F328" s="37"/>
      <c r="G328" s="37"/>
      <c r="H328" s="37"/>
    </row>
    <row r="329" spans="1:8">
      <c r="A329" s="37"/>
      <c r="B329" s="37"/>
      <c r="C329" s="37"/>
      <c r="D329" s="37"/>
      <c r="E329" s="37"/>
      <c r="F329" s="37"/>
      <c r="G329" s="37"/>
      <c r="H329" s="37"/>
    </row>
    <row r="330" spans="1:8">
      <c r="A330" s="40"/>
      <c r="B330" s="40"/>
      <c r="C330" s="40"/>
      <c r="D330" s="40"/>
      <c r="E330" s="40"/>
      <c r="F330" s="40"/>
      <c r="G330" s="40"/>
      <c r="H330" s="40"/>
    </row>
    <row r="331" spans="1:8">
      <c r="A331" s="72" t="s">
        <v>78</v>
      </c>
      <c r="B331" s="72" t="s">
        <v>23</v>
      </c>
      <c r="C331" s="72" t="s">
        <v>79</v>
      </c>
      <c r="D331" s="72" t="s">
        <v>39</v>
      </c>
      <c r="E331" s="40"/>
      <c r="F331" s="40"/>
      <c r="G331" s="40"/>
      <c r="H331" s="40"/>
    </row>
    <row r="332" spans="1:8">
      <c r="A332" s="72" t="s">
        <v>80</v>
      </c>
      <c r="B332" s="72">
        <v>1</v>
      </c>
      <c r="C332" s="73">
        <v>0.05</v>
      </c>
      <c r="D332" s="72">
        <v>0.439</v>
      </c>
      <c r="E332" s="40"/>
      <c r="F332" s="40"/>
      <c r="G332" s="40"/>
      <c r="H332" s="40"/>
    </row>
    <row r="333" spans="1:8">
      <c r="A333" s="72" t="s">
        <v>81</v>
      </c>
      <c r="B333" s="72">
        <v>2</v>
      </c>
      <c r="C333" s="73">
        <v>0.05</v>
      </c>
      <c r="D333" s="72">
        <v>0.502</v>
      </c>
      <c r="E333" s="40"/>
      <c r="F333" s="40"/>
      <c r="G333" s="40"/>
      <c r="H333" s="40"/>
    </row>
    <row r="334" spans="1:8">
      <c r="A334" s="72" t="s">
        <v>82</v>
      </c>
      <c r="B334" s="72">
        <v>3</v>
      </c>
      <c r="C334" s="73">
        <v>0.05</v>
      </c>
      <c r="D334" s="72">
        <v>0.57799999999999996</v>
      </c>
      <c r="E334" s="40"/>
      <c r="F334" s="40"/>
      <c r="G334" s="40"/>
      <c r="H334" s="40"/>
    </row>
    <row r="335" spans="1:8">
      <c r="A335" s="40"/>
      <c r="B335" s="40"/>
      <c r="C335" s="40"/>
      <c r="D335" s="40"/>
      <c r="E335" s="40"/>
      <c r="F335" s="40"/>
      <c r="G335" s="40"/>
      <c r="H335" s="40"/>
    </row>
    <row r="336" spans="1:8">
      <c r="A336" s="40"/>
      <c r="B336" s="40"/>
      <c r="C336" s="40"/>
      <c r="D336" s="40"/>
      <c r="E336" s="40"/>
      <c r="F336" s="40"/>
      <c r="G336" s="40"/>
      <c r="H336" s="40"/>
    </row>
    <row r="337" spans="1:8">
      <c r="A337" s="40"/>
      <c r="B337" s="40"/>
      <c r="C337" s="40"/>
      <c r="D337" s="40"/>
      <c r="E337" s="40"/>
      <c r="F337" s="40"/>
      <c r="G337" s="40"/>
      <c r="H337" s="40"/>
    </row>
    <row r="338" spans="1:8" ht="20.25">
      <c r="A338" s="74" t="s">
        <v>83</v>
      </c>
      <c r="B338" s="36"/>
      <c r="C338" s="36"/>
      <c r="D338" s="36"/>
      <c r="E338" s="36"/>
      <c r="F338" s="36"/>
      <c r="G338" s="40"/>
      <c r="H338" s="40"/>
    </row>
    <row r="339" spans="1:8">
      <c r="A339" s="72" t="s">
        <v>23</v>
      </c>
      <c r="B339" s="72" t="s">
        <v>84</v>
      </c>
      <c r="C339" s="72" t="s">
        <v>103</v>
      </c>
      <c r="D339" s="72" t="s">
        <v>85</v>
      </c>
      <c r="E339" s="72" t="s">
        <v>86</v>
      </c>
      <c r="F339" s="72" t="s">
        <v>88</v>
      </c>
      <c r="G339" s="75" t="s">
        <v>89</v>
      </c>
      <c r="H339" s="76"/>
    </row>
    <row r="340" spans="1:8">
      <c r="A340" s="77">
        <v>1</v>
      </c>
      <c r="B340" s="77"/>
      <c r="C340" s="78">
        <v>0.01</v>
      </c>
      <c r="D340" s="77"/>
      <c r="E340" s="77">
        <v>1.879</v>
      </c>
      <c r="F340" s="79">
        <v>71.336370539104024</v>
      </c>
      <c r="G340" s="80">
        <v>28.663629460895976</v>
      </c>
      <c r="H340" s="40"/>
    </row>
    <row r="341" spans="1:8">
      <c r="A341" s="77">
        <v>2</v>
      </c>
      <c r="B341" s="77"/>
      <c r="C341" s="78">
        <v>0.02</v>
      </c>
      <c r="D341" s="77"/>
      <c r="E341" s="77">
        <v>1.54</v>
      </c>
      <c r="F341" s="79">
        <v>58.466211085801064</v>
      </c>
      <c r="G341" s="80">
        <v>41.533788914198936</v>
      </c>
      <c r="H341" s="40"/>
    </row>
    <row r="342" spans="1:8">
      <c r="A342" s="77">
        <v>3</v>
      </c>
      <c r="B342" s="77" t="s">
        <v>90</v>
      </c>
      <c r="C342" s="78">
        <v>0.03</v>
      </c>
      <c r="D342" s="77">
        <v>2.6339999999999999</v>
      </c>
      <c r="E342" s="77">
        <v>0.75</v>
      </c>
      <c r="F342" s="79">
        <v>28.473804100227792</v>
      </c>
      <c r="G342" s="80">
        <v>71.526195899772205</v>
      </c>
      <c r="H342" s="40"/>
    </row>
    <row r="343" spans="1:8">
      <c r="A343" s="77">
        <v>4</v>
      </c>
      <c r="B343" s="40"/>
      <c r="C343" s="78">
        <v>0.04</v>
      </c>
      <c r="D343" s="40"/>
      <c r="E343" s="77">
        <v>0.65900000000000003</v>
      </c>
      <c r="F343" s="79">
        <v>25.018982536066822</v>
      </c>
      <c r="G343" s="80">
        <v>74.981017463933171</v>
      </c>
      <c r="H343" s="40"/>
    </row>
    <row r="344" spans="1:8">
      <c r="A344" s="77">
        <v>5</v>
      </c>
      <c r="B344" s="77"/>
      <c r="C344" s="78">
        <v>0.05</v>
      </c>
      <c r="D344" s="77"/>
      <c r="E344" s="77">
        <v>0.28699999999999998</v>
      </c>
      <c r="F344" s="79">
        <v>10.895975702353836</v>
      </c>
      <c r="G344" s="80">
        <v>89.104024297646163</v>
      </c>
      <c r="H344" s="40"/>
    </row>
    <row r="345" spans="1:8">
      <c r="A345" s="81"/>
      <c r="B345" s="81"/>
      <c r="C345" s="82"/>
      <c r="D345" s="83"/>
      <c r="E345" s="83"/>
      <c r="F345" s="85"/>
      <c r="G345" s="86"/>
      <c r="H345" s="40"/>
    </row>
    <row r="346" spans="1:8">
      <c r="A346" s="40"/>
      <c r="B346" s="40"/>
      <c r="C346" s="40"/>
      <c r="D346" s="40"/>
      <c r="E346" s="40"/>
      <c r="F346" s="40"/>
      <c r="G346" s="40"/>
      <c r="H346" s="40"/>
    </row>
    <row r="347" spans="1:8">
      <c r="A347" s="40"/>
      <c r="B347" s="40"/>
      <c r="C347" s="40"/>
      <c r="D347" s="40"/>
      <c r="E347" s="40"/>
      <c r="F347" s="40"/>
      <c r="G347" s="40"/>
      <c r="H347" s="40"/>
    </row>
    <row r="348" spans="1:8" ht="20.25">
      <c r="A348" s="74" t="s">
        <v>91</v>
      </c>
      <c r="B348" s="36"/>
      <c r="C348" s="36"/>
      <c r="D348" s="36"/>
      <c r="E348" s="36"/>
      <c r="F348" s="36"/>
      <c r="G348" s="40"/>
      <c r="H348" s="40"/>
    </row>
    <row r="349" spans="1:8">
      <c r="A349" s="72" t="s">
        <v>23</v>
      </c>
      <c r="B349" s="72" t="s">
        <v>84</v>
      </c>
      <c r="C349" s="72" t="s">
        <v>103</v>
      </c>
      <c r="D349" s="72" t="s">
        <v>85</v>
      </c>
      <c r="E349" s="72" t="s">
        <v>86</v>
      </c>
      <c r="F349" s="72" t="s">
        <v>88</v>
      </c>
      <c r="G349" s="75" t="s">
        <v>89</v>
      </c>
      <c r="H349" s="76"/>
    </row>
    <row r="350" spans="1:8">
      <c r="A350" s="77">
        <v>1</v>
      </c>
      <c r="B350" s="77"/>
      <c r="C350" s="78">
        <v>0.01</v>
      </c>
      <c r="D350" s="77"/>
      <c r="E350" s="77">
        <v>2.177</v>
      </c>
      <c r="F350" s="79">
        <v>72.277556440903055</v>
      </c>
      <c r="G350" s="80">
        <v>27.722443559096945</v>
      </c>
      <c r="H350" s="40"/>
    </row>
    <row r="351" spans="1:8">
      <c r="A351" s="77">
        <v>2</v>
      </c>
      <c r="B351" s="77"/>
      <c r="C351" s="78">
        <v>0.02</v>
      </c>
      <c r="D351" s="77"/>
      <c r="E351" s="77">
        <v>1.79</v>
      </c>
      <c r="F351" s="79">
        <v>59.428950863213814</v>
      </c>
      <c r="G351" s="80">
        <v>40.571049136786186</v>
      </c>
      <c r="H351" s="40"/>
    </row>
    <row r="352" spans="1:8">
      <c r="A352" s="77">
        <v>3</v>
      </c>
      <c r="B352" s="77" t="s">
        <v>90</v>
      </c>
      <c r="C352" s="78">
        <v>0.03</v>
      </c>
      <c r="D352" s="77">
        <v>3.012</v>
      </c>
      <c r="E352" s="77">
        <v>0.88600000000000001</v>
      </c>
      <c r="F352" s="79">
        <v>29.415670650730409</v>
      </c>
      <c r="G352" s="80">
        <v>70.584329349269595</v>
      </c>
      <c r="H352" s="40"/>
    </row>
    <row r="353" spans="1:8">
      <c r="A353" s="77">
        <v>4</v>
      </c>
      <c r="B353" s="40"/>
      <c r="C353" s="78">
        <v>0.04</v>
      </c>
      <c r="D353" s="40"/>
      <c r="E353" s="77">
        <v>0.78200000000000003</v>
      </c>
      <c r="F353" s="79">
        <v>25.962815405046481</v>
      </c>
      <c r="G353" s="80">
        <v>74.037184594953516</v>
      </c>
      <c r="H353" s="40"/>
    </row>
    <row r="354" spans="1:8">
      <c r="A354" s="77">
        <v>5</v>
      </c>
      <c r="B354" s="77"/>
      <c r="C354" s="78">
        <v>0.05</v>
      </c>
      <c r="D354" s="77"/>
      <c r="E354" s="77">
        <v>0.34399999999999997</v>
      </c>
      <c r="F354" s="79">
        <v>11.42098273572377</v>
      </c>
      <c r="G354" s="80">
        <v>88.579017264276231</v>
      </c>
      <c r="H354" s="40"/>
    </row>
    <row r="355" spans="1:8">
      <c r="A355" s="81"/>
      <c r="B355" s="81"/>
      <c r="C355" s="82"/>
      <c r="D355" s="84"/>
      <c r="E355" s="83"/>
      <c r="F355" s="85"/>
      <c r="G355" s="86"/>
      <c r="H355" s="83"/>
    </row>
    <row r="356" spans="1:8">
      <c r="A356" s="40"/>
      <c r="B356" s="40"/>
      <c r="C356" s="40"/>
      <c r="D356" s="40"/>
      <c r="E356" s="40"/>
      <c r="F356" s="40"/>
      <c r="G356" s="40"/>
      <c r="H356" s="40"/>
    </row>
    <row r="357" spans="1:8">
      <c r="A357" s="40"/>
      <c r="B357" s="40"/>
      <c r="C357" s="40"/>
      <c r="D357" s="40"/>
      <c r="E357" s="40"/>
      <c r="F357" s="40"/>
      <c r="G357" s="40"/>
      <c r="H357" s="40"/>
    </row>
    <row r="358" spans="1:8" ht="20.25">
      <c r="A358" s="74" t="s">
        <v>93</v>
      </c>
      <c r="B358" s="36"/>
      <c r="C358" s="36"/>
      <c r="D358" s="36"/>
      <c r="E358" s="36"/>
      <c r="F358" s="36"/>
      <c r="G358" s="40"/>
      <c r="H358" s="40"/>
    </row>
    <row r="359" spans="1:8">
      <c r="A359" s="72" t="s">
        <v>23</v>
      </c>
      <c r="B359" s="72" t="s">
        <v>84</v>
      </c>
      <c r="C359" s="72" t="s">
        <v>103</v>
      </c>
      <c r="D359" s="72" t="s">
        <v>85</v>
      </c>
      <c r="E359" s="72" t="s">
        <v>86</v>
      </c>
      <c r="F359" s="72" t="s">
        <v>88</v>
      </c>
      <c r="G359" s="75" t="s">
        <v>89</v>
      </c>
      <c r="H359" s="76"/>
    </row>
    <row r="360" spans="1:8">
      <c r="A360" s="77">
        <v>1</v>
      </c>
      <c r="B360" s="77"/>
      <c r="C360" s="78">
        <v>0.01</v>
      </c>
      <c r="D360" s="77"/>
      <c r="E360" s="77">
        <v>2.3250000000000002</v>
      </c>
      <c r="F360" s="79">
        <v>67.041522491349497</v>
      </c>
      <c r="G360" s="80">
        <v>32.958477508650503</v>
      </c>
      <c r="H360" s="40"/>
    </row>
    <row r="361" spans="1:8">
      <c r="A361" s="77">
        <v>2</v>
      </c>
      <c r="B361" s="77"/>
      <c r="C361" s="78">
        <v>0.02</v>
      </c>
      <c r="D361" s="77"/>
      <c r="E361" s="77">
        <v>1.968</v>
      </c>
      <c r="F361" s="79">
        <v>56.747404844290664</v>
      </c>
      <c r="G361" s="80">
        <v>43.252595155709336</v>
      </c>
      <c r="H361" s="40"/>
    </row>
    <row r="362" spans="1:8">
      <c r="A362" s="77">
        <v>3</v>
      </c>
      <c r="B362" s="77" t="s">
        <v>90</v>
      </c>
      <c r="C362" s="78">
        <v>0.03</v>
      </c>
      <c r="D362" s="77">
        <v>3.468</v>
      </c>
      <c r="E362" s="77">
        <v>1.026</v>
      </c>
      <c r="F362" s="79">
        <v>29.584775086505193</v>
      </c>
      <c r="G362" s="80">
        <v>70.415224913494811</v>
      </c>
      <c r="H362" s="40"/>
    </row>
    <row r="363" spans="1:8">
      <c r="A363" s="77">
        <v>4</v>
      </c>
      <c r="B363" s="40"/>
      <c r="C363" s="78">
        <v>0.04</v>
      </c>
      <c r="D363" s="40"/>
      <c r="E363" s="77">
        <v>0.91700000000000004</v>
      </c>
      <c r="F363" s="79">
        <v>26.44175317185698</v>
      </c>
      <c r="G363" s="80">
        <v>73.558246828143012</v>
      </c>
      <c r="H363" s="40"/>
    </row>
    <row r="364" spans="1:8">
      <c r="A364" s="77">
        <v>5</v>
      </c>
      <c r="B364" s="77"/>
      <c r="C364" s="78">
        <v>0.05</v>
      </c>
      <c r="D364" s="77"/>
      <c r="E364" s="77">
        <v>0.436</v>
      </c>
      <c r="F364" s="79">
        <v>12.572087658592849</v>
      </c>
      <c r="G364" s="80">
        <v>87.427912341407151</v>
      </c>
      <c r="H364" s="40"/>
    </row>
    <row r="365" spans="1:8">
      <c r="A365" s="81"/>
      <c r="B365" s="81"/>
      <c r="C365" s="82"/>
      <c r="D365" s="83"/>
      <c r="E365" s="83"/>
      <c r="F365" s="85"/>
      <c r="G365" s="86"/>
      <c r="H365" s="83"/>
    </row>
  </sheetData>
  <mergeCells count="1">
    <mergeCell ref="A140:B140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>
      <selection activeCell="H5" sqref="H5"/>
    </sheetView>
  </sheetViews>
  <sheetFormatPr defaultRowHeight="15"/>
  <cols>
    <col min="1" max="1" width="10.28515625" customWidth="1"/>
    <col min="2" max="2" width="12" customWidth="1"/>
    <col min="3" max="3" width="13.85546875" customWidth="1"/>
    <col min="4" max="4" width="20.5703125" customWidth="1"/>
    <col min="5" max="5" width="22.85546875" customWidth="1"/>
  </cols>
  <sheetData>
    <row r="1" spans="1:5" s="16" customFormat="1" ht="15.75">
      <c r="A1" s="15" t="s">
        <v>23</v>
      </c>
      <c r="B1" s="15" t="s">
        <v>22</v>
      </c>
      <c r="C1" s="15" t="s">
        <v>26</v>
      </c>
      <c r="D1" s="15" t="s">
        <v>27</v>
      </c>
      <c r="E1" s="15" t="s">
        <v>28</v>
      </c>
    </row>
    <row r="2" spans="1:5" ht="15.75">
      <c r="A2" s="11">
        <v>1</v>
      </c>
      <c r="B2" s="11">
        <v>2</v>
      </c>
      <c r="C2" s="17">
        <v>112.195564</v>
      </c>
      <c r="D2" s="17">
        <v>272.02987200000001</v>
      </c>
      <c r="E2" s="17">
        <v>554.79822009999998</v>
      </c>
    </row>
    <row r="3" spans="1:5" ht="15.75">
      <c r="A3" s="11">
        <v>2</v>
      </c>
      <c r="B3" s="11">
        <v>4</v>
      </c>
      <c r="C3" s="17">
        <v>105.028432</v>
      </c>
      <c r="D3" s="17">
        <v>286.36413599999997</v>
      </c>
      <c r="E3" s="17">
        <v>57.685741700000001</v>
      </c>
    </row>
    <row r="4" spans="1:5" ht="15.75">
      <c r="A4" s="11">
        <v>3</v>
      </c>
      <c r="B4" s="11">
        <v>8</v>
      </c>
      <c r="C4" s="17">
        <v>99.427227999999999</v>
      </c>
      <c r="D4" s="17">
        <v>297.56654400000002</v>
      </c>
      <c r="E4" s="17">
        <v>59.942376299999999</v>
      </c>
    </row>
    <row r="5" spans="1:5" ht="15.75">
      <c r="A5" s="11">
        <v>4</v>
      </c>
      <c r="B5" s="11">
        <v>16</v>
      </c>
      <c r="C5" s="17">
        <v>94.606898799999996</v>
      </c>
      <c r="D5" s="17">
        <v>307.20302400000003</v>
      </c>
      <c r="E5" s="17">
        <v>61.883567399999997</v>
      </c>
    </row>
    <row r="6" spans="1:5" ht="15.75">
      <c r="A6" s="11">
        <v>5</v>
      </c>
      <c r="B6" s="11">
        <v>24</v>
      </c>
      <c r="C6" s="17">
        <v>56.123296000000003</v>
      </c>
      <c r="D6" s="17">
        <v>384.17448000000002</v>
      </c>
      <c r="E6" s="17">
        <v>77.388830900000002</v>
      </c>
    </row>
    <row r="7" spans="1:5" ht="15.75">
      <c r="A7" s="14">
        <v>6</v>
      </c>
      <c r="B7" s="14">
        <v>36</v>
      </c>
      <c r="C7" s="18">
        <v>52.810755999999998</v>
      </c>
      <c r="D7" s="18">
        <v>390.799488</v>
      </c>
      <c r="E7" s="18">
        <v>78.723399700000002</v>
      </c>
    </row>
    <row r="8" spans="1:5" ht="15.75">
      <c r="A8" s="14">
        <v>7</v>
      </c>
      <c r="B8" s="14">
        <v>48</v>
      </c>
      <c r="C8" s="18">
        <v>50.371521999999999</v>
      </c>
      <c r="D8" s="18">
        <v>395.67795599999999</v>
      </c>
      <c r="E8" s="18">
        <v>79.706127699999996</v>
      </c>
    </row>
  </sheetData>
  <pageMargins left="0.7" right="0.7" top="0.75" bottom="0.75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Dye removal adsorption data</vt:lpstr>
      <vt:lpstr>Table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Viran</cp:lastModifiedBy>
  <dcterms:created xsi:type="dcterms:W3CDTF">2012-10-04T13:20:42Z</dcterms:created>
  <dcterms:modified xsi:type="dcterms:W3CDTF">2016-02-07T13:29:02Z</dcterms:modified>
</cp:coreProperties>
</file>