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1385" activeTab="3"/>
  </bookViews>
  <sheets>
    <sheet name="LCI database" sheetId="2" r:id="rId1"/>
    <sheet name="user input" sheetId="4" r:id="rId2"/>
    <sheet name="spent solvent management" sheetId="6" r:id="rId3"/>
    <sheet name="Decision making table" sheetId="3" r:id="rId4"/>
    <sheet name="visual report" sheetId="5" state="hidden" r:id="rId5"/>
    <sheet name="Disclaimer" sheetId="7" r:id="rId6"/>
  </sheets>
  <calcPr calcId="145621"/>
</workbook>
</file>

<file path=xl/calcChain.xml><?xml version="1.0" encoding="utf-8"?>
<calcChain xmlns="http://schemas.openxmlformats.org/spreadsheetml/2006/main">
  <c r="E8" i="4" l="1"/>
  <c r="C17" i="6" l="1"/>
  <c r="E17" i="6" s="1"/>
  <c r="E19" i="6" s="1"/>
  <c r="I14" i="6"/>
  <c r="I13" i="6"/>
  <c r="I12" i="6"/>
  <c r="I11" i="6"/>
  <c r="I10" i="6"/>
  <c r="I9" i="6"/>
  <c r="I8" i="6"/>
  <c r="I7" i="6"/>
  <c r="I6" i="6"/>
  <c r="I5" i="6"/>
  <c r="A5" i="3" l="1"/>
  <c r="H4" i="3" l="1"/>
  <c r="H5" i="3"/>
  <c r="H3" i="3"/>
  <c r="G4" i="3"/>
  <c r="G5" i="3"/>
  <c r="G3" i="3"/>
  <c r="A4" i="3"/>
  <c r="A3" i="3"/>
  <c r="B5" i="5"/>
  <c r="B25" i="4"/>
  <c r="B24" i="4"/>
  <c r="B23" i="4"/>
  <c r="B4" i="3"/>
  <c r="C4" i="3" s="1"/>
  <c r="E9" i="4"/>
  <c r="B5" i="3" s="1"/>
  <c r="E7" i="4"/>
  <c r="B3" i="3" s="1"/>
  <c r="D5" i="3" l="1"/>
  <c r="D4" i="3"/>
  <c r="E3" i="3"/>
  <c r="D3" i="3"/>
  <c r="C3" i="3"/>
  <c r="E4" i="3"/>
  <c r="F3" i="3"/>
  <c r="F4" i="3"/>
  <c r="F5" i="3"/>
  <c r="E5" i="3"/>
  <c r="C5" i="3"/>
</calcChain>
</file>

<file path=xl/comments1.xml><?xml version="1.0" encoding="utf-8"?>
<comments xmlns="http://schemas.openxmlformats.org/spreadsheetml/2006/main">
  <authors>
    <author>isoniva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isoniva:</t>
        </r>
        <r>
          <rPr>
            <sz val="9"/>
            <color indexed="81"/>
            <rFont val="Tahoma"/>
            <family val="2"/>
          </rPr>
          <t xml:space="preserve">
additional virgin solvent required for cleaning. 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isoniva:</t>
        </r>
        <r>
          <rPr>
            <sz val="9"/>
            <color indexed="81"/>
            <rFont val="Tahoma"/>
            <family val="2"/>
          </rPr>
          <t xml:space="preserve">
from "spent solvent management" tab</t>
        </r>
      </text>
    </comment>
  </commentList>
</comments>
</file>

<file path=xl/comments2.xml><?xml version="1.0" encoding="utf-8"?>
<comments xmlns="http://schemas.openxmlformats.org/spreadsheetml/2006/main">
  <authors>
    <author>isoniva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isoniva:</t>
        </r>
        <r>
          <rPr>
            <sz val="9"/>
            <color indexed="81"/>
            <rFont val="Tahoma"/>
            <family val="2"/>
          </rPr>
          <t xml:space="preserve">
mass of spent solvent to be treated.</t>
        </r>
      </text>
    </comment>
  </commentList>
</comments>
</file>

<file path=xl/sharedStrings.xml><?xml version="1.0" encoding="utf-8"?>
<sst xmlns="http://schemas.openxmlformats.org/spreadsheetml/2006/main" count="115" uniqueCount="88">
  <si>
    <t>EtOAc</t>
  </si>
  <si>
    <t>2-MeTHF</t>
  </si>
  <si>
    <t>CPME</t>
  </si>
  <si>
    <t>Energy use</t>
  </si>
  <si>
    <t>Acidification</t>
  </si>
  <si>
    <t>Eutrophication</t>
  </si>
  <si>
    <t>Human Tox</t>
  </si>
  <si>
    <t>Distillation</t>
  </si>
  <si>
    <t>total</t>
  </si>
  <si>
    <t>MeOH</t>
  </si>
  <si>
    <r>
      <t>GWP (kg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eq)</t>
    </r>
  </si>
  <si>
    <r>
      <t>Eutrophication (kg PO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3-</t>
    </r>
    <r>
      <rPr>
        <sz val="11"/>
        <color theme="1"/>
        <rFont val="Calibri"/>
        <family val="2"/>
        <scheme val="minor"/>
      </rPr>
      <t xml:space="preserve"> eq)</t>
    </r>
  </si>
  <si>
    <t>Human Tox (kg DCB eq)</t>
  </si>
  <si>
    <r>
      <t>Acidification (kg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eq)</t>
    </r>
  </si>
  <si>
    <t>Total Energy per batch (MJ)</t>
  </si>
  <si>
    <t>solvent</t>
  </si>
  <si>
    <t>mass (kg/batch)</t>
  </si>
  <si>
    <t>API (kg/batch)</t>
  </si>
  <si>
    <t>Social</t>
  </si>
  <si>
    <t>Environmental</t>
  </si>
  <si>
    <t>Profit</t>
  </si>
  <si>
    <t>Planet</t>
  </si>
  <si>
    <t>People</t>
  </si>
  <si>
    <t>Economics</t>
  </si>
  <si>
    <t>Most desired</t>
  </si>
  <si>
    <t>Least desired</t>
  </si>
  <si>
    <t>Fossil-based</t>
  </si>
  <si>
    <t>Ethanol</t>
  </si>
  <si>
    <t>Methanol</t>
  </si>
  <si>
    <t>NMP</t>
  </si>
  <si>
    <t>DMC</t>
  </si>
  <si>
    <t>THF</t>
  </si>
  <si>
    <t>Ethyl Acetate</t>
  </si>
  <si>
    <t>n-heptane</t>
  </si>
  <si>
    <t>Bio-based</t>
  </si>
  <si>
    <t>Toluene</t>
  </si>
  <si>
    <t>LCI database</t>
  </si>
  <si>
    <t>User input from stage 2</t>
  </si>
  <si>
    <t>2-MeTHF-Stover</t>
  </si>
  <si>
    <t>MeOH-Bagasse</t>
  </si>
  <si>
    <t>Ethanol-Stover</t>
  </si>
  <si>
    <t>Fossil</t>
  </si>
  <si>
    <t>from Renewables</t>
  </si>
  <si>
    <t>Solvent name</t>
  </si>
  <si>
    <t>total (kg)</t>
  </si>
  <si>
    <t>#</t>
  </si>
  <si>
    <t>distillation/incineration energy (MJ/batch)</t>
  </si>
  <si>
    <t>process solvent (kg /batch)</t>
  </si>
  <si>
    <t>cleaning (kg /batch)</t>
  </si>
  <si>
    <t>Process energy (MJ /batch)</t>
  </si>
  <si>
    <t>API (kg /batch)</t>
  </si>
  <si>
    <t>row 1 #</t>
  </si>
  <si>
    <t>row 2 #</t>
  </si>
  <si>
    <t>row 3 #</t>
  </si>
  <si>
    <t>Energy for Distillation KJ/kg input</t>
  </si>
  <si>
    <t>Total energy for incineration KJ/kg input</t>
  </si>
  <si>
    <t>Solvent</t>
  </si>
  <si>
    <t>input concentration</t>
  </si>
  <si>
    <t>output</t>
  </si>
  <si>
    <t>output purity</t>
  </si>
  <si>
    <t>reboiler</t>
  </si>
  <si>
    <t>condenser</t>
  </si>
  <si>
    <t>incineration bottom</t>
  </si>
  <si>
    <t>850 °C</t>
  </si>
  <si>
    <t>1200 °C</t>
  </si>
  <si>
    <t>Incineration - 850 °C</t>
  </si>
  <si>
    <t>Incineration - 1200 °C</t>
  </si>
  <si>
    <t>Heptane</t>
  </si>
  <si>
    <t>EtOH</t>
  </si>
  <si>
    <t>row number</t>
  </si>
  <si>
    <t>mass input (kg)</t>
  </si>
  <si>
    <t>options</t>
  </si>
  <si>
    <t>result MJ</t>
  </si>
  <si>
    <t>UNITS</t>
  </si>
  <si>
    <t>MJ/kg</t>
  </si>
  <si>
    <r>
      <t>kg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 /kg</t>
    </r>
  </si>
  <si>
    <r>
      <t>kg 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 /kg</t>
    </r>
  </si>
  <si>
    <r>
      <t>kg PO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3-</t>
    </r>
    <r>
      <rPr>
        <sz val="11"/>
        <color theme="1"/>
        <rFont val="Calibri"/>
        <family val="2"/>
        <scheme val="minor"/>
      </rPr>
      <t xml:space="preserve"> eq /kg</t>
    </r>
  </si>
  <si>
    <t>kg 1,4 DCB eq/ kg</t>
  </si>
  <si>
    <t>The authors do not take responsibility for misuse or misinterpretation of the results.</t>
  </si>
  <si>
    <t>This spreadsheet is not intended to replace a full detailed LCA, but rather it gives indications on the sustainability of a solvent for a specific process, in a more expedite manner.</t>
  </si>
  <si>
    <t>Global Warming Potential</t>
  </si>
  <si>
    <t>This copy of Q-SA√ESS is intended to facilitate the peer-review process only.</t>
  </si>
  <si>
    <t>No parts of Q-SA√ESS can be copied, edited or distributed without prior authorisation from the authors.</t>
  </si>
  <si>
    <r>
      <t>This Excel spreadsheet is intended to be used as integral part of our Solvent selection methodolgy (Q-SA</t>
    </r>
    <r>
      <rPr>
        <sz val="11"/>
        <color theme="1"/>
        <rFont val="Calibri"/>
        <family val="2"/>
      </rPr>
      <t>√E</t>
    </r>
    <r>
      <rPr>
        <sz val="11"/>
        <color theme="1"/>
        <rFont val="Calibri"/>
        <family val="2"/>
        <scheme val="minor"/>
      </rPr>
      <t>SS).</t>
    </r>
  </si>
  <si>
    <r>
      <t>GWP (kg CO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eq)</t>
    </r>
  </si>
  <si>
    <r>
      <t>Acidification (kg SO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eq)</t>
    </r>
  </si>
  <si>
    <r>
      <t>Eutrophication (kg PO</t>
    </r>
    <r>
      <rPr>
        <vertAlign val="subscript"/>
        <sz val="14"/>
        <color theme="1"/>
        <rFont val="Calibri"/>
        <family val="2"/>
        <scheme val="minor"/>
      </rPr>
      <t>4</t>
    </r>
    <r>
      <rPr>
        <vertAlign val="superscript"/>
        <sz val="14"/>
        <color theme="1"/>
        <rFont val="Calibri"/>
        <family val="2"/>
        <scheme val="minor"/>
      </rPr>
      <t>3-</t>
    </r>
    <r>
      <rPr>
        <sz val="14"/>
        <color theme="1"/>
        <rFont val="Calibri"/>
        <family val="2"/>
        <scheme val="minor"/>
      </rPr>
      <t xml:space="preserve"> eq)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</si>
</sst>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D243"/>
        <bgColor indexed="64"/>
      </patternFill>
    </fill>
    <fill>
      <patternFill patternType="solid">
        <fgColor rgb="FF039F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" xfId="0" applyFill="1" applyBorder="1"/>
    <xf numFmtId="0" fontId="0" fillId="6" borderId="0" xfId="0" applyFill="1"/>
    <xf numFmtId="0" fontId="4" fillId="7" borderId="0" xfId="0" applyFont="1" applyFill="1"/>
    <xf numFmtId="0" fontId="0" fillId="0" borderId="0" xfId="0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4" fillId="0" borderId="0" xfId="0" applyFont="1"/>
    <xf numFmtId="1" fontId="4" fillId="0" borderId="0" xfId="0" applyNumberFormat="1" applyFont="1"/>
    <xf numFmtId="0" fontId="0" fillId="11" borderId="0" xfId="0" applyFill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12" borderId="0" xfId="0" applyFill="1" applyBorder="1"/>
    <xf numFmtId="0" fontId="0" fillId="13" borderId="0" xfId="0" applyFill="1" applyBorder="1"/>
    <xf numFmtId="2" fontId="0" fillId="5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8" fillId="0" borderId="0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15" borderId="0" xfId="0" applyFont="1" applyFill="1" applyAlignment="1">
      <alignment horizontal="center"/>
    </xf>
    <xf numFmtId="0" fontId="8" fillId="0" borderId="0" xfId="0" applyFont="1" applyAlignment="1"/>
    <xf numFmtId="0" fontId="11" fillId="0" borderId="0" xfId="0" applyFont="1" applyAlignment="1"/>
    <xf numFmtId="2" fontId="8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8" fillId="14" borderId="14" xfId="0" applyFont="1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0" fontId="8" fillId="16" borderId="14" xfId="0" applyFont="1" applyFill="1" applyBorder="1" applyAlignment="1">
      <alignment horizontal="center"/>
    </xf>
    <xf numFmtId="0" fontId="0" fillId="16" borderId="1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39F55"/>
      <color rgb="FFFFD24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solidFill>
          <a:schemeClr val="bg2"/>
        </a:solidFill>
      </c:spPr>
    </c:sideWall>
    <c:backWall>
      <c:thickness val="0"/>
      <c:spPr>
        <a:solidFill>
          <a:schemeClr val="bg2"/>
        </a:solidFill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'Decision making table'!$A$3</c:f>
              <c:strCache>
                <c:ptCount val="1"/>
                <c:pt idx="0">
                  <c:v>Ethyl Acetate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'Decision making table'!$C$2:$H$2</c:f>
              <c:strCache>
                <c:ptCount val="6"/>
                <c:pt idx="0">
                  <c:v>GWP (kg CO2 eq)</c:v>
                </c:pt>
                <c:pt idx="1">
                  <c:v>Acidification (kg SO2 eq)</c:v>
                </c:pt>
                <c:pt idx="2">
                  <c:v>Eutrophication (kg PO43- eq)</c:v>
                </c:pt>
                <c:pt idx="3">
                  <c:v>Human Tox (kg DCB eq)</c:v>
                </c:pt>
                <c:pt idx="4">
                  <c:v>Total Energy per batch (MJ)</c:v>
                </c:pt>
                <c:pt idx="5">
                  <c:v>API (kg/batch)</c:v>
                </c:pt>
              </c:strCache>
            </c:strRef>
          </c:cat>
          <c:val>
            <c:numRef>
              <c:f>'Decision making table'!$C$3:$H$3</c:f>
              <c:numCache>
                <c:formatCode>0.00</c:formatCode>
                <c:ptCount val="6"/>
                <c:pt idx="0" formatCode="0.0">
                  <c:v>41.19</c:v>
                </c:pt>
                <c:pt idx="1">
                  <c:v>4.9428E-2</c:v>
                </c:pt>
                <c:pt idx="2">
                  <c:v>6.8650000000000003E-2</c:v>
                </c:pt>
                <c:pt idx="3" formatCode="0.0">
                  <c:v>1.3730000000000002</c:v>
                </c:pt>
                <c:pt idx="4" formatCode="0">
                  <c:v>109.2</c:v>
                </c:pt>
                <c:pt idx="5" formatCode="General">
                  <c:v>1.03</c:v>
                </c:pt>
              </c:numCache>
            </c:numRef>
          </c:val>
        </c:ser>
        <c:ser>
          <c:idx val="1"/>
          <c:order val="1"/>
          <c:tx>
            <c:strRef>
              <c:f>'Decision making table'!$A$4</c:f>
              <c:strCache>
                <c:ptCount val="1"/>
                <c:pt idx="0">
                  <c:v>CPME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'Decision making table'!$C$2:$H$2</c:f>
              <c:strCache>
                <c:ptCount val="6"/>
                <c:pt idx="0">
                  <c:v>GWP (kg CO2 eq)</c:v>
                </c:pt>
                <c:pt idx="1">
                  <c:v>Acidification (kg SO2 eq)</c:v>
                </c:pt>
                <c:pt idx="2">
                  <c:v>Eutrophication (kg PO43- eq)</c:v>
                </c:pt>
                <c:pt idx="3">
                  <c:v>Human Tox (kg DCB eq)</c:v>
                </c:pt>
                <c:pt idx="4">
                  <c:v>Total Energy per batch (MJ)</c:v>
                </c:pt>
                <c:pt idx="5">
                  <c:v>API (kg/batch)</c:v>
                </c:pt>
              </c:strCache>
            </c:strRef>
          </c:cat>
          <c:val>
            <c:numRef>
              <c:f>'Decision making table'!$C$4:$H$4</c:f>
              <c:numCache>
                <c:formatCode>0.00</c:formatCode>
                <c:ptCount val="6"/>
                <c:pt idx="0" formatCode="0.0">
                  <c:v>50.394000000000005</c:v>
                </c:pt>
                <c:pt idx="1">
                  <c:v>8.7168000000000009E-2</c:v>
                </c:pt>
                <c:pt idx="2">
                  <c:v>8.989200000000001E-3</c:v>
                </c:pt>
                <c:pt idx="3" formatCode="0.0">
                  <c:v>7.8996000000000004</c:v>
                </c:pt>
                <c:pt idx="4" formatCode="0">
                  <c:v>103.2</c:v>
                </c:pt>
                <c:pt idx="5" formatCode="General">
                  <c:v>1.19</c:v>
                </c:pt>
              </c:numCache>
            </c:numRef>
          </c:val>
        </c:ser>
        <c:ser>
          <c:idx val="2"/>
          <c:order val="2"/>
          <c:tx>
            <c:strRef>
              <c:f>'Decision making table'!$A$5</c:f>
              <c:strCache>
                <c:ptCount val="1"/>
                <c:pt idx="0">
                  <c:v>2-MeTHF-Stover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'Decision making table'!$C$2:$H$2</c:f>
              <c:strCache>
                <c:ptCount val="6"/>
                <c:pt idx="0">
                  <c:v>GWP (kg CO2 eq)</c:v>
                </c:pt>
                <c:pt idx="1">
                  <c:v>Acidification (kg SO2 eq)</c:v>
                </c:pt>
                <c:pt idx="2">
                  <c:v>Eutrophication (kg PO43- eq)</c:v>
                </c:pt>
                <c:pt idx="3">
                  <c:v>Human Tox (kg DCB eq)</c:v>
                </c:pt>
                <c:pt idx="4">
                  <c:v>Total Energy per batch (MJ)</c:v>
                </c:pt>
                <c:pt idx="5">
                  <c:v>API (kg/batch)</c:v>
                </c:pt>
              </c:strCache>
            </c:strRef>
          </c:cat>
          <c:val>
            <c:numRef>
              <c:f>'Decision making table'!$C$5:$H$5</c:f>
              <c:numCache>
                <c:formatCode>0.00</c:formatCode>
                <c:ptCount val="6"/>
                <c:pt idx="0" formatCode="0.0">
                  <c:v>143.75200000000001</c:v>
                </c:pt>
                <c:pt idx="1">
                  <c:v>1.0268000000000002</c:v>
                </c:pt>
                <c:pt idx="2">
                  <c:v>1.7994669999999999</c:v>
                </c:pt>
                <c:pt idx="3" formatCode="0.0">
                  <c:v>8.9845000000000006</c:v>
                </c:pt>
                <c:pt idx="4" formatCode="0">
                  <c:v>93.1</c:v>
                </c:pt>
                <c:pt idx="5" formatCode="General">
                  <c:v>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6572672"/>
        <c:axId val="236574208"/>
        <c:axId val="128404544"/>
      </c:bar3DChart>
      <c:catAx>
        <c:axId val="236572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36574208"/>
        <c:crosses val="autoZero"/>
        <c:auto val="1"/>
        <c:lblAlgn val="ctr"/>
        <c:lblOffset val="100"/>
        <c:noMultiLvlLbl val="0"/>
      </c:catAx>
      <c:valAx>
        <c:axId val="2365742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36572672"/>
        <c:crosses val="autoZero"/>
        <c:crossBetween val="between"/>
      </c:valAx>
      <c:serAx>
        <c:axId val="128404544"/>
        <c:scaling>
          <c:orientation val="minMax"/>
        </c:scaling>
        <c:delete val="0"/>
        <c:axPos val="b"/>
        <c:majorTickMark val="out"/>
        <c:minorTickMark val="none"/>
        <c:tickLblPos val="nextTo"/>
        <c:crossAx val="236574208"/>
        <c:crosses val="autoZero"/>
      </c:serAx>
    </c:plotArea>
    <c:legend>
      <c:legendPos val="r"/>
      <c:layout>
        <c:manualLayout>
          <c:xMode val="edge"/>
          <c:yMode val="edge"/>
          <c:x val="0.88864627644502991"/>
          <c:y val="0.22419679477188958"/>
          <c:w val="9.8627222738847178E-2"/>
          <c:h val="0.1529569967670648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1248833</xdr:colOff>
      <xdr:row>6</xdr:row>
      <xdr:rowOff>4231</xdr:rowOff>
    </xdr:from>
    <xdr:to>
      <xdr:col>7</xdr:col>
      <xdr:colOff>1041401</xdr:colOff>
      <xdr:row>26</xdr:row>
      <xdr:rowOff>158748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11</xdr:row>
      <xdr:rowOff>146049</xdr:rowOff>
    </xdr:from>
    <xdr:to>
      <xdr:col>6</xdr:col>
      <xdr:colOff>1295400</xdr:colOff>
      <xdr:row>17</xdr:row>
      <xdr:rowOff>24870</xdr:rowOff>
    </xdr:to>
    <xdr:pic>
      <xdr:nvPicPr>
        <xdr:cNvPr id="2" name="Picture 1" descr="C:\Program Files (x86)\Microsoft Office\MEDIA\CAGCAT10\j0233018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2546349"/>
          <a:ext cx="1171575" cy="119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361950</xdr:colOff>
      <xdr:row>8</xdr:row>
      <xdr:rowOff>9525</xdr:rowOff>
    </xdr:from>
    <xdr:to>
      <xdr:col>6</xdr:col>
      <xdr:colOff>1019175</xdr:colOff>
      <xdr:row>10</xdr:row>
      <xdr:rowOff>114300</xdr:rowOff>
    </xdr:to>
    <xdr:pic>
      <xdr:nvPicPr>
        <xdr:cNvPr id="3" name="Picture 2" descr="C:\Users\isoniva\AppData\Local\Microsoft\Windows\Temporary Internet Files\Content.IE5\YCUOJ5PF\stethoscope-heart-clip-art--thumb2887298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581150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66675</xdr:colOff>
      <xdr:row>11</xdr:row>
      <xdr:rowOff>161925</xdr:rowOff>
    </xdr:from>
    <xdr:to>
      <xdr:col>4</xdr:col>
      <xdr:colOff>504825</xdr:colOff>
      <xdr:row>15</xdr:row>
      <xdr:rowOff>123825</xdr:rowOff>
    </xdr:to>
    <xdr:sp macro="" textlink="">
      <xdr:nvSpPr>
        <xdr:cNvPr id="4" name="Tree"/>
        <xdr:cNvSpPr>
          <a:spLocks noEditPoints="1" noChangeArrowheads="1"/>
        </xdr:cNvSpPr>
      </xdr:nvSpPr>
      <xdr:spPr bwMode="auto">
        <a:xfrm>
          <a:off x="3609975" y="2562225"/>
          <a:ext cx="438150" cy="895350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219075</xdr:colOff>
      <xdr:row>12</xdr:row>
      <xdr:rowOff>123825</xdr:rowOff>
    </xdr:from>
    <xdr:to>
      <xdr:col>4</xdr:col>
      <xdr:colOff>657225</xdr:colOff>
      <xdr:row>16</xdr:row>
      <xdr:rowOff>85725</xdr:rowOff>
    </xdr:to>
    <xdr:sp macro="" textlink="">
      <xdr:nvSpPr>
        <xdr:cNvPr id="5" name="Tree"/>
        <xdr:cNvSpPr>
          <a:spLocks noEditPoints="1" noChangeArrowheads="1"/>
        </xdr:cNvSpPr>
      </xdr:nvSpPr>
      <xdr:spPr bwMode="auto">
        <a:xfrm>
          <a:off x="3762375" y="2800350"/>
          <a:ext cx="438150" cy="809625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304800</xdr:colOff>
      <xdr:row>11</xdr:row>
      <xdr:rowOff>38100</xdr:rowOff>
    </xdr:from>
    <xdr:to>
      <xdr:col>4</xdr:col>
      <xdr:colOff>742950</xdr:colOff>
      <xdr:row>15</xdr:row>
      <xdr:rowOff>0</xdr:rowOff>
    </xdr:to>
    <xdr:sp macro="" textlink="">
      <xdr:nvSpPr>
        <xdr:cNvPr id="6" name="Tree"/>
        <xdr:cNvSpPr>
          <a:spLocks noEditPoints="1" noChangeArrowheads="1"/>
        </xdr:cNvSpPr>
      </xdr:nvSpPr>
      <xdr:spPr bwMode="auto">
        <a:xfrm>
          <a:off x="3848100" y="2438400"/>
          <a:ext cx="438150" cy="895350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457200</xdr:colOff>
      <xdr:row>12</xdr:row>
      <xdr:rowOff>0</xdr:rowOff>
    </xdr:from>
    <xdr:to>
      <xdr:col>4</xdr:col>
      <xdr:colOff>895350</xdr:colOff>
      <xdr:row>15</xdr:row>
      <xdr:rowOff>152400</xdr:rowOff>
    </xdr:to>
    <xdr:sp macro="" textlink="">
      <xdr:nvSpPr>
        <xdr:cNvPr id="7" name="Tree"/>
        <xdr:cNvSpPr>
          <a:spLocks noEditPoints="1" noChangeArrowheads="1"/>
        </xdr:cNvSpPr>
      </xdr:nvSpPr>
      <xdr:spPr bwMode="auto">
        <a:xfrm>
          <a:off x="4000500" y="2676525"/>
          <a:ext cx="438150" cy="809625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609600</xdr:colOff>
      <xdr:row>12</xdr:row>
      <xdr:rowOff>152400</xdr:rowOff>
    </xdr:from>
    <xdr:to>
      <xdr:col>4</xdr:col>
      <xdr:colOff>1047750</xdr:colOff>
      <xdr:row>16</xdr:row>
      <xdr:rowOff>114300</xdr:rowOff>
    </xdr:to>
    <xdr:sp macro="" textlink="">
      <xdr:nvSpPr>
        <xdr:cNvPr id="8" name="Tree"/>
        <xdr:cNvSpPr>
          <a:spLocks noEditPoints="1" noChangeArrowheads="1"/>
        </xdr:cNvSpPr>
      </xdr:nvSpPr>
      <xdr:spPr bwMode="auto">
        <a:xfrm>
          <a:off x="4152900" y="2828925"/>
          <a:ext cx="438150" cy="809625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4</xdr:col>
      <xdr:colOff>762000</xdr:colOff>
      <xdr:row>13</xdr:row>
      <xdr:rowOff>114300</xdr:rowOff>
    </xdr:from>
    <xdr:to>
      <xdr:col>4</xdr:col>
      <xdr:colOff>1200150</xdr:colOff>
      <xdr:row>17</xdr:row>
      <xdr:rowOff>76200</xdr:rowOff>
    </xdr:to>
    <xdr:sp macro="" textlink="">
      <xdr:nvSpPr>
        <xdr:cNvPr id="9" name="Tree"/>
        <xdr:cNvSpPr>
          <a:spLocks noEditPoints="1" noChangeArrowheads="1"/>
        </xdr:cNvSpPr>
      </xdr:nvSpPr>
      <xdr:spPr bwMode="auto">
        <a:xfrm>
          <a:off x="4305300" y="3067050"/>
          <a:ext cx="438150" cy="723900"/>
        </a:xfrm>
        <a:custGeom>
          <a:avLst/>
          <a:gdLst>
            <a:gd name="G0" fmla="+- 0 0 0"/>
            <a:gd name="G1" fmla="*/ 18900 1 3"/>
            <a:gd name="G2" fmla="*/ 18900 2 3"/>
            <a:gd name="G3" fmla="+- 18900 0 0"/>
            <a:gd name="T0" fmla="*/ 10800 w 21600"/>
            <a:gd name="T1" fmla="*/ 0 h 21600"/>
            <a:gd name="T2" fmla="*/ 6171 w 21600"/>
            <a:gd name="T3" fmla="*/ 6300 h 21600"/>
            <a:gd name="T4" fmla="*/ 3086 w 21600"/>
            <a:gd name="T5" fmla="*/ 12600 h 21600"/>
            <a:gd name="T6" fmla="*/ 0 w 21600"/>
            <a:gd name="T7" fmla="*/ 18900 h 21600"/>
            <a:gd name="T8" fmla="*/ 15429 w 21600"/>
            <a:gd name="T9" fmla="*/ 6300 h 21600"/>
            <a:gd name="T10" fmla="*/ 18514 w 21600"/>
            <a:gd name="T11" fmla="*/ 12600 h 21600"/>
            <a:gd name="T12" fmla="*/ 21600 w 21600"/>
            <a:gd name="T13" fmla="*/ 18900 h 21600"/>
            <a:gd name="T14" fmla="*/ 17694720 60000 65536"/>
            <a:gd name="T15" fmla="*/ 11796480 60000 65536"/>
            <a:gd name="T16" fmla="*/ 11796480 60000 65536"/>
            <a:gd name="T17" fmla="*/ 11796480 60000 65536"/>
            <a:gd name="T18" fmla="*/ 0 60000 65536"/>
            <a:gd name="T19" fmla="*/ 0 60000 65536"/>
            <a:gd name="T20" fmla="*/ 0 60000 65536"/>
            <a:gd name="T21" fmla="*/ 761 w 21600"/>
            <a:gd name="T22" fmla="*/ 22454 h 21600"/>
            <a:gd name="T23" fmla="*/ 21069 w 21600"/>
            <a:gd name="T24" fmla="*/ 28282 h 2160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1600" h="21600">
              <a:moveTo>
                <a:pt x="0" y="18900"/>
              </a:moveTo>
              <a:lnTo>
                <a:pt x="9257" y="18900"/>
              </a:lnTo>
              <a:lnTo>
                <a:pt x="9257" y="21600"/>
              </a:lnTo>
              <a:lnTo>
                <a:pt x="12343" y="21600"/>
              </a:lnTo>
              <a:lnTo>
                <a:pt x="12343" y="18900"/>
              </a:lnTo>
              <a:lnTo>
                <a:pt x="21600" y="18900"/>
              </a:lnTo>
              <a:lnTo>
                <a:pt x="12343" y="12600"/>
              </a:lnTo>
              <a:lnTo>
                <a:pt x="18514" y="12600"/>
              </a:lnTo>
              <a:lnTo>
                <a:pt x="12343" y="6300"/>
              </a:lnTo>
              <a:lnTo>
                <a:pt x="15429" y="6300"/>
              </a:lnTo>
              <a:lnTo>
                <a:pt x="10800" y="0"/>
              </a:lnTo>
              <a:lnTo>
                <a:pt x="6171" y="6300"/>
              </a:lnTo>
              <a:lnTo>
                <a:pt x="9257" y="6300"/>
              </a:lnTo>
              <a:lnTo>
                <a:pt x="3086" y="12600"/>
              </a:lnTo>
              <a:lnTo>
                <a:pt x="9257" y="12600"/>
              </a:lnTo>
              <a:close/>
            </a:path>
          </a:pathLst>
        </a:cu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3</xdr:col>
      <xdr:colOff>180975</xdr:colOff>
      <xdr:row>8</xdr:row>
      <xdr:rowOff>123825</xdr:rowOff>
    </xdr:from>
    <xdr:to>
      <xdr:col>4</xdr:col>
      <xdr:colOff>327157</xdr:colOff>
      <xdr:row>12</xdr:row>
      <xdr:rowOff>161925</xdr:rowOff>
    </xdr:to>
    <xdr:sp macro="" textlink="">
      <xdr:nvSpPr>
        <xdr:cNvPr id="10" name="Cloud"/>
        <xdr:cNvSpPr>
          <a:spLocks noChangeAspect="1" noEditPoints="1" noChangeArrowheads="1"/>
        </xdr:cNvSpPr>
      </xdr:nvSpPr>
      <xdr:spPr bwMode="auto">
        <a:xfrm>
          <a:off x="2676525" y="1695450"/>
          <a:ext cx="1193932" cy="1143000"/>
        </a:xfrm>
        <a:custGeom>
          <a:avLst/>
          <a:gdLst>
            <a:gd name="T0" fmla="*/ 67 w 21600"/>
            <a:gd name="T1" fmla="*/ 10800 h 21600"/>
            <a:gd name="T2" fmla="*/ 10800 w 21600"/>
            <a:gd name="T3" fmla="*/ 21577 h 21600"/>
            <a:gd name="T4" fmla="*/ 21582 w 21600"/>
            <a:gd name="T5" fmla="*/ 10800 h 21600"/>
            <a:gd name="T6" fmla="*/ 10800 w 21600"/>
            <a:gd name="T7" fmla="*/ 1235 h 21600"/>
            <a:gd name="T8" fmla="*/ 2977 w 21600"/>
            <a:gd name="T9" fmla="*/ 3262 h 21600"/>
            <a:gd name="T10" fmla="*/ 17087 w 21600"/>
            <a:gd name="T11" fmla="*/ 17337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T8" t="T9" r="T10" b="T11"/>
          <a:pathLst>
            <a:path w="21600" h="21600" extrusionOk="0">
              <a:moveTo>
                <a:pt x="1949" y="7180"/>
              </a:moveTo>
              <a:cubicBezTo>
                <a:pt x="841" y="7336"/>
                <a:pt x="0" y="8613"/>
                <a:pt x="0" y="10137"/>
              </a:cubicBezTo>
              <a:cubicBezTo>
                <a:pt x="-1" y="11192"/>
                <a:pt x="409" y="12169"/>
                <a:pt x="1074" y="12702"/>
              </a:cubicBezTo>
              <a:lnTo>
                <a:pt x="1063" y="12668"/>
              </a:lnTo>
              <a:cubicBezTo>
                <a:pt x="685" y="13217"/>
                <a:pt x="475" y="13940"/>
                <a:pt x="475" y="14690"/>
              </a:cubicBezTo>
              <a:cubicBezTo>
                <a:pt x="475" y="16325"/>
                <a:pt x="1451" y="17650"/>
                <a:pt x="2655" y="17650"/>
              </a:cubicBezTo>
              <a:cubicBezTo>
                <a:pt x="2739" y="17650"/>
                <a:pt x="2824" y="17643"/>
                <a:pt x="2909" y="17629"/>
              </a:cubicBezTo>
              <a:lnTo>
                <a:pt x="2897" y="17649"/>
              </a:lnTo>
              <a:cubicBezTo>
                <a:pt x="3585" y="19288"/>
                <a:pt x="4863" y="20300"/>
                <a:pt x="6247" y="20300"/>
              </a:cubicBezTo>
              <a:cubicBezTo>
                <a:pt x="6947" y="20299"/>
                <a:pt x="7635" y="20039"/>
                <a:pt x="8235" y="19546"/>
              </a:cubicBezTo>
              <a:lnTo>
                <a:pt x="8229" y="19550"/>
              </a:lnTo>
              <a:cubicBezTo>
                <a:pt x="8855" y="20829"/>
                <a:pt x="9908" y="21597"/>
                <a:pt x="11036" y="21597"/>
              </a:cubicBezTo>
              <a:cubicBezTo>
                <a:pt x="12523" y="21596"/>
                <a:pt x="13836" y="20267"/>
                <a:pt x="14267" y="18324"/>
              </a:cubicBezTo>
              <a:lnTo>
                <a:pt x="14270" y="18350"/>
              </a:lnTo>
              <a:cubicBezTo>
                <a:pt x="14730" y="18740"/>
                <a:pt x="15260" y="18947"/>
                <a:pt x="15802" y="18947"/>
              </a:cubicBezTo>
              <a:cubicBezTo>
                <a:pt x="17390" y="18946"/>
                <a:pt x="18682" y="17205"/>
                <a:pt x="18694" y="15045"/>
              </a:cubicBezTo>
              <a:lnTo>
                <a:pt x="18689" y="15035"/>
              </a:lnTo>
              <a:cubicBezTo>
                <a:pt x="20357" y="14710"/>
                <a:pt x="21597" y="12765"/>
                <a:pt x="21597" y="10472"/>
              </a:cubicBezTo>
              <a:cubicBezTo>
                <a:pt x="21597" y="9456"/>
                <a:pt x="21350" y="8469"/>
                <a:pt x="20896" y="7663"/>
              </a:cubicBezTo>
              <a:lnTo>
                <a:pt x="20889" y="7661"/>
              </a:lnTo>
              <a:cubicBezTo>
                <a:pt x="21031" y="7208"/>
                <a:pt x="21105" y="6721"/>
                <a:pt x="21105" y="6228"/>
              </a:cubicBezTo>
              <a:cubicBezTo>
                <a:pt x="21105" y="4588"/>
                <a:pt x="20299" y="3150"/>
                <a:pt x="19139" y="2719"/>
              </a:cubicBezTo>
              <a:lnTo>
                <a:pt x="19148" y="2712"/>
              </a:lnTo>
              <a:cubicBezTo>
                <a:pt x="18940" y="1142"/>
                <a:pt x="17933" y="0"/>
                <a:pt x="16758" y="0"/>
              </a:cubicBezTo>
              <a:cubicBezTo>
                <a:pt x="16044" y="-1"/>
                <a:pt x="15367" y="426"/>
                <a:pt x="14905" y="1165"/>
              </a:cubicBezTo>
              <a:lnTo>
                <a:pt x="14909" y="1170"/>
              </a:lnTo>
              <a:cubicBezTo>
                <a:pt x="14497" y="432"/>
                <a:pt x="13855" y="0"/>
                <a:pt x="13174" y="0"/>
              </a:cubicBezTo>
              <a:cubicBezTo>
                <a:pt x="12347" y="-1"/>
                <a:pt x="11590" y="637"/>
                <a:pt x="11221" y="1645"/>
              </a:cubicBezTo>
              <a:lnTo>
                <a:pt x="11229" y="1694"/>
              </a:lnTo>
              <a:cubicBezTo>
                <a:pt x="10730" y="1024"/>
                <a:pt x="10058" y="650"/>
                <a:pt x="9358" y="650"/>
              </a:cubicBezTo>
              <a:cubicBezTo>
                <a:pt x="8372" y="649"/>
                <a:pt x="7466" y="1391"/>
                <a:pt x="7003" y="2578"/>
              </a:cubicBezTo>
              <a:lnTo>
                <a:pt x="6995" y="2602"/>
              </a:lnTo>
              <a:cubicBezTo>
                <a:pt x="6477" y="2189"/>
                <a:pt x="5888" y="1972"/>
                <a:pt x="5288" y="1972"/>
              </a:cubicBezTo>
              <a:cubicBezTo>
                <a:pt x="3423" y="1972"/>
                <a:pt x="1912" y="4029"/>
                <a:pt x="1912" y="6567"/>
              </a:cubicBezTo>
              <a:cubicBezTo>
                <a:pt x="1911" y="6774"/>
                <a:pt x="1922" y="6981"/>
                <a:pt x="1942" y="7186"/>
              </a:cubicBezTo>
              <a:close/>
            </a:path>
            <a:path w="21600" h="21600" fill="none" extrusionOk="0">
              <a:moveTo>
                <a:pt x="1074" y="12702"/>
              </a:moveTo>
              <a:cubicBezTo>
                <a:pt x="1407" y="12969"/>
                <a:pt x="1786" y="13110"/>
                <a:pt x="2172" y="13110"/>
              </a:cubicBezTo>
              <a:cubicBezTo>
                <a:pt x="2228" y="13109"/>
                <a:pt x="2285" y="13107"/>
                <a:pt x="2341" y="13101"/>
              </a:cubicBezTo>
            </a:path>
            <a:path w="21600" h="21600" fill="none" extrusionOk="0">
              <a:moveTo>
                <a:pt x="2909" y="17629"/>
              </a:moveTo>
              <a:cubicBezTo>
                <a:pt x="3099" y="17599"/>
                <a:pt x="3285" y="17535"/>
                <a:pt x="3463" y="17439"/>
              </a:cubicBezTo>
            </a:path>
            <a:path w="21600" h="21600" fill="none" extrusionOk="0">
              <a:moveTo>
                <a:pt x="7895" y="18680"/>
              </a:moveTo>
              <a:cubicBezTo>
                <a:pt x="7983" y="18985"/>
                <a:pt x="8095" y="19277"/>
                <a:pt x="8229" y="19550"/>
              </a:cubicBezTo>
            </a:path>
            <a:path w="21600" h="21600" fill="none" extrusionOk="0">
              <a:moveTo>
                <a:pt x="14267" y="18324"/>
              </a:moveTo>
              <a:cubicBezTo>
                <a:pt x="14336" y="18013"/>
                <a:pt x="14380" y="17693"/>
                <a:pt x="14400" y="17370"/>
              </a:cubicBezTo>
            </a:path>
            <a:path w="21600" h="21600" fill="none" extrusionOk="0">
              <a:moveTo>
                <a:pt x="18694" y="15045"/>
              </a:moveTo>
              <a:cubicBezTo>
                <a:pt x="18694" y="15034"/>
                <a:pt x="18695" y="15024"/>
                <a:pt x="18695" y="15013"/>
              </a:cubicBezTo>
              <a:cubicBezTo>
                <a:pt x="18695" y="13508"/>
                <a:pt x="18063" y="12136"/>
                <a:pt x="17069" y="11477"/>
              </a:cubicBezTo>
            </a:path>
            <a:path w="21600" h="21600" fill="none" extrusionOk="0">
              <a:moveTo>
                <a:pt x="20165" y="8999"/>
              </a:moveTo>
              <a:cubicBezTo>
                <a:pt x="20479" y="8635"/>
                <a:pt x="20726" y="8177"/>
                <a:pt x="20889" y="7661"/>
              </a:cubicBezTo>
            </a:path>
            <a:path w="21600" h="21600" fill="none" extrusionOk="0">
              <a:moveTo>
                <a:pt x="19186" y="3344"/>
              </a:moveTo>
              <a:cubicBezTo>
                <a:pt x="19186" y="3328"/>
                <a:pt x="19187" y="3313"/>
                <a:pt x="19187" y="3297"/>
              </a:cubicBezTo>
              <a:cubicBezTo>
                <a:pt x="19187" y="3101"/>
                <a:pt x="19174" y="2905"/>
                <a:pt x="19148" y="2712"/>
              </a:cubicBezTo>
            </a:path>
            <a:path w="21600" h="21600" fill="none" extrusionOk="0">
              <a:moveTo>
                <a:pt x="14905" y="1165"/>
              </a:moveTo>
              <a:cubicBezTo>
                <a:pt x="14754" y="1408"/>
                <a:pt x="14629" y="1679"/>
                <a:pt x="14535" y="1971"/>
              </a:cubicBezTo>
            </a:path>
            <a:path w="21600" h="21600" fill="none" extrusionOk="0">
              <a:moveTo>
                <a:pt x="11221" y="1645"/>
              </a:moveTo>
              <a:cubicBezTo>
                <a:pt x="11140" y="1866"/>
                <a:pt x="11080" y="2099"/>
                <a:pt x="11041" y="2340"/>
              </a:cubicBezTo>
            </a:path>
            <a:path w="21600" h="21600" fill="none" extrusionOk="0">
              <a:moveTo>
                <a:pt x="7645" y="3276"/>
              </a:moveTo>
              <a:cubicBezTo>
                <a:pt x="7449" y="3016"/>
                <a:pt x="7231" y="2790"/>
                <a:pt x="6995" y="2602"/>
              </a:cubicBezTo>
            </a:path>
            <a:path w="21600" h="21600" fill="none" extrusionOk="0">
              <a:moveTo>
                <a:pt x="1942" y="7186"/>
              </a:moveTo>
              <a:cubicBezTo>
                <a:pt x="1966" y="7426"/>
                <a:pt x="2004" y="7663"/>
                <a:pt x="2056" y="7895"/>
              </a:cubicBezTo>
            </a:path>
          </a:pathLst>
        </a:custGeom>
        <a:solidFill>
          <a:srgbClr val="FFBE7D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 editAs="oneCell">
    <xdr:from>
      <xdr:col>7</xdr:col>
      <xdr:colOff>1171576</xdr:colOff>
      <xdr:row>9</xdr:row>
      <xdr:rowOff>19050</xdr:rowOff>
    </xdr:from>
    <xdr:to>
      <xdr:col>8</xdr:col>
      <xdr:colOff>656798</xdr:colOff>
      <xdr:row>15</xdr:row>
      <xdr:rowOff>9526</xdr:rowOff>
    </xdr:to>
    <xdr:pic>
      <xdr:nvPicPr>
        <xdr:cNvPr id="11" name="Picture 10" descr="C:\Users\isoniva\AppData\Local\Microsoft\Windows\Temporary Internet Files\Content.IE5\9VW89R2F\dollar-sign[1]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6" y="1866900"/>
          <a:ext cx="1161622" cy="1476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8" sqref="F28"/>
    </sheetView>
  </sheetViews>
  <sheetFormatPr defaultRowHeight="15" x14ac:dyDescent="0.25"/>
  <cols>
    <col min="2" max="2" width="12" bestFit="1" customWidth="1"/>
    <col min="3" max="3" width="15.42578125" bestFit="1" customWidth="1"/>
    <col min="4" max="4" width="10.5703125" bestFit="1" customWidth="1"/>
    <col min="5" max="5" width="24.140625" bestFit="1" customWidth="1"/>
    <col min="6" max="6" width="14" customWidth="1"/>
    <col min="7" max="7" width="14.140625" bestFit="1" customWidth="1"/>
    <col min="8" max="8" width="16.140625" bestFit="1" customWidth="1"/>
  </cols>
  <sheetData>
    <row r="1" spans="1:9" ht="15.75" thickBot="1" x14ac:dyDescent="0.3"/>
    <row r="2" spans="1:9" x14ac:dyDescent="0.25">
      <c r="A2" s="15" t="s">
        <v>36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8"/>
      <c r="B3" s="19"/>
      <c r="C3" s="19"/>
      <c r="D3" s="19"/>
      <c r="E3" s="19"/>
      <c r="F3" s="19"/>
      <c r="G3" s="19"/>
      <c r="H3" s="19"/>
      <c r="I3" s="20"/>
    </row>
    <row r="4" spans="1:9" x14ac:dyDescent="0.25">
      <c r="A4" s="18"/>
      <c r="B4" s="19"/>
      <c r="C4" s="19" t="s">
        <v>41</v>
      </c>
      <c r="D4" s="19" t="s">
        <v>3</v>
      </c>
      <c r="E4" s="19" t="s">
        <v>81</v>
      </c>
      <c r="F4" s="19" t="s">
        <v>4</v>
      </c>
      <c r="G4" s="19" t="s">
        <v>5</v>
      </c>
      <c r="H4" s="19" t="s">
        <v>6</v>
      </c>
      <c r="I4" s="20"/>
    </row>
    <row r="5" spans="1:9" x14ac:dyDescent="0.25">
      <c r="A5" s="18"/>
      <c r="B5" s="54" t="s">
        <v>26</v>
      </c>
      <c r="C5" s="24" t="s">
        <v>27</v>
      </c>
      <c r="D5" s="56">
        <v>4.6900000000000004</v>
      </c>
      <c r="E5" s="56">
        <v>2.08</v>
      </c>
      <c r="F5" s="57">
        <v>4.1999999999999997E-3</v>
      </c>
      <c r="G5" s="57">
        <v>5.9999999999999995E-4</v>
      </c>
      <c r="H5" s="56">
        <v>0.05</v>
      </c>
      <c r="I5" s="20"/>
    </row>
    <row r="6" spans="1:9" x14ac:dyDescent="0.25">
      <c r="A6" s="18"/>
      <c r="B6" s="19"/>
      <c r="C6" s="24" t="s">
        <v>28</v>
      </c>
      <c r="D6" s="56">
        <v>7.03</v>
      </c>
      <c r="E6" s="56">
        <v>1.22</v>
      </c>
      <c r="F6" s="57">
        <v>1.9E-3</v>
      </c>
      <c r="G6" s="57">
        <v>2.9999999999999997E-4</v>
      </c>
      <c r="H6" s="56">
        <v>0.08</v>
      </c>
      <c r="I6" s="20"/>
    </row>
    <row r="7" spans="1:9" x14ac:dyDescent="0.25">
      <c r="A7" s="18"/>
      <c r="B7" s="19"/>
      <c r="C7" s="24" t="s">
        <v>29</v>
      </c>
      <c r="D7" s="56">
        <v>9.83</v>
      </c>
      <c r="E7" s="56">
        <v>4.8</v>
      </c>
      <c r="F7" s="57">
        <v>1.6199999999999999E-2</v>
      </c>
      <c r="G7" s="57">
        <v>2.0999999999999999E-3</v>
      </c>
      <c r="H7" s="56">
        <v>0.39</v>
      </c>
      <c r="I7" s="20"/>
    </row>
    <row r="8" spans="1:9" x14ac:dyDescent="0.25">
      <c r="A8" s="18"/>
      <c r="B8" s="19"/>
      <c r="C8" s="24" t="s">
        <v>30</v>
      </c>
      <c r="D8" s="56">
        <v>18.8</v>
      </c>
      <c r="E8" s="56">
        <v>2.69</v>
      </c>
      <c r="F8" s="57">
        <v>1.1599999999999999E-2</v>
      </c>
      <c r="G8" s="57">
        <v>5.0000000000000001E-4</v>
      </c>
      <c r="H8" s="56">
        <v>0.33</v>
      </c>
      <c r="I8" s="20"/>
    </row>
    <row r="9" spans="1:9" x14ac:dyDescent="0.25">
      <c r="A9" s="18"/>
      <c r="B9" s="19"/>
      <c r="C9" s="24" t="s">
        <v>31</v>
      </c>
      <c r="D9" s="56">
        <v>48.02</v>
      </c>
      <c r="E9" s="56">
        <v>5.38</v>
      </c>
      <c r="F9" s="57">
        <v>1.6199999999999999E-2</v>
      </c>
      <c r="G9" s="57">
        <v>1.6999999999999999E-3</v>
      </c>
      <c r="H9" s="56">
        <v>0.63</v>
      </c>
      <c r="I9" s="20"/>
    </row>
    <row r="10" spans="1:9" x14ac:dyDescent="0.25">
      <c r="A10" s="18"/>
      <c r="B10" s="19"/>
      <c r="C10" s="24" t="s">
        <v>2</v>
      </c>
      <c r="D10" s="56">
        <v>8.1199999999999992</v>
      </c>
      <c r="E10" s="56">
        <v>1.85</v>
      </c>
      <c r="F10" s="57">
        <v>3.2000000000000002E-3</v>
      </c>
      <c r="G10" s="57">
        <v>3.3E-4</v>
      </c>
      <c r="H10" s="56">
        <v>0.28999999999999998</v>
      </c>
      <c r="I10" s="20"/>
    </row>
    <row r="11" spans="1:9" x14ac:dyDescent="0.25">
      <c r="A11" s="18"/>
      <c r="B11" s="19"/>
      <c r="C11" s="24" t="s">
        <v>32</v>
      </c>
      <c r="D11" s="56">
        <v>10.41</v>
      </c>
      <c r="E11" s="56">
        <v>1.5</v>
      </c>
      <c r="F11" s="57">
        <v>1.8E-3</v>
      </c>
      <c r="G11" s="57">
        <v>2.5000000000000001E-3</v>
      </c>
      <c r="H11" s="56">
        <v>0.05</v>
      </c>
      <c r="I11" s="20"/>
    </row>
    <row r="12" spans="1:9" x14ac:dyDescent="0.25">
      <c r="A12" s="18"/>
      <c r="B12" s="19"/>
      <c r="C12" s="24" t="s">
        <v>35</v>
      </c>
      <c r="D12" s="56">
        <v>0.02</v>
      </c>
      <c r="E12" s="56">
        <v>1.61</v>
      </c>
      <c r="F12" s="57">
        <v>4.3E-3</v>
      </c>
      <c r="G12" s="57">
        <v>5.0000000000000001E-4</v>
      </c>
      <c r="H12" s="56">
        <v>0.04</v>
      </c>
      <c r="I12" s="20"/>
    </row>
    <row r="13" spans="1:9" x14ac:dyDescent="0.25">
      <c r="A13" s="18"/>
      <c r="B13" s="19"/>
      <c r="C13" s="24" t="s">
        <v>33</v>
      </c>
      <c r="D13" s="56">
        <v>9.68</v>
      </c>
      <c r="E13" s="56">
        <v>1.1499999999999999</v>
      </c>
      <c r="F13" s="57">
        <v>3.5999999999999999E-3</v>
      </c>
      <c r="G13" s="57">
        <v>1.8E-3</v>
      </c>
      <c r="H13" s="56">
        <v>0.02</v>
      </c>
      <c r="I13" s="20"/>
    </row>
    <row r="14" spans="1:9" x14ac:dyDescent="0.25">
      <c r="A14" s="18"/>
      <c r="B14" s="19"/>
      <c r="C14" s="19" t="s">
        <v>42</v>
      </c>
      <c r="D14" s="58"/>
      <c r="E14" s="58"/>
      <c r="F14" s="59"/>
      <c r="G14" s="59"/>
      <c r="H14" s="58"/>
      <c r="I14" s="20"/>
    </row>
    <row r="15" spans="1:9" x14ac:dyDescent="0.25">
      <c r="A15" s="18"/>
      <c r="B15" s="55" t="s">
        <v>34</v>
      </c>
      <c r="C15" s="24" t="s">
        <v>40</v>
      </c>
      <c r="D15" s="56">
        <v>9.84</v>
      </c>
      <c r="E15" s="56">
        <v>4.92</v>
      </c>
      <c r="F15" s="57">
        <v>4.53E-2</v>
      </c>
      <c r="G15" s="57">
        <v>5.1000000000000004E-3</v>
      </c>
      <c r="H15" s="56">
        <v>0.23</v>
      </c>
      <c r="I15" s="20"/>
    </row>
    <row r="16" spans="1:9" x14ac:dyDescent="0.25">
      <c r="A16" s="18"/>
      <c r="B16" s="19"/>
      <c r="C16" s="24" t="s">
        <v>39</v>
      </c>
      <c r="D16" s="56">
        <v>10.53</v>
      </c>
      <c r="E16" s="56">
        <v>5.03</v>
      </c>
      <c r="F16" s="57">
        <v>2.5999999999999999E-3</v>
      </c>
      <c r="G16" s="57">
        <v>2.9999999999999997E-4</v>
      </c>
      <c r="H16" s="56">
        <v>1.7999999999999999E-2</v>
      </c>
      <c r="I16" s="20"/>
    </row>
    <row r="17" spans="1:9" x14ac:dyDescent="0.25">
      <c r="A17" s="18"/>
      <c r="B17" s="19"/>
      <c r="C17" s="24" t="s">
        <v>29</v>
      </c>
      <c r="D17" s="56">
        <v>10.53</v>
      </c>
      <c r="E17" s="56">
        <v>9.44</v>
      </c>
      <c r="F17" s="57">
        <v>5.0099999999999999E-2</v>
      </c>
      <c r="G17" s="57">
        <v>8.8000000000000005E-3</v>
      </c>
      <c r="H17" s="56">
        <v>0.47</v>
      </c>
      <c r="I17" s="20"/>
    </row>
    <row r="18" spans="1:9" x14ac:dyDescent="0.25">
      <c r="A18" s="18"/>
      <c r="B18" s="19"/>
      <c r="C18" s="24" t="s">
        <v>38</v>
      </c>
      <c r="D18" s="56">
        <v>5.62</v>
      </c>
      <c r="E18" s="56">
        <v>5.6</v>
      </c>
      <c r="F18" s="57">
        <v>0.04</v>
      </c>
      <c r="G18" s="57">
        <v>7.0099999999999996E-2</v>
      </c>
      <c r="H18" s="56">
        <v>0.35</v>
      </c>
      <c r="I18" s="20"/>
    </row>
    <row r="19" spans="1:9" x14ac:dyDescent="0.25">
      <c r="A19" s="18"/>
      <c r="B19" s="19"/>
      <c r="C19" s="24" t="s">
        <v>2</v>
      </c>
      <c r="D19" s="56">
        <v>8.2200000000000006</v>
      </c>
      <c r="E19" s="56">
        <v>8.68</v>
      </c>
      <c r="F19" s="57">
        <v>5.8299999999999998E-2</v>
      </c>
      <c r="G19" s="57">
        <v>9.7999999999999997E-3</v>
      </c>
      <c r="H19" s="56">
        <v>0.52</v>
      </c>
      <c r="I19" s="20"/>
    </row>
    <row r="20" spans="1:9" x14ac:dyDescent="0.25">
      <c r="A20" s="18"/>
      <c r="B20" s="19"/>
      <c r="C20" s="24" t="s">
        <v>32</v>
      </c>
      <c r="D20" s="56">
        <v>16.5</v>
      </c>
      <c r="E20" s="56">
        <v>2.9</v>
      </c>
      <c r="F20" s="57">
        <v>4.8000000000000001E-2</v>
      </c>
      <c r="G20" s="57">
        <v>1.61E-2</v>
      </c>
      <c r="H20" s="56">
        <v>0.32</v>
      </c>
      <c r="I20" s="20"/>
    </row>
    <row r="21" spans="1:9" ht="15.75" thickBot="1" x14ac:dyDescent="0.3">
      <c r="A21" s="21"/>
      <c r="B21" s="22"/>
      <c r="C21" s="22"/>
      <c r="D21" s="22"/>
      <c r="E21" s="22"/>
      <c r="F21" s="22"/>
      <c r="G21" s="22"/>
      <c r="H21" s="22"/>
      <c r="I21" s="23"/>
    </row>
    <row r="22" spans="1:9" ht="18.75" x14ac:dyDescent="0.35">
      <c r="B22" s="53" t="s">
        <v>73</v>
      </c>
      <c r="C22" s="53"/>
      <c r="D22" s="53" t="s">
        <v>74</v>
      </c>
      <c r="E22" s="53" t="s">
        <v>75</v>
      </c>
      <c r="F22" s="53" t="s">
        <v>76</v>
      </c>
      <c r="G22" s="53" t="s">
        <v>77</v>
      </c>
      <c r="H22" s="53" t="s">
        <v>78</v>
      </c>
      <c r="I22" s="5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25"/>
  <sheetViews>
    <sheetView workbookViewId="0">
      <selection activeCell="B7" sqref="B7"/>
    </sheetView>
  </sheetViews>
  <sheetFormatPr defaultRowHeight="15" x14ac:dyDescent="0.25"/>
  <cols>
    <col min="2" max="2" width="21.7109375" customWidth="1"/>
    <col min="3" max="3" width="25.140625" bestFit="1" customWidth="1"/>
    <col min="4" max="4" width="18.7109375" bestFit="1" customWidth="1"/>
    <col min="5" max="5" width="9" bestFit="1" customWidth="1"/>
    <col min="6" max="6" width="25.140625" bestFit="1" customWidth="1"/>
    <col min="7" max="7" width="39.7109375" bestFit="1" customWidth="1"/>
    <col min="8" max="8" width="14.140625" bestFit="1" customWidth="1"/>
  </cols>
  <sheetData>
    <row r="3" spans="1:8" x14ac:dyDescent="0.25">
      <c r="B3" s="25" t="s">
        <v>37</v>
      </c>
    </row>
    <row r="6" spans="1:8" x14ac:dyDescent="0.25">
      <c r="A6" s="27" t="s">
        <v>45</v>
      </c>
      <c r="B6" s="27" t="s">
        <v>43</v>
      </c>
      <c r="C6" s="27" t="s">
        <v>47</v>
      </c>
      <c r="D6" s="27" t="s">
        <v>48</v>
      </c>
      <c r="E6" s="27" t="s">
        <v>44</v>
      </c>
      <c r="F6" s="27" t="s">
        <v>49</v>
      </c>
      <c r="G6" s="27" t="s">
        <v>46</v>
      </c>
      <c r="H6" s="27" t="s">
        <v>50</v>
      </c>
    </row>
    <row r="7" spans="1:8" ht="26.25" customHeight="1" x14ac:dyDescent="0.25">
      <c r="A7" s="27">
        <v>1</v>
      </c>
      <c r="B7" s="27" t="s">
        <v>32</v>
      </c>
      <c r="C7" s="28">
        <v>15.96</v>
      </c>
      <c r="D7" s="28">
        <v>11.5</v>
      </c>
      <c r="E7" s="27">
        <f>C7+D7</f>
        <v>27.46</v>
      </c>
      <c r="F7" s="28">
        <v>13.8</v>
      </c>
      <c r="G7" s="28">
        <v>95.4</v>
      </c>
      <c r="H7" s="28">
        <v>1.03</v>
      </c>
    </row>
    <row r="8" spans="1:8" ht="26.25" customHeight="1" x14ac:dyDescent="0.25">
      <c r="A8" s="27">
        <v>2</v>
      </c>
      <c r="B8" s="27" t="s">
        <v>2</v>
      </c>
      <c r="C8" s="28">
        <v>15.74</v>
      </c>
      <c r="D8" s="28">
        <v>11.5</v>
      </c>
      <c r="E8" s="53">
        <f>C8+D8</f>
        <v>27.240000000000002</v>
      </c>
      <c r="F8" s="28">
        <v>13.8</v>
      </c>
      <c r="G8" s="28">
        <v>89.4</v>
      </c>
      <c r="H8" s="28">
        <v>1.19</v>
      </c>
    </row>
    <row r="9" spans="1:8" ht="26.25" customHeight="1" x14ac:dyDescent="0.25">
      <c r="A9" s="27">
        <v>3</v>
      </c>
      <c r="B9" s="27" t="s">
        <v>38</v>
      </c>
      <c r="C9" s="28">
        <v>14.17</v>
      </c>
      <c r="D9" s="28">
        <v>11.5</v>
      </c>
      <c r="E9" s="27">
        <f t="shared" ref="E9" si="0">C9+D9</f>
        <v>25.67</v>
      </c>
      <c r="F9" s="28">
        <v>13.8</v>
      </c>
      <c r="G9" s="28">
        <v>79.3</v>
      </c>
      <c r="H9" s="28">
        <v>0.89</v>
      </c>
    </row>
    <row r="14" spans="1:8" x14ac:dyDescent="0.25">
      <c r="B14" s="9"/>
      <c r="C14" s="9"/>
      <c r="D14" s="9"/>
      <c r="E14" s="9"/>
      <c r="F14" s="9"/>
      <c r="G14" s="9"/>
      <c r="H14" s="9"/>
    </row>
    <row r="15" spans="1:8" x14ac:dyDescent="0.25">
      <c r="B15" s="9"/>
      <c r="C15" s="9"/>
      <c r="D15" s="9"/>
      <c r="E15" s="9"/>
      <c r="F15" s="9"/>
      <c r="G15" s="9"/>
      <c r="H15" s="9"/>
    </row>
    <row r="16" spans="1:8" x14ac:dyDescent="0.25">
      <c r="B16" s="9"/>
      <c r="C16" s="9"/>
      <c r="D16" s="9"/>
      <c r="E16" s="9"/>
      <c r="F16" s="9"/>
      <c r="G16" s="9"/>
      <c r="H16" s="9"/>
    </row>
    <row r="17" spans="1:8" x14ac:dyDescent="0.25">
      <c r="B17" s="9"/>
      <c r="C17" s="9"/>
      <c r="D17" s="9"/>
      <c r="E17" s="9"/>
      <c r="F17" s="9"/>
      <c r="G17" s="9"/>
      <c r="H17" s="9"/>
    </row>
    <row r="18" spans="1:8" x14ac:dyDescent="0.25">
      <c r="B18" s="9"/>
      <c r="C18" s="9"/>
      <c r="D18" s="9"/>
      <c r="E18" s="9"/>
      <c r="F18" s="9"/>
      <c r="G18" s="9"/>
      <c r="H18" s="9"/>
    </row>
    <row r="23" spans="1:8" x14ac:dyDescent="0.25">
      <c r="A23" s="26" t="s">
        <v>51</v>
      </c>
      <c r="B23" s="26">
        <f>MATCH(B7,'LCI database'!C4:C20,0)</f>
        <v>8</v>
      </c>
    </row>
    <row r="24" spans="1:8" x14ac:dyDescent="0.25">
      <c r="A24" s="26" t="s">
        <v>52</v>
      </c>
      <c r="B24" s="26">
        <f>MATCH(B8,'LCI database'!C4:C20,0)</f>
        <v>7</v>
      </c>
    </row>
    <row r="25" spans="1:8" x14ac:dyDescent="0.25">
      <c r="A25" s="26" t="s">
        <v>53</v>
      </c>
      <c r="B25" s="26">
        <f>MATCH(B9,'LCI database'!C4:C20,0)</f>
        <v>15</v>
      </c>
    </row>
  </sheetData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'LCI database'!$C$4:$C$20</xm:f>
          </x14:formula1>
          <xm:sqref>B7:B9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9"/>
  <sheetViews>
    <sheetView workbookViewId="0">
      <selection activeCell="B19" sqref="B19"/>
    </sheetView>
  </sheetViews>
  <sheetFormatPr defaultRowHeight="15" x14ac:dyDescent="0.25"/>
  <cols>
    <col min="1" max="1" width="9.140625" style="1"/>
    <col min="2" max="2" width="14.5703125" style="1" bestFit="1" customWidth="1"/>
    <col min="3" max="3" width="19.140625" style="1" bestFit="1" customWidth="1"/>
    <col min="4" max="4" width="21.7109375" style="1" bestFit="1" customWidth="1"/>
    <col min="5" max="5" width="12.7109375" style="1" bestFit="1" customWidth="1"/>
    <col min="6" max="6" width="9.140625" style="1"/>
    <col min="7" max="7" width="10.28515625" style="1" bestFit="1" customWidth="1"/>
    <col min="8" max="8" width="19" style="1" bestFit="1" customWidth="1"/>
    <col min="9" max="9" width="9.140625" style="1"/>
    <col min="10" max="10" width="12.140625" style="1" customWidth="1"/>
    <col min="11" max="11" width="20.85546875" style="1" customWidth="1"/>
    <col min="12" max="12" width="15.85546875" style="1" customWidth="1"/>
    <col min="13" max="16384" width="9.140625" style="1"/>
  </cols>
  <sheetData>
    <row r="2" spans="2:14" ht="15.75" thickBot="1" x14ac:dyDescent="0.3">
      <c r="F2" s="72" t="s">
        <v>54</v>
      </c>
      <c r="G2" s="72"/>
      <c r="H2" s="72"/>
      <c r="K2" s="30" t="s">
        <v>55</v>
      </c>
      <c r="L2" s="30"/>
    </row>
    <row r="3" spans="2:14" ht="15.75" thickBot="1" x14ac:dyDescent="0.3">
      <c r="B3" s="1" t="s">
        <v>56</v>
      </c>
      <c r="C3" s="1" t="s">
        <v>57</v>
      </c>
      <c r="D3" s="1" t="s">
        <v>58</v>
      </c>
      <c r="E3" s="1" t="s">
        <v>59</v>
      </c>
      <c r="F3" s="31" t="s">
        <v>60</v>
      </c>
      <c r="G3" s="32" t="s">
        <v>61</v>
      </c>
      <c r="H3" s="32" t="s">
        <v>62</v>
      </c>
      <c r="I3" s="33" t="s">
        <v>8</v>
      </c>
      <c r="K3" s="34" t="s">
        <v>63</v>
      </c>
      <c r="L3" s="35" t="s">
        <v>64</v>
      </c>
    </row>
    <row r="4" spans="2:14" x14ac:dyDescent="0.25">
      <c r="F4" s="36"/>
      <c r="G4" s="37"/>
      <c r="H4" s="37"/>
      <c r="I4" s="38"/>
      <c r="J4" s="4"/>
      <c r="K4" s="39"/>
      <c r="L4" s="40"/>
      <c r="N4" s="1" t="s">
        <v>7</v>
      </c>
    </row>
    <row r="5" spans="2:14" x14ac:dyDescent="0.25">
      <c r="B5" s="1" t="s">
        <v>2</v>
      </c>
      <c r="C5" s="29">
        <v>0.89</v>
      </c>
      <c r="D5" s="29">
        <v>0.83299999999999996</v>
      </c>
      <c r="E5" s="29">
        <v>0.98799999999999999</v>
      </c>
      <c r="F5" s="36">
        <v>759</v>
      </c>
      <c r="G5" s="41">
        <v>896</v>
      </c>
      <c r="H5" s="37">
        <v>2634</v>
      </c>
      <c r="I5" s="38">
        <f>F5+G5+H5</f>
        <v>4289</v>
      </c>
      <c r="J5" s="37"/>
      <c r="K5" s="42">
        <v>22756.75</v>
      </c>
      <c r="L5" s="43">
        <v>52509</v>
      </c>
      <c r="N5" s="1" t="s">
        <v>65</v>
      </c>
    </row>
    <row r="6" spans="2:14" x14ac:dyDescent="0.25">
      <c r="B6" s="1" t="s">
        <v>1</v>
      </c>
      <c r="C6" s="29">
        <v>0.76</v>
      </c>
      <c r="D6" s="29">
        <v>0.72299999999999998</v>
      </c>
      <c r="E6" s="29">
        <v>0.99</v>
      </c>
      <c r="F6" s="36">
        <v>694</v>
      </c>
      <c r="G6" s="41">
        <v>827</v>
      </c>
      <c r="H6" s="37">
        <v>3312</v>
      </c>
      <c r="I6" s="38">
        <f t="shared" ref="I6:I14" si="0">F6+G6+H6</f>
        <v>4833</v>
      </c>
      <c r="J6" s="37"/>
      <c r="K6" s="42">
        <v>27341</v>
      </c>
      <c r="L6" s="43">
        <v>56014.5</v>
      </c>
      <c r="N6" s="1" t="s">
        <v>66</v>
      </c>
    </row>
    <row r="7" spans="2:14" x14ac:dyDescent="0.25">
      <c r="B7" s="1" t="s">
        <v>67</v>
      </c>
      <c r="C7" s="29">
        <v>0.9</v>
      </c>
      <c r="D7" s="29">
        <v>0.89900000000000002</v>
      </c>
      <c r="E7" s="29">
        <v>1</v>
      </c>
      <c r="F7" s="36">
        <v>740</v>
      </c>
      <c r="G7" s="37">
        <v>940</v>
      </c>
      <c r="H7" s="37">
        <v>2600</v>
      </c>
      <c r="I7" s="38">
        <f t="shared" si="0"/>
        <v>4280</v>
      </c>
      <c r="J7" s="37"/>
      <c r="K7" s="42">
        <v>12733</v>
      </c>
      <c r="L7" s="43">
        <v>41888</v>
      </c>
    </row>
    <row r="8" spans="2:14" x14ac:dyDescent="0.25">
      <c r="B8" s="1" t="s">
        <v>35</v>
      </c>
      <c r="C8" s="29">
        <v>0.9</v>
      </c>
      <c r="D8" s="29">
        <v>0.89900000000000002</v>
      </c>
      <c r="E8" s="29">
        <v>1</v>
      </c>
      <c r="F8" s="36">
        <v>843</v>
      </c>
      <c r="G8" s="37">
        <v>1025</v>
      </c>
      <c r="H8" s="37">
        <v>2594</v>
      </c>
      <c r="I8" s="38">
        <f t="shared" si="0"/>
        <v>4462</v>
      </c>
      <c r="J8" s="37"/>
      <c r="K8" s="42">
        <v>16476</v>
      </c>
      <c r="L8" s="43">
        <v>47599.5</v>
      </c>
    </row>
    <row r="9" spans="2:14" x14ac:dyDescent="0.25">
      <c r="B9" s="1" t="s">
        <v>0</v>
      </c>
      <c r="C9" s="29">
        <v>0.82</v>
      </c>
      <c r="D9" s="29">
        <v>0.879</v>
      </c>
      <c r="E9" s="29">
        <v>0.93</v>
      </c>
      <c r="F9" s="36">
        <v>1145</v>
      </c>
      <c r="G9" s="37">
        <v>1256</v>
      </c>
      <c r="H9" s="37">
        <v>2755</v>
      </c>
      <c r="I9" s="38">
        <f t="shared" si="0"/>
        <v>5156</v>
      </c>
      <c r="J9" s="37"/>
      <c r="K9" s="42">
        <v>34404</v>
      </c>
      <c r="L9" s="43">
        <v>63071</v>
      </c>
    </row>
    <row r="10" spans="2:14" x14ac:dyDescent="0.25">
      <c r="B10" s="1" t="s">
        <v>9</v>
      </c>
      <c r="C10" s="29">
        <v>0.5</v>
      </c>
      <c r="D10" s="29">
        <v>0.505</v>
      </c>
      <c r="E10" s="29">
        <v>0.99</v>
      </c>
      <c r="F10" s="36">
        <v>1463</v>
      </c>
      <c r="G10" s="37">
        <v>1675</v>
      </c>
      <c r="H10" s="37">
        <v>4325</v>
      </c>
      <c r="I10" s="38">
        <f t="shared" si="0"/>
        <v>7463</v>
      </c>
      <c r="J10" s="37"/>
      <c r="K10" s="42">
        <v>46389</v>
      </c>
      <c r="L10" s="43">
        <v>75437.5</v>
      </c>
    </row>
    <row r="11" spans="2:14" x14ac:dyDescent="0.25">
      <c r="B11" s="1" t="s">
        <v>68</v>
      </c>
      <c r="C11" s="29">
        <v>0.5</v>
      </c>
      <c r="D11" s="29">
        <v>0.55000000000000004</v>
      </c>
      <c r="E11" s="29">
        <v>0.91</v>
      </c>
      <c r="F11" s="36">
        <v>1385</v>
      </c>
      <c r="G11" s="37">
        <v>1610</v>
      </c>
      <c r="H11" s="37">
        <v>4561</v>
      </c>
      <c r="I11" s="38">
        <f t="shared" si="0"/>
        <v>7556</v>
      </c>
      <c r="J11" s="37"/>
      <c r="K11" s="42">
        <v>44060.5</v>
      </c>
      <c r="L11" s="43">
        <v>73346.5</v>
      </c>
    </row>
    <row r="12" spans="2:14" x14ac:dyDescent="0.25">
      <c r="B12" s="1" t="s">
        <v>31</v>
      </c>
      <c r="C12" s="29">
        <v>0.5</v>
      </c>
      <c r="D12" s="29">
        <v>0.53200000000000003</v>
      </c>
      <c r="E12" s="29">
        <v>0.94</v>
      </c>
      <c r="F12" s="36">
        <v>315</v>
      </c>
      <c r="G12" s="37">
        <v>501</v>
      </c>
      <c r="H12" s="37">
        <v>4658</v>
      </c>
      <c r="I12" s="38">
        <f t="shared" si="0"/>
        <v>5474</v>
      </c>
      <c r="J12" s="37"/>
      <c r="K12" s="42">
        <v>38392</v>
      </c>
      <c r="L12" s="43">
        <v>67082.5</v>
      </c>
    </row>
    <row r="13" spans="2:14" x14ac:dyDescent="0.25">
      <c r="B13" s="1" t="s">
        <v>29</v>
      </c>
      <c r="C13" s="29">
        <v>0.5</v>
      </c>
      <c r="D13" s="29">
        <v>0.503</v>
      </c>
      <c r="E13" s="29">
        <v>0.2</v>
      </c>
      <c r="F13" s="36">
        <v>973</v>
      </c>
      <c r="G13" s="37">
        <v>1231</v>
      </c>
      <c r="H13" s="37">
        <v>4125</v>
      </c>
      <c r="I13" s="38">
        <f t="shared" si="0"/>
        <v>6329</v>
      </c>
      <c r="J13" s="37"/>
      <c r="K13" s="42">
        <v>55043.5</v>
      </c>
      <c r="L13" s="43">
        <v>84251.5</v>
      </c>
    </row>
    <row r="14" spans="2:14" ht="15.75" thickBot="1" x14ac:dyDescent="0.3">
      <c r="B14" s="1" t="s">
        <v>30</v>
      </c>
      <c r="C14" s="29">
        <v>0.76</v>
      </c>
      <c r="D14" s="29">
        <v>0.89900000000000002</v>
      </c>
      <c r="E14" s="29">
        <v>0.84399999999999997</v>
      </c>
      <c r="F14" s="44">
        <v>649</v>
      </c>
      <c r="G14" s="45">
        <v>786</v>
      </c>
      <c r="H14" s="45">
        <v>2623</v>
      </c>
      <c r="I14" s="46">
        <f t="shared" si="0"/>
        <v>4058</v>
      </c>
      <c r="J14" s="37"/>
      <c r="K14" s="47">
        <v>40212</v>
      </c>
      <c r="L14" s="48">
        <v>68956.5</v>
      </c>
    </row>
    <row r="17" spans="1:5" x14ac:dyDescent="0.25">
      <c r="A17" s="49" t="s">
        <v>69</v>
      </c>
      <c r="B17" s="49"/>
      <c r="C17" s="49">
        <f>MATCH(C19,B5:B14,)</f>
        <v>1</v>
      </c>
      <c r="E17" s="50">
        <f>IF(D19=N4,INDEX(I5:I14,C17),IF(D19=N5,INDEX(K5:K14,C17),IF(D19=N6,INDEX(L5:L14,C17))))</f>
        <v>4289</v>
      </c>
    </row>
    <row r="18" spans="1:5" x14ac:dyDescent="0.25">
      <c r="B18" s="1" t="s">
        <v>70</v>
      </c>
      <c r="C18" s="29" t="s">
        <v>15</v>
      </c>
      <c r="D18" s="29" t="s">
        <v>71</v>
      </c>
      <c r="E18" s="29" t="s">
        <v>72</v>
      </c>
    </row>
    <row r="19" spans="1:5" x14ac:dyDescent="0.25">
      <c r="B19" s="51">
        <v>18.5</v>
      </c>
      <c r="C19" s="1" t="s">
        <v>2</v>
      </c>
      <c r="D19" s="1" t="s">
        <v>7</v>
      </c>
      <c r="E19" s="52">
        <f>(E17*B19)/1000</f>
        <v>79.346500000000006</v>
      </c>
    </row>
  </sheetData>
  <dataConsolidate/>
  <mergeCells count="1">
    <mergeCell ref="F2:H2"/>
  </mergeCells>
  <dataValidations count="2">
    <dataValidation type="list" allowBlank="1" showInputMessage="1" showErrorMessage="1" sqref="C19">
      <formula1>$B$5:$B$14</formula1>
    </dataValidation>
    <dataValidation type="list" allowBlank="1" showInputMessage="1" showErrorMessage="1" sqref="D19">
      <formula1>$N$4:$N$6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="90" zoomScaleNormal="90" workbookViewId="0">
      <selection activeCell="D51" sqref="D51"/>
    </sheetView>
  </sheetViews>
  <sheetFormatPr defaultRowHeight="15" x14ac:dyDescent="0.25"/>
  <cols>
    <col min="1" max="1" width="19.7109375" customWidth="1"/>
    <col min="2" max="2" width="19.5703125" bestFit="1" customWidth="1"/>
    <col min="3" max="3" width="20.140625" bestFit="1" customWidth="1"/>
    <col min="4" max="4" width="28.28515625" bestFit="1" customWidth="1"/>
    <col min="5" max="5" width="32.7109375" bestFit="1" customWidth="1"/>
    <col min="6" max="6" width="27.140625" customWidth="1"/>
    <col min="7" max="7" width="31.42578125" customWidth="1"/>
    <col min="8" max="8" width="16.7109375" bestFit="1" customWidth="1"/>
  </cols>
  <sheetData>
    <row r="1" spans="1:8" ht="18.75" x14ac:dyDescent="0.3">
      <c r="C1" s="73" t="s">
        <v>19</v>
      </c>
      <c r="D1" s="74"/>
      <c r="E1" s="74"/>
      <c r="F1" s="68" t="s">
        <v>18</v>
      </c>
      <c r="G1" s="75" t="s">
        <v>23</v>
      </c>
      <c r="H1" s="76"/>
    </row>
    <row r="2" spans="1:8" ht="21.75" x14ac:dyDescent="0.35">
      <c r="A2" s="60" t="s">
        <v>15</v>
      </c>
      <c r="B2" s="61" t="s">
        <v>16</v>
      </c>
      <c r="C2" s="61" t="s">
        <v>85</v>
      </c>
      <c r="D2" s="61" t="s">
        <v>86</v>
      </c>
      <c r="E2" s="61" t="s">
        <v>87</v>
      </c>
      <c r="F2" s="61" t="s">
        <v>12</v>
      </c>
      <c r="G2" s="61" t="s">
        <v>14</v>
      </c>
      <c r="H2" s="61" t="s">
        <v>17</v>
      </c>
    </row>
    <row r="3" spans="1:8" ht="18.75" x14ac:dyDescent="0.3">
      <c r="A3" s="62" t="str">
        <f>'user input'!B7</f>
        <v>Ethyl Acetate</v>
      </c>
      <c r="B3" s="63">
        <f>'user input'!E7</f>
        <v>27.46</v>
      </c>
      <c r="C3" s="64">
        <f>(INDEX('LCI database'!E4:E20,'user input'!B23))*B3</f>
        <v>41.19</v>
      </c>
      <c r="D3" s="71">
        <f>(INDEX('LCI database'!F4:F20,'user input'!B23))*B3</f>
        <v>4.9428E-2</v>
      </c>
      <c r="E3" s="71">
        <f>(INDEX('LCI database'!G4:G20,'user input'!B23))*B3</f>
        <v>6.8650000000000003E-2</v>
      </c>
      <c r="F3" s="64">
        <f>(INDEX('LCI database'!H4:H20,'user input'!B23))*B3</f>
        <v>1.3730000000000002</v>
      </c>
      <c r="G3" s="65">
        <f>'user input'!F7+'user input'!G7</f>
        <v>109.2</v>
      </c>
      <c r="H3" s="63">
        <f>'user input'!H7</f>
        <v>1.03</v>
      </c>
    </row>
    <row r="4" spans="1:8" ht="24" customHeight="1" x14ac:dyDescent="0.3">
      <c r="A4" s="62" t="str">
        <f>'user input'!B8</f>
        <v>CPME</v>
      </c>
      <c r="B4" s="63">
        <f>'user input'!E8</f>
        <v>27.240000000000002</v>
      </c>
      <c r="C4" s="64">
        <f>(INDEX('LCI database'!E4:E20,'user input'!B24))*B4</f>
        <v>50.394000000000005</v>
      </c>
      <c r="D4" s="71">
        <f>(INDEX('LCI database'!F4:F20,'user input'!B24))*B4</f>
        <v>8.7168000000000009E-2</v>
      </c>
      <c r="E4" s="71">
        <f>(INDEX('LCI database'!G4:G20,'user input'!B24))*B4</f>
        <v>8.989200000000001E-3</v>
      </c>
      <c r="F4" s="64">
        <f>(INDEX('LCI database'!H4:H20,'user input'!B24))*B4</f>
        <v>7.8996000000000004</v>
      </c>
      <c r="G4" s="65">
        <f>'user input'!F8+'user input'!G8</f>
        <v>103.2</v>
      </c>
      <c r="H4" s="63">
        <f>'user input'!H8</f>
        <v>1.19</v>
      </c>
    </row>
    <row r="5" spans="1:8" ht="24" customHeight="1" x14ac:dyDescent="0.3">
      <c r="A5" s="62" t="str">
        <f>'user input'!B9</f>
        <v>2-MeTHF-Stover</v>
      </c>
      <c r="B5" s="63">
        <f>'user input'!E9</f>
        <v>25.67</v>
      </c>
      <c r="C5" s="64">
        <f>(INDEX('LCI database'!E4:E20,'user input'!B25))*B5</f>
        <v>143.75200000000001</v>
      </c>
      <c r="D5" s="71">
        <f>(INDEX('LCI database'!F4:F20,'user input'!B25))*B5</f>
        <v>1.0268000000000002</v>
      </c>
      <c r="E5" s="71">
        <f>(INDEX('LCI database'!G4:G20,'user input'!B25))*B5</f>
        <v>1.7994669999999999</v>
      </c>
      <c r="F5" s="64">
        <f>(INDEX('LCI database'!H4:H20,'user input'!B25))*B5</f>
        <v>8.9845000000000006</v>
      </c>
      <c r="G5" s="65">
        <f>'user input'!F9+'user input'!G9</f>
        <v>93.1</v>
      </c>
      <c r="H5" s="63">
        <f>'user input'!H9</f>
        <v>0.89</v>
      </c>
    </row>
    <row r="6" spans="1:8" ht="24" customHeight="1" x14ac:dyDescent="0.25"/>
    <row r="7" spans="1:8" ht="24" customHeight="1" x14ac:dyDescent="0.25"/>
    <row r="8" spans="1:8" ht="21.75" customHeight="1" x14ac:dyDescent="0.25">
      <c r="A8" s="8"/>
      <c r="B8" t="s">
        <v>24</v>
      </c>
    </row>
    <row r="9" spans="1:8" ht="21.75" customHeight="1" x14ac:dyDescent="0.25">
      <c r="A9" s="7"/>
    </row>
    <row r="10" spans="1:8" ht="21.75" customHeight="1" x14ac:dyDescent="0.25">
      <c r="A10" s="6"/>
      <c r="B10" t="s">
        <v>25</v>
      </c>
    </row>
    <row r="11" spans="1:8" ht="21.75" customHeight="1" x14ac:dyDescent="0.25"/>
    <row r="12" spans="1:8" ht="21.75" customHeight="1" x14ac:dyDescent="0.25"/>
    <row r="27" spans="3:8" ht="18.75" x14ac:dyDescent="0.3">
      <c r="C27" s="70"/>
      <c r="D27" s="70"/>
      <c r="E27" s="70"/>
      <c r="F27" s="66"/>
      <c r="G27" s="70"/>
      <c r="H27" s="70"/>
    </row>
    <row r="28" spans="3:8" ht="18.75" x14ac:dyDescent="0.3">
      <c r="C28" s="69"/>
      <c r="D28" s="69"/>
      <c r="E28" s="69"/>
      <c r="F28" s="67"/>
      <c r="G28" s="69"/>
      <c r="H28" s="69"/>
    </row>
    <row r="51" spans="3:8" x14ac:dyDescent="0.25">
      <c r="C51" s="1"/>
      <c r="G51" s="1"/>
    </row>
    <row r="52" spans="3:8" x14ac:dyDescent="0.25">
      <c r="C52" s="1"/>
      <c r="G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E54" s="1"/>
      <c r="F54" s="1"/>
    </row>
    <row r="55" spans="3:8" x14ac:dyDescent="0.25">
      <c r="D55" s="1"/>
      <c r="E55" s="1"/>
      <c r="F55" s="1"/>
      <c r="H55" s="1"/>
    </row>
    <row r="56" spans="3:8" x14ac:dyDescent="0.25">
      <c r="D56" s="1"/>
      <c r="E56" s="1"/>
      <c r="F56" s="1"/>
      <c r="H56" s="1"/>
    </row>
  </sheetData>
  <mergeCells count="2">
    <mergeCell ref="C1:E1"/>
    <mergeCell ref="G1:H1"/>
  </mergeCells>
  <conditionalFormatting sqref="C3:D5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5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3:G5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:H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0"/>
  <sheetViews>
    <sheetView workbookViewId="0">
      <selection activeCell="E32" sqref="E32"/>
    </sheetView>
  </sheetViews>
  <sheetFormatPr defaultRowHeight="15" x14ac:dyDescent="0.25"/>
  <cols>
    <col min="1" max="1" width="9.140625" style="1"/>
    <col min="2" max="2" width="12.7109375" style="1" bestFit="1" customWidth="1"/>
    <col min="3" max="3" width="15.5703125" style="1" bestFit="1" customWidth="1"/>
    <col min="4" max="4" width="15.7109375" style="1" bestFit="1" customWidth="1"/>
    <col min="5" max="5" width="22.7109375" style="1" bestFit="1" customWidth="1"/>
    <col min="6" max="6" width="26" style="1" bestFit="1" customWidth="1"/>
    <col min="7" max="7" width="21.85546875" style="1" bestFit="1" customWidth="1"/>
    <col min="8" max="8" width="25.140625" style="1" bestFit="1" customWidth="1"/>
    <col min="9" max="9" width="16.7109375" style="1" bestFit="1" customWidth="1"/>
    <col min="10" max="16384" width="9.140625" style="1"/>
  </cols>
  <sheetData>
    <row r="4" spans="1:9" ht="18.75" x14ac:dyDescent="0.35">
      <c r="B4" s="4" t="s">
        <v>15</v>
      </c>
      <c r="C4" s="2" t="s">
        <v>16</v>
      </c>
      <c r="D4" s="2" t="s">
        <v>10</v>
      </c>
      <c r="E4" s="2" t="s">
        <v>13</v>
      </c>
      <c r="F4" s="2" t="s">
        <v>11</v>
      </c>
      <c r="G4" s="2" t="s">
        <v>12</v>
      </c>
      <c r="H4" s="2" t="s">
        <v>14</v>
      </c>
      <c r="I4" s="2" t="s">
        <v>17</v>
      </c>
    </row>
    <row r="5" spans="1:9" x14ac:dyDescent="0.25">
      <c r="B5" s="3" t="str">
        <f>'user input'!B7</f>
        <v>Ethyl Acetate</v>
      </c>
      <c r="C5" s="5">
        <v>90</v>
      </c>
      <c r="D5" s="11">
        <v>257.39999999999998</v>
      </c>
      <c r="E5" s="12">
        <v>1.494</v>
      </c>
      <c r="F5" s="13">
        <v>1.7639999999999999E-2</v>
      </c>
      <c r="G5" s="5">
        <v>30.150000000000002</v>
      </c>
      <c r="H5" s="14">
        <v>4026</v>
      </c>
      <c r="I5" s="5">
        <v>2.6</v>
      </c>
    </row>
    <row r="6" spans="1:9" x14ac:dyDescent="0.25">
      <c r="B6" s="3" t="s">
        <v>1</v>
      </c>
      <c r="C6" s="5">
        <v>65</v>
      </c>
      <c r="D6" s="11">
        <v>364</v>
      </c>
      <c r="E6" s="12">
        <v>1.5014999999999998</v>
      </c>
      <c r="F6" s="13">
        <v>0.24374999999999999</v>
      </c>
      <c r="G6" s="5">
        <v>11.05</v>
      </c>
      <c r="H6" s="14">
        <v>2275.3000000000002</v>
      </c>
      <c r="I6" s="5">
        <v>2.7</v>
      </c>
    </row>
    <row r="7" spans="1:9" x14ac:dyDescent="0.25">
      <c r="B7" s="3" t="s">
        <v>2</v>
      </c>
      <c r="C7" s="5">
        <v>75</v>
      </c>
      <c r="D7" s="11">
        <v>138.75</v>
      </c>
      <c r="E7" s="12">
        <v>0.23775000000000002</v>
      </c>
      <c r="F7" s="13">
        <v>2.4750000000000001E-2</v>
      </c>
      <c r="G7" s="5">
        <v>21.75</v>
      </c>
      <c r="H7" s="14">
        <v>2586.5</v>
      </c>
      <c r="I7" s="5">
        <v>2.5</v>
      </c>
    </row>
    <row r="8" spans="1:9" x14ac:dyDescent="0.25">
      <c r="B8" s="3" t="s">
        <v>9</v>
      </c>
      <c r="C8" s="5">
        <v>80</v>
      </c>
      <c r="D8" s="11">
        <v>97.6</v>
      </c>
      <c r="E8" s="12">
        <v>0.15040000000000001</v>
      </c>
      <c r="F8" s="13">
        <v>0.02</v>
      </c>
      <c r="G8" s="5">
        <v>6.08</v>
      </c>
      <c r="H8" s="14">
        <v>4062.4</v>
      </c>
      <c r="I8" s="11">
        <v>2</v>
      </c>
    </row>
    <row r="9" spans="1:9" ht="21.75" customHeight="1" x14ac:dyDescent="0.25"/>
    <row r="10" spans="1:9" ht="21.75" customHeight="1" x14ac:dyDescent="0.25">
      <c r="A10" s="4"/>
    </row>
    <row r="11" spans="1:9" ht="21.75" customHeight="1" x14ac:dyDescent="0.25">
      <c r="A11" s="4"/>
      <c r="B11" s="8"/>
      <c r="C11" s="1" t="s">
        <v>24</v>
      </c>
    </row>
    <row r="12" spans="1:9" ht="21.75" customHeight="1" x14ac:dyDescent="0.25">
      <c r="A12" s="4"/>
      <c r="B12" s="7"/>
    </row>
    <row r="13" spans="1:9" ht="21.75" customHeight="1" x14ac:dyDescent="0.25">
      <c r="A13" s="4"/>
      <c r="B13" s="6"/>
      <c r="C13" s="1" t="s">
        <v>25</v>
      </c>
    </row>
    <row r="19" spans="4:9" x14ac:dyDescent="0.25">
      <c r="D19" s="77" t="s">
        <v>19</v>
      </c>
      <c r="E19" s="77"/>
      <c r="F19" s="77"/>
      <c r="G19" s="10" t="s">
        <v>18</v>
      </c>
      <c r="H19" s="77" t="s">
        <v>23</v>
      </c>
      <c r="I19" s="77"/>
    </row>
    <row r="20" spans="4:9" x14ac:dyDescent="0.25">
      <c r="D20" s="78" t="s">
        <v>21</v>
      </c>
      <c r="E20" s="78"/>
      <c r="F20" s="78"/>
      <c r="G20" s="9" t="s">
        <v>22</v>
      </c>
      <c r="H20" s="78" t="s">
        <v>20</v>
      </c>
      <c r="I20" s="78"/>
    </row>
  </sheetData>
  <mergeCells count="4">
    <mergeCell ref="D19:F19"/>
    <mergeCell ref="H19:I19"/>
    <mergeCell ref="D20:F20"/>
    <mergeCell ref="H20:I20"/>
  </mergeCells>
  <conditionalFormatting sqref="D5:D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:E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8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G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H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:I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B9"/>
  <sheetViews>
    <sheetView workbookViewId="0">
      <selection activeCell="L26" sqref="L26"/>
    </sheetView>
  </sheetViews>
  <sheetFormatPr defaultRowHeight="15" x14ac:dyDescent="0.25"/>
  <sheetData>
    <row r="4" spans="2:2" x14ac:dyDescent="0.25">
      <c r="B4" t="s">
        <v>84</v>
      </c>
    </row>
    <row r="5" spans="2:2" x14ac:dyDescent="0.25">
      <c r="B5" t="s">
        <v>80</v>
      </c>
    </row>
    <row r="6" spans="2:2" x14ac:dyDescent="0.25">
      <c r="B6" t="s">
        <v>79</v>
      </c>
    </row>
    <row r="8" spans="2:2" x14ac:dyDescent="0.25">
      <c r="B8" t="s">
        <v>82</v>
      </c>
    </row>
    <row r="9" spans="2:2" x14ac:dyDescent="0.25">
      <c r="B9" t="s">
        <v>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LCI database</vt:lpstr>
      <vt:lpstr>user input</vt:lpstr>
      <vt:lpstr>spent solvent management</vt:lpstr>
      <vt:lpstr>Decision making table</vt:lpstr>
      <vt:lpstr>visual report</vt:lpstr>
      <vt:lpstr>Disclaimer</vt:lpstr>
    </vt:vector>
  </TitlesOfParts>
  <Company>Institute of Chemical and Engineering Sciences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isoniva</dc:creator>
  <cp:lastModifiedBy>isoniva</cp:lastModifiedBy>
  <dcterms:created xsi:type="dcterms:W3CDTF">2015-10-05T07:03:49Z</dcterms:created>
  <dcterms:modified xsi:type="dcterms:W3CDTF">2016-08-31T07:49:18Z</dcterms:modified>
</cp:coreProperties>
</file>