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工作\PhD in Tao Lab\最近要看文献\Lab on a chip---digital PCR\毛细管多重扩增\文章相关材料\LAMP 文章材料汇总\Lab chip 投稿\Supporting Information\"/>
    </mc:Choice>
  </mc:AlternateContent>
  <bookViews>
    <workbookView xWindow="0" yWindow="0" windowWidth="19200" windowHeight="7010" tabRatio="537"/>
  </bookViews>
  <sheets>
    <sheet name="Specificity" sheetId="1" r:id="rId1"/>
    <sheet name="Sensitivity" sheetId="2" r:id="rId2"/>
    <sheet name="Practical Sample" sheetId="3" r:id="rId3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7" i="1" l="1"/>
  <c r="N4" i="1"/>
  <c r="P4" i="1"/>
  <c r="R4" i="1"/>
  <c r="H4" i="3"/>
  <c r="H5" i="3"/>
  <c r="H6" i="3"/>
  <c r="H7" i="3"/>
  <c r="H8" i="3"/>
  <c r="H9" i="3"/>
  <c r="H10" i="3"/>
  <c r="H13" i="3"/>
  <c r="H14" i="3"/>
  <c r="H3" i="3"/>
  <c r="F4" i="3"/>
  <c r="F5" i="3"/>
  <c r="F6" i="3"/>
  <c r="F7" i="3"/>
  <c r="F8" i="3"/>
  <c r="F9" i="3"/>
  <c r="F10" i="3"/>
  <c r="F13" i="3"/>
  <c r="F14" i="3"/>
  <c r="F3" i="3"/>
  <c r="D4" i="3"/>
  <c r="D5" i="3"/>
  <c r="D6" i="3"/>
  <c r="D7" i="3"/>
  <c r="D8" i="3"/>
  <c r="D9" i="3"/>
  <c r="D10" i="3"/>
  <c r="D13" i="3"/>
  <c r="D14" i="3"/>
  <c r="D3" i="3"/>
  <c r="V4" i="2"/>
  <c r="V5" i="2"/>
  <c r="V6" i="2"/>
  <c r="V7" i="2"/>
  <c r="V8" i="2"/>
  <c r="V9" i="2"/>
  <c r="V10" i="2"/>
  <c r="V11" i="2"/>
  <c r="V12" i="2"/>
  <c r="V3" i="2"/>
  <c r="T4" i="2"/>
  <c r="T5" i="2"/>
  <c r="T6" i="2"/>
  <c r="T7" i="2"/>
  <c r="T8" i="2"/>
  <c r="T9" i="2"/>
  <c r="T10" i="2"/>
  <c r="T11" i="2"/>
  <c r="T12" i="2"/>
  <c r="T3" i="2"/>
  <c r="R4" i="2"/>
  <c r="R5" i="2"/>
  <c r="R6" i="2"/>
  <c r="R7" i="2"/>
  <c r="R8" i="2"/>
  <c r="R9" i="2"/>
  <c r="R10" i="2"/>
  <c r="R11" i="2"/>
  <c r="R12" i="2"/>
  <c r="R3" i="2"/>
  <c r="P4" i="2"/>
  <c r="P5" i="2"/>
  <c r="P6" i="2"/>
  <c r="P7" i="2"/>
  <c r="P8" i="2"/>
  <c r="P9" i="2"/>
  <c r="P10" i="2"/>
  <c r="P11" i="2"/>
  <c r="P12" i="2"/>
  <c r="P3" i="2"/>
  <c r="N4" i="2"/>
  <c r="N5" i="2"/>
  <c r="N6" i="2"/>
  <c r="N7" i="2"/>
  <c r="N8" i="2"/>
  <c r="N9" i="2"/>
  <c r="N10" i="2"/>
  <c r="N11" i="2"/>
  <c r="N12" i="2"/>
  <c r="N3" i="2"/>
  <c r="L4" i="2"/>
  <c r="L5" i="2"/>
  <c r="L6" i="2"/>
  <c r="L7" i="2"/>
  <c r="L8" i="2"/>
  <c r="L9" i="2"/>
  <c r="L10" i="2"/>
  <c r="L11" i="2"/>
  <c r="L12" i="2"/>
  <c r="L3" i="2"/>
  <c r="J4" i="2"/>
  <c r="J5" i="2"/>
  <c r="J6" i="2"/>
  <c r="J7" i="2"/>
  <c r="J8" i="2"/>
  <c r="J9" i="2"/>
  <c r="J10" i="2"/>
  <c r="J11" i="2"/>
  <c r="J12" i="2"/>
  <c r="J3" i="2"/>
  <c r="H4" i="2"/>
  <c r="H5" i="2"/>
  <c r="H6" i="2"/>
  <c r="H7" i="2"/>
  <c r="H8" i="2"/>
  <c r="H9" i="2"/>
  <c r="H10" i="2"/>
  <c r="H11" i="2"/>
  <c r="H12" i="2"/>
  <c r="H3" i="2"/>
  <c r="F4" i="2"/>
  <c r="F5" i="2"/>
  <c r="F6" i="2"/>
  <c r="F7" i="2"/>
  <c r="F8" i="2"/>
  <c r="F9" i="2"/>
  <c r="F10" i="2"/>
  <c r="F11" i="2"/>
  <c r="F12" i="2"/>
  <c r="F3" i="2"/>
  <c r="D4" i="2"/>
  <c r="D5" i="2"/>
  <c r="D6" i="2"/>
  <c r="D7" i="2"/>
  <c r="D8" i="2"/>
  <c r="D9" i="2"/>
  <c r="D10" i="2"/>
  <c r="D11" i="2"/>
  <c r="D12" i="2"/>
  <c r="D3" i="2"/>
  <c r="AD5" i="1"/>
  <c r="AD6" i="1"/>
  <c r="AD7" i="1"/>
  <c r="AD8" i="1"/>
  <c r="AD9" i="1"/>
  <c r="AD10" i="1"/>
  <c r="AD11" i="1"/>
  <c r="AD16" i="1"/>
  <c r="AD17" i="1"/>
  <c r="AD4" i="1"/>
  <c r="X5" i="1"/>
  <c r="X6" i="1"/>
  <c r="X7" i="1"/>
  <c r="X8" i="1"/>
  <c r="X9" i="1"/>
  <c r="X10" i="1"/>
  <c r="X11" i="1"/>
  <c r="X16" i="1"/>
  <c r="X17" i="1"/>
  <c r="X4" i="1"/>
  <c r="R5" i="1"/>
  <c r="R6" i="1"/>
  <c r="R7" i="1"/>
  <c r="R8" i="1"/>
  <c r="R9" i="1"/>
  <c r="R10" i="1"/>
  <c r="R11" i="1"/>
  <c r="R16" i="1"/>
  <c r="R17" i="1"/>
  <c r="P5" i="1"/>
  <c r="P6" i="1"/>
  <c r="P7" i="1"/>
  <c r="P8" i="1"/>
  <c r="P9" i="1"/>
  <c r="P10" i="1"/>
  <c r="P11" i="1"/>
  <c r="P16" i="1"/>
  <c r="P17" i="1"/>
  <c r="N5" i="1"/>
  <c r="N6" i="1"/>
  <c r="N7" i="1"/>
  <c r="N8" i="1"/>
  <c r="N9" i="1"/>
  <c r="N10" i="1"/>
  <c r="N11" i="1"/>
  <c r="N16" i="1"/>
  <c r="N17" i="1"/>
  <c r="D5" i="1"/>
  <c r="D6" i="1"/>
  <c r="D7" i="1"/>
  <c r="D8" i="1"/>
  <c r="D9" i="1"/>
  <c r="D10" i="1"/>
  <c r="D11" i="1"/>
  <c r="D16" i="1"/>
  <c r="D17" i="1"/>
  <c r="D4" i="1"/>
</calcChain>
</file>

<file path=xl/sharedStrings.xml><?xml version="1.0" encoding="utf-8"?>
<sst xmlns="http://schemas.openxmlformats.org/spreadsheetml/2006/main" count="273" uniqueCount="74">
  <si>
    <t>P-CaMV35S</t>
  </si>
  <si>
    <t>bar</t>
  </si>
  <si>
    <t>CP4 epsps</t>
  </si>
  <si>
    <t>P-FMV35S</t>
  </si>
  <si>
    <t>pat</t>
  </si>
  <si>
    <t>T-NOS</t>
  </si>
  <si>
    <t>NptII</t>
  </si>
  <si>
    <t>ADH1</t>
  </si>
  <si>
    <t>SNR</t>
    <phoneticPr fontId="18" type="noConversion"/>
  </si>
  <si>
    <t>MON89034 0 cps</t>
    <phoneticPr fontId="18" type="noConversion"/>
  </si>
  <si>
    <t>Target</t>
    <phoneticPr fontId="18" type="noConversion"/>
  </si>
  <si>
    <t>Sample</t>
    <phoneticPr fontId="18" type="noConversion"/>
  </si>
  <si>
    <t>NTC</t>
    <phoneticPr fontId="18" type="noConversion"/>
  </si>
  <si>
    <t>MON89034</t>
    <phoneticPr fontId="18" type="noConversion"/>
  </si>
  <si>
    <t>DAS-59122-7</t>
    <phoneticPr fontId="18" type="noConversion"/>
  </si>
  <si>
    <t>MON89034 50 cps</t>
    <phoneticPr fontId="18" type="noConversion"/>
  </si>
  <si>
    <t>MON89034 25 cps</t>
    <phoneticPr fontId="18" type="noConversion"/>
  </si>
  <si>
    <t>MON89034 10 cps</t>
    <phoneticPr fontId="18" type="noConversion"/>
  </si>
  <si>
    <t>MON89034 5 cps</t>
    <phoneticPr fontId="18" type="noConversion"/>
  </si>
  <si>
    <t>MON863 50 cps</t>
    <phoneticPr fontId="18" type="noConversion"/>
  </si>
  <si>
    <t>MON863 25 cps</t>
    <phoneticPr fontId="18" type="noConversion"/>
  </si>
  <si>
    <t>MON863 10 cps</t>
    <phoneticPr fontId="18" type="noConversion"/>
  </si>
  <si>
    <t>MON863 5 cps</t>
    <phoneticPr fontId="18" type="noConversion"/>
  </si>
  <si>
    <t>MON863 0 cps</t>
    <phoneticPr fontId="18" type="noConversion"/>
  </si>
  <si>
    <t>M1</t>
    <phoneticPr fontId="18" type="noConversion"/>
  </si>
  <si>
    <t>M2</t>
    <phoneticPr fontId="18" type="noConversion"/>
  </si>
  <si>
    <t>M3</t>
    <phoneticPr fontId="18" type="noConversion"/>
  </si>
  <si>
    <t>C2</t>
    <phoneticPr fontId="18" type="noConversion"/>
  </si>
  <si>
    <t>S4</t>
    <phoneticPr fontId="18" type="noConversion"/>
  </si>
  <si>
    <t>F532 Mean</t>
    <phoneticPr fontId="18" type="noConversion"/>
  </si>
  <si>
    <t>ID</t>
    <phoneticPr fontId="18" type="noConversion"/>
  </si>
  <si>
    <t>NTC</t>
    <phoneticPr fontId="18" type="noConversion"/>
  </si>
  <si>
    <t xml:space="preserve"> </t>
    <phoneticPr fontId="18" type="noConversion"/>
  </si>
  <si>
    <t>Target</t>
    <phoneticPr fontId="18" type="noConversion"/>
  </si>
  <si>
    <t>SNR</t>
    <phoneticPr fontId="18" type="noConversion"/>
  </si>
  <si>
    <t>SNR was calculated as ratio of F532 mean value to average F532 mean value of the two NTCs. SNR&gt;2 determined a positive result, which was marked in green.</t>
    <phoneticPr fontId="18" type="noConversion"/>
  </si>
  <si>
    <t>ID</t>
    <phoneticPr fontId="18" type="noConversion"/>
  </si>
  <si>
    <t>Supplementary Table 2. Data analysis of the LAMP array experiments</t>
    <phoneticPr fontId="18" type="noConversion"/>
  </si>
  <si>
    <t>8A</t>
    <phoneticPr fontId="18" type="noConversion"/>
  </si>
  <si>
    <t>8B</t>
    <phoneticPr fontId="18" type="noConversion"/>
  </si>
  <si>
    <t>8D</t>
    <phoneticPr fontId="18" type="noConversion"/>
  </si>
  <si>
    <t>8E</t>
    <phoneticPr fontId="18" type="noConversion"/>
  </si>
  <si>
    <t>HMG I/Y</t>
    <phoneticPr fontId="18" type="noConversion"/>
  </si>
  <si>
    <t>Sad1</t>
    <phoneticPr fontId="18" type="noConversion"/>
  </si>
  <si>
    <t>Lectin</t>
    <phoneticPr fontId="18" type="noConversion"/>
  </si>
  <si>
    <t>——</t>
  </si>
  <si>
    <t>——</t>
    <phoneticPr fontId="18" type="noConversion"/>
  </si>
  <si>
    <t>NG Maize1</t>
    <phoneticPr fontId="18" type="noConversion"/>
  </si>
  <si>
    <t>GM Mix5</t>
    <phoneticPr fontId="18" type="noConversion"/>
  </si>
  <si>
    <t>MON88913</t>
    <phoneticPr fontId="18" type="noConversion"/>
  </si>
  <si>
    <t>T1C-19</t>
    <phoneticPr fontId="18" type="noConversion"/>
  </si>
  <si>
    <t>NTC</t>
    <phoneticPr fontId="18" type="noConversion"/>
  </si>
  <si>
    <t>MON863</t>
    <phoneticPr fontId="18" type="noConversion"/>
  </si>
  <si>
    <t>——</t>
    <phoneticPr fontId="18" type="noConversion"/>
  </si>
  <si>
    <t>——</t>
    <phoneticPr fontId="18" type="noConversion"/>
  </si>
  <si>
    <t>——</t>
    <phoneticPr fontId="18" type="noConversion"/>
  </si>
  <si>
    <t>8A</t>
    <phoneticPr fontId="18" type="noConversion"/>
  </si>
  <si>
    <t>8E</t>
    <phoneticPr fontId="18" type="noConversion"/>
  </si>
  <si>
    <t>HMG I/Y</t>
    <phoneticPr fontId="18" type="noConversion"/>
  </si>
  <si>
    <t>Lectin</t>
    <phoneticPr fontId="18" type="noConversion"/>
  </si>
  <si>
    <t>——</t>
    <phoneticPr fontId="18" type="noConversion"/>
  </si>
  <si>
    <t>——</t>
    <phoneticPr fontId="18" type="noConversion"/>
  </si>
  <si>
    <t>GM Mix2</t>
    <phoneticPr fontId="18" type="noConversion"/>
  </si>
  <si>
    <t>GM Mix1</t>
    <phoneticPr fontId="18" type="noConversion"/>
  </si>
  <si>
    <t>8C</t>
    <phoneticPr fontId="18" type="noConversion"/>
  </si>
  <si>
    <t>SNR</t>
    <phoneticPr fontId="18" type="noConversion"/>
  </si>
  <si>
    <t>GM Mix3</t>
    <phoneticPr fontId="18" type="noConversion"/>
  </si>
  <si>
    <t>GM Mix4</t>
    <phoneticPr fontId="18" type="noConversion"/>
  </si>
  <si>
    <t>NG Maize2</t>
    <phoneticPr fontId="18" type="noConversion"/>
  </si>
  <si>
    <t>F532 Mean</t>
    <phoneticPr fontId="18" type="noConversion"/>
  </si>
  <si>
    <t>SNR</t>
    <phoneticPr fontId="18" type="noConversion"/>
  </si>
  <si>
    <t>NG Maize2</t>
    <phoneticPr fontId="18" type="noConversion"/>
  </si>
  <si>
    <t>F532 Mean</t>
    <phoneticPr fontId="18" type="noConversion"/>
  </si>
  <si>
    <t>SPS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</si>
</sst>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2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176" fontId="21" fillId="0" borderId="17" xfId="0" applyNumberFormat="1" applyFont="1" applyFill="1" applyBorder="1" applyAlignment="1">
      <alignment horizontal="center" vertical="center"/>
    </xf>
    <xf numFmtId="176" fontId="21" fillId="0" borderId="15" xfId="0" applyNumberFormat="1" applyFont="1" applyFill="1" applyBorder="1" applyAlignment="1">
      <alignment horizontal="center" vertical="center"/>
    </xf>
    <xf numFmtId="176" fontId="21" fillId="33" borderId="17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13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0" fillId="0" borderId="1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2" fontId="0" fillId="0" borderId="0" xfId="0" applyNumberFormat="1" applyAlignment="1">
      <alignment vertical="center"/>
    </xf>
    <xf numFmtId="0" fontId="14" fillId="0" borderId="0" xfId="0" applyFont="1">
      <alignment vertical="center"/>
    </xf>
    <xf numFmtId="0" fontId="21" fillId="0" borderId="17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9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workbookViewId="0">
      <selection activeCell="A18" sqref="A18:AD18"/>
    </sheetView>
  </sheetViews>
  <sheetFormatPr defaultColWidth="8.90625" defaultRowHeight="14.5"/>
  <cols>
    <col min="1" max="1" width="3.90625" style="3" customWidth="1"/>
    <col min="2" max="2" width="10.08984375" style="3" customWidth="1"/>
    <col min="3" max="3" width="10.453125" style="3" customWidth="1"/>
    <col min="4" max="4" width="6.90625" style="3" customWidth="1"/>
    <col min="5" max="5" width="10.453125" style="3" customWidth="1"/>
    <col min="6" max="6" width="6.90625" style="3" customWidth="1"/>
    <col min="7" max="7" width="10.453125" style="3" customWidth="1"/>
    <col min="8" max="8" width="6.90625" style="3" customWidth="1"/>
    <col min="9" max="9" width="10.453125" style="3" customWidth="1"/>
    <col min="10" max="10" width="6.90625" style="3" customWidth="1"/>
    <col min="11" max="11" width="10.453125" style="3" customWidth="1"/>
    <col min="12" max="12" width="6.90625" style="3" customWidth="1"/>
    <col min="13" max="13" width="10.453125" style="3" customWidth="1"/>
    <col min="14" max="14" width="6.90625" style="3" customWidth="1"/>
    <col min="15" max="15" width="10.453125" style="3" customWidth="1"/>
    <col min="16" max="16" width="6.90625" style="3" customWidth="1"/>
    <col min="17" max="17" width="10.453125" style="3" customWidth="1"/>
    <col min="18" max="18" width="6.90625" style="3" customWidth="1"/>
    <col min="19" max="16384" width="8.90625" style="3"/>
  </cols>
  <sheetData>
    <row r="1" spans="1:30" ht="23.5">
      <c r="A1" s="28" t="s">
        <v>37</v>
      </c>
      <c r="B1" s="29"/>
      <c r="C1" s="29"/>
      <c r="D1" s="29"/>
      <c r="E1" s="29"/>
      <c r="F1" s="29"/>
      <c r="G1" s="29"/>
      <c r="H1" s="29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3"/>
    </row>
    <row r="2" spans="1:30">
      <c r="A2" s="39" t="s">
        <v>11</v>
      </c>
      <c r="B2" s="40"/>
      <c r="C2" s="37" t="s">
        <v>63</v>
      </c>
      <c r="D2" s="38"/>
      <c r="E2" s="37" t="s">
        <v>62</v>
      </c>
      <c r="F2" s="38"/>
      <c r="G2" s="37" t="s">
        <v>66</v>
      </c>
      <c r="H2" s="38"/>
      <c r="I2" s="37" t="s">
        <v>67</v>
      </c>
      <c r="J2" s="38"/>
      <c r="K2" s="37" t="s">
        <v>48</v>
      </c>
      <c r="L2" s="38"/>
      <c r="M2" s="37" t="s">
        <v>52</v>
      </c>
      <c r="N2" s="38"/>
      <c r="O2" s="37" t="s">
        <v>13</v>
      </c>
      <c r="P2" s="38"/>
      <c r="Q2" s="37" t="s">
        <v>14</v>
      </c>
      <c r="R2" s="38"/>
      <c r="S2" s="37" t="s">
        <v>49</v>
      </c>
      <c r="T2" s="38"/>
      <c r="U2" s="37" t="s">
        <v>50</v>
      </c>
      <c r="V2" s="38"/>
      <c r="W2" s="37" t="s">
        <v>47</v>
      </c>
      <c r="X2" s="38"/>
      <c r="Y2" s="37" t="s">
        <v>68</v>
      </c>
      <c r="Z2" s="38"/>
      <c r="AA2" s="37" t="s">
        <v>71</v>
      </c>
      <c r="AB2" s="38"/>
      <c r="AC2" s="37" t="s">
        <v>51</v>
      </c>
      <c r="AD2" s="38"/>
    </row>
    <row r="3" spans="1:30">
      <c r="A3" s="6" t="s">
        <v>30</v>
      </c>
      <c r="B3" s="4" t="s">
        <v>33</v>
      </c>
      <c r="C3" s="6" t="s">
        <v>29</v>
      </c>
      <c r="D3" s="9" t="s">
        <v>65</v>
      </c>
      <c r="E3" s="30" t="s">
        <v>29</v>
      </c>
      <c r="F3" s="31" t="s">
        <v>8</v>
      </c>
      <c r="G3" s="30" t="s">
        <v>29</v>
      </c>
      <c r="H3" s="31" t="s">
        <v>8</v>
      </c>
      <c r="I3" s="30" t="s">
        <v>29</v>
      </c>
      <c r="J3" s="31" t="s">
        <v>8</v>
      </c>
      <c r="K3" s="6" t="s">
        <v>29</v>
      </c>
      <c r="L3" s="9" t="s">
        <v>8</v>
      </c>
      <c r="M3" s="6" t="s">
        <v>29</v>
      </c>
      <c r="N3" s="9" t="s">
        <v>34</v>
      </c>
      <c r="O3" s="6" t="s">
        <v>29</v>
      </c>
      <c r="P3" s="9" t="s">
        <v>34</v>
      </c>
      <c r="Q3" s="6" t="s">
        <v>29</v>
      </c>
      <c r="R3" s="9" t="s">
        <v>34</v>
      </c>
      <c r="S3" s="6" t="s">
        <v>29</v>
      </c>
      <c r="T3" s="9" t="s">
        <v>34</v>
      </c>
      <c r="U3" s="6" t="s">
        <v>29</v>
      </c>
      <c r="V3" s="9" t="s">
        <v>34</v>
      </c>
      <c r="W3" s="6" t="s">
        <v>29</v>
      </c>
      <c r="X3" s="9" t="s">
        <v>34</v>
      </c>
      <c r="Y3" s="30" t="s">
        <v>69</v>
      </c>
      <c r="Z3" s="31" t="s">
        <v>70</v>
      </c>
      <c r="AA3" s="30" t="s">
        <v>72</v>
      </c>
      <c r="AB3" s="31" t="s">
        <v>8</v>
      </c>
      <c r="AC3" s="6" t="s">
        <v>29</v>
      </c>
      <c r="AD3" s="9" t="s">
        <v>34</v>
      </c>
    </row>
    <row r="4" spans="1:30">
      <c r="A4" s="16">
        <v>1</v>
      </c>
      <c r="B4" s="27" t="s">
        <v>0</v>
      </c>
      <c r="C4" s="7">
        <v>22838</v>
      </c>
      <c r="D4" s="12">
        <f>C4/8730.5</f>
        <v>2.6158868335146899</v>
      </c>
      <c r="E4" s="7">
        <v>45849</v>
      </c>
      <c r="F4" s="12">
        <v>3.7277125086385627</v>
      </c>
      <c r="G4" s="7">
        <v>39544</v>
      </c>
      <c r="H4" s="12">
        <v>3.1394093362972373</v>
      </c>
      <c r="I4" s="7">
        <v>36076</v>
      </c>
      <c r="J4" s="12">
        <v>3.0067091719798307</v>
      </c>
      <c r="K4" s="7">
        <v>41937</v>
      </c>
      <c r="L4" s="34">
        <v>2.9977483112334249</v>
      </c>
      <c r="M4" s="7">
        <v>25424</v>
      </c>
      <c r="N4" s="12">
        <f>M4/9529.5</f>
        <v>2.6679259142662257</v>
      </c>
      <c r="O4" s="7">
        <v>21574</v>
      </c>
      <c r="P4" s="12">
        <f>O4/8684</f>
        <v>2.4843390142791342</v>
      </c>
      <c r="Q4" s="7">
        <v>27873</v>
      </c>
      <c r="R4" s="12">
        <f>Q4/9083</f>
        <v>3.0686997687988549</v>
      </c>
      <c r="S4" s="7">
        <v>41869</v>
      </c>
      <c r="T4" s="12">
        <v>3.1121269558107554</v>
      </c>
      <c r="U4" s="7">
        <v>35297</v>
      </c>
      <c r="V4" s="12">
        <v>3.1268104708331488</v>
      </c>
      <c r="W4" s="7">
        <v>8150</v>
      </c>
      <c r="X4" s="10">
        <f>W4/11612.5</f>
        <v>0.70182992465016147</v>
      </c>
      <c r="Y4" s="7">
        <v>18301</v>
      </c>
      <c r="Z4" s="10">
        <v>1.6294350710056538</v>
      </c>
      <c r="AA4" s="7">
        <v>18685</v>
      </c>
      <c r="AB4" s="10">
        <v>1.602074937837606</v>
      </c>
      <c r="AC4" s="7">
        <v>6736</v>
      </c>
      <c r="AD4" s="10">
        <f>AC4/7468</f>
        <v>0.90198178896625603</v>
      </c>
    </row>
    <row r="5" spans="1:30">
      <c r="A5" s="16">
        <v>2</v>
      </c>
      <c r="B5" s="27" t="s">
        <v>1</v>
      </c>
      <c r="C5" s="7">
        <v>19394</v>
      </c>
      <c r="D5" s="12">
        <f t="shared" ref="D5:D17" si="0">C5/8730.5</f>
        <v>2.2214077086077544</v>
      </c>
      <c r="E5" s="7">
        <v>43746</v>
      </c>
      <c r="F5" s="12">
        <v>3.5567299483718848</v>
      </c>
      <c r="G5" s="7">
        <v>37334</v>
      </c>
      <c r="H5" s="12">
        <v>2.9639568116862498</v>
      </c>
      <c r="I5" s="7">
        <v>33872</v>
      </c>
      <c r="J5" s="12">
        <v>2.8230195441096804</v>
      </c>
      <c r="K5" s="7">
        <v>37465</v>
      </c>
      <c r="L5" s="34">
        <v>2.6780799885628506</v>
      </c>
      <c r="M5" s="7">
        <v>11956</v>
      </c>
      <c r="N5" s="10">
        <f t="shared" ref="N5:N17" si="1">M5/9529.5</f>
        <v>1.2546303583608793</v>
      </c>
      <c r="O5" s="7">
        <v>8949</v>
      </c>
      <c r="P5" s="10">
        <f t="shared" ref="P5:P17" si="2">O5/8684</f>
        <v>1.0305158912943344</v>
      </c>
      <c r="Q5" s="7">
        <v>12225</v>
      </c>
      <c r="R5" s="10">
        <f t="shared" ref="R5:R17" si="3">Q5/9083</f>
        <v>1.3459209512275681</v>
      </c>
      <c r="S5" s="7">
        <v>19811</v>
      </c>
      <c r="T5" s="10">
        <v>1.4725536105846062</v>
      </c>
      <c r="U5" s="7">
        <v>45085</v>
      </c>
      <c r="V5" s="12">
        <v>3.9938875847101034</v>
      </c>
      <c r="W5" s="7">
        <v>9167</v>
      </c>
      <c r="X5" s="10">
        <f t="shared" ref="V5:X17" si="4">W5/11612.5</f>
        <v>0.78940796555435955</v>
      </c>
      <c r="Y5" s="7">
        <v>20791</v>
      </c>
      <c r="Z5" s="10">
        <v>1.8511329742242799</v>
      </c>
      <c r="AA5" s="7">
        <v>17270</v>
      </c>
      <c r="AB5" s="10">
        <v>1.4807510932007202</v>
      </c>
      <c r="AC5" s="7">
        <v>6082</v>
      </c>
      <c r="AD5" s="10">
        <f t="shared" ref="AD5:AD17" si="5">AC5/7468</f>
        <v>0.81440814140332085</v>
      </c>
    </row>
    <row r="6" spans="1:30">
      <c r="A6" s="16">
        <v>3</v>
      </c>
      <c r="B6" s="27" t="s">
        <v>2</v>
      </c>
      <c r="C6" s="7">
        <v>26663</v>
      </c>
      <c r="D6" s="12">
        <f t="shared" si="0"/>
        <v>3.0540060706717829</v>
      </c>
      <c r="E6" s="7">
        <v>40213</v>
      </c>
      <c r="F6" s="12">
        <v>3.2694824992885891</v>
      </c>
      <c r="G6" s="7">
        <v>41213</v>
      </c>
      <c r="H6" s="12">
        <v>3.271911718005716</v>
      </c>
      <c r="I6" s="7">
        <v>33857</v>
      </c>
      <c r="J6" s="12">
        <v>2.8217693878401469</v>
      </c>
      <c r="K6" s="7">
        <v>36879</v>
      </c>
      <c r="L6" s="34">
        <v>2.6361914292862503</v>
      </c>
      <c r="M6" s="7">
        <v>12127</v>
      </c>
      <c r="N6" s="10">
        <f t="shared" si="1"/>
        <v>1.2725746366545989</v>
      </c>
      <c r="O6" s="7">
        <v>12141</v>
      </c>
      <c r="P6" s="10">
        <f t="shared" si="2"/>
        <v>1.3980884385076002</v>
      </c>
      <c r="Q6" s="7">
        <v>10912</v>
      </c>
      <c r="R6" s="10">
        <f t="shared" si="3"/>
        <v>1.2013651877133107</v>
      </c>
      <c r="S6" s="7">
        <v>36169</v>
      </c>
      <c r="T6" s="12">
        <v>2.688445385959044</v>
      </c>
      <c r="U6" s="7">
        <v>15220</v>
      </c>
      <c r="V6" s="10">
        <v>1.3482747929308589</v>
      </c>
      <c r="W6" s="7">
        <v>10208</v>
      </c>
      <c r="X6" s="10">
        <f t="shared" si="4"/>
        <v>0.87905274488697527</v>
      </c>
      <c r="Y6" s="7">
        <v>15262</v>
      </c>
      <c r="Z6" s="10">
        <v>1.3588567867159329</v>
      </c>
      <c r="AA6" s="7">
        <v>17256</v>
      </c>
      <c r="AB6" s="10">
        <v>1.4795507159392951</v>
      </c>
      <c r="AC6" s="7">
        <v>6153</v>
      </c>
      <c r="AD6" s="10">
        <f t="shared" si="5"/>
        <v>0.82391537225495448</v>
      </c>
    </row>
    <row r="7" spans="1:30">
      <c r="A7" s="16">
        <v>4</v>
      </c>
      <c r="B7" s="27" t="s">
        <v>3</v>
      </c>
      <c r="C7" s="7">
        <v>25152</v>
      </c>
      <c r="D7" s="12">
        <f t="shared" si="0"/>
        <v>2.8809346543726018</v>
      </c>
      <c r="E7" s="7">
        <v>36282</v>
      </c>
      <c r="F7" s="12">
        <v>2.9498760112199682</v>
      </c>
      <c r="G7" s="7">
        <v>39884</v>
      </c>
      <c r="H7" s="12">
        <v>3.1664020323912352</v>
      </c>
      <c r="I7" s="7">
        <v>33101</v>
      </c>
      <c r="J7" s="12">
        <v>2.7587615118556488</v>
      </c>
      <c r="K7" s="7">
        <v>36743</v>
      </c>
      <c r="L7" s="34">
        <v>2.6264698523892918</v>
      </c>
      <c r="M7" s="7">
        <v>12237</v>
      </c>
      <c r="N7" s="10">
        <f t="shared" si="1"/>
        <v>1.2841177396505588</v>
      </c>
      <c r="O7" s="7">
        <v>20983</v>
      </c>
      <c r="P7" s="12">
        <f t="shared" si="2"/>
        <v>2.4162828189774297</v>
      </c>
      <c r="Q7" s="7">
        <v>11688</v>
      </c>
      <c r="R7" s="10">
        <f t="shared" si="3"/>
        <v>1.2867995155785534</v>
      </c>
      <c r="S7" s="7">
        <v>43030</v>
      </c>
      <c r="T7" s="12">
        <v>3.1984242018805515</v>
      </c>
      <c r="U7" s="7">
        <v>14277</v>
      </c>
      <c r="V7" s="10">
        <v>1.2647384506356025</v>
      </c>
      <c r="W7" s="7">
        <v>9477</v>
      </c>
      <c r="X7" s="10">
        <f t="shared" si="4"/>
        <v>0.8161033369214209</v>
      </c>
      <c r="Y7" s="7">
        <v>14550</v>
      </c>
      <c r="Z7" s="10">
        <v>1.2954636513377553</v>
      </c>
      <c r="AA7" s="7">
        <v>16040</v>
      </c>
      <c r="AB7" s="10">
        <v>1.3752893766612364</v>
      </c>
      <c r="AC7" s="7">
        <v>6639</v>
      </c>
      <c r="AD7" s="10">
        <f t="shared" si="5"/>
        <v>0.88899303695768617</v>
      </c>
    </row>
    <row r="8" spans="1:30">
      <c r="A8" s="16">
        <v>5</v>
      </c>
      <c r="B8" s="27" t="s">
        <v>4</v>
      </c>
      <c r="C8" s="7">
        <v>22643</v>
      </c>
      <c r="D8" s="12">
        <f t="shared" si="0"/>
        <v>2.5935513429929555</v>
      </c>
      <c r="E8" s="7">
        <v>30421</v>
      </c>
      <c r="F8" s="12">
        <v>2.4733525753079393</v>
      </c>
      <c r="G8" s="7">
        <v>33834</v>
      </c>
      <c r="H8" s="12">
        <v>2.6860908224833282</v>
      </c>
      <c r="I8" s="7">
        <v>31774</v>
      </c>
      <c r="J8" s="12">
        <v>2.6481643538775681</v>
      </c>
      <c r="K8" s="7">
        <v>33707</v>
      </c>
      <c r="L8" s="34">
        <v>2.4094499446013082</v>
      </c>
      <c r="M8" s="7">
        <v>13197</v>
      </c>
      <c r="N8" s="10">
        <f t="shared" si="1"/>
        <v>1.3848575476152998</v>
      </c>
      <c r="O8" s="7">
        <v>10810</v>
      </c>
      <c r="P8" s="10">
        <f t="shared" si="2"/>
        <v>1.2448180561953017</v>
      </c>
      <c r="Q8" s="7">
        <v>31669</v>
      </c>
      <c r="R8" s="12">
        <f t="shared" si="3"/>
        <v>3.486623362325223</v>
      </c>
      <c r="S8" s="7">
        <v>21150</v>
      </c>
      <c r="T8" s="10">
        <v>1.5720816144497713</v>
      </c>
      <c r="U8" s="7">
        <v>15266</v>
      </c>
      <c r="V8" s="10">
        <v>1.3523497364574566</v>
      </c>
      <c r="W8" s="7">
        <v>9083</v>
      </c>
      <c r="X8" s="10">
        <f t="shared" si="4"/>
        <v>0.78217438105489778</v>
      </c>
      <c r="Y8" s="7">
        <v>13629</v>
      </c>
      <c r="Z8" s="10">
        <v>1.2134621377376129</v>
      </c>
      <c r="AA8" s="7">
        <v>19938</v>
      </c>
      <c r="AB8" s="10">
        <v>1.7095087027351454</v>
      </c>
      <c r="AC8" s="7">
        <v>6254</v>
      </c>
      <c r="AD8" s="10">
        <f t="shared" si="5"/>
        <v>0.83743974290305301</v>
      </c>
    </row>
    <row r="9" spans="1:30">
      <c r="A9" s="16">
        <v>6</v>
      </c>
      <c r="B9" s="27" t="s">
        <v>5</v>
      </c>
      <c r="C9" s="7">
        <v>29243</v>
      </c>
      <c r="D9" s="12">
        <f t="shared" si="0"/>
        <v>3.349521791420881</v>
      </c>
      <c r="E9" s="7">
        <v>30407</v>
      </c>
      <c r="F9" s="12">
        <v>2.4722143176551894</v>
      </c>
      <c r="G9" s="7">
        <v>29438</v>
      </c>
      <c r="H9" s="12">
        <v>2.3370911400444587</v>
      </c>
      <c r="I9" s="7">
        <v>26975</v>
      </c>
      <c r="J9" s="12">
        <v>2.2481976913780888</v>
      </c>
      <c r="K9" s="7">
        <v>29809</v>
      </c>
      <c r="L9" s="34">
        <v>2.1308123950105435</v>
      </c>
      <c r="M9" s="7">
        <v>23465</v>
      </c>
      <c r="N9" s="12">
        <f t="shared" si="1"/>
        <v>2.4623537436381762</v>
      </c>
      <c r="O9" s="7">
        <v>21740</v>
      </c>
      <c r="P9" s="12">
        <f t="shared" si="2"/>
        <v>2.5034546292031323</v>
      </c>
      <c r="Q9" s="7">
        <v>10548</v>
      </c>
      <c r="R9" s="10">
        <f t="shared" si="3"/>
        <v>1.1612903225806452</v>
      </c>
      <c r="S9" s="7">
        <v>14405</v>
      </c>
      <c r="T9" s="10">
        <v>1.0707250901252463</v>
      </c>
      <c r="U9" s="7">
        <v>14394</v>
      </c>
      <c r="V9" s="10">
        <v>1.2751029809097754</v>
      </c>
      <c r="W9" s="7">
        <v>11053</v>
      </c>
      <c r="X9" s="10">
        <f t="shared" si="4"/>
        <v>0.95181916038751346</v>
      </c>
      <c r="Y9" s="7">
        <v>11903</v>
      </c>
      <c r="Z9" s="10">
        <v>1.0597872056270312</v>
      </c>
      <c r="AA9" s="7">
        <v>13458</v>
      </c>
      <c r="AB9" s="10">
        <v>1.1539055131612792</v>
      </c>
      <c r="AC9" s="7">
        <v>6807</v>
      </c>
      <c r="AD9" s="10">
        <f t="shared" si="5"/>
        <v>0.91148901981788966</v>
      </c>
    </row>
    <row r="10" spans="1:30">
      <c r="A10" s="16">
        <v>7</v>
      </c>
      <c r="B10" s="27" t="s">
        <v>6</v>
      </c>
      <c r="C10" s="7">
        <v>23986</v>
      </c>
      <c r="D10" s="12">
        <f t="shared" si="0"/>
        <v>2.7473798751503349</v>
      </c>
      <c r="E10" s="7">
        <v>34803</v>
      </c>
      <c r="F10" s="12">
        <v>2.8296272206187245</v>
      </c>
      <c r="G10" s="7">
        <v>35747</v>
      </c>
      <c r="H10" s="12">
        <v>2.837964433153382</v>
      </c>
      <c r="I10" s="7">
        <v>28200</v>
      </c>
      <c r="J10" s="12">
        <v>2.3502937867233404</v>
      </c>
      <c r="K10" s="7">
        <v>36818</v>
      </c>
      <c r="L10" s="34">
        <v>2.6318310161192322</v>
      </c>
      <c r="M10" s="7">
        <v>23514</v>
      </c>
      <c r="N10" s="12">
        <f t="shared" si="1"/>
        <v>2.4674956713363767</v>
      </c>
      <c r="O10" s="7">
        <v>12337</v>
      </c>
      <c r="P10" s="10">
        <f t="shared" si="2"/>
        <v>1.4206586826347305</v>
      </c>
      <c r="Q10" s="7">
        <v>10824</v>
      </c>
      <c r="R10" s="10">
        <f t="shared" si="3"/>
        <v>1.1916767587801387</v>
      </c>
      <c r="S10" s="7">
        <v>15599</v>
      </c>
      <c r="T10" s="10">
        <v>1.1594752294941837</v>
      </c>
      <c r="U10" s="7">
        <v>11654</v>
      </c>
      <c r="V10" s="10">
        <v>1.0323780838906853</v>
      </c>
      <c r="W10" s="7">
        <v>14605</v>
      </c>
      <c r="X10" s="10">
        <f t="shared" si="4"/>
        <v>1.2576964477933261</v>
      </c>
      <c r="Y10" s="7">
        <v>12254</v>
      </c>
      <c r="Z10" s="10">
        <v>1.0910385968036327</v>
      </c>
      <c r="AA10" s="7">
        <v>13157</v>
      </c>
      <c r="AB10" s="10">
        <v>1.1280974020406414</v>
      </c>
      <c r="AC10" s="7">
        <v>6987</v>
      </c>
      <c r="AD10" s="10">
        <f t="shared" si="5"/>
        <v>0.93559185859667915</v>
      </c>
    </row>
    <row r="11" spans="1:30">
      <c r="A11" s="16" t="s">
        <v>38</v>
      </c>
      <c r="B11" s="27" t="s">
        <v>7</v>
      </c>
      <c r="C11" s="7">
        <v>23804</v>
      </c>
      <c r="D11" s="12">
        <f t="shared" si="0"/>
        <v>2.7265334173300499</v>
      </c>
      <c r="E11" s="7" t="s">
        <v>46</v>
      </c>
      <c r="F11" s="10" t="s">
        <v>46</v>
      </c>
      <c r="G11" s="7" t="s">
        <v>46</v>
      </c>
      <c r="H11" s="10" t="s">
        <v>45</v>
      </c>
      <c r="I11" s="7" t="s">
        <v>53</v>
      </c>
      <c r="J11" s="3" t="s">
        <v>46</v>
      </c>
      <c r="K11" s="7" t="s">
        <v>46</v>
      </c>
      <c r="L11" s="10" t="s">
        <v>45</v>
      </c>
      <c r="M11" s="7">
        <v>29760</v>
      </c>
      <c r="N11" s="12">
        <f t="shared" si="1"/>
        <v>3.1229340469069733</v>
      </c>
      <c r="O11" s="7">
        <v>18572</v>
      </c>
      <c r="P11" s="12">
        <f t="shared" si="2"/>
        <v>2.1386457853523724</v>
      </c>
      <c r="Q11" s="7">
        <v>25539</v>
      </c>
      <c r="R11" s="12">
        <f t="shared" si="3"/>
        <v>2.8117362105031378</v>
      </c>
      <c r="S11" s="7" t="s">
        <v>46</v>
      </c>
      <c r="T11" s="27" t="s">
        <v>46</v>
      </c>
      <c r="U11" s="7" t="s">
        <v>45</v>
      </c>
      <c r="V11" s="27" t="s">
        <v>45</v>
      </c>
      <c r="W11" s="7">
        <v>33297</v>
      </c>
      <c r="X11" s="12">
        <f t="shared" si="4"/>
        <v>2.8673412271259417</v>
      </c>
      <c r="Y11" s="7" t="s">
        <v>45</v>
      </c>
      <c r="Z11" s="27" t="s">
        <v>45</v>
      </c>
      <c r="AA11" s="7" t="s">
        <v>45</v>
      </c>
      <c r="AB11" s="27" t="s">
        <v>45</v>
      </c>
      <c r="AC11" s="7">
        <v>7520</v>
      </c>
      <c r="AD11" s="10">
        <f t="shared" si="5"/>
        <v>1.0069630423138725</v>
      </c>
    </row>
    <row r="12" spans="1:30">
      <c r="A12" s="16" t="s">
        <v>39</v>
      </c>
      <c r="B12" s="27" t="s">
        <v>43</v>
      </c>
      <c r="C12" s="7" t="s">
        <v>46</v>
      </c>
      <c r="D12" s="36" t="s">
        <v>46</v>
      </c>
      <c r="E12" s="7">
        <v>32253</v>
      </c>
      <c r="F12" s="12">
        <v>2.6223017195820968</v>
      </c>
      <c r="G12" s="7" t="s">
        <v>46</v>
      </c>
      <c r="H12" s="10" t="s">
        <v>45</v>
      </c>
      <c r="I12" s="7" t="s">
        <v>46</v>
      </c>
      <c r="J12" s="27" t="s">
        <v>46</v>
      </c>
      <c r="K12" s="7" t="s">
        <v>46</v>
      </c>
      <c r="L12" s="10" t="s">
        <v>45</v>
      </c>
      <c r="M12" s="7" t="s">
        <v>46</v>
      </c>
      <c r="N12" s="27" t="s">
        <v>46</v>
      </c>
      <c r="O12" s="7" t="s">
        <v>46</v>
      </c>
      <c r="P12" s="27" t="s">
        <v>46</v>
      </c>
      <c r="Q12" s="7" t="s">
        <v>46</v>
      </c>
      <c r="R12" s="27" t="s">
        <v>46</v>
      </c>
      <c r="S12" s="7">
        <v>30937</v>
      </c>
      <c r="T12" s="12">
        <v>2.2995503028951574</v>
      </c>
      <c r="U12" s="7" t="s">
        <v>45</v>
      </c>
      <c r="V12" s="27" t="s">
        <v>45</v>
      </c>
      <c r="W12" s="7" t="s">
        <v>45</v>
      </c>
      <c r="X12" s="27" t="s">
        <v>45</v>
      </c>
      <c r="Y12" s="7">
        <v>12193</v>
      </c>
      <c r="Z12" s="10">
        <v>1.0856074433512888</v>
      </c>
      <c r="AA12" s="7" t="s">
        <v>45</v>
      </c>
      <c r="AB12" s="36" t="s">
        <v>45</v>
      </c>
      <c r="AC12" s="7" t="s">
        <v>45</v>
      </c>
      <c r="AD12" s="36" t="s">
        <v>45</v>
      </c>
    </row>
    <row r="13" spans="1:30">
      <c r="A13" s="16" t="s">
        <v>64</v>
      </c>
      <c r="B13" s="27" t="s">
        <v>73</v>
      </c>
      <c r="C13" s="7" t="s">
        <v>46</v>
      </c>
      <c r="D13" s="36" t="s">
        <v>46</v>
      </c>
      <c r="E13" s="7" t="s">
        <v>46</v>
      </c>
      <c r="F13" s="27" t="s">
        <v>46</v>
      </c>
      <c r="G13" s="7">
        <v>31570</v>
      </c>
      <c r="H13" s="12">
        <v>2.5063512226103524</v>
      </c>
      <c r="I13" s="7" t="s">
        <v>46</v>
      </c>
      <c r="J13" s="27" t="s">
        <v>46</v>
      </c>
      <c r="K13" s="7" t="s">
        <v>46</v>
      </c>
      <c r="L13" s="10" t="s">
        <v>45</v>
      </c>
      <c r="M13" s="7" t="s">
        <v>46</v>
      </c>
      <c r="N13" s="27" t="s">
        <v>46</v>
      </c>
      <c r="O13" s="7" t="s">
        <v>46</v>
      </c>
      <c r="P13" s="27" t="s">
        <v>46</v>
      </c>
      <c r="Q13" s="7" t="s">
        <v>46</v>
      </c>
      <c r="R13" s="27" t="s">
        <v>46</v>
      </c>
      <c r="S13" s="7" t="s">
        <v>46</v>
      </c>
      <c r="T13" s="27" t="s">
        <v>46</v>
      </c>
      <c r="U13" s="7">
        <v>37683</v>
      </c>
      <c r="V13" s="12">
        <v>3.3381760198432033</v>
      </c>
      <c r="W13" s="7" t="s">
        <v>45</v>
      </c>
      <c r="X13" s="27" t="s">
        <v>45</v>
      </c>
      <c r="Y13" s="7" t="s">
        <v>45</v>
      </c>
      <c r="Z13" s="36" t="s">
        <v>45</v>
      </c>
      <c r="AA13" s="7">
        <v>12178</v>
      </c>
      <c r="AB13" s="10">
        <v>1.044156734973849</v>
      </c>
      <c r="AC13" s="7" t="s">
        <v>45</v>
      </c>
      <c r="AD13" s="36" t="s">
        <v>45</v>
      </c>
    </row>
    <row r="14" spans="1:30">
      <c r="A14" s="16" t="s">
        <v>40</v>
      </c>
      <c r="B14" s="27" t="s">
        <v>42</v>
      </c>
      <c r="C14" s="7" t="s">
        <v>46</v>
      </c>
      <c r="D14" s="36" t="s">
        <v>46</v>
      </c>
      <c r="E14" s="7" t="s">
        <v>46</v>
      </c>
      <c r="F14" s="27" t="s">
        <v>46</v>
      </c>
      <c r="G14" s="7" t="s">
        <v>46</v>
      </c>
      <c r="H14" s="10" t="s">
        <v>45</v>
      </c>
      <c r="I14" s="7">
        <v>14319</v>
      </c>
      <c r="J14" s="10">
        <v>1.1933991748968622</v>
      </c>
      <c r="K14" s="7" t="s">
        <v>46</v>
      </c>
      <c r="L14" s="10" t="s">
        <v>45</v>
      </c>
      <c r="M14" s="7" t="s">
        <v>46</v>
      </c>
      <c r="N14" s="27" t="s">
        <v>46</v>
      </c>
      <c r="O14" s="7" t="s">
        <v>46</v>
      </c>
      <c r="P14" s="27" t="s">
        <v>46</v>
      </c>
      <c r="Q14" s="7" t="s">
        <v>46</v>
      </c>
      <c r="R14" s="27" t="s">
        <v>46</v>
      </c>
      <c r="S14" s="7" t="s">
        <v>46</v>
      </c>
      <c r="T14" s="27" t="s">
        <v>46</v>
      </c>
      <c r="U14" s="7" t="s">
        <v>45</v>
      </c>
      <c r="V14" s="27" t="s">
        <v>45</v>
      </c>
      <c r="W14" s="7" t="s">
        <v>45</v>
      </c>
      <c r="X14" s="27" t="s">
        <v>45</v>
      </c>
      <c r="Y14" s="7" t="s">
        <v>45</v>
      </c>
      <c r="Z14" s="36" t="s">
        <v>45</v>
      </c>
      <c r="AA14" s="7" t="s">
        <v>45</v>
      </c>
      <c r="AB14" s="36" t="s">
        <v>45</v>
      </c>
      <c r="AC14" s="7" t="s">
        <v>45</v>
      </c>
      <c r="AD14" s="36" t="s">
        <v>45</v>
      </c>
    </row>
    <row r="15" spans="1:30">
      <c r="A15" s="16" t="s">
        <v>41</v>
      </c>
      <c r="B15" s="27" t="s">
        <v>44</v>
      </c>
      <c r="C15" s="7" t="s">
        <v>46</v>
      </c>
      <c r="D15" s="36" t="s">
        <v>46</v>
      </c>
      <c r="E15" s="7" t="s">
        <v>53</v>
      </c>
      <c r="F15" s="27" t="s">
        <v>55</v>
      </c>
      <c r="G15" s="7" t="s">
        <v>46</v>
      </c>
      <c r="H15" s="10" t="s">
        <v>45</v>
      </c>
      <c r="I15" s="7" t="s">
        <v>46</v>
      </c>
      <c r="J15" s="27" t="s">
        <v>54</v>
      </c>
      <c r="K15" s="7">
        <v>13757</v>
      </c>
      <c r="L15" s="10">
        <v>0.983380392437185</v>
      </c>
      <c r="M15" s="7" t="s">
        <v>46</v>
      </c>
      <c r="N15" s="27" t="s">
        <v>46</v>
      </c>
      <c r="O15" s="7" t="s">
        <v>46</v>
      </c>
      <c r="P15" s="27" t="s">
        <v>46</v>
      </c>
      <c r="Q15" s="7" t="s">
        <v>46</v>
      </c>
      <c r="R15" s="27" t="s">
        <v>46</v>
      </c>
      <c r="S15" s="7" t="s">
        <v>46</v>
      </c>
      <c r="T15" s="27" t="s">
        <v>46</v>
      </c>
      <c r="U15" s="7" t="s">
        <v>45</v>
      </c>
      <c r="V15" s="27" t="s">
        <v>45</v>
      </c>
      <c r="W15" s="7" t="s">
        <v>45</v>
      </c>
      <c r="X15" s="27" t="s">
        <v>45</v>
      </c>
      <c r="Y15" s="7" t="s">
        <v>45</v>
      </c>
      <c r="Z15" s="36" t="s">
        <v>45</v>
      </c>
      <c r="AA15" s="7" t="s">
        <v>45</v>
      </c>
      <c r="AB15" s="36" t="s">
        <v>45</v>
      </c>
      <c r="AC15" s="7" t="s">
        <v>45</v>
      </c>
      <c r="AD15" s="36" t="s">
        <v>45</v>
      </c>
    </row>
    <row r="16" spans="1:30">
      <c r="A16" s="16">
        <v>9</v>
      </c>
      <c r="B16" s="27" t="s">
        <v>31</v>
      </c>
      <c r="C16" s="7">
        <v>8463</v>
      </c>
      <c r="D16" s="10">
        <f t="shared" si="0"/>
        <v>0.96936028864326218</v>
      </c>
      <c r="E16" s="7">
        <v>12835</v>
      </c>
      <c r="F16" s="10">
        <v>1.0435383552176918</v>
      </c>
      <c r="G16" s="7">
        <v>12408</v>
      </c>
      <c r="H16" s="10">
        <v>0.9850746268656716</v>
      </c>
      <c r="I16" s="7">
        <v>12630</v>
      </c>
      <c r="J16" s="10">
        <v>1.0526315789473684</v>
      </c>
      <c r="K16" s="7">
        <v>13978</v>
      </c>
      <c r="L16" s="10">
        <v>0.99917795489474248</v>
      </c>
      <c r="M16" s="7">
        <v>9308</v>
      </c>
      <c r="N16" s="10">
        <f t="shared" si="1"/>
        <v>0.97675638805813525</v>
      </c>
      <c r="O16" s="7">
        <v>8685</v>
      </c>
      <c r="P16" s="10">
        <f t="shared" si="2"/>
        <v>1.000115154306771</v>
      </c>
      <c r="Q16" s="7">
        <v>8667</v>
      </c>
      <c r="R16" s="10">
        <f t="shared" si="3"/>
        <v>0.95420015413409665</v>
      </c>
      <c r="S16" s="7">
        <v>13464</v>
      </c>
      <c r="T16" s="10">
        <v>1.0007804660497268</v>
      </c>
      <c r="U16" s="7">
        <v>11594</v>
      </c>
      <c r="V16" s="10">
        <v>1.0270629401603402</v>
      </c>
      <c r="W16" s="7">
        <v>12120</v>
      </c>
      <c r="X16" s="10">
        <f t="shared" si="4"/>
        <v>1.0437029063509149</v>
      </c>
      <c r="Y16" s="7">
        <v>10857</v>
      </c>
      <c r="Z16" s="10">
        <v>0.96665627921470865</v>
      </c>
      <c r="AA16" s="7">
        <v>12064</v>
      </c>
      <c r="AB16" s="10">
        <v>1.034382234416531</v>
      </c>
      <c r="AC16" s="7">
        <v>7657</v>
      </c>
      <c r="AD16" s="10">
        <f t="shared" si="5"/>
        <v>1.025307980717729</v>
      </c>
    </row>
    <row r="17" spans="1:30">
      <c r="A17" s="26">
        <v>10</v>
      </c>
      <c r="B17" s="5" t="s">
        <v>31</v>
      </c>
      <c r="C17" s="8">
        <v>8998</v>
      </c>
      <c r="D17" s="11">
        <f t="shared" si="0"/>
        <v>1.0306397113567378</v>
      </c>
      <c r="E17" s="7">
        <v>11764</v>
      </c>
      <c r="F17" s="11">
        <v>0.95646164478230822</v>
      </c>
      <c r="G17" s="8">
        <v>12784</v>
      </c>
      <c r="H17" s="11">
        <v>1.0149253731343284</v>
      </c>
      <c r="I17" s="7">
        <v>11367</v>
      </c>
      <c r="J17" s="11">
        <v>0.94736842105263153</v>
      </c>
      <c r="K17" s="8">
        <v>14001</v>
      </c>
      <c r="L17" s="11">
        <v>1.0008220451052574</v>
      </c>
      <c r="M17" s="8">
        <v>9751</v>
      </c>
      <c r="N17" s="11">
        <f t="shared" si="1"/>
        <v>1.0232436119418646</v>
      </c>
      <c r="O17" s="8">
        <v>8683</v>
      </c>
      <c r="P17" s="11">
        <f t="shared" si="2"/>
        <v>0.99988484569322889</v>
      </c>
      <c r="Q17" s="8">
        <v>9499</v>
      </c>
      <c r="R17" s="11">
        <f t="shared" si="3"/>
        <v>1.0457998458659032</v>
      </c>
      <c r="S17" s="8">
        <v>13443</v>
      </c>
      <c r="T17" s="11">
        <v>0.99921953395027319</v>
      </c>
      <c r="U17" s="8">
        <v>10983</v>
      </c>
      <c r="V17" s="11">
        <f t="shared" si="4"/>
        <v>0.94579117330462859</v>
      </c>
      <c r="W17" s="8">
        <v>11105</v>
      </c>
      <c r="X17" s="11">
        <f t="shared" si="4"/>
        <v>0.95629709364908499</v>
      </c>
      <c r="Y17" s="8">
        <v>11606</v>
      </c>
      <c r="Z17" s="11">
        <v>1.0333437207852914</v>
      </c>
      <c r="AA17" s="8">
        <v>11262</v>
      </c>
      <c r="AB17" s="11">
        <v>0.96561776558346912</v>
      </c>
      <c r="AC17" s="8">
        <v>7279</v>
      </c>
      <c r="AD17" s="11">
        <f t="shared" si="5"/>
        <v>0.974692019282271</v>
      </c>
    </row>
    <row r="18" spans="1:30" ht="22.4" customHeight="1">
      <c r="A18" s="44" t="s">
        <v>35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</row>
    <row r="21" spans="1:30">
      <c r="D21" s="3" t="s">
        <v>32</v>
      </c>
    </row>
  </sheetData>
  <mergeCells count="16">
    <mergeCell ref="AA2:AB2"/>
    <mergeCell ref="A18:AD18"/>
    <mergeCell ref="C2:D2"/>
    <mergeCell ref="A2:B2"/>
    <mergeCell ref="W2:X2"/>
    <mergeCell ref="AC2:AD2"/>
    <mergeCell ref="M2:N2"/>
    <mergeCell ref="O2:P2"/>
    <mergeCell ref="Q2:R2"/>
    <mergeCell ref="S2:T2"/>
    <mergeCell ref="U2:V2"/>
    <mergeCell ref="G2:H2"/>
    <mergeCell ref="I2:J2"/>
    <mergeCell ref="K2:L2"/>
    <mergeCell ref="E2:F2"/>
    <mergeCell ref="Y2:Z2"/>
  </mergeCells>
  <phoneticPr fontId="18" type="noConversion"/>
  <conditionalFormatting sqref="L4:L10">
    <cfRule type="cellIs" dxfId="0" priority="4" operator="greaterThan">
      <formula>2</formula>
    </cfRule>
  </conditionalFormatting>
  <pageMargins left="0.7" right="0.7" top="0.75" bottom="0.75" header="0.3" footer="0.3"/>
  <pageSetup paperSize="9"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workbookViewId="0">
      <selection activeCell="F18" sqref="F18"/>
    </sheetView>
  </sheetViews>
  <sheetFormatPr defaultColWidth="8.90625" defaultRowHeight="14"/>
  <cols>
    <col min="1" max="1" width="5.36328125" style="1" customWidth="1"/>
    <col min="2" max="2" width="11.453125" style="1" bestFit="1" customWidth="1"/>
    <col min="3" max="3" width="12.453125" style="1" bestFit="1" customWidth="1"/>
    <col min="4" max="4" width="8.90625" style="1"/>
    <col min="5" max="5" width="12.453125" style="1" bestFit="1" customWidth="1"/>
    <col min="6" max="6" width="8.90625" style="1"/>
    <col min="7" max="7" width="12.453125" style="1" bestFit="1" customWidth="1"/>
    <col min="8" max="8" width="8.90625" style="1"/>
    <col min="9" max="9" width="12.453125" style="1" customWidth="1"/>
    <col min="10" max="10" width="8.90625" style="1"/>
    <col min="11" max="11" width="12.453125" style="1" bestFit="1" customWidth="1"/>
    <col min="12" max="12" width="8.90625" style="1"/>
    <col min="13" max="13" width="12.453125" style="1" bestFit="1" customWidth="1"/>
    <col min="14" max="14" width="8.90625" style="1"/>
    <col min="15" max="15" width="12.453125" style="1" bestFit="1" customWidth="1"/>
    <col min="16" max="16" width="8.90625" style="1"/>
    <col min="17" max="17" width="12.453125" style="1" bestFit="1" customWidth="1"/>
    <col min="18" max="18" width="8.90625" style="1"/>
    <col min="19" max="19" width="12.453125" style="1" bestFit="1" customWidth="1"/>
    <col min="20" max="20" width="8.90625" style="1"/>
    <col min="21" max="21" width="12.453125" style="1" bestFit="1" customWidth="1"/>
    <col min="22" max="16384" width="8.90625" style="1"/>
  </cols>
  <sheetData>
    <row r="1" spans="1:22" ht="14.5">
      <c r="A1" s="43" t="s">
        <v>11</v>
      </c>
      <c r="B1" s="42"/>
      <c r="C1" s="41" t="s">
        <v>15</v>
      </c>
      <c r="D1" s="42"/>
      <c r="E1" s="41" t="s">
        <v>16</v>
      </c>
      <c r="F1" s="42"/>
      <c r="G1" s="41" t="s">
        <v>17</v>
      </c>
      <c r="H1" s="42"/>
      <c r="I1" s="41" t="s">
        <v>18</v>
      </c>
      <c r="J1" s="42"/>
      <c r="K1" s="41" t="s">
        <v>9</v>
      </c>
      <c r="L1" s="42"/>
      <c r="M1" s="41" t="s">
        <v>19</v>
      </c>
      <c r="N1" s="42"/>
      <c r="O1" s="41" t="s">
        <v>20</v>
      </c>
      <c r="P1" s="42"/>
      <c r="Q1" s="41" t="s">
        <v>21</v>
      </c>
      <c r="R1" s="42"/>
      <c r="S1" s="41" t="s">
        <v>22</v>
      </c>
      <c r="T1" s="42"/>
      <c r="U1" s="41" t="s">
        <v>23</v>
      </c>
      <c r="V1" s="42"/>
    </row>
    <row r="2" spans="1:22" s="14" customFormat="1" ht="14.5">
      <c r="A2" s="13" t="s">
        <v>36</v>
      </c>
      <c r="B2" s="15" t="s">
        <v>10</v>
      </c>
      <c r="C2" s="16" t="s">
        <v>29</v>
      </c>
      <c r="D2" s="15" t="s">
        <v>8</v>
      </c>
      <c r="E2" s="16" t="s">
        <v>29</v>
      </c>
      <c r="F2" s="15" t="s">
        <v>8</v>
      </c>
      <c r="G2" s="16" t="s">
        <v>29</v>
      </c>
      <c r="H2" s="15" t="s">
        <v>8</v>
      </c>
      <c r="I2" s="16" t="s">
        <v>29</v>
      </c>
      <c r="J2" s="15" t="s">
        <v>8</v>
      </c>
      <c r="K2" s="16" t="s">
        <v>29</v>
      </c>
      <c r="L2" s="18" t="s">
        <v>8</v>
      </c>
      <c r="M2" s="16" t="s">
        <v>29</v>
      </c>
      <c r="N2" s="18" t="s">
        <v>8</v>
      </c>
      <c r="O2" s="16" t="s">
        <v>29</v>
      </c>
      <c r="P2" s="18" t="s">
        <v>8</v>
      </c>
      <c r="Q2" s="16" t="s">
        <v>29</v>
      </c>
      <c r="R2" s="18" t="s">
        <v>8</v>
      </c>
      <c r="S2" s="16" t="s">
        <v>29</v>
      </c>
      <c r="T2" s="18" t="s">
        <v>8</v>
      </c>
      <c r="U2" s="16" t="s">
        <v>29</v>
      </c>
      <c r="V2" s="18" t="s">
        <v>8</v>
      </c>
    </row>
    <row r="3" spans="1:22" ht="14.5">
      <c r="A3" s="13">
        <v>1</v>
      </c>
      <c r="B3" s="15" t="s">
        <v>0</v>
      </c>
      <c r="C3" s="17">
        <v>27628</v>
      </c>
      <c r="D3" s="12">
        <f>C3/13410</f>
        <v>2.0602535421327368</v>
      </c>
      <c r="E3" s="17">
        <v>26901</v>
      </c>
      <c r="F3" s="12">
        <f>E3/11495.5</f>
        <v>2.340133095559132</v>
      </c>
      <c r="G3" s="17">
        <v>30718</v>
      </c>
      <c r="H3" s="12">
        <f>G3/14821</f>
        <v>2.0725996896295795</v>
      </c>
      <c r="I3" s="17">
        <v>13569</v>
      </c>
      <c r="J3" s="10">
        <f>I3/14780</f>
        <v>0.91806495263870092</v>
      </c>
      <c r="K3" s="17">
        <v>7724</v>
      </c>
      <c r="L3" s="10">
        <f>K3/9034.5</f>
        <v>0.85494493331119592</v>
      </c>
      <c r="M3" s="17">
        <v>43551</v>
      </c>
      <c r="N3" s="12">
        <f>M3/12632</f>
        <v>3.4476725775807475</v>
      </c>
      <c r="O3" s="17">
        <v>25049</v>
      </c>
      <c r="P3" s="12">
        <f>O3/11953.5</f>
        <v>2.0955368720458445</v>
      </c>
      <c r="Q3" s="17">
        <v>27801</v>
      </c>
      <c r="R3" s="12">
        <f>Q3/9776</f>
        <v>2.8438011456628476</v>
      </c>
      <c r="S3" s="17">
        <v>20852</v>
      </c>
      <c r="T3" s="12">
        <f>S3/10206</f>
        <v>2.0431118949637468</v>
      </c>
      <c r="U3" s="17">
        <v>14736</v>
      </c>
      <c r="V3" s="10">
        <f>U3/15391</f>
        <v>0.95744266129556233</v>
      </c>
    </row>
    <row r="4" spans="1:22" ht="14.5">
      <c r="A4" s="13">
        <v>2</v>
      </c>
      <c r="B4" s="15" t="s">
        <v>1</v>
      </c>
      <c r="C4" s="17">
        <v>10598</v>
      </c>
      <c r="D4" s="10">
        <f t="shared" ref="D4:D12" si="0">C4/13410</f>
        <v>0.79030574198359438</v>
      </c>
      <c r="E4" s="17">
        <v>13015</v>
      </c>
      <c r="F4" s="10">
        <f t="shared" ref="F4:F12" si="1">E4/11495.5</f>
        <v>1.1321821582358313</v>
      </c>
      <c r="G4" s="17">
        <v>11943</v>
      </c>
      <c r="H4" s="10">
        <f t="shared" ref="H4:H12" si="2">G4/14821</f>
        <v>0.80581607179002768</v>
      </c>
      <c r="I4" s="17">
        <v>10455</v>
      </c>
      <c r="J4" s="10">
        <f t="shared" ref="J4:J12" si="3">I4/14780</f>
        <v>0.70737483085250341</v>
      </c>
      <c r="K4" s="17">
        <v>9055</v>
      </c>
      <c r="L4" s="10">
        <f t="shared" ref="L4:L12" si="4">K4/9034.5</f>
        <v>1.0022690796391609</v>
      </c>
      <c r="M4" s="17">
        <v>12202</v>
      </c>
      <c r="N4" s="10">
        <f t="shared" ref="N4:N12" si="5">M4/12632</f>
        <v>0.96595946801773269</v>
      </c>
      <c r="O4" s="17">
        <v>8890</v>
      </c>
      <c r="P4" s="10">
        <f t="shared" ref="P4:P12" si="6">O4/11953.5</f>
        <v>0.74371522984899818</v>
      </c>
      <c r="Q4" s="17">
        <v>12099</v>
      </c>
      <c r="R4" s="10">
        <f t="shared" ref="R4:R12" si="7">Q4/9776</f>
        <v>1.2376227495908347</v>
      </c>
      <c r="S4" s="17">
        <v>9485</v>
      </c>
      <c r="T4" s="10">
        <f t="shared" ref="T4:T12" si="8">S4/10206</f>
        <v>0.92935528120713307</v>
      </c>
      <c r="U4" s="17">
        <v>13355</v>
      </c>
      <c r="V4" s="10">
        <f t="shared" ref="V4:V12" si="9">U4/15391</f>
        <v>0.86771489831719839</v>
      </c>
    </row>
    <row r="5" spans="1:22" ht="14.5">
      <c r="A5" s="13">
        <v>3</v>
      </c>
      <c r="B5" s="15" t="s">
        <v>2</v>
      </c>
      <c r="C5" s="17">
        <v>13364</v>
      </c>
      <c r="D5" s="10">
        <f t="shared" si="0"/>
        <v>0.99656972408650257</v>
      </c>
      <c r="E5" s="17">
        <v>10671</v>
      </c>
      <c r="F5" s="10">
        <f t="shared" si="1"/>
        <v>0.92827628202340051</v>
      </c>
      <c r="G5" s="17">
        <v>11528</v>
      </c>
      <c r="H5" s="10">
        <f t="shared" si="2"/>
        <v>0.77781526212806151</v>
      </c>
      <c r="I5" s="17">
        <v>10390</v>
      </c>
      <c r="J5" s="10">
        <f t="shared" si="3"/>
        <v>0.70297699594046004</v>
      </c>
      <c r="K5" s="17">
        <v>8278</v>
      </c>
      <c r="L5" s="10">
        <f t="shared" si="4"/>
        <v>0.91626542697437596</v>
      </c>
      <c r="M5" s="17">
        <v>16307</v>
      </c>
      <c r="N5" s="10">
        <f t="shared" si="5"/>
        <v>1.2909278024065864</v>
      </c>
      <c r="O5" s="17">
        <v>11732</v>
      </c>
      <c r="P5" s="10">
        <f t="shared" si="6"/>
        <v>0.98146986238340239</v>
      </c>
      <c r="Q5" s="17">
        <v>15881</v>
      </c>
      <c r="R5" s="10">
        <f t="shared" si="7"/>
        <v>1.6244885433715222</v>
      </c>
      <c r="S5" s="17">
        <v>8999</v>
      </c>
      <c r="T5" s="10">
        <f t="shared" si="8"/>
        <v>0.88173623358808539</v>
      </c>
      <c r="U5" s="17">
        <v>13997</v>
      </c>
      <c r="V5" s="10">
        <f t="shared" si="9"/>
        <v>0.90942758755116626</v>
      </c>
    </row>
    <row r="6" spans="1:22" ht="14.5">
      <c r="A6" s="13">
        <v>4</v>
      </c>
      <c r="B6" s="15" t="s">
        <v>3</v>
      </c>
      <c r="C6" s="17">
        <v>27334</v>
      </c>
      <c r="D6" s="12">
        <f t="shared" si="0"/>
        <v>2.0383296047725579</v>
      </c>
      <c r="E6" s="17">
        <v>29722</v>
      </c>
      <c r="F6" s="12">
        <f t="shared" si="1"/>
        <v>2.5855334696185466</v>
      </c>
      <c r="G6" s="17">
        <v>16072</v>
      </c>
      <c r="H6" s="10">
        <f t="shared" si="2"/>
        <v>1.0844072599689629</v>
      </c>
      <c r="I6" s="17">
        <v>11918</v>
      </c>
      <c r="J6" s="10">
        <f t="shared" si="3"/>
        <v>0.80635994587280113</v>
      </c>
      <c r="K6" s="17">
        <v>8820</v>
      </c>
      <c r="L6" s="10">
        <f t="shared" si="4"/>
        <v>0.97625767889755932</v>
      </c>
      <c r="M6" s="17">
        <v>14182</v>
      </c>
      <c r="N6" s="10">
        <f t="shared" si="5"/>
        <v>1.1227042431918937</v>
      </c>
      <c r="O6" s="17">
        <v>9667</v>
      </c>
      <c r="P6" s="10">
        <f t="shared" si="6"/>
        <v>0.808717112142887</v>
      </c>
      <c r="Q6" s="17">
        <v>14053</v>
      </c>
      <c r="R6" s="10">
        <f t="shared" si="7"/>
        <v>1.4375</v>
      </c>
      <c r="S6" s="17">
        <v>10186</v>
      </c>
      <c r="T6" s="10">
        <f t="shared" si="8"/>
        <v>0.99804036841073873</v>
      </c>
      <c r="U6" s="17">
        <v>12873</v>
      </c>
      <c r="V6" s="10">
        <f t="shared" si="9"/>
        <v>0.83639789487362748</v>
      </c>
    </row>
    <row r="7" spans="1:22" ht="14.5">
      <c r="A7" s="13">
        <v>5</v>
      </c>
      <c r="B7" s="15" t="s">
        <v>4</v>
      </c>
      <c r="C7" s="17">
        <v>10291</v>
      </c>
      <c r="D7" s="10">
        <f t="shared" si="0"/>
        <v>0.76741237882177482</v>
      </c>
      <c r="E7" s="17">
        <v>10487</v>
      </c>
      <c r="F7" s="10">
        <f t="shared" si="1"/>
        <v>0.91227001870297075</v>
      </c>
      <c r="G7" s="17">
        <v>12306</v>
      </c>
      <c r="H7" s="10">
        <f t="shared" si="2"/>
        <v>0.83030834626543415</v>
      </c>
      <c r="I7" s="17">
        <v>15035</v>
      </c>
      <c r="J7" s="10">
        <f t="shared" si="3"/>
        <v>1.017253044654939</v>
      </c>
      <c r="K7" s="17">
        <v>10542</v>
      </c>
      <c r="L7" s="10">
        <f t="shared" si="4"/>
        <v>1.1668603685870829</v>
      </c>
      <c r="M7" s="17">
        <v>14983</v>
      </c>
      <c r="N7" s="10">
        <f t="shared" si="5"/>
        <v>1.1861146295123497</v>
      </c>
      <c r="O7" s="17">
        <v>7741</v>
      </c>
      <c r="P7" s="10">
        <f t="shared" si="6"/>
        <v>0.64759275525996574</v>
      </c>
      <c r="Q7" s="17">
        <v>9249</v>
      </c>
      <c r="R7" s="10">
        <f t="shared" si="7"/>
        <v>0.94609247135842878</v>
      </c>
      <c r="S7" s="17">
        <v>12913</v>
      </c>
      <c r="T7" s="10">
        <f t="shared" si="8"/>
        <v>1.2652361356065061</v>
      </c>
      <c r="U7" s="17">
        <v>10880</v>
      </c>
      <c r="V7" s="10">
        <f t="shared" si="9"/>
        <v>0.70690663374699503</v>
      </c>
    </row>
    <row r="8" spans="1:22" ht="14.5">
      <c r="A8" s="13">
        <v>6</v>
      </c>
      <c r="B8" s="15" t="s">
        <v>5</v>
      </c>
      <c r="C8" s="17">
        <v>28486</v>
      </c>
      <c r="D8" s="12">
        <f t="shared" si="0"/>
        <v>2.124235645041014</v>
      </c>
      <c r="E8" s="17">
        <v>35189</v>
      </c>
      <c r="F8" s="12">
        <f t="shared" si="1"/>
        <v>3.0611108694706624</v>
      </c>
      <c r="G8" s="17">
        <v>13664</v>
      </c>
      <c r="H8" s="10">
        <f t="shared" si="2"/>
        <v>0.92193509209904867</v>
      </c>
      <c r="I8" s="17">
        <v>12255</v>
      </c>
      <c r="J8" s="10">
        <f t="shared" si="3"/>
        <v>0.82916102841677941</v>
      </c>
      <c r="K8" s="17">
        <v>8883</v>
      </c>
      <c r="L8" s="10">
        <f t="shared" si="4"/>
        <v>0.98323094803254196</v>
      </c>
      <c r="M8" s="17">
        <v>32068</v>
      </c>
      <c r="N8" s="12">
        <f t="shared" si="5"/>
        <v>2.5386320455984799</v>
      </c>
      <c r="O8" s="17">
        <v>13026</v>
      </c>
      <c r="P8" s="10">
        <f t="shared" si="6"/>
        <v>1.0897226753670473</v>
      </c>
      <c r="Q8" s="17">
        <v>12856</v>
      </c>
      <c r="R8" s="10">
        <f t="shared" si="7"/>
        <v>1.3150572831423895</v>
      </c>
      <c r="S8" s="17">
        <v>8638</v>
      </c>
      <c r="T8" s="10">
        <f t="shared" si="8"/>
        <v>0.8463648834019204</v>
      </c>
      <c r="U8" s="17">
        <v>12840</v>
      </c>
      <c r="V8" s="10">
        <f t="shared" si="9"/>
        <v>0.83425378467935807</v>
      </c>
    </row>
    <row r="9" spans="1:22" ht="14.5">
      <c r="A9" s="13">
        <v>7</v>
      </c>
      <c r="B9" s="15" t="s">
        <v>6</v>
      </c>
      <c r="C9" s="17">
        <v>12402</v>
      </c>
      <c r="D9" s="10">
        <f t="shared" si="0"/>
        <v>0.92483221476510069</v>
      </c>
      <c r="E9" s="17">
        <v>11570</v>
      </c>
      <c r="F9" s="10">
        <f t="shared" si="1"/>
        <v>1.0064807968335436</v>
      </c>
      <c r="G9" s="17">
        <v>14440</v>
      </c>
      <c r="H9" s="10">
        <f t="shared" si="2"/>
        <v>0.97429323257539979</v>
      </c>
      <c r="I9" s="17">
        <v>13421</v>
      </c>
      <c r="J9" s="10">
        <f t="shared" si="3"/>
        <v>0.90805142083897161</v>
      </c>
      <c r="K9" s="17">
        <v>9368</v>
      </c>
      <c r="L9" s="10">
        <f t="shared" si="4"/>
        <v>1.0369140516907411</v>
      </c>
      <c r="M9" s="17">
        <v>34293</v>
      </c>
      <c r="N9" s="12">
        <f t="shared" si="5"/>
        <v>2.7147720075997466</v>
      </c>
      <c r="O9" s="17">
        <v>31640</v>
      </c>
      <c r="P9" s="12">
        <f t="shared" si="6"/>
        <v>2.6469234952106078</v>
      </c>
      <c r="Q9" s="17">
        <v>28381</v>
      </c>
      <c r="R9" s="12">
        <f t="shared" si="7"/>
        <v>2.9031301145662849</v>
      </c>
      <c r="S9" s="17">
        <v>30106</v>
      </c>
      <c r="T9" s="12">
        <f t="shared" si="8"/>
        <v>2.9498334313149126</v>
      </c>
      <c r="U9" s="17">
        <v>13349</v>
      </c>
      <c r="V9" s="10">
        <f t="shared" si="9"/>
        <v>0.8673250601000585</v>
      </c>
    </row>
    <row r="10" spans="1:22" ht="14.5">
      <c r="A10" s="13">
        <v>8</v>
      </c>
      <c r="B10" s="15" t="s">
        <v>7</v>
      </c>
      <c r="C10" s="17">
        <v>29764</v>
      </c>
      <c r="D10" s="12">
        <f t="shared" si="0"/>
        <v>2.2195376584638331</v>
      </c>
      <c r="E10" s="17">
        <v>35534</v>
      </c>
      <c r="F10" s="12">
        <f t="shared" si="1"/>
        <v>3.0911226131964682</v>
      </c>
      <c r="G10" s="17">
        <v>36169</v>
      </c>
      <c r="H10" s="12">
        <f t="shared" si="2"/>
        <v>2.4403886377437418</v>
      </c>
      <c r="I10" s="17">
        <v>31747</v>
      </c>
      <c r="J10" s="12">
        <f t="shared" si="3"/>
        <v>2.1479702300405954</v>
      </c>
      <c r="K10" s="17">
        <v>9881</v>
      </c>
      <c r="L10" s="10">
        <f t="shared" si="4"/>
        <v>1.093696386075599</v>
      </c>
      <c r="M10" s="17">
        <v>35177</v>
      </c>
      <c r="N10" s="12">
        <f t="shared" si="5"/>
        <v>2.7847530082330589</v>
      </c>
      <c r="O10" s="17">
        <v>25648</v>
      </c>
      <c r="P10" s="12">
        <f t="shared" si="6"/>
        <v>2.145647718241519</v>
      </c>
      <c r="Q10" s="17">
        <v>27504</v>
      </c>
      <c r="R10" s="12">
        <f t="shared" si="7"/>
        <v>2.8134206219312601</v>
      </c>
      <c r="S10" s="17">
        <v>23114</v>
      </c>
      <c r="T10" s="12">
        <f t="shared" si="8"/>
        <v>2.2647462277091908</v>
      </c>
      <c r="U10" s="17">
        <v>13081</v>
      </c>
      <c r="V10" s="10">
        <f t="shared" si="9"/>
        <v>0.84991228640114358</v>
      </c>
    </row>
    <row r="11" spans="1:22" ht="14.5">
      <c r="A11" s="13">
        <v>9</v>
      </c>
      <c r="B11" s="15" t="s">
        <v>12</v>
      </c>
      <c r="C11" s="17">
        <v>13012</v>
      </c>
      <c r="D11" s="10">
        <f t="shared" si="0"/>
        <v>0.9703206562266965</v>
      </c>
      <c r="E11" s="17">
        <v>11930</v>
      </c>
      <c r="F11" s="10">
        <f t="shared" si="1"/>
        <v>1.0377973989822105</v>
      </c>
      <c r="G11" s="17">
        <v>15061</v>
      </c>
      <c r="H11" s="10">
        <f t="shared" si="2"/>
        <v>1.0161932393225828</v>
      </c>
      <c r="I11" s="17">
        <v>13433</v>
      </c>
      <c r="J11" s="10">
        <f t="shared" si="3"/>
        <v>0.90886332882273346</v>
      </c>
      <c r="K11" s="17">
        <v>8296</v>
      </c>
      <c r="L11" s="10">
        <f t="shared" si="4"/>
        <v>0.91825778958437099</v>
      </c>
      <c r="M11" s="17">
        <v>13287</v>
      </c>
      <c r="N11" s="10">
        <f t="shared" si="5"/>
        <v>1.0518524382520582</v>
      </c>
      <c r="O11" s="17">
        <v>11308</v>
      </c>
      <c r="P11" s="10">
        <f t="shared" si="6"/>
        <v>0.94599907976743214</v>
      </c>
      <c r="Q11" s="17">
        <v>11403</v>
      </c>
      <c r="R11" s="10">
        <f t="shared" si="7"/>
        <v>1.1664279869067102</v>
      </c>
      <c r="S11" s="17">
        <v>9834</v>
      </c>
      <c r="T11" s="10">
        <f t="shared" si="8"/>
        <v>0.96355085243974137</v>
      </c>
      <c r="U11" s="17">
        <v>15229</v>
      </c>
      <c r="V11" s="10">
        <f t="shared" si="9"/>
        <v>0.989474368137223</v>
      </c>
    </row>
    <row r="12" spans="1:22" ht="14.5">
      <c r="A12" s="19">
        <v>10</v>
      </c>
      <c r="B12" s="20" t="s">
        <v>12</v>
      </c>
      <c r="C12" s="21">
        <v>13808</v>
      </c>
      <c r="D12" s="11">
        <f t="shared" si="0"/>
        <v>1.0296793437733036</v>
      </c>
      <c r="E12" s="21">
        <v>11061</v>
      </c>
      <c r="F12" s="11">
        <f t="shared" si="1"/>
        <v>0.96220260101778954</v>
      </c>
      <c r="G12" s="21">
        <v>14581</v>
      </c>
      <c r="H12" s="11">
        <f t="shared" si="2"/>
        <v>0.98380676067741712</v>
      </c>
      <c r="I12" s="21">
        <v>16127</v>
      </c>
      <c r="J12" s="11">
        <f t="shared" si="3"/>
        <v>1.0911366711772665</v>
      </c>
      <c r="K12" s="21">
        <v>9773</v>
      </c>
      <c r="L12" s="11">
        <f t="shared" si="4"/>
        <v>1.0817422104156289</v>
      </c>
      <c r="M12" s="21">
        <v>11977</v>
      </c>
      <c r="N12" s="11">
        <f t="shared" si="5"/>
        <v>0.94814756174794168</v>
      </c>
      <c r="O12" s="21">
        <v>12599</v>
      </c>
      <c r="P12" s="11">
        <f t="shared" si="6"/>
        <v>1.054000920232568</v>
      </c>
      <c r="Q12" s="21">
        <v>8149</v>
      </c>
      <c r="R12" s="11">
        <f t="shared" si="7"/>
        <v>0.83357201309328965</v>
      </c>
      <c r="S12" s="21">
        <v>10578</v>
      </c>
      <c r="T12" s="11">
        <f t="shared" si="8"/>
        <v>1.0364491475602586</v>
      </c>
      <c r="U12" s="21">
        <v>15553</v>
      </c>
      <c r="V12" s="11">
        <f t="shared" si="9"/>
        <v>1.0105256318627769</v>
      </c>
    </row>
  </sheetData>
  <mergeCells count="11">
    <mergeCell ref="M1:N1"/>
    <mergeCell ref="O1:P1"/>
    <mergeCell ref="Q1:R1"/>
    <mergeCell ref="S1:T1"/>
    <mergeCell ref="U1:V1"/>
    <mergeCell ref="K1:L1"/>
    <mergeCell ref="A1:B1"/>
    <mergeCell ref="C1:D1"/>
    <mergeCell ref="E1:F1"/>
    <mergeCell ref="G1:H1"/>
    <mergeCell ref="I1:J1"/>
  </mergeCells>
  <phoneticPr fontId="18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H13" sqref="H13"/>
    </sheetView>
  </sheetViews>
  <sheetFormatPr defaultColWidth="8.90625" defaultRowHeight="14"/>
  <cols>
    <col min="1" max="1" width="4.90625" customWidth="1"/>
    <col min="2" max="2" width="11.453125" bestFit="1" customWidth="1"/>
    <col min="3" max="3" width="12.453125" bestFit="1" customWidth="1"/>
    <col min="5" max="5" width="12.453125" bestFit="1" customWidth="1"/>
    <col min="7" max="7" width="12.453125" bestFit="1" customWidth="1"/>
    <col min="9" max="9" width="12.453125" bestFit="1" customWidth="1"/>
    <col min="11" max="11" width="12.90625" bestFit="1" customWidth="1"/>
  </cols>
  <sheetData>
    <row r="1" spans="1:12" ht="14.5">
      <c r="A1" s="43" t="s">
        <v>11</v>
      </c>
      <c r="B1" s="42"/>
      <c r="C1" s="43" t="s">
        <v>24</v>
      </c>
      <c r="D1" s="42"/>
      <c r="E1" s="43" t="s">
        <v>25</v>
      </c>
      <c r="F1" s="42"/>
      <c r="G1" s="43" t="s">
        <v>26</v>
      </c>
      <c r="H1" s="42"/>
      <c r="I1" s="43" t="s">
        <v>27</v>
      </c>
      <c r="J1" s="42"/>
      <c r="K1" s="43" t="s">
        <v>28</v>
      </c>
      <c r="L1" s="42"/>
    </row>
    <row r="2" spans="1:12" ht="14.5">
      <c r="A2" s="24" t="s">
        <v>30</v>
      </c>
      <c r="B2" s="25" t="s">
        <v>10</v>
      </c>
      <c r="C2" s="4" t="s">
        <v>29</v>
      </c>
      <c r="D2" s="9" t="s">
        <v>8</v>
      </c>
      <c r="E2" s="4" t="s">
        <v>29</v>
      </c>
      <c r="F2" s="9" t="s">
        <v>8</v>
      </c>
      <c r="G2" s="4" t="s">
        <v>29</v>
      </c>
      <c r="H2" s="9" t="s">
        <v>8</v>
      </c>
      <c r="I2" s="4" t="s">
        <v>29</v>
      </c>
      <c r="J2" s="9" t="s">
        <v>8</v>
      </c>
      <c r="K2" s="4" t="s">
        <v>29</v>
      </c>
      <c r="L2" s="9" t="s">
        <v>8</v>
      </c>
    </row>
    <row r="3" spans="1:12" ht="14.5">
      <c r="A3" s="13">
        <v>1</v>
      </c>
      <c r="B3" s="15" t="s">
        <v>0</v>
      </c>
      <c r="C3" s="22">
        <v>42774</v>
      </c>
      <c r="D3" s="12">
        <f>C3/13716.5</f>
        <v>3.1184340028432911</v>
      </c>
      <c r="E3" s="22">
        <v>39103</v>
      </c>
      <c r="F3" s="12">
        <f>E3/13225</f>
        <v>2.9567485822306239</v>
      </c>
      <c r="G3" s="22">
        <v>32745</v>
      </c>
      <c r="H3" s="12">
        <f>G3/12693.5</f>
        <v>2.5796667585772246</v>
      </c>
      <c r="I3" s="22">
        <v>6421</v>
      </c>
      <c r="J3" s="10">
        <v>1.141206789300631</v>
      </c>
      <c r="K3" s="22">
        <v>31394</v>
      </c>
      <c r="L3" s="12">
        <v>2.7510844323708539</v>
      </c>
    </row>
    <row r="4" spans="1:12" ht="14.5">
      <c r="A4" s="13">
        <v>2</v>
      </c>
      <c r="B4" s="15" t="s">
        <v>1</v>
      </c>
      <c r="C4" s="22">
        <v>13643</v>
      </c>
      <c r="D4" s="10">
        <f t="shared" ref="D4:D14" si="0">C4/13716.5</f>
        <v>0.99464149017606529</v>
      </c>
      <c r="E4" s="22">
        <v>11673</v>
      </c>
      <c r="F4" s="10">
        <f t="shared" ref="F4:F14" si="1">E4/13225</f>
        <v>0.8826465028355388</v>
      </c>
      <c r="G4" s="22">
        <v>10812</v>
      </c>
      <c r="H4" s="10">
        <f t="shared" ref="H4:H14" si="2">G4/12693.5</f>
        <v>0.85177453027139871</v>
      </c>
      <c r="I4" s="22">
        <v>17469</v>
      </c>
      <c r="J4" s="12">
        <v>3.104772060783791</v>
      </c>
      <c r="K4" s="22">
        <v>11696</v>
      </c>
      <c r="L4" s="10">
        <v>1.0249309906673092</v>
      </c>
    </row>
    <row r="5" spans="1:12" ht="14.5">
      <c r="A5" s="13">
        <v>3</v>
      </c>
      <c r="B5" s="15" t="s">
        <v>2</v>
      </c>
      <c r="C5" s="22">
        <v>19411</v>
      </c>
      <c r="D5" s="10">
        <f t="shared" si="0"/>
        <v>1.415156927787701</v>
      </c>
      <c r="E5" s="22">
        <v>18036</v>
      </c>
      <c r="F5" s="10">
        <f t="shared" si="1"/>
        <v>1.3637807183364838</v>
      </c>
      <c r="G5" s="22">
        <v>14909</v>
      </c>
      <c r="H5" s="10">
        <f t="shared" si="2"/>
        <v>1.1745381494465672</v>
      </c>
      <c r="I5" s="22">
        <v>12335</v>
      </c>
      <c r="J5" s="12">
        <v>2.1923042744157115</v>
      </c>
      <c r="K5" s="22">
        <v>36619</v>
      </c>
      <c r="L5" s="12">
        <v>3.2089558778425271</v>
      </c>
    </row>
    <row r="6" spans="1:12" ht="14.5">
      <c r="A6" s="13">
        <v>4</v>
      </c>
      <c r="B6" s="15" t="s">
        <v>3</v>
      </c>
      <c r="C6" s="22">
        <v>38348</v>
      </c>
      <c r="D6" s="12">
        <f t="shared" si="0"/>
        <v>2.7957569350781903</v>
      </c>
      <c r="E6" s="22">
        <v>35057</v>
      </c>
      <c r="F6" s="12">
        <f t="shared" si="1"/>
        <v>2.6508128544423442</v>
      </c>
      <c r="G6" s="22">
        <v>35084</v>
      </c>
      <c r="H6" s="12">
        <f t="shared" si="2"/>
        <v>2.7639342970811831</v>
      </c>
      <c r="I6" s="22">
        <v>15662</v>
      </c>
      <c r="J6" s="12">
        <v>2.7836132586865725</v>
      </c>
      <c r="K6" s="22">
        <v>28385</v>
      </c>
      <c r="L6" s="12">
        <v>2.4874030583183631</v>
      </c>
    </row>
    <row r="7" spans="1:12" ht="14.5">
      <c r="A7" s="13">
        <v>5</v>
      </c>
      <c r="B7" s="15" t="s">
        <v>4</v>
      </c>
      <c r="C7" s="22">
        <v>32764</v>
      </c>
      <c r="D7" s="12">
        <f t="shared" si="0"/>
        <v>2.3886559982502824</v>
      </c>
      <c r="E7" s="22">
        <v>29309</v>
      </c>
      <c r="F7" s="12">
        <f t="shared" si="1"/>
        <v>2.2161814744801513</v>
      </c>
      <c r="G7" s="22">
        <v>28528</v>
      </c>
      <c r="H7" s="12">
        <f t="shared" si="2"/>
        <v>2.2474494820183559</v>
      </c>
      <c r="I7" s="22">
        <v>7022</v>
      </c>
      <c r="J7" s="10">
        <v>1.2480227494890253</v>
      </c>
      <c r="K7" s="22">
        <v>23387</v>
      </c>
      <c r="L7" s="12">
        <v>2.0494238268413443</v>
      </c>
    </row>
    <row r="8" spans="1:12" ht="14.5">
      <c r="A8" s="13">
        <v>6</v>
      </c>
      <c r="B8" s="15" t="s">
        <v>5</v>
      </c>
      <c r="C8" s="22">
        <v>34664</v>
      </c>
      <c r="D8" s="12">
        <f t="shared" si="0"/>
        <v>2.527175299821383</v>
      </c>
      <c r="E8" s="22">
        <v>26538</v>
      </c>
      <c r="F8" s="12">
        <f t="shared" si="1"/>
        <v>2.0066540642722117</v>
      </c>
      <c r="G8" s="22">
        <v>29446</v>
      </c>
      <c r="H8" s="12">
        <f t="shared" si="2"/>
        <v>2.3197699610036633</v>
      </c>
      <c r="I8" s="22">
        <v>12371</v>
      </c>
      <c r="J8" s="12">
        <v>2.1987025682040344</v>
      </c>
      <c r="K8" s="22">
        <v>38925</v>
      </c>
      <c r="L8" s="12">
        <v>3.4110327301406476</v>
      </c>
    </row>
    <row r="9" spans="1:12" ht="14.5">
      <c r="A9" s="13">
        <v>7</v>
      </c>
      <c r="B9" s="15" t="s">
        <v>6</v>
      </c>
      <c r="C9" s="22">
        <v>13676</v>
      </c>
      <c r="D9" s="10">
        <f t="shared" si="0"/>
        <v>0.99704735172966863</v>
      </c>
      <c r="E9" s="22">
        <v>14203</v>
      </c>
      <c r="F9" s="10">
        <f t="shared" si="1"/>
        <v>1.0739508506616258</v>
      </c>
      <c r="G9" s="22">
        <v>12595</v>
      </c>
      <c r="H9" s="10">
        <f t="shared" si="2"/>
        <v>0.99224012289754604</v>
      </c>
      <c r="I9" s="22">
        <v>16054</v>
      </c>
      <c r="J9" s="12">
        <v>2.8532835688260909</v>
      </c>
      <c r="K9" s="22">
        <v>13511</v>
      </c>
      <c r="L9" s="10">
        <v>1.1839810717258905</v>
      </c>
    </row>
    <row r="10" spans="1:12" ht="14.5">
      <c r="A10" s="13" t="s">
        <v>56</v>
      </c>
      <c r="B10" s="15" t="s">
        <v>7</v>
      </c>
      <c r="C10" s="22">
        <v>29587</v>
      </c>
      <c r="D10" s="12">
        <f t="shared" si="0"/>
        <v>2.1570371450442898</v>
      </c>
      <c r="E10" s="22">
        <v>32195</v>
      </c>
      <c r="F10" s="12">
        <f t="shared" si="1"/>
        <v>2.434404536862004</v>
      </c>
      <c r="G10" s="22">
        <v>25994</v>
      </c>
      <c r="H10" s="12">
        <f t="shared" si="2"/>
        <v>2.0478197502658841</v>
      </c>
      <c r="I10" s="22" t="s">
        <v>60</v>
      </c>
      <c r="J10" s="10" t="s">
        <v>46</v>
      </c>
      <c r="K10" s="22" t="s">
        <v>46</v>
      </c>
      <c r="L10" s="10" t="s">
        <v>46</v>
      </c>
    </row>
    <row r="11" spans="1:12" s="35" customFormat="1" ht="14.5">
      <c r="A11" s="13" t="s">
        <v>40</v>
      </c>
      <c r="B11" s="15" t="s">
        <v>58</v>
      </c>
      <c r="C11" s="22" t="s">
        <v>46</v>
      </c>
      <c r="D11" s="10" t="s">
        <v>46</v>
      </c>
      <c r="E11" s="22" t="s">
        <v>60</v>
      </c>
      <c r="F11" s="10" t="s">
        <v>53</v>
      </c>
      <c r="G11" s="22" t="s">
        <v>46</v>
      </c>
      <c r="H11" s="10" t="s">
        <v>61</v>
      </c>
      <c r="I11" s="22">
        <v>19742</v>
      </c>
      <c r="J11" s="12">
        <v>3.5087532213631922</v>
      </c>
      <c r="K11" s="22"/>
      <c r="L11" s="10"/>
    </row>
    <row r="12" spans="1:12" s="35" customFormat="1" ht="14.5">
      <c r="A12" s="13" t="s">
        <v>57</v>
      </c>
      <c r="B12" s="15" t="s">
        <v>59</v>
      </c>
      <c r="C12" s="22" t="s">
        <v>46</v>
      </c>
      <c r="D12" s="10" t="s">
        <v>46</v>
      </c>
      <c r="E12" s="22" t="s">
        <v>53</v>
      </c>
      <c r="F12" s="10" t="s">
        <v>46</v>
      </c>
      <c r="G12" s="22" t="s">
        <v>46</v>
      </c>
      <c r="H12" s="10" t="s">
        <v>60</v>
      </c>
      <c r="I12" s="22" t="s">
        <v>46</v>
      </c>
      <c r="J12" s="10" t="s">
        <v>46</v>
      </c>
      <c r="K12" s="22">
        <v>25812</v>
      </c>
      <c r="L12" s="12">
        <v>2.2619287560793935</v>
      </c>
    </row>
    <row r="13" spans="1:12" ht="14.5">
      <c r="A13" s="13">
        <v>9</v>
      </c>
      <c r="B13" s="15" t="s">
        <v>12</v>
      </c>
      <c r="C13" s="22">
        <v>14260</v>
      </c>
      <c r="D13" s="10">
        <f t="shared" si="0"/>
        <v>1.0396238107388911</v>
      </c>
      <c r="E13" s="22">
        <v>14429</v>
      </c>
      <c r="F13" s="10">
        <f t="shared" si="1"/>
        <v>1.0910396975425332</v>
      </c>
      <c r="G13" s="22">
        <v>13951</v>
      </c>
      <c r="H13" s="10">
        <f t="shared" si="2"/>
        <v>1.0990664513333597</v>
      </c>
      <c r="I13" s="22">
        <v>5101</v>
      </c>
      <c r="J13" s="10">
        <v>0.90660268372878339</v>
      </c>
      <c r="K13" s="22">
        <v>11728</v>
      </c>
      <c r="L13" s="10">
        <v>1.0277351794242651</v>
      </c>
    </row>
    <row r="14" spans="1:12" ht="14.5">
      <c r="A14" s="19">
        <v>10</v>
      </c>
      <c r="B14" s="20" t="s">
        <v>12</v>
      </c>
      <c r="C14" s="23">
        <v>13173</v>
      </c>
      <c r="D14" s="11">
        <f t="shared" si="0"/>
        <v>0.9603761892611089</v>
      </c>
      <c r="E14" s="23">
        <v>12021</v>
      </c>
      <c r="F14" s="11">
        <f t="shared" si="1"/>
        <v>0.90896030245746695</v>
      </c>
      <c r="G14" s="23">
        <v>11436</v>
      </c>
      <c r="H14" s="11">
        <f t="shared" si="2"/>
        <v>0.90093354866664044</v>
      </c>
      <c r="I14" s="23">
        <v>6152</v>
      </c>
      <c r="J14" s="11">
        <v>1.0933973162712165</v>
      </c>
      <c r="K14" s="23">
        <v>11095</v>
      </c>
      <c r="L14" s="11">
        <v>0.97226482057573504</v>
      </c>
    </row>
    <row r="18" spans="9:9" ht="14.5">
      <c r="I18" s="2"/>
    </row>
  </sheetData>
  <mergeCells count="6">
    <mergeCell ref="K1:L1"/>
    <mergeCell ref="A1:B1"/>
    <mergeCell ref="C1:D1"/>
    <mergeCell ref="E1:F1"/>
    <mergeCell ref="G1:H1"/>
    <mergeCell ref="I1:J1"/>
  </mergeCells>
  <phoneticPr fontId="18" type="noConversion"/>
  <pageMargins left="0.7" right="0.7" top="0.75" bottom="0.75" header="0.3" footer="0.3"/>
  <pageSetup paperSize="9"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Specificity</vt:lpstr>
      <vt:lpstr>Sensitivity</vt:lpstr>
      <vt:lpstr>Practical 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GerardSN</dc:creator>
  <cp:lastModifiedBy>ning Shao</cp:lastModifiedBy>
  <dcterms:created xsi:type="dcterms:W3CDTF">2015-11-06T06:24:30Z</dcterms:created>
  <dcterms:modified xsi:type="dcterms:W3CDTF">2016-10-27T03:48:16Z</dcterms:modified>
</cp:coreProperties>
</file>