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icto\Desktop\"/>
    </mc:Choice>
  </mc:AlternateContent>
  <bookViews>
    <workbookView xWindow="0" yWindow="630" windowWidth="28800" windowHeight="15630" tabRatio="500" activeTab="7"/>
  </bookViews>
  <sheets>
    <sheet name="Single Crystal Silicon" sheetId="2" r:id="rId1"/>
    <sheet name="Multi Crystal Silicon" sheetId="1" r:id="rId2"/>
    <sheet name="Amorphous Silicon" sheetId="3" r:id="rId3"/>
    <sheet name="Ribbon Silicon" sheetId="4" r:id="rId4"/>
    <sheet name="Cadmium Telluride" sheetId="5" r:id="rId5"/>
    <sheet name="Copper Indium Diselenide" sheetId="6" r:id="rId6"/>
    <sheet name="Organic" sheetId="16" r:id="rId7"/>
    <sheet name="GaAs" sheetId="19" r:id="rId8"/>
  </sheets>
  <definedNames>
    <definedName name="_xlchart.v1.0" hidden="1">#REF!</definedName>
    <definedName name="_xlchart.v1.1" hidden="1">#REF!</definedName>
    <definedName name="_xlchart.v1.2" hidden="1">#REF!</definedName>
    <definedName name="_xlchart.v1.3" hidden="1">#REF!</definedName>
    <definedName name="_xlchart.v1.4" hidden="1">#REF!</definedName>
    <definedName name="_xlchart.v1.5" hidden="1">#REF!</definedName>
    <definedName name="_xlchart.v1.6" hidden="1">#REF!</definedName>
    <definedName name="_xlchart.v1.7" hidden="1">#REF!</definedName>
    <definedName name="_xlchart.v1.8" hidden="1">#REF!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9" i="19" l="1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5" i="19"/>
  <c r="A4" i="19"/>
  <c r="A3" i="19"/>
  <c r="A2" i="19"/>
  <c r="A1" i="19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A1" i="16"/>
  <c r="B22" i="2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2" i="6"/>
  <c r="A1" i="6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1" i="4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" i="3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1" i="2"/>
  <c r="B24" i="2"/>
  <c r="B48" i="16"/>
  <c r="X26" i="2"/>
  <c r="X33" i="2"/>
  <c r="X39" i="2"/>
  <c r="X43" i="2"/>
  <c r="X46" i="2"/>
  <c r="X27" i="2"/>
  <c r="X37" i="2"/>
  <c r="X41" i="2"/>
  <c r="X44" i="2"/>
  <c r="X25" i="2"/>
  <c r="F27" i="6"/>
  <c r="F37" i="6"/>
  <c r="F41" i="6"/>
  <c r="F44" i="6"/>
  <c r="E41" i="4"/>
  <c r="E44" i="4"/>
  <c r="C26" i="19"/>
  <c r="C30" i="19"/>
  <c r="C31" i="19"/>
  <c r="C32" i="19"/>
  <c r="B26" i="19"/>
  <c r="B33" i="19"/>
  <c r="B30" i="19"/>
  <c r="B38" i="19"/>
  <c r="B42" i="19"/>
  <c r="B45" i="19"/>
  <c r="B36" i="19"/>
  <c r="B40" i="19"/>
  <c r="C26" i="6"/>
  <c r="C33" i="6"/>
  <c r="C36" i="6"/>
  <c r="E26" i="6"/>
  <c r="E36" i="6"/>
  <c r="E40" i="6"/>
  <c r="G26" i="6"/>
  <c r="G30" i="6"/>
  <c r="H26" i="6"/>
  <c r="H36" i="6"/>
  <c r="H40" i="6"/>
  <c r="C27" i="6"/>
  <c r="C37" i="6"/>
  <c r="C41" i="6"/>
  <c r="C44" i="6"/>
  <c r="E27" i="6"/>
  <c r="E37" i="6"/>
  <c r="E41" i="6"/>
  <c r="E44" i="6"/>
  <c r="G27" i="6"/>
  <c r="G37" i="6"/>
  <c r="G41" i="6"/>
  <c r="G44" i="6"/>
  <c r="H27" i="6"/>
  <c r="H37" i="6"/>
  <c r="H41" i="6"/>
  <c r="H44" i="6"/>
  <c r="E30" i="6"/>
  <c r="E38" i="6"/>
  <c r="E42" i="6"/>
  <c r="E45" i="6"/>
  <c r="E33" i="6"/>
  <c r="E39" i="6"/>
  <c r="E43" i="6"/>
  <c r="E46" i="6"/>
  <c r="G33" i="6"/>
  <c r="G39" i="6"/>
  <c r="G43" i="6"/>
  <c r="G46" i="6"/>
  <c r="H33" i="6"/>
  <c r="H39" i="6"/>
  <c r="H43" i="6"/>
  <c r="H46" i="6"/>
  <c r="G26" i="5"/>
  <c r="G36" i="5"/>
  <c r="G40" i="5"/>
  <c r="H26" i="5"/>
  <c r="H36" i="5"/>
  <c r="H40" i="5"/>
  <c r="I26" i="5"/>
  <c r="I36" i="5"/>
  <c r="I40" i="5"/>
  <c r="J26" i="5"/>
  <c r="J36" i="5"/>
  <c r="J40" i="5"/>
  <c r="K26" i="5"/>
  <c r="K36" i="5"/>
  <c r="K40" i="5"/>
  <c r="O26" i="5"/>
  <c r="O36" i="5"/>
  <c r="O40" i="5"/>
  <c r="M26" i="5"/>
  <c r="M36" i="5"/>
  <c r="M40" i="5"/>
  <c r="N26" i="5"/>
  <c r="N36" i="5"/>
  <c r="N40" i="5"/>
  <c r="B26" i="5"/>
  <c r="B36" i="5"/>
  <c r="C26" i="5"/>
  <c r="C36" i="5"/>
  <c r="C40" i="5"/>
  <c r="D26" i="5"/>
  <c r="D36" i="5"/>
  <c r="D40" i="5"/>
  <c r="G27" i="5"/>
  <c r="G37" i="5"/>
  <c r="G41" i="5"/>
  <c r="G44" i="5"/>
  <c r="H27" i="5"/>
  <c r="H37" i="5"/>
  <c r="H41" i="5"/>
  <c r="H44" i="5"/>
  <c r="I27" i="5"/>
  <c r="I37" i="5"/>
  <c r="I41" i="5"/>
  <c r="J27" i="5"/>
  <c r="J37" i="5"/>
  <c r="J41" i="5"/>
  <c r="J44" i="5"/>
  <c r="K27" i="5"/>
  <c r="K37" i="5"/>
  <c r="K41" i="5"/>
  <c r="K44" i="5"/>
  <c r="O27" i="5"/>
  <c r="O37" i="5"/>
  <c r="O41" i="5"/>
  <c r="O44" i="5"/>
  <c r="M27" i="5"/>
  <c r="M37" i="5"/>
  <c r="M41" i="5"/>
  <c r="N27" i="5"/>
  <c r="N37" i="5"/>
  <c r="N41" i="5"/>
  <c r="G30" i="5"/>
  <c r="G38" i="5"/>
  <c r="G42" i="5"/>
  <c r="G45" i="5"/>
  <c r="G33" i="5"/>
  <c r="G39" i="5"/>
  <c r="G43" i="5"/>
  <c r="G46" i="5"/>
  <c r="I30" i="5"/>
  <c r="I38" i="5"/>
  <c r="I42" i="5"/>
  <c r="I45" i="5"/>
  <c r="J30" i="5"/>
  <c r="J38" i="5"/>
  <c r="J42" i="5"/>
  <c r="J45" i="5"/>
  <c r="J33" i="5"/>
  <c r="J39" i="5"/>
  <c r="J43" i="5"/>
  <c r="J46" i="5"/>
  <c r="N30" i="5"/>
  <c r="N38" i="5"/>
  <c r="N42" i="5"/>
  <c r="N45" i="5"/>
  <c r="N33" i="5"/>
  <c r="N39" i="5"/>
  <c r="N43" i="5"/>
  <c r="N46" i="5"/>
  <c r="B30" i="5"/>
  <c r="B38" i="5"/>
  <c r="B42" i="5"/>
  <c r="B45" i="5"/>
  <c r="C30" i="5"/>
  <c r="C38" i="5"/>
  <c r="C42" i="5"/>
  <c r="C45" i="5"/>
  <c r="I33" i="5"/>
  <c r="I39" i="5"/>
  <c r="I43" i="5"/>
  <c r="I46" i="5"/>
  <c r="K33" i="5"/>
  <c r="K39" i="5"/>
  <c r="K43" i="5"/>
  <c r="K46" i="5"/>
  <c r="O33" i="5"/>
  <c r="O39" i="5"/>
  <c r="O43" i="5"/>
  <c r="O46" i="5"/>
  <c r="M33" i="5"/>
  <c r="M39" i="5"/>
  <c r="M43" i="5"/>
  <c r="M46" i="5"/>
  <c r="B33" i="5"/>
  <c r="B39" i="5"/>
  <c r="B43" i="5"/>
  <c r="B46" i="5"/>
  <c r="I44" i="5"/>
  <c r="M44" i="5"/>
  <c r="N44" i="5"/>
  <c r="D26" i="4"/>
  <c r="D36" i="4"/>
  <c r="D40" i="4"/>
  <c r="E26" i="4"/>
  <c r="B26" i="4"/>
  <c r="D27" i="4"/>
  <c r="D28" i="4"/>
  <c r="D37" i="4"/>
  <c r="D41" i="4"/>
  <c r="D44" i="4"/>
  <c r="D30" i="4"/>
  <c r="D38" i="4"/>
  <c r="D42" i="4"/>
  <c r="D45" i="4"/>
  <c r="D33" i="4"/>
  <c r="D39" i="4"/>
  <c r="D43" i="4"/>
  <c r="D46" i="4"/>
  <c r="E30" i="4"/>
  <c r="E38" i="4"/>
  <c r="E42" i="4"/>
  <c r="E45" i="4"/>
  <c r="C27" i="3"/>
  <c r="C37" i="3"/>
  <c r="C41" i="3"/>
  <c r="C44" i="3"/>
  <c r="E27" i="3"/>
  <c r="E37" i="3"/>
  <c r="E41" i="3"/>
  <c r="E44" i="3"/>
  <c r="F27" i="3"/>
  <c r="F26" i="3"/>
  <c r="F28" i="3"/>
  <c r="F37" i="3"/>
  <c r="F41" i="3"/>
  <c r="F44" i="3"/>
  <c r="G27" i="3"/>
  <c r="G37" i="3"/>
  <c r="G41" i="3"/>
  <c r="G44" i="3"/>
  <c r="J27" i="3"/>
  <c r="J37" i="3"/>
  <c r="J41" i="3"/>
  <c r="J44" i="3"/>
  <c r="K27" i="3"/>
  <c r="K37" i="3"/>
  <c r="K41" i="3"/>
  <c r="K44" i="3"/>
  <c r="N27" i="3"/>
  <c r="N37" i="3"/>
  <c r="N41" i="3"/>
  <c r="N44" i="3"/>
  <c r="O27" i="3"/>
  <c r="O37" i="3"/>
  <c r="O41" i="3"/>
  <c r="O44" i="3"/>
  <c r="P27" i="3"/>
  <c r="P37" i="3"/>
  <c r="P41" i="3"/>
  <c r="P44" i="3"/>
  <c r="Q27" i="3"/>
  <c r="Q26" i="3"/>
  <c r="Q28" i="3"/>
  <c r="Q37" i="3"/>
  <c r="Q41" i="3"/>
  <c r="Q44" i="3"/>
  <c r="H27" i="3"/>
  <c r="H37" i="3"/>
  <c r="H41" i="3"/>
  <c r="H44" i="3"/>
  <c r="S27" i="3"/>
  <c r="S37" i="3"/>
  <c r="S41" i="3"/>
  <c r="S44" i="3"/>
  <c r="T27" i="3"/>
  <c r="T37" i="3"/>
  <c r="T41" i="3"/>
  <c r="T44" i="3"/>
  <c r="C26" i="3"/>
  <c r="C36" i="3"/>
  <c r="C40" i="3"/>
  <c r="D26" i="3"/>
  <c r="D30" i="3"/>
  <c r="D38" i="3"/>
  <c r="D42" i="3"/>
  <c r="D45" i="3"/>
  <c r="E26" i="3"/>
  <c r="E33" i="3"/>
  <c r="E39" i="3"/>
  <c r="E30" i="3"/>
  <c r="E38" i="3"/>
  <c r="E42" i="3"/>
  <c r="E45" i="3"/>
  <c r="E43" i="3"/>
  <c r="E46" i="3"/>
  <c r="F33" i="3"/>
  <c r="F39" i="3"/>
  <c r="F43" i="3"/>
  <c r="F46" i="3"/>
  <c r="G26" i="3"/>
  <c r="J26" i="3"/>
  <c r="J30" i="3"/>
  <c r="J38" i="3"/>
  <c r="J42" i="3"/>
  <c r="J45" i="3"/>
  <c r="K26" i="3"/>
  <c r="K33" i="3"/>
  <c r="K39" i="3"/>
  <c r="K43" i="3"/>
  <c r="K46" i="3"/>
  <c r="K30" i="3"/>
  <c r="K38" i="3"/>
  <c r="K42" i="3"/>
  <c r="K45" i="3"/>
  <c r="M26" i="3"/>
  <c r="M33" i="3"/>
  <c r="M39" i="3"/>
  <c r="M30" i="3"/>
  <c r="M38" i="3"/>
  <c r="M42" i="3"/>
  <c r="M45" i="3"/>
  <c r="N26" i="3"/>
  <c r="N36" i="3"/>
  <c r="N40" i="3"/>
  <c r="O26" i="3"/>
  <c r="O30" i="3"/>
  <c r="O38" i="3"/>
  <c r="O42" i="3"/>
  <c r="O45" i="3"/>
  <c r="P26" i="3"/>
  <c r="P33" i="3"/>
  <c r="P39" i="3"/>
  <c r="P30" i="3"/>
  <c r="P38" i="3"/>
  <c r="P42" i="3"/>
  <c r="P45" i="3"/>
  <c r="Q33" i="3"/>
  <c r="Q39" i="3"/>
  <c r="Q43" i="3"/>
  <c r="Q46" i="3"/>
  <c r="Q30" i="3"/>
  <c r="Q38" i="3"/>
  <c r="Q42" i="3"/>
  <c r="Q45" i="3"/>
  <c r="I26" i="3"/>
  <c r="H26" i="3"/>
  <c r="H28" i="3"/>
  <c r="H30" i="3"/>
  <c r="H38" i="3"/>
  <c r="H42" i="3"/>
  <c r="H45" i="3"/>
  <c r="S26" i="3"/>
  <c r="S33" i="3"/>
  <c r="S39" i="3"/>
  <c r="S30" i="3"/>
  <c r="S38" i="3"/>
  <c r="S42" i="3"/>
  <c r="S45" i="3"/>
  <c r="T26" i="3"/>
  <c r="T36" i="3"/>
  <c r="T40" i="3"/>
  <c r="D33" i="3"/>
  <c r="D39" i="3"/>
  <c r="D43" i="3"/>
  <c r="D46" i="3"/>
  <c r="J33" i="3"/>
  <c r="J39" i="3"/>
  <c r="J43" i="3"/>
  <c r="J46" i="3"/>
  <c r="M43" i="3"/>
  <c r="M46" i="3"/>
  <c r="O33" i="3"/>
  <c r="O39" i="3"/>
  <c r="O43" i="3"/>
  <c r="O46" i="3"/>
  <c r="P43" i="3"/>
  <c r="P46" i="3"/>
  <c r="H33" i="3"/>
  <c r="H34" i="3"/>
  <c r="H35" i="3"/>
  <c r="H39" i="3"/>
  <c r="H43" i="3"/>
  <c r="H46" i="3"/>
  <c r="S43" i="3"/>
  <c r="S46" i="3"/>
  <c r="W26" i="1"/>
  <c r="W33" i="1"/>
  <c r="W39" i="1"/>
  <c r="W43" i="1"/>
  <c r="W46" i="1"/>
  <c r="W30" i="1"/>
  <c r="W38" i="1"/>
  <c r="W42" i="1"/>
  <c r="W45" i="1"/>
  <c r="X26" i="1"/>
  <c r="X30" i="1"/>
  <c r="X38" i="1"/>
  <c r="X42" i="1"/>
  <c r="X45" i="1"/>
  <c r="X33" i="1"/>
  <c r="X39" i="1"/>
  <c r="X43" i="1"/>
  <c r="X46" i="1"/>
  <c r="C27" i="1"/>
  <c r="C37" i="1"/>
  <c r="C41" i="1"/>
  <c r="C44" i="1"/>
  <c r="F27" i="1"/>
  <c r="F37" i="1"/>
  <c r="F41" i="1"/>
  <c r="F44" i="1"/>
  <c r="G27" i="1"/>
  <c r="G37" i="1"/>
  <c r="G41" i="1"/>
  <c r="G44" i="1"/>
  <c r="H27" i="1"/>
  <c r="H37" i="1"/>
  <c r="H41" i="1"/>
  <c r="H44" i="1"/>
  <c r="K27" i="1"/>
  <c r="K37" i="1"/>
  <c r="K41" i="1"/>
  <c r="K44" i="1"/>
  <c r="N27" i="1"/>
  <c r="N37" i="1"/>
  <c r="N41" i="1"/>
  <c r="N44" i="1"/>
  <c r="Q27" i="1"/>
  <c r="Q37" i="1"/>
  <c r="Q41" i="1"/>
  <c r="Q44" i="1"/>
  <c r="S27" i="1"/>
  <c r="S26" i="1"/>
  <c r="S28" i="1"/>
  <c r="S37" i="1"/>
  <c r="S41" i="1"/>
  <c r="S44" i="1"/>
  <c r="T27" i="1"/>
  <c r="T37" i="1"/>
  <c r="T41" i="1"/>
  <c r="T44" i="1"/>
  <c r="U27" i="1"/>
  <c r="U37" i="1"/>
  <c r="U41" i="1"/>
  <c r="U44" i="1"/>
  <c r="V27" i="1"/>
  <c r="V37" i="1"/>
  <c r="V41" i="1"/>
  <c r="V44" i="1"/>
  <c r="Y27" i="1"/>
  <c r="Y37" i="1"/>
  <c r="Y41" i="1"/>
  <c r="Y44" i="1"/>
  <c r="Z27" i="1"/>
  <c r="Z26" i="1"/>
  <c r="Z28" i="1"/>
  <c r="Z37" i="1"/>
  <c r="Z41" i="1"/>
  <c r="Z44" i="1"/>
  <c r="AA27" i="1"/>
  <c r="AA37" i="1"/>
  <c r="AA41" i="1"/>
  <c r="AA44" i="1"/>
  <c r="AB27" i="1"/>
  <c r="AB37" i="1"/>
  <c r="AB41" i="1"/>
  <c r="AB44" i="1"/>
  <c r="AC27" i="1"/>
  <c r="AC37" i="1"/>
  <c r="AC41" i="1"/>
  <c r="AC44" i="1"/>
  <c r="AE27" i="1"/>
  <c r="AE26" i="1"/>
  <c r="AE28" i="1"/>
  <c r="AE37" i="1"/>
  <c r="AE41" i="1"/>
  <c r="AE44" i="1"/>
  <c r="AI27" i="1"/>
  <c r="AI37" i="1"/>
  <c r="AI41" i="1"/>
  <c r="AI44" i="1"/>
  <c r="AJ27" i="1"/>
  <c r="AJ37" i="1"/>
  <c r="AJ41" i="1"/>
  <c r="AJ44" i="1"/>
  <c r="I27" i="1"/>
  <c r="I37" i="1"/>
  <c r="I41" i="1"/>
  <c r="I44" i="1"/>
  <c r="J27" i="1"/>
  <c r="J37" i="1"/>
  <c r="J41" i="1"/>
  <c r="J44" i="1"/>
  <c r="C26" i="1"/>
  <c r="C36" i="1"/>
  <c r="C40" i="1"/>
  <c r="C30" i="1"/>
  <c r="C38" i="1"/>
  <c r="C42" i="1"/>
  <c r="C45" i="1"/>
  <c r="C33" i="1"/>
  <c r="C39" i="1"/>
  <c r="C43" i="1"/>
  <c r="C46" i="1"/>
  <c r="D26" i="1"/>
  <c r="D30" i="1"/>
  <c r="D38" i="1"/>
  <c r="D42" i="1"/>
  <c r="D45" i="1"/>
  <c r="F26" i="1"/>
  <c r="F36" i="1"/>
  <c r="F40" i="1"/>
  <c r="G26" i="1"/>
  <c r="G30" i="1"/>
  <c r="G38" i="1"/>
  <c r="G42" i="1"/>
  <c r="G45" i="1"/>
  <c r="H26" i="1"/>
  <c r="H36" i="1"/>
  <c r="H40" i="1"/>
  <c r="H30" i="1"/>
  <c r="H38" i="1"/>
  <c r="H42" i="1"/>
  <c r="H45" i="1"/>
  <c r="K26" i="1"/>
  <c r="K30" i="1"/>
  <c r="K38" i="1"/>
  <c r="K42" i="1"/>
  <c r="K45" i="1"/>
  <c r="L26" i="1"/>
  <c r="L30" i="1"/>
  <c r="L38" i="1"/>
  <c r="L42" i="1"/>
  <c r="L45" i="1"/>
  <c r="L33" i="1"/>
  <c r="L39" i="1"/>
  <c r="L43" i="1"/>
  <c r="L46" i="1"/>
  <c r="M26" i="1"/>
  <c r="M30" i="1"/>
  <c r="N26" i="1"/>
  <c r="Q26" i="1"/>
  <c r="Q30" i="1"/>
  <c r="Q38" i="1"/>
  <c r="Q42" i="1"/>
  <c r="Q45" i="1"/>
  <c r="S30" i="1"/>
  <c r="S38" i="1"/>
  <c r="S42" i="1"/>
  <c r="S45" i="1"/>
  <c r="T26" i="1"/>
  <c r="T30" i="1"/>
  <c r="U26" i="1"/>
  <c r="U30" i="1"/>
  <c r="U38" i="1"/>
  <c r="U42" i="1"/>
  <c r="U45" i="1"/>
  <c r="V26" i="1"/>
  <c r="V30" i="1"/>
  <c r="V31" i="1"/>
  <c r="V32" i="1"/>
  <c r="Y26" i="1"/>
  <c r="Z30" i="1"/>
  <c r="Z38" i="1"/>
  <c r="Z42" i="1"/>
  <c r="Z45" i="1"/>
  <c r="AA26" i="1"/>
  <c r="AB26" i="1"/>
  <c r="AB30" i="1"/>
  <c r="AC26" i="1"/>
  <c r="AC30" i="1"/>
  <c r="AC38" i="1"/>
  <c r="AC42" i="1"/>
  <c r="AC45" i="1"/>
  <c r="AC33" i="1"/>
  <c r="AC39" i="1"/>
  <c r="AC43" i="1"/>
  <c r="AC46" i="1"/>
  <c r="AD26" i="1"/>
  <c r="AD30" i="1"/>
  <c r="AD38" i="1"/>
  <c r="AD42" i="1"/>
  <c r="AD45" i="1"/>
  <c r="AE33" i="1"/>
  <c r="AE30" i="1"/>
  <c r="AE38" i="1"/>
  <c r="AE42" i="1"/>
  <c r="AE45" i="1"/>
  <c r="AH26" i="1"/>
  <c r="AH30" i="1"/>
  <c r="AH38" i="1"/>
  <c r="AH42" i="1"/>
  <c r="AH45" i="1"/>
  <c r="AI26" i="1"/>
  <c r="AI36" i="1"/>
  <c r="AI40" i="1"/>
  <c r="AI30" i="1"/>
  <c r="AI31" i="1"/>
  <c r="AI32" i="1"/>
  <c r="AI38" i="1"/>
  <c r="AI42" i="1"/>
  <c r="AI45" i="1"/>
  <c r="AJ26" i="1"/>
  <c r="AJ30" i="1"/>
  <c r="R26" i="1"/>
  <c r="R36" i="1"/>
  <c r="R40" i="1"/>
  <c r="E26" i="1"/>
  <c r="E30" i="1"/>
  <c r="E38" i="1"/>
  <c r="E42" i="1"/>
  <c r="E45" i="1"/>
  <c r="I26" i="1"/>
  <c r="I36" i="1"/>
  <c r="I40" i="1"/>
  <c r="I30" i="1"/>
  <c r="I38" i="1"/>
  <c r="I42" i="1"/>
  <c r="I45" i="1"/>
  <c r="J26" i="1"/>
  <c r="J30" i="1"/>
  <c r="D33" i="1"/>
  <c r="G33" i="1"/>
  <c r="G39" i="1"/>
  <c r="G43" i="1"/>
  <c r="G46" i="1"/>
  <c r="H33" i="1"/>
  <c r="H39" i="1"/>
  <c r="H43" i="1"/>
  <c r="H46" i="1"/>
  <c r="K33" i="1"/>
  <c r="M33" i="1"/>
  <c r="M39" i="1"/>
  <c r="M43" i="1"/>
  <c r="M46" i="1"/>
  <c r="N33" i="1"/>
  <c r="N39" i="1"/>
  <c r="N43" i="1"/>
  <c r="N46" i="1"/>
  <c r="Q33" i="1"/>
  <c r="U33" i="1"/>
  <c r="U39" i="1"/>
  <c r="U43" i="1"/>
  <c r="U46" i="1"/>
  <c r="V33" i="1"/>
  <c r="V39" i="1"/>
  <c r="V43" i="1"/>
  <c r="V46" i="1"/>
  <c r="Z33" i="1"/>
  <c r="AB33" i="1"/>
  <c r="AB39" i="1"/>
  <c r="AB43" i="1"/>
  <c r="AB46" i="1"/>
  <c r="AD33" i="1"/>
  <c r="AD39" i="1"/>
  <c r="AD43" i="1"/>
  <c r="AD46" i="1"/>
  <c r="AH33" i="1"/>
  <c r="AI33" i="1"/>
  <c r="AI39" i="1"/>
  <c r="AI43" i="1"/>
  <c r="AI46" i="1"/>
  <c r="AJ33" i="1"/>
  <c r="AJ39" i="1"/>
  <c r="AJ43" i="1"/>
  <c r="AJ46" i="1"/>
  <c r="E33" i="1"/>
  <c r="I33" i="1"/>
  <c r="I39" i="1"/>
  <c r="I43" i="1"/>
  <c r="I46" i="1"/>
  <c r="J33" i="1"/>
  <c r="J39" i="1"/>
  <c r="J43" i="1"/>
  <c r="J46" i="1"/>
  <c r="C27" i="2"/>
  <c r="C37" i="2"/>
  <c r="C41" i="2"/>
  <c r="C44" i="2"/>
  <c r="I27" i="2"/>
  <c r="I37" i="2"/>
  <c r="I41" i="2"/>
  <c r="I44" i="2"/>
  <c r="N27" i="2"/>
  <c r="N37" i="2"/>
  <c r="N41" i="2"/>
  <c r="N44" i="2"/>
  <c r="Q27" i="2"/>
  <c r="Q37" i="2"/>
  <c r="Q41" i="2"/>
  <c r="Q44" i="2"/>
  <c r="R27" i="2"/>
  <c r="R37" i="2"/>
  <c r="R41" i="2"/>
  <c r="R44" i="2"/>
  <c r="S27" i="2"/>
  <c r="S37" i="2"/>
  <c r="S41" i="2"/>
  <c r="S44" i="2"/>
  <c r="V27" i="2"/>
  <c r="V37" i="2"/>
  <c r="V41" i="2"/>
  <c r="V44" i="2"/>
  <c r="W27" i="2"/>
  <c r="W37" i="2"/>
  <c r="W41" i="2"/>
  <c r="W44" i="2"/>
  <c r="F27" i="2"/>
  <c r="F37" i="2"/>
  <c r="F41" i="2"/>
  <c r="F44" i="2"/>
  <c r="G27" i="2"/>
  <c r="G37" i="2"/>
  <c r="G41" i="2"/>
  <c r="G44" i="2"/>
  <c r="C26" i="2"/>
  <c r="C33" i="2"/>
  <c r="C39" i="2"/>
  <c r="C43" i="2"/>
  <c r="C46" i="2"/>
  <c r="K26" i="2"/>
  <c r="K30" i="2"/>
  <c r="K38" i="2"/>
  <c r="K42" i="2"/>
  <c r="K45" i="2"/>
  <c r="I26" i="2"/>
  <c r="I33" i="2"/>
  <c r="I30" i="2"/>
  <c r="I38" i="2"/>
  <c r="I42" i="2"/>
  <c r="I45" i="2"/>
  <c r="N26" i="2"/>
  <c r="N33" i="2"/>
  <c r="N39" i="2"/>
  <c r="N43" i="2"/>
  <c r="N46" i="2"/>
  <c r="Q26" i="2"/>
  <c r="Q33" i="2"/>
  <c r="Q39" i="2"/>
  <c r="Q43" i="2"/>
  <c r="Q46" i="2"/>
  <c r="R26" i="2"/>
  <c r="R30" i="2"/>
  <c r="R38" i="2"/>
  <c r="R42" i="2"/>
  <c r="R45" i="2"/>
  <c r="S26" i="2"/>
  <c r="S36" i="2"/>
  <c r="S40" i="2"/>
  <c r="V26" i="2"/>
  <c r="V33" i="2"/>
  <c r="V39" i="2"/>
  <c r="V43" i="2"/>
  <c r="V46" i="2"/>
  <c r="W26" i="2"/>
  <c r="W33" i="2"/>
  <c r="W39" i="2"/>
  <c r="W43" i="2"/>
  <c r="W46" i="2"/>
  <c r="P26" i="2"/>
  <c r="P30" i="2"/>
  <c r="P38" i="2"/>
  <c r="P42" i="2"/>
  <c r="P45" i="2"/>
  <c r="H26" i="2"/>
  <c r="H33" i="2"/>
  <c r="F26" i="2"/>
  <c r="F33" i="2"/>
  <c r="F39" i="2"/>
  <c r="F43" i="2"/>
  <c r="F46" i="2"/>
  <c r="G26" i="2"/>
  <c r="G33" i="2"/>
  <c r="G39" i="2"/>
  <c r="G43" i="2"/>
  <c r="G46" i="2"/>
  <c r="G30" i="2"/>
  <c r="G38" i="2"/>
  <c r="G42" i="2"/>
  <c r="G45" i="2"/>
  <c r="C36" i="16"/>
  <c r="C40" i="16"/>
  <c r="C44" i="16"/>
  <c r="D36" i="16"/>
  <c r="D40" i="16"/>
  <c r="D44" i="16"/>
  <c r="E36" i="16"/>
  <c r="E40" i="16"/>
  <c r="E44" i="16"/>
  <c r="F36" i="16"/>
  <c r="F40" i="16"/>
  <c r="F44" i="16"/>
  <c r="G36" i="16"/>
  <c r="G40" i="16"/>
  <c r="G44" i="16"/>
  <c r="H36" i="16"/>
  <c r="H40" i="16"/>
  <c r="H44" i="16"/>
  <c r="I36" i="16"/>
  <c r="I40" i="16"/>
  <c r="I44" i="16"/>
  <c r="J36" i="16"/>
  <c r="J40" i="16"/>
  <c r="J44" i="16"/>
  <c r="K36" i="16"/>
  <c r="K40" i="16"/>
  <c r="K44" i="16"/>
  <c r="L36" i="16"/>
  <c r="L40" i="16"/>
  <c r="L44" i="16"/>
  <c r="M36" i="16"/>
  <c r="M40" i="16"/>
  <c r="M44" i="16"/>
  <c r="N36" i="16"/>
  <c r="N40" i="16"/>
  <c r="N44" i="16"/>
  <c r="O36" i="16"/>
  <c r="O40" i="16"/>
  <c r="O44" i="16"/>
  <c r="P36" i="16"/>
  <c r="P40" i="16"/>
  <c r="P44" i="16"/>
  <c r="Q36" i="16"/>
  <c r="Q40" i="16"/>
  <c r="Q44" i="16"/>
  <c r="R36" i="16"/>
  <c r="R40" i="16"/>
  <c r="R44" i="16"/>
  <c r="S36" i="16"/>
  <c r="S40" i="16"/>
  <c r="S44" i="16"/>
  <c r="T36" i="16"/>
  <c r="T40" i="16"/>
  <c r="T44" i="16"/>
  <c r="U36" i="16"/>
  <c r="U40" i="16"/>
  <c r="U44" i="16"/>
  <c r="V36" i="16"/>
  <c r="V40" i="16"/>
  <c r="V44" i="16"/>
  <c r="W36" i="16"/>
  <c r="W40" i="16"/>
  <c r="W44" i="16"/>
  <c r="X36" i="16"/>
  <c r="X40" i="16"/>
  <c r="X44" i="16"/>
  <c r="Y36" i="16"/>
  <c r="Y40" i="16"/>
  <c r="Y44" i="16"/>
  <c r="Z36" i="16"/>
  <c r="Z40" i="16"/>
  <c r="Z44" i="16"/>
  <c r="B36" i="16"/>
  <c r="B40" i="16"/>
  <c r="B44" i="16"/>
  <c r="C30" i="16"/>
  <c r="C38" i="16"/>
  <c r="C42" i="16"/>
  <c r="C45" i="16"/>
  <c r="D30" i="16"/>
  <c r="D38" i="16"/>
  <c r="D42" i="16"/>
  <c r="D45" i="16"/>
  <c r="E30" i="16"/>
  <c r="E38" i="16"/>
  <c r="E42" i="16"/>
  <c r="E45" i="16"/>
  <c r="F30" i="16"/>
  <c r="F38" i="16"/>
  <c r="F42" i="16"/>
  <c r="F45" i="16"/>
  <c r="G30" i="16"/>
  <c r="G38" i="16"/>
  <c r="G42" i="16"/>
  <c r="G45" i="16"/>
  <c r="H30" i="16"/>
  <c r="H38" i="16"/>
  <c r="H42" i="16"/>
  <c r="H45" i="16"/>
  <c r="I30" i="16"/>
  <c r="I38" i="16"/>
  <c r="I42" i="16"/>
  <c r="I45" i="16"/>
  <c r="J30" i="16"/>
  <c r="J38" i="16"/>
  <c r="J42" i="16"/>
  <c r="J45" i="16"/>
  <c r="K30" i="16"/>
  <c r="K38" i="16"/>
  <c r="K42" i="16"/>
  <c r="K45" i="16"/>
  <c r="L30" i="16"/>
  <c r="L38" i="16"/>
  <c r="L42" i="16"/>
  <c r="L45" i="16"/>
  <c r="M30" i="16"/>
  <c r="M38" i="16"/>
  <c r="M42" i="16"/>
  <c r="M45" i="16"/>
  <c r="N30" i="16"/>
  <c r="N38" i="16"/>
  <c r="N42" i="16"/>
  <c r="N45" i="16"/>
  <c r="O30" i="16"/>
  <c r="O38" i="16"/>
  <c r="O42" i="16"/>
  <c r="O45" i="16"/>
  <c r="P30" i="16"/>
  <c r="P38" i="16"/>
  <c r="P42" i="16"/>
  <c r="P45" i="16"/>
  <c r="Q30" i="16"/>
  <c r="Q38" i="16"/>
  <c r="Q42" i="16"/>
  <c r="Q45" i="16"/>
  <c r="R30" i="16"/>
  <c r="R38" i="16"/>
  <c r="R42" i="16"/>
  <c r="R45" i="16"/>
  <c r="S30" i="16"/>
  <c r="S38" i="16"/>
  <c r="S42" i="16"/>
  <c r="S45" i="16"/>
  <c r="T30" i="16"/>
  <c r="T38" i="16"/>
  <c r="T42" i="16"/>
  <c r="T45" i="16"/>
  <c r="U30" i="16"/>
  <c r="U38" i="16"/>
  <c r="U42" i="16"/>
  <c r="U45" i="16"/>
  <c r="V30" i="16"/>
  <c r="V38" i="16"/>
  <c r="V42" i="16"/>
  <c r="V45" i="16"/>
  <c r="W30" i="16"/>
  <c r="W38" i="16"/>
  <c r="W42" i="16"/>
  <c r="W45" i="16"/>
  <c r="X30" i="16"/>
  <c r="X38" i="16"/>
  <c r="X42" i="16"/>
  <c r="X45" i="16"/>
  <c r="Y30" i="16"/>
  <c r="Y38" i="16"/>
  <c r="Y42" i="16"/>
  <c r="Y45" i="16"/>
  <c r="Z30" i="16"/>
  <c r="Z38" i="16"/>
  <c r="Z42" i="16"/>
  <c r="Z45" i="16"/>
  <c r="C33" i="16"/>
  <c r="C39" i="16"/>
  <c r="C43" i="16"/>
  <c r="C46" i="16"/>
  <c r="D33" i="16"/>
  <c r="D39" i="16"/>
  <c r="D43" i="16"/>
  <c r="D46" i="16"/>
  <c r="E33" i="16"/>
  <c r="E39" i="16"/>
  <c r="E43" i="16"/>
  <c r="E46" i="16"/>
  <c r="F33" i="16"/>
  <c r="F39" i="16"/>
  <c r="F43" i="16"/>
  <c r="F46" i="16"/>
  <c r="G33" i="16"/>
  <c r="G39" i="16"/>
  <c r="G43" i="16"/>
  <c r="G46" i="16"/>
  <c r="H33" i="16"/>
  <c r="H39" i="16"/>
  <c r="H43" i="16"/>
  <c r="H46" i="16"/>
  <c r="I33" i="16"/>
  <c r="I39" i="16"/>
  <c r="I43" i="16"/>
  <c r="I46" i="16"/>
  <c r="J33" i="16"/>
  <c r="J39" i="16"/>
  <c r="J43" i="16"/>
  <c r="J46" i="16"/>
  <c r="K33" i="16"/>
  <c r="K39" i="16"/>
  <c r="K43" i="16"/>
  <c r="K46" i="16"/>
  <c r="L33" i="16"/>
  <c r="L39" i="16"/>
  <c r="L43" i="16"/>
  <c r="L46" i="16"/>
  <c r="M33" i="16"/>
  <c r="M39" i="16"/>
  <c r="M43" i="16"/>
  <c r="M46" i="16"/>
  <c r="N33" i="16"/>
  <c r="N39" i="16"/>
  <c r="N43" i="16"/>
  <c r="N46" i="16"/>
  <c r="O33" i="16"/>
  <c r="O39" i="16"/>
  <c r="O43" i="16"/>
  <c r="O46" i="16"/>
  <c r="P33" i="16"/>
  <c r="P39" i="16"/>
  <c r="P43" i="16"/>
  <c r="P46" i="16"/>
  <c r="Q33" i="16"/>
  <c r="Q39" i="16"/>
  <c r="Q43" i="16"/>
  <c r="Q46" i="16"/>
  <c r="R33" i="16"/>
  <c r="R39" i="16"/>
  <c r="R43" i="16"/>
  <c r="R46" i="16"/>
  <c r="S33" i="16"/>
  <c r="S39" i="16"/>
  <c r="S43" i="16"/>
  <c r="S46" i="16"/>
  <c r="T33" i="16"/>
  <c r="T39" i="16"/>
  <c r="T43" i="16"/>
  <c r="T46" i="16"/>
  <c r="U33" i="16"/>
  <c r="U39" i="16"/>
  <c r="U43" i="16"/>
  <c r="U46" i="16"/>
  <c r="V33" i="16"/>
  <c r="V39" i="16"/>
  <c r="V43" i="16"/>
  <c r="V46" i="16"/>
  <c r="W33" i="16"/>
  <c r="W39" i="16"/>
  <c r="W43" i="16"/>
  <c r="W46" i="16"/>
  <c r="X33" i="16"/>
  <c r="X39" i="16"/>
  <c r="X43" i="16"/>
  <c r="X46" i="16"/>
  <c r="Y33" i="16"/>
  <c r="Y39" i="16"/>
  <c r="Y43" i="16"/>
  <c r="Y46" i="16"/>
  <c r="Z33" i="16"/>
  <c r="Z39" i="16"/>
  <c r="Z43" i="16"/>
  <c r="Z46" i="16"/>
  <c r="B33" i="16"/>
  <c r="B39" i="16"/>
  <c r="B43" i="16"/>
  <c r="B46" i="16"/>
  <c r="B30" i="16"/>
  <c r="B38" i="16"/>
  <c r="B42" i="16"/>
  <c r="B45" i="16"/>
  <c r="E26" i="5"/>
  <c r="E33" i="5"/>
  <c r="E27" i="5"/>
  <c r="E37" i="5"/>
  <c r="E41" i="5"/>
  <c r="E44" i="5"/>
  <c r="C26" i="4"/>
  <c r="C33" i="4"/>
  <c r="C27" i="4"/>
  <c r="C37" i="4"/>
  <c r="C41" i="4"/>
  <c r="C44" i="4"/>
  <c r="B26" i="3"/>
  <c r="B33" i="3"/>
  <c r="B39" i="3"/>
  <c r="B43" i="3"/>
  <c r="B46" i="3"/>
  <c r="B30" i="3"/>
  <c r="B38" i="3"/>
  <c r="B42" i="3"/>
  <c r="B45" i="3"/>
  <c r="B27" i="3"/>
  <c r="B37" i="3"/>
  <c r="B41" i="3"/>
  <c r="B44" i="3"/>
  <c r="B26" i="1"/>
  <c r="B27" i="1"/>
  <c r="B37" i="1"/>
  <c r="B41" i="1"/>
  <c r="B44" i="1"/>
  <c r="B26" i="2"/>
  <c r="B30" i="2"/>
  <c r="B27" i="2"/>
  <c r="B37" i="2"/>
  <c r="D36" i="3"/>
  <c r="D40" i="3"/>
  <c r="E36" i="3"/>
  <c r="E40" i="3"/>
  <c r="G36" i="3"/>
  <c r="G40" i="3"/>
  <c r="J36" i="3"/>
  <c r="J40" i="3"/>
  <c r="M36" i="3"/>
  <c r="M40" i="3"/>
  <c r="O36" i="3"/>
  <c r="O40" i="3"/>
  <c r="P36" i="3"/>
  <c r="P40" i="3"/>
  <c r="I36" i="3"/>
  <c r="I40" i="3"/>
  <c r="H36" i="3"/>
  <c r="H40" i="3"/>
  <c r="S36" i="3"/>
  <c r="S40" i="3"/>
  <c r="C36" i="4"/>
  <c r="C40" i="4"/>
  <c r="D36" i="1"/>
  <c r="D40" i="1"/>
  <c r="G36" i="1"/>
  <c r="G40" i="1"/>
  <c r="K36" i="1"/>
  <c r="K40" i="1"/>
  <c r="L36" i="1"/>
  <c r="L40" i="1"/>
  <c r="M36" i="1"/>
  <c r="M40" i="1"/>
  <c r="Q36" i="1"/>
  <c r="Q40" i="1"/>
  <c r="S36" i="1"/>
  <c r="S40" i="1"/>
  <c r="U36" i="1"/>
  <c r="U40" i="1"/>
  <c r="W36" i="1"/>
  <c r="W40" i="1"/>
  <c r="X36" i="1"/>
  <c r="X40" i="1"/>
  <c r="Z36" i="1"/>
  <c r="Z40" i="1"/>
  <c r="AA36" i="1"/>
  <c r="AA40" i="1"/>
  <c r="AB36" i="1"/>
  <c r="AB40" i="1"/>
  <c r="AC36" i="1"/>
  <c r="AC40" i="1"/>
  <c r="AD36" i="1"/>
  <c r="AD40" i="1"/>
  <c r="AE36" i="1"/>
  <c r="AE40" i="1"/>
  <c r="AH36" i="1"/>
  <c r="AH40" i="1"/>
  <c r="AJ36" i="1"/>
  <c r="AJ40" i="1"/>
  <c r="E36" i="1"/>
  <c r="E40" i="1"/>
  <c r="J36" i="1"/>
  <c r="J40" i="1"/>
  <c r="B36" i="1"/>
  <c r="C36" i="2"/>
  <c r="C40" i="2"/>
  <c r="I36" i="2"/>
  <c r="I40" i="2"/>
  <c r="R36" i="2"/>
  <c r="R40" i="2"/>
  <c r="V36" i="2"/>
  <c r="V40" i="2"/>
  <c r="C31" i="16"/>
  <c r="D31" i="16"/>
  <c r="E31" i="16"/>
  <c r="F31" i="16"/>
  <c r="G31" i="16"/>
  <c r="H31" i="16"/>
  <c r="I31" i="16"/>
  <c r="J31" i="16"/>
  <c r="K31" i="16"/>
  <c r="L31" i="16"/>
  <c r="M31" i="16"/>
  <c r="N31" i="16"/>
  <c r="O31" i="16"/>
  <c r="P31" i="16"/>
  <c r="Q31" i="16"/>
  <c r="R31" i="16"/>
  <c r="S31" i="16"/>
  <c r="T31" i="16"/>
  <c r="U31" i="16"/>
  <c r="V31" i="16"/>
  <c r="W31" i="16"/>
  <c r="X31" i="16"/>
  <c r="Y31" i="16"/>
  <c r="Z31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Q32" i="16"/>
  <c r="R32" i="16"/>
  <c r="S32" i="16"/>
  <c r="T32" i="16"/>
  <c r="U32" i="16"/>
  <c r="V32" i="16"/>
  <c r="W32" i="16"/>
  <c r="X32" i="16"/>
  <c r="Y32" i="16"/>
  <c r="Z32" i="16"/>
  <c r="C34" i="16"/>
  <c r="D34" i="16"/>
  <c r="E34" i="16"/>
  <c r="E35" i="16"/>
  <c r="F34" i="16"/>
  <c r="G34" i="16"/>
  <c r="H34" i="16"/>
  <c r="I34" i="16"/>
  <c r="I35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W34" i="16"/>
  <c r="X34" i="16"/>
  <c r="Y34" i="16"/>
  <c r="Z34" i="16"/>
  <c r="C35" i="16"/>
  <c r="D35" i="16"/>
  <c r="F35" i="16"/>
  <c r="G35" i="16"/>
  <c r="H35" i="16"/>
  <c r="J35" i="16"/>
  <c r="K35" i="16"/>
  <c r="L35" i="16"/>
  <c r="M35" i="16"/>
  <c r="N35" i="16"/>
  <c r="O35" i="16"/>
  <c r="P35" i="16"/>
  <c r="Q35" i="16"/>
  <c r="R35" i="16"/>
  <c r="S35" i="16"/>
  <c r="T35" i="16"/>
  <c r="U35" i="16"/>
  <c r="V35" i="16"/>
  <c r="W35" i="16"/>
  <c r="X35" i="16"/>
  <c r="Y35" i="16"/>
  <c r="Z35" i="16"/>
  <c r="B34" i="16"/>
  <c r="B35" i="16"/>
  <c r="B31" i="16"/>
  <c r="B32" i="16"/>
  <c r="C28" i="6"/>
  <c r="E28" i="6"/>
  <c r="H28" i="6"/>
  <c r="E34" i="6"/>
  <c r="E35" i="6"/>
  <c r="G34" i="6"/>
  <c r="H34" i="6"/>
  <c r="G35" i="6"/>
  <c r="H35" i="6"/>
  <c r="G28" i="5"/>
  <c r="I28" i="5"/>
  <c r="J28" i="5"/>
  <c r="N28" i="5"/>
  <c r="J31" i="5"/>
  <c r="N31" i="5"/>
  <c r="J32" i="5"/>
  <c r="N32" i="5"/>
  <c r="J34" i="5"/>
  <c r="N34" i="5"/>
  <c r="J35" i="5"/>
  <c r="N35" i="5"/>
  <c r="D31" i="4"/>
  <c r="D32" i="4"/>
  <c r="E31" i="4"/>
  <c r="E32" i="4"/>
  <c r="D34" i="4"/>
  <c r="D35" i="4"/>
  <c r="C28" i="4"/>
  <c r="C28" i="3"/>
  <c r="E28" i="3"/>
  <c r="G28" i="3"/>
  <c r="J28" i="3"/>
  <c r="O28" i="3"/>
  <c r="P28" i="3"/>
  <c r="T28" i="3"/>
  <c r="D31" i="3"/>
  <c r="D32" i="3"/>
  <c r="E31" i="3"/>
  <c r="E32" i="3"/>
  <c r="J31" i="3"/>
  <c r="J32" i="3"/>
  <c r="O31" i="3"/>
  <c r="O32" i="3"/>
  <c r="P31" i="3"/>
  <c r="P32" i="3"/>
  <c r="S31" i="3"/>
  <c r="S32" i="3"/>
  <c r="D34" i="3"/>
  <c r="D35" i="3"/>
  <c r="E34" i="3"/>
  <c r="E35" i="3"/>
  <c r="J34" i="3"/>
  <c r="J35" i="3"/>
  <c r="M34" i="3"/>
  <c r="M35" i="3"/>
  <c r="O34" i="3"/>
  <c r="O35" i="3"/>
  <c r="P34" i="3"/>
  <c r="P35" i="3"/>
  <c r="S34" i="3"/>
  <c r="S35" i="3"/>
  <c r="B28" i="3"/>
  <c r="AH31" i="1"/>
  <c r="AH32" i="1"/>
  <c r="AD31" i="1"/>
  <c r="AD32" i="1"/>
  <c r="AD34" i="1"/>
  <c r="AD35" i="1"/>
  <c r="R28" i="2"/>
  <c r="R31" i="2"/>
  <c r="R32" i="2"/>
  <c r="W31" i="1"/>
  <c r="W32" i="1"/>
  <c r="X31" i="1"/>
  <c r="X32" i="1"/>
  <c r="W34" i="1"/>
  <c r="X34" i="1"/>
  <c r="X35" i="1"/>
  <c r="W35" i="1"/>
  <c r="V34" i="1"/>
  <c r="V35" i="1"/>
  <c r="R27" i="1"/>
  <c r="E27" i="1"/>
  <c r="C28" i="1"/>
  <c r="G28" i="1"/>
  <c r="K28" i="1"/>
  <c r="N28" i="1"/>
  <c r="Q28" i="1"/>
  <c r="U28" i="1"/>
  <c r="V28" i="1"/>
  <c r="AC28" i="1"/>
  <c r="AI28" i="1"/>
  <c r="AJ28" i="1"/>
  <c r="I28" i="1"/>
  <c r="D31" i="1"/>
  <c r="D32" i="1"/>
  <c r="G31" i="1"/>
  <c r="G32" i="1"/>
  <c r="K31" i="1"/>
  <c r="K32" i="1"/>
  <c r="L31" i="1"/>
  <c r="Q31" i="1"/>
  <c r="Q32" i="1"/>
  <c r="S31" i="1"/>
  <c r="S32" i="1"/>
  <c r="U31" i="1"/>
  <c r="U32" i="1"/>
  <c r="Z31" i="1"/>
  <c r="Z32" i="1"/>
  <c r="AC31" i="1"/>
  <c r="AC32" i="1"/>
  <c r="E31" i="1"/>
  <c r="E32" i="1"/>
  <c r="L32" i="1"/>
  <c r="C34" i="1"/>
  <c r="C35" i="1"/>
  <c r="G34" i="1"/>
  <c r="G35" i="1"/>
  <c r="H34" i="1"/>
  <c r="H35" i="1"/>
  <c r="L34" i="1"/>
  <c r="AB34" i="1"/>
  <c r="AB35" i="1"/>
  <c r="AC34" i="1"/>
  <c r="AC35" i="1"/>
  <c r="AJ34" i="1"/>
  <c r="AJ35" i="1"/>
  <c r="L35" i="1"/>
  <c r="B28" i="1"/>
  <c r="N34" i="2"/>
  <c r="N35" i="2"/>
  <c r="W34" i="2"/>
  <c r="W35" i="2"/>
  <c r="F34" i="2"/>
  <c r="F35" i="2"/>
  <c r="V22" i="2"/>
  <c r="W22" i="2"/>
  <c r="T22" i="3"/>
  <c r="S22" i="3"/>
  <c r="G28" i="2"/>
  <c r="H22" i="3"/>
  <c r="J22" i="1"/>
  <c r="I22" i="1"/>
  <c r="G22" i="2"/>
  <c r="F22" i="2"/>
  <c r="C25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T25" i="16"/>
  <c r="U25" i="16"/>
  <c r="V25" i="16"/>
  <c r="W25" i="16"/>
  <c r="X25" i="16"/>
  <c r="Y25" i="16"/>
  <c r="Z25" i="16"/>
  <c r="B25" i="16"/>
  <c r="B25" i="2"/>
  <c r="H25" i="6"/>
  <c r="G25" i="6"/>
  <c r="N25" i="5"/>
  <c r="M25" i="5"/>
  <c r="Q25" i="3"/>
  <c r="P25" i="3"/>
  <c r="AJ25" i="1"/>
  <c r="AI25" i="1"/>
  <c r="T12" i="2"/>
  <c r="F22" i="6"/>
  <c r="F24" i="6"/>
  <c r="F25" i="6"/>
  <c r="E22" i="6"/>
  <c r="E24" i="6"/>
  <c r="E25" i="6"/>
  <c r="D22" i="6"/>
  <c r="C22" i="6"/>
  <c r="O22" i="5"/>
  <c r="L22" i="5"/>
  <c r="L24" i="5"/>
  <c r="L25" i="5"/>
  <c r="K22" i="5"/>
  <c r="J22" i="5"/>
  <c r="I22" i="5"/>
  <c r="I24" i="5"/>
  <c r="I25" i="5"/>
  <c r="H22" i="5"/>
  <c r="H24" i="5"/>
  <c r="H25" i="5"/>
  <c r="G22" i="5"/>
  <c r="F22" i="5"/>
  <c r="E22" i="5"/>
  <c r="E24" i="5"/>
  <c r="E25" i="5"/>
  <c r="E22" i="4"/>
  <c r="E24" i="4"/>
  <c r="E25" i="4"/>
  <c r="D22" i="4"/>
  <c r="C22" i="4"/>
  <c r="O22" i="3"/>
  <c r="N22" i="3"/>
  <c r="N24" i="3"/>
  <c r="N25" i="3"/>
  <c r="J22" i="3"/>
  <c r="G22" i="3"/>
  <c r="F22" i="3"/>
  <c r="F24" i="3"/>
  <c r="F25" i="3"/>
  <c r="E22" i="3"/>
  <c r="C22" i="3"/>
  <c r="B22" i="3"/>
  <c r="B24" i="3"/>
  <c r="B25" i="3"/>
  <c r="AG22" i="1"/>
  <c r="AG24" i="1"/>
  <c r="AG25" i="1"/>
  <c r="AF22" i="1"/>
  <c r="AF24" i="1"/>
  <c r="AF25" i="1"/>
  <c r="AE22" i="1"/>
  <c r="AC22" i="1"/>
  <c r="AB22" i="1"/>
  <c r="AB24" i="1"/>
  <c r="AB25" i="1"/>
  <c r="AA22" i="1"/>
  <c r="Z22" i="1"/>
  <c r="Y22" i="1"/>
  <c r="Y24" i="1"/>
  <c r="Y25" i="1"/>
  <c r="V22" i="1"/>
  <c r="V24" i="1"/>
  <c r="V25" i="1"/>
  <c r="U22" i="1"/>
  <c r="U24" i="1"/>
  <c r="U25" i="1"/>
  <c r="S22" i="1"/>
  <c r="Q22" i="1"/>
  <c r="Q24" i="1"/>
  <c r="Q25" i="1"/>
  <c r="P22" i="1"/>
  <c r="O22" i="1"/>
  <c r="N22" i="1"/>
  <c r="K22" i="1"/>
  <c r="K24" i="1"/>
  <c r="K25" i="1"/>
  <c r="H22" i="1"/>
  <c r="H24" i="1"/>
  <c r="H25" i="1"/>
  <c r="G22" i="1"/>
  <c r="G24" i="1"/>
  <c r="G25" i="1"/>
  <c r="F22" i="1"/>
  <c r="C22" i="1"/>
  <c r="B22" i="1"/>
  <c r="B24" i="1"/>
  <c r="B25" i="1"/>
  <c r="U22" i="2"/>
  <c r="S22" i="2"/>
  <c r="R22" i="2"/>
  <c r="Q22" i="2"/>
  <c r="O22" i="2"/>
  <c r="N22" i="2"/>
  <c r="I22" i="2"/>
  <c r="M22" i="2"/>
  <c r="M24" i="2"/>
  <c r="M25" i="2"/>
  <c r="C22" i="2"/>
  <c r="C23" i="6"/>
  <c r="D23" i="6"/>
  <c r="E23" i="6"/>
  <c r="F23" i="6"/>
  <c r="E23" i="4"/>
  <c r="O23" i="3"/>
  <c r="N23" i="3"/>
  <c r="J23" i="3"/>
  <c r="G23" i="3"/>
  <c r="F23" i="3"/>
  <c r="E23" i="3"/>
  <c r="C23" i="3"/>
  <c r="B23" i="3"/>
  <c r="G23" i="1"/>
  <c r="H23" i="1"/>
  <c r="F23" i="1"/>
  <c r="K23" i="1"/>
  <c r="V23" i="1"/>
  <c r="Y23" i="1"/>
  <c r="Z23" i="1"/>
  <c r="AA23" i="1"/>
  <c r="AB23" i="1"/>
  <c r="AC23" i="1"/>
  <c r="AE23" i="1"/>
  <c r="AF23" i="1"/>
  <c r="AG23" i="1"/>
  <c r="U23" i="1"/>
  <c r="S23" i="1"/>
  <c r="Q23" i="1"/>
  <c r="P23" i="1"/>
  <c r="O23" i="1"/>
  <c r="N23" i="1"/>
  <c r="M23" i="2"/>
  <c r="U23" i="2"/>
  <c r="J31" i="1"/>
  <c r="J32" i="1"/>
  <c r="J38" i="1"/>
  <c r="J42" i="1"/>
  <c r="J45" i="1"/>
  <c r="AE24" i="1"/>
  <c r="AE25" i="1"/>
  <c r="Z24" i="1"/>
  <c r="Z25" i="1"/>
  <c r="AH39" i="1"/>
  <c r="AH43" i="1"/>
  <c r="AH46" i="1"/>
  <c r="AH34" i="1"/>
  <c r="AH35" i="1"/>
  <c r="Z39" i="1"/>
  <c r="Z43" i="1"/>
  <c r="Z46" i="1"/>
  <c r="Z34" i="1"/>
  <c r="Z35" i="1"/>
  <c r="AE39" i="1"/>
  <c r="AE43" i="1"/>
  <c r="AE46" i="1"/>
  <c r="AE34" i="1"/>
  <c r="AE35" i="1"/>
  <c r="AA30" i="1"/>
  <c r="AA33" i="1"/>
  <c r="Y30" i="1"/>
  <c r="Y36" i="1"/>
  <c r="Y40" i="1"/>
  <c r="K39" i="1"/>
  <c r="K43" i="1"/>
  <c r="K46" i="1"/>
  <c r="AC24" i="1"/>
  <c r="AC25" i="1"/>
  <c r="I24" i="1"/>
  <c r="I25" i="1"/>
  <c r="J34" i="1"/>
  <c r="J35" i="1"/>
  <c r="AI34" i="1"/>
  <c r="AI35" i="1"/>
  <c r="U34" i="1"/>
  <c r="U35" i="1"/>
  <c r="M34" i="1"/>
  <c r="M35" i="1"/>
  <c r="AB28" i="1"/>
  <c r="T28" i="1"/>
  <c r="B40" i="1"/>
  <c r="E39" i="1"/>
  <c r="E43" i="1"/>
  <c r="E46" i="1"/>
  <c r="E34" i="1"/>
  <c r="E35" i="1"/>
  <c r="Y33" i="1"/>
  <c r="T33" i="1"/>
  <c r="D39" i="1"/>
  <c r="D43" i="1"/>
  <c r="D46" i="1"/>
  <c r="D34" i="1"/>
  <c r="D35" i="1"/>
  <c r="AJ38" i="1"/>
  <c r="AJ42" i="1"/>
  <c r="AJ45" i="1"/>
  <c r="AJ31" i="1"/>
  <c r="AJ32" i="1"/>
  <c r="M38" i="1"/>
  <c r="M42" i="1"/>
  <c r="M45" i="1"/>
  <c r="M31" i="1"/>
  <c r="M32" i="1"/>
  <c r="S24" i="1"/>
  <c r="S25" i="1"/>
  <c r="AB38" i="1"/>
  <c r="AB42" i="1"/>
  <c r="AB45" i="1"/>
  <c r="AB31" i="1"/>
  <c r="AB32" i="1"/>
  <c r="F30" i="1"/>
  <c r="F33" i="1"/>
  <c r="J28" i="1"/>
  <c r="F24" i="1"/>
  <c r="F25" i="1"/>
  <c r="P24" i="1"/>
  <c r="P25" i="1"/>
  <c r="C24" i="1"/>
  <c r="C25" i="1"/>
  <c r="J24" i="1"/>
  <c r="J25" i="1"/>
  <c r="N24" i="1"/>
  <c r="N25" i="1"/>
  <c r="O24" i="1"/>
  <c r="O25" i="1"/>
  <c r="AA24" i="1"/>
  <c r="AA25" i="1"/>
  <c r="N34" i="1"/>
  <c r="N35" i="1"/>
  <c r="H31" i="1"/>
  <c r="H32" i="1"/>
  <c r="C31" i="1"/>
  <c r="C32" i="1"/>
  <c r="V36" i="1"/>
  <c r="V40" i="1"/>
  <c r="R30" i="1"/>
  <c r="R33" i="1"/>
  <c r="T38" i="1"/>
  <c r="T42" i="1"/>
  <c r="T45" i="1"/>
  <c r="T31" i="1"/>
  <c r="T32" i="1"/>
  <c r="N30" i="1"/>
  <c r="N36" i="1"/>
  <c r="N40" i="1"/>
  <c r="I34" i="1"/>
  <c r="I35" i="1"/>
  <c r="I31" i="1"/>
  <c r="I32" i="1"/>
  <c r="AE31" i="1"/>
  <c r="AE32" i="1"/>
  <c r="AA28" i="1"/>
  <c r="F28" i="1"/>
  <c r="Y28" i="1"/>
  <c r="T36" i="1"/>
  <c r="T40" i="1"/>
  <c r="Q39" i="1"/>
  <c r="Q43" i="1"/>
  <c r="Q46" i="1"/>
  <c r="Q34" i="1"/>
  <c r="Q35" i="1"/>
  <c r="K34" i="1"/>
  <c r="K35" i="1"/>
  <c r="V38" i="1"/>
  <c r="V42" i="1"/>
  <c r="V45" i="1"/>
  <c r="H28" i="1"/>
  <c r="B48" i="1"/>
  <c r="S33" i="1"/>
  <c r="R24" i="2"/>
  <c r="R25" i="2"/>
  <c r="C24" i="2"/>
  <c r="C25" i="2"/>
  <c r="F24" i="2"/>
  <c r="F25" i="2"/>
  <c r="G24" i="2"/>
  <c r="G25" i="2"/>
  <c r="I24" i="2"/>
  <c r="I25" i="2"/>
  <c r="N24" i="2"/>
  <c r="N25" i="2"/>
  <c r="O24" i="2"/>
  <c r="O25" i="2"/>
  <c r="Q24" i="2"/>
  <c r="Q25" i="2"/>
  <c r="S24" i="2"/>
  <c r="S25" i="2"/>
  <c r="U24" i="2"/>
  <c r="U25" i="2"/>
  <c r="V24" i="2"/>
  <c r="V25" i="2"/>
  <c r="W24" i="2"/>
  <c r="W25" i="2"/>
  <c r="W28" i="2"/>
  <c r="G31" i="2"/>
  <c r="G32" i="2"/>
  <c r="S30" i="2"/>
  <c r="S38" i="2"/>
  <c r="S42" i="2"/>
  <c r="S45" i="2"/>
  <c r="V28" i="2"/>
  <c r="I28" i="2"/>
  <c r="V34" i="2"/>
  <c r="V35" i="2"/>
  <c r="S28" i="2"/>
  <c r="I31" i="2"/>
  <c r="I32" i="2"/>
  <c r="Q34" i="2"/>
  <c r="Q35" i="2"/>
  <c r="F36" i="2"/>
  <c r="F40" i="2"/>
  <c r="K36" i="2"/>
  <c r="K40" i="2"/>
  <c r="C24" i="3"/>
  <c r="C25" i="3"/>
  <c r="H24" i="3"/>
  <c r="H25" i="3"/>
  <c r="S28" i="3"/>
  <c r="O24" i="3"/>
  <c r="O25" i="3"/>
  <c r="S24" i="3"/>
  <c r="S25" i="3"/>
  <c r="H31" i="3"/>
  <c r="H32" i="3"/>
  <c r="M31" i="3"/>
  <c r="M32" i="3"/>
  <c r="N28" i="3"/>
  <c r="Q36" i="3"/>
  <c r="Q40" i="3"/>
  <c r="F36" i="3"/>
  <c r="F40" i="3"/>
  <c r="B48" i="3"/>
  <c r="B31" i="3"/>
  <c r="B32" i="3"/>
  <c r="F34" i="3"/>
  <c r="F35" i="3"/>
  <c r="J24" i="3"/>
  <c r="J25" i="3"/>
  <c r="E24" i="3"/>
  <c r="E25" i="3"/>
  <c r="G24" i="3"/>
  <c r="G25" i="3"/>
  <c r="T24" i="3"/>
  <c r="T25" i="3"/>
  <c r="B34" i="3"/>
  <c r="B35" i="3"/>
  <c r="Q34" i="3"/>
  <c r="Q35" i="3"/>
  <c r="K34" i="3"/>
  <c r="K35" i="3"/>
  <c r="Q31" i="3"/>
  <c r="Q32" i="3"/>
  <c r="K31" i="3"/>
  <c r="K32" i="3"/>
  <c r="K28" i="3"/>
  <c r="B36" i="3"/>
  <c r="B40" i="3"/>
  <c r="K36" i="3"/>
  <c r="K40" i="3"/>
  <c r="F30" i="3"/>
  <c r="C24" i="4"/>
  <c r="C25" i="4"/>
  <c r="D24" i="4"/>
  <c r="D25" i="4"/>
  <c r="E39" i="5"/>
  <c r="E43" i="5"/>
  <c r="E46" i="5"/>
  <c r="E34" i="5"/>
  <c r="E35" i="5"/>
  <c r="B34" i="5"/>
  <c r="B35" i="5"/>
  <c r="O34" i="5"/>
  <c r="O35" i="5"/>
  <c r="B31" i="5"/>
  <c r="B32" i="5"/>
  <c r="O28" i="5"/>
  <c r="H28" i="5"/>
  <c r="E30" i="5"/>
  <c r="O30" i="5"/>
  <c r="G24" i="5"/>
  <c r="G25" i="5"/>
  <c r="F24" i="5"/>
  <c r="F25" i="5"/>
  <c r="J24" i="5"/>
  <c r="J25" i="5"/>
  <c r="K24" i="5"/>
  <c r="K25" i="5"/>
  <c r="O24" i="5"/>
  <c r="O25" i="5"/>
  <c r="M34" i="5"/>
  <c r="M35" i="5"/>
  <c r="I34" i="5"/>
  <c r="I35" i="5"/>
  <c r="C31" i="5"/>
  <c r="C32" i="5"/>
  <c r="I31" i="5"/>
  <c r="I32" i="5"/>
  <c r="M28" i="5"/>
  <c r="D33" i="5"/>
  <c r="H33" i="5"/>
  <c r="M30" i="5"/>
  <c r="K30" i="5"/>
  <c r="H30" i="5"/>
  <c r="E28" i="5"/>
  <c r="K34" i="5"/>
  <c r="K35" i="5"/>
  <c r="G34" i="5"/>
  <c r="G35" i="5"/>
  <c r="G31" i="5"/>
  <c r="G32" i="5"/>
  <c r="K28" i="5"/>
  <c r="E36" i="5"/>
  <c r="E40" i="5"/>
  <c r="C33" i="5"/>
  <c r="D30" i="5"/>
  <c r="G38" i="6"/>
  <c r="G42" i="6"/>
  <c r="G45" i="6"/>
  <c r="G31" i="6"/>
  <c r="G32" i="6"/>
  <c r="C39" i="6"/>
  <c r="C43" i="6"/>
  <c r="C46" i="6"/>
  <c r="C34" i="6"/>
  <c r="C35" i="6"/>
  <c r="D24" i="6"/>
  <c r="D25" i="6"/>
  <c r="C24" i="6"/>
  <c r="C25" i="6"/>
  <c r="E31" i="6"/>
  <c r="E32" i="6"/>
  <c r="G36" i="6"/>
  <c r="G40" i="6"/>
  <c r="G28" i="6"/>
  <c r="C38" i="19"/>
  <c r="C42" i="19"/>
  <c r="C45" i="19"/>
  <c r="C33" i="19"/>
  <c r="B38" i="2"/>
  <c r="B42" i="2"/>
  <c r="B45" i="2"/>
  <c r="B31" i="2"/>
  <c r="B32" i="2"/>
  <c r="F28" i="2"/>
  <c r="C28" i="2"/>
  <c r="P31" i="2"/>
  <c r="P32" i="2"/>
  <c r="C34" i="2"/>
  <c r="C35" i="2"/>
  <c r="N36" i="2"/>
  <c r="N40" i="2"/>
  <c r="S33" i="2"/>
  <c r="Q28" i="2"/>
  <c r="K31" i="2"/>
  <c r="K32" i="2"/>
  <c r="P36" i="2"/>
  <c r="P40" i="2"/>
  <c r="Q36" i="2"/>
  <c r="Q40" i="2"/>
  <c r="N28" i="2"/>
  <c r="B28" i="2"/>
  <c r="S31" i="2"/>
  <c r="S32" i="2"/>
  <c r="G34" i="2"/>
  <c r="G35" i="2"/>
  <c r="G36" i="2"/>
  <c r="G40" i="2"/>
  <c r="H30" i="2"/>
  <c r="Q30" i="2"/>
  <c r="X34" i="2"/>
  <c r="X35" i="2"/>
  <c r="H39" i="2"/>
  <c r="H43" i="2"/>
  <c r="H46" i="2"/>
  <c r="H34" i="2"/>
  <c r="H35" i="2"/>
  <c r="I39" i="2"/>
  <c r="I43" i="2"/>
  <c r="I46" i="2"/>
  <c r="I34" i="2"/>
  <c r="I35" i="2"/>
  <c r="W36" i="2"/>
  <c r="W40" i="2"/>
  <c r="B48" i="2"/>
  <c r="X28" i="2"/>
  <c r="B36" i="2"/>
  <c r="H36" i="2"/>
  <c r="H40" i="2"/>
  <c r="B33" i="2"/>
  <c r="W30" i="2"/>
  <c r="C30" i="2"/>
  <c r="X36" i="2"/>
  <c r="X40" i="2"/>
  <c r="B41" i="2"/>
  <c r="B44" i="2"/>
  <c r="C34" i="4"/>
  <c r="C35" i="4"/>
  <c r="C39" i="4"/>
  <c r="C43" i="4"/>
  <c r="C46" i="4"/>
  <c r="B30" i="1"/>
  <c r="B33" i="1"/>
  <c r="C30" i="4"/>
  <c r="F30" i="2"/>
  <c r="V30" i="2"/>
  <c r="N30" i="2"/>
  <c r="C30" i="3"/>
  <c r="C33" i="3"/>
  <c r="T30" i="3"/>
  <c r="T33" i="3"/>
  <c r="G30" i="3"/>
  <c r="G33" i="3"/>
  <c r="B49" i="16"/>
  <c r="P33" i="2"/>
  <c r="R33" i="2"/>
  <c r="K33" i="2"/>
  <c r="I30" i="3"/>
  <c r="I33" i="3"/>
  <c r="N30" i="3"/>
  <c r="N33" i="3"/>
  <c r="B48" i="4"/>
  <c r="B33" i="4"/>
  <c r="E36" i="4"/>
  <c r="E40" i="4"/>
  <c r="E33" i="4"/>
  <c r="B49" i="5"/>
  <c r="B40" i="5"/>
  <c r="B30" i="4"/>
  <c r="B36" i="4"/>
  <c r="C34" i="19"/>
  <c r="C35" i="19"/>
  <c r="C39" i="19"/>
  <c r="C43" i="19"/>
  <c r="C46" i="19"/>
  <c r="B48" i="6"/>
  <c r="H30" i="6"/>
  <c r="B34" i="19"/>
  <c r="B35" i="19"/>
  <c r="B39" i="19"/>
  <c r="B43" i="19"/>
  <c r="B46" i="19"/>
  <c r="B48" i="5"/>
  <c r="C30" i="6"/>
  <c r="C40" i="6"/>
  <c r="B31" i="19"/>
  <c r="B32" i="19"/>
  <c r="C36" i="19"/>
  <c r="C40" i="19"/>
  <c r="X30" i="2"/>
  <c r="S39" i="1"/>
  <c r="S43" i="1"/>
  <c r="S46" i="1"/>
  <c r="S34" i="1"/>
  <c r="S35" i="1"/>
  <c r="T39" i="1"/>
  <c r="T43" i="1"/>
  <c r="T46" i="1"/>
  <c r="T34" i="1"/>
  <c r="T35" i="1"/>
  <c r="N38" i="1"/>
  <c r="N42" i="1"/>
  <c r="N45" i="1"/>
  <c r="N31" i="1"/>
  <c r="N32" i="1"/>
  <c r="R39" i="1"/>
  <c r="R43" i="1"/>
  <c r="R46" i="1"/>
  <c r="R34" i="1"/>
  <c r="R35" i="1"/>
  <c r="F38" i="1"/>
  <c r="F42" i="1"/>
  <c r="F45" i="1"/>
  <c r="F31" i="1"/>
  <c r="F32" i="1"/>
  <c r="Y31" i="1"/>
  <c r="Y32" i="1"/>
  <c r="Y38" i="1"/>
  <c r="Y42" i="1"/>
  <c r="Y45" i="1"/>
  <c r="B49" i="1"/>
  <c r="AA38" i="1"/>
  <c r="AA42" i="1"/>
  <c r="AA45" i="1"/>
  <c r="AA31" i="1"/>
  <c r="AA32" i="1"/>
  <c r="F39" i="1"/>
  <c r="F43" i="1"/>
  <c r="F46" i="1"/>
  <c r="F34" i="1"/>
  <c r="F35" i="1"/>
  <c r="Y39" i="1"/>
  <c r="Y43" i="1"/>
  <c r="Y46" i="1"/>
  <c r="Y34" i="1"/>
  <c r="Y35" i="1"/>
  <c r="R38" i="1"/>
  <c r="R42" i="1"/>
  <c r="R45" i="1"/>
  <c r="R31" i="1"/>
  <c r="R32" i="1"/>
  <c r="AA39" i="1"/>
  <c r="AA43" i="1"/>
  <c r="AA46" i="1"/>
  <c r="AA34" i="1"/>
  <c r="AA35" i="1"/>
  <c r="B40" i="2"/>
  <c r="B49" i="2"/>
  <c r="F38" i="3"/>
  <c r="F42" i="3"/>
  <c r="F45" i="3"/>
  <c r="F31" i="3"/>
  <c r="F32" i="3"/>
  <c r="B49" i="3"/>
  <c r="D31" i="5"/>
  <c r="D32" i="5"/>
  <c r="D38" i="5"/>
  <c r="D42" i="5"/>
  <c r="D45" i="5"/>
  <c r="D39" i="5"/>
  <c r="D43" i="5"/>
  <c r="D46" i="5"/>
  <c r="C39" i="5"/>
  <c r="C43" i="5"/>
  <c r="C46" i="5"/>
  <c r="E38" i="5"/>
  <c r="E42" i="5"/>
  <c r="E45" i="5"/>
  <c r="H38" i="5"/>
  <c r="H42" i="5"/>
  <c r="H45" i="5"/>
  <c r="H39" i="5"/>
  <c r="H43" i="5"/>
  <c r="H46" i="5"/>
  <c r="K38" i="5"/>
  <c r="K42" i="5"/>
  <c r="K45" i="5"/>
  <c r="M38" i="5"/>
  <c r="M42" i="5"/>
  <c r="M45" i="5"/>
  <c r="O38" i="5"/>
  <c r="O42" i="5"/>
  <c r="O45" i="5"/>
  <c r="H31" i="5"/>
  <c r="H32" i="5"/>
  <c r="H34" i="5"/>
  <c r="H35" i="5"/>
  <c r="O31" i="5"/>
  <c r="O32" i="5"/>
  <c r="M31" i="5"/>
  <c r="M32" i="5"/>
  <c r="C34" i="5"/>
  <c r="C35" i="5"/>
  <c r="K31" i="5"/>
  <c r="K32" i="5"/>
  <c r="D34" i="5"/>
  <c r="D35" i="5"/>
  <c r="E31" i="5"/>
  <c r="E32" i="5"/>
  <c r="B49" i="6"/>
  <c r="S34" i="2"/>
  <c r="S35" i="2"/>
  <c r="S39" i="2"/>
  <c r="S43" i="2"/>
  <c r="S46" i="2"/>
  <c r="Q38" i="2"/>
  <c r="Q42" i="2"/>
  <c r="Q45" i="2"/>
  <c r="Q31" i="2"/>
  <c r="Q32" i="2"/>
  <c r="H38" i="2"/>
  <c r="H42" i="2"/>
  <c r="H45" i="2"/>
  <c r="H31" i="2"/>
  <c r="H32" i="2"/>
  <c r="B39" i="2"/>
  <c r="B43" i="2"/>
  <c r="B46" i="2"/>
  <c r="B34" i="2"/>
  <c r="B35" i="2"/>
  <c r="W38" i="2"/>
  <c r="W42" i="2"/>
  <c r="W45" i="2"/>
  <c r="W31" i="2"/>
  <c r="W32" i="2"/>
  <c r="C38" i="2"/>
  <c r="C42" i="2"/>
  <c r="C45" i="2"/>
  <c r="C31" i="2"/>
  <c r="C32" i="2"/>
  <c r="P39" i="2"/>
  <c r="P43" i="2"/>
  <c r="P46" i="2"/>
  <c r="P34" i="2"/>
  <c r="P35" i="2"/>
  <c r="T39" i="3"/>
  <c r="T43" i="3"/>
  <c r="T46" i="3"/>
  <c r="T34" i="3"/>
  <c r="T35" i="3"/>
  <c r="B39" i="4"/>
  <c r="B43" i="4"/>
  <c r="B46" i="4"/>
  <c r="B34" i="4"/>
  <c r="B35" i="4"/>
  <c r="C38" i="3"/>
  <c r="C42" i="3"/>
  <c r="C45" i="3"/>
  <c r="C31" i="3"/>
  <c r="C32" i="3"/>
  <c r="C38" i="4"/>
  <c r="C42" i="4"/>
  <c r="C45" i="4"/>
  <c r="C31" i="4"/>
  <c r="C32" i="4"/>
  <c r="C38" i="6"/>
  <c r="C42" i="6"/>
  <c r="C45" i="6"/>
  <c r="C31" i="6"/>
  <c r="C32" i="6"/>
  <c r="B49" i="4"/>
  <c r="B40" i="4"/>
  <c r="E39" i="4"/>
  <c r="E43" i="4"/>
  <c r="E46" i="4"/>
  <c r="E34" i="4"/>
  <c r="E35" i="4"/>
  <c r="N39" i="3"/>
  <c r="N43" i="3"/>
  <c r="N46" i="3"/>
  <c r="N34" i="3"/>
  <c r="N35" i="3"/>
  <c r="K39" i="2"/>
  <c r="K43" i="2"/>
  <c r="K46" i="2"/>
  <c r="K34" i="2"/>
  <c r="K35" i="2"/>
  <c r="T38" i="3"/>
  <c r="T42" i="3"/>
  <c r="T45" i="3"/>
  <c r="T31" i="3"/>
  <c r="T32" i="3"/>
  <c r="V38" i="2"/>
  <c r="V42" i="2"/>
  <c r="V45" i="2"/>
  <c r="V31" i="2"/>
  <c r="V32" i="2"/>
  <c r="B31" i="1"/>
  <c r="B32" i="1"/>
  <c r="B38" i="1"/>
  <c r="B42" i="1"/>
  <c r="B45" i="1"/>
  <c r="I39" i="3"/>
  <c r="I43" i="3"/>
  <c r="I46" i="3"/>
  <c r="I34" i="3"/>
  <c r="I35" i="3"/>
  <c r="G38" i="3"/>
  <c r="G42" i="3"/>
  <c r="G45" i="3"/>
  <c r="G39" i="3"/>
  <c r="G43" i="3"/>
  <c r="G46" i="3"/>
  <c r="G31" i="3"/>
  <c r="G32" i="3"/>
  <c r="X38" i="2"/>
  <c r="X42" i="2"/>
  <c r="X45" i="2"/>
  <c r="X31" i="2"/>
  <c r="X32" i="2"/>
  <c r="I38" i="3"/>
  <c r="I42" i="3"/>
  <c r="I45" i="3"/>
  <c r="I31" i="3"/>
  <c r="I32" i="3"/>
  <c r="N38" i="2"/>
  <c r="N42" i="2"/>
  <c r="N45" i="2"/>
  <c r="N31" i="2"/>
  <c r="N32" i="2"/>
  <c r="B34" i="1"/>
  <c r="B35" i="1"/>
  <c r="B39" i="1"/>
  <c r="B43" i="1"/>
  <c r="B46" i="1"/>
  <c r="H38" i="6"/>
  <c r="H42" i="6"/>
  <c r="H45" i="6"/>
  <c r="H31" i="6"/>
  <c r="H32" i="6"/>
  <c r="B38" i="4"/>
  <c r="B42" i="4"/>
  <c r="B45" i="4"/>
  <c r="B31" i="4"/>
  <c r="B32" i="4"/>
  <c r="N38" i="3"/>
  <c r="N42" i="3"/>
  <c r="N45" i="3"/>
  <c r="N31" i="3"/>
  <c r="N32" i="3"/>
  <c r="R39" i="2"/>
  <c r="R43" i="2"/>
  <c r="R46" i="2"/>
  <c r="R34" i="2"/>
  <c r="R35" i="2"/>
  <c r="G34" i="3"/>
  <c r="G35" i="3"/>
  <c r="C39" i="3"/>
  <c r="C43" i="3"/>
  <c r="C46" i="3"/>
  <c r="C34" i="3"/>
  <c r="C35" i="3"/>
  <c r="F38" i="2"/>
  <c r="F42" i="2"/>
  <c r="F45" i="2"/>
  <c r="F31" i="2"/>
  <c r="F32" i="2"/>
</calcChain>
</file>

<file path=xl/sharedStrings.xml><?xml version="1.0" encoding="utf-8"?>
<sst xmlns="http://schemas.openxmlformats.org/spreadsheetml/2006/main" count="315" uniqueCount="106">
  <si>
    <t>AUTHOR</t>
  </si>
  <si>
    <t>Schaeffer</t>
  </si>
  <si>
    <t>Mathur</t>
  </si>
  <si>
    <t>Kato</t>
  </si>
  <si>
    <t>Alsema</t>
  </si>
  <si>
    <t>Knapp</t>
  </si>
  <si>
    <t>GEMIS</t>
  </si>
  <si>
    <t>Gurzenich</t>
  </si>
  <si>
    <t>Krauter</t>
  </si>
  <si>
    <t>Fthenakis</t>
  </si>
  <si>
    <t>Muneer</t>
  </si>
  <si>
    <t>de Wild-Scholten</t>
  </si>
  <si>
    <t>Amor</t>
  </si>
  <si>
    <t>Laleman</t>
  </si>
  <si>
    <t>YEAR</t>
  </si>
  <si>
    <t>LIFETIME [yrs]</t>
  </si>
  <si>
    <t>CAPACITY [kW]</t>
  </si>
  <si>
    <t>EFFICIENCY [%]</t>
  </si>
  <si>
    <t>WAFER THICKNESS [μm]</t>
  </si>
  <si>
    <t>PRIMARY or ELECTRICITY</t>
  </si>
  <si>
    <t>PRIMARY (35%)</t>
  </si>
  <si>
    <t>ELECTRICITY</t>
  </si>
  <si>
    <t>PRIMARY (undefined)</t>
  </si>
  <si>
    <t>PRIMARY (31.7%)</t>
  </si>
  <si>
    <t>MIX</t>
  </si>
  <si>
    <t>PRIMARY (31%)</t>
  </si>
  <si>
    <t>PRIMARY (29%)</t>
  </si>
  <si>
    <t>CONVERSION FACTOR [%]</t>
  </si>
  <si>
    <t>CAPACITY FACTOR [%]</t>
  </si>
  <si>
    <t>RATED INSOLATION [W/m^2]</t>
  </si>
  <si>
    <t>CONSTRUCTION TIME [yrs]</t>
  </si>
  <si>
    <t>ERROR</t>
  </si>
  <si>
    <t>Prakash</t>
  </si>
  <si>
    <t>Frankl</t>
  </si>
  <si>
    <t>Zhai</t>
  </si>
  <si>
    <t>Battisti</t>
  </si>
  <si>
    <t>Mason</t>
  </si>
  <si>
    <t>Kannan</t>
  </si>
  <si>
    <t>Mohr</t>
  </si>
  <si>
    <t>Pacca</t>
  </si>
  <si>
    <t>Raugei</t>
  </si>
  <si>
    <t>Roes</t>
  </si>
  <si>
    <t>Ito</t>
  </si>
  <si>
    <t>Stoppato</t>
  </si>
  <si>
    <t>PRIMARY (39.1%)</t>
  </si>
  <si>
    <t>PRIMARY (UCTE)</t>
  </si>
  <si>
    <t>PRIMARY (33%)</t>
  </si>
  <si>
    <t>PRIMARY (41%)</t>
  </si>
  <si>
    <t>PRIMARY (32%)</t>
  </si>
  <si>
    <t>PRIMARY (36% conversion efficiency)</t>
  </si>
  <si>
    <t>PRIMARY (30%)</t>
  </si>
  <si>
    <t>PRIMARY (unspecified)</t>
  </si>
  <si>
    <t>PRIMARY (36%)</t>
  </si>
  <si>
    <t>Keoleian</t>
  </si>
  <si>
    <t>300-330</t>
  </si>
  <si>
    <t>Held</t>
  </si>
  <si>
    <t>180-200</t>
  </si>
  <si>
    <t>Nieves</t>
  </si>
  <si>
    <t>Dajun</t>
  </si>
  <si>
    <t>Anctil</t>
  </si>
  <si>
    <t>Rafael</t>
  </si>
  <si>
    <t>Primary</t>
  </si>
  <si>
    <t>PRIMARY</t>
  </si>
  <si>
    <t>primary</t>
  </si>
  <si>
    <t>10MW</t>
  </si>
  <si>
    <t>kato</t>
  </si>
  <si>
    <t>30MW</t>
  </si>
  <si>
    <t>100MW</t>
  </si>
  <si>
    <t>de Wild-Scholten (China)</t>
  </si>
  <si>
    <t xml:space="preserve"> </t>
  </si>
  <si>
    <t>TOTAL SYSTEM ENERGY INTENSITY [kWh(e)-in/kWh(e)-out]</t>
  </si>
  <si>
    <t>de Wild-Scholten (UCTE)</t>
  </si>
  <si>
    <t>de Wild-Scholten (CHINA)</t>
  </si>
  <si>
    <t>EROI [kWh(e)-out/kWh(e)-in]</t>
  </si>
  <si>
    <t>EPBT [kWh(e)-in/kWh(e)-out*yrs]</t>
  </si>
  <si>
    <t>E(e)ROI MIN [kWh(e)-out/kWh(e)-in]</t>
  </si>
  <si>
    <t>E(e)ROI MAX [kWh(e)-out/kWh(e)-in]</t>
  </si>
  <si>
    <t>CE(e)D MODULE [kWh(e)/m2]</t>
  </si>
  <si>
    <t>CE(e)D SYSTEM [kWh(e)/m2]</t>
  </si>
  <si>
    <t>CE(e)D BOS REAL [kWh(e)/m2]</t>
  </si>
  <si>
    <t>CE(e)D BOS MIN [kWh(e)/m2]</t>
  </si>
  <si>
    <t>CE(e)D SYSTEM MIN [kWh(e)/m2]</t>
  </si>
  <si>
    <t>CE(e)D SYSTEM MIN [kWh(e)/Wp]</t>
  </si>
  <si>
    <t>CE(e)D SYSTEM MAX [kWh/m2]</t>
  </si>
  <si>
    <t>CE(e)D SYSTEM MAX [kWh/Wp</t>
  </si>
  <si>
    <t>HARMONIZED CE(e)D MODULE [kWh(e)/m2]</t>
  </si>
  <si>
    <t>HARMONIZED CE(e)D SYSTEM [kWh(e)/m2]</t>
  </si>
  <si>
    <t>HARMONIZED CE(e)D SYSTEM MIN [kWh(e)/m2]</t>
  </si>
  <si>
    <t>HARMONIZED CE(e)D SYSTEM MAX [kWh(e)/m2]</t>
  </si>
  <si>
    <t>HARMONIZED CE(e)D MODULE [kWh(e)/W(p)]</t>
  </si>
  <si>
    <t>HARMONIZED CE(e)D SYSTEM [kWh(e)/W(p)]</t>
  </si>
  <si>
    <t>HARMONIZED CE(e)D SYSTEM MIN [kWh(e)/W(p)]</t>
  </si>
  <si>
    <t>HARMONIZED CE(e)D SYSTEM MAX [kWh(e)/W(p)]</t>
  </si>
  <si>
    <t>INSTALLED CAPACITY [GW(p)]</t>
  </si>
  <si>
    <t>MEAN CE(e)D [kWh(e)/m2]</t>
  </si>
  <si>
    <t>MEAN HARMONIZED CE(e)D [kWh(e)/m2]</t>
  </si>
  <si>
    <t>CE(e)D MATERIALS  [kWh(e)/Wp]</t>
  </si>
  <si>
    <t>CE(e)D MANUFACTURE [kWh(e)/Wp]</t>
  </si>
  <si>
    <t>CE(e)D CELL [kWh(e)/Wp]</t>
  </si>
  <si>
    <t>CE(e)D MODULE [kWh(e)/Wp]</t>
  </si>
  <si>
    <t>CE(e)D SYSTEM [kWh(e)/Wp]</t>
  </si>
  <si>
    <t>HARMONIZED E(e)ROI [kWh(e)-out/kWh(e)-in]</t>
  </si>
  <si>
    <t>HARMONIZED E(e)ROI MIN [kWh(e)-out/kWh(e)-in]</t>
  </si>
  <si>
    <t>HARMONIZED E(e)ROI MAX [kWh(e)-out/kWh(e)-in]</t>
  </si>
  <si>
    <t>PRIMARY 35%</t>
  </si>
  <si>
    <t>PRIMARY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</si>
</sst>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407];[Red]&quot;-&quot;#,##0.00&quot; &quot;[$€-407]"/>
  </numFmts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1"/>
      </bottom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1"/>
      </top>
      <bottom style="thin">
        <color theme="1"/>
      </bottom>
      <diagonal/>
    </border>
  </borders>
  <cellStyleXfs count="2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4" fontId="4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9">
    <xf numFmtId="0" fontId="0" fillId="0" borderId="0" xfId="0"/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5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/>
    <xf numFmtId="0" fontId="7" fillId="0" borderId="1" xfId="0" applyFont="1" applyBorder="1"/>
    <xf numFmtId="0" fontId="5" fillId="0" borderId="0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2" fontId="7" fillId="0" borderId="3" xfId="0" applyNumberFormat="1" applyFont="1" applyBorder="1" applyAlignment="1">
      <alignment horizontal="center" wrapText="1"/>
    </xf>
    <xf numFmtId="2" fontId="7" fillId="0" borderId="1" xfId="0" applyNumberFormat="1" applyFont="1" applyBorder="1"/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Alignment="1">
      <alignment horizontal="center" wrapText="1"/>
    </xf>
    <xf numFmtId="2" fontId="7" fillId="0" borderId="0" xfId="0" applyNumberFormat="1" applyFont="1"/>
    <xf numFmtId="0" fontId="7" fillId="0" borderId="2" xfId="0" applyFont="1" applyBorder="1"/>
    <xf numFmtId="0" fontId="7" fillId="0" borderId="0" xfId="0" applyFont="1" applyBorder="1"/>
    <xf numFmtId="0" fontId="7" fillId="0" borderId="3" xfId="0" applyFont="1" applyBorder="1"/>
    <xf numFmtId="2" fontId="7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Border="1"/>
    <xf numFmtId="2" fontId="7" fillId="0" borderId="2" xfId="0" applyNumberFormat="1" applyFont="1" applyBorder="1"/>
    <xf numFmtId="2" fontId="7" fillId="0" borderId="3" xfId="0" applyNumberFormat="1" applyFont="1" applyBorder="1" applyAlignment="1">
      <alignment horizontal="center"/>
    </xf>
    <xf numFmtId="2" fontId="7" fillId="0" borderId="0" xfId="0" applyNumberFormat="1" applyFont="1" applyBorder="1"/>
    <xf numFmtId="2" fontId="7" fillId="0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wrapText="1"/>
    </xf>
    <xf numFmtId="2" fontId="7" fillId="0" borderId="0" xfId="0" applyNumberFormat="1" applyFont="1" applyFill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2" fontId="7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/>
    <xf numFmtId="0" fontId="5" fillId="0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2" borderId="12" xfId="0" applyFont="1" applyFill="1" applyBorder="1"/>
    <xf numFmtId="0" fontId="8" fillId="2" borderId="1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7" xfId="0" applyFont="1" applyBorder="1"/>
    <xf numFmtId="0" fontId="7" fillId="0" borderId="8" xfId="0" applyFont="1" applyBorder="1"/>
    <xf numFmtId="0" fontId="7" fillId="0" borderId="6" xfId="0" applyFont="1" applyBorder="1"/>
    <xf numFmtId="0" fontId="9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2" fontId="7" fillId="2" borderId="5" xfId="0" applyNumberFormat="1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 wrapText="1"/>
    </xf>
    <xf numFmtId="2" fontId="7" fillId="2" borderId="14" xfId="0" applyNumberFormat="1" applyFont="1" applyFill="1" applyBorder="1" applyAlignment="1">
      <alignment horizontal="center" vertical="center" wrapText="1"/>
    </xf>
    <xf numFmtId="2" fontId="7" fillId="0" borderId="15" xfId="0" applyNumberFormat="1" applyFont="1" applyBorder="1" applyAlignment="1">
      <alignment horizontal="center" vertical="center" wrapText="1"/>
    </xf>
    <xf numFmtId="2" fontId="7" fillId="2" borderId="13" xfId="0" applyNumberFormat="1" applyFont="1" applyFill="1" applyBorder="1" applyAlignment="1">
      <alignment horizontal="center" vertical="center" wrapText="1"/>
    </xf>
    <xf numFmtId="2" fontId="7" fillId="2" borderId="16" xfId="0" applyNumberFormat="1" applyFont="1" applyFill="1" applyBorder="1" applyAlignment="1">
      <alignment horizontal="center" vertical="center" wrapText="1"/>
    </xf>
  </cellXfs>
  <cellStyles count="2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Heading" xfId="63"/>
    <cellStyle name="Heading1" xfId="64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Normal" xfId="0" builtinId="0"/>
    <cellStyle name="Result" xfId="65"/>
    <cellStyle name="Result2" xfId="66"/>
  </cellStyles>
  <dxfs count="0"/>
  <tableStyles count="0" defaultTableStyle="TableStyleMedium9" defaultPivotStyle="PivotStyleMedium4"/>
  <colors>
    <mruColors>
      <color rgb="FFF6E46B"/>
      <color rgb="FFF0E396"/>
      <color rgb="FFFFE7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3665791776"/>
          <c:y val="0.13927274715660501"/>
          <c:w val="0.78495056867891499"/>
          <c:h val="0.72486329833770802"/>
        </c:manualLayout>
      </c:layout>
      <c:scatterChart>
        <c:scatterStyle val="lineMarker"/>
        <c:varyColors val="0"/>
        <c:ser>
          <c:idx val="0"/>
          <c:order val="0"/>
          <c:tx>
            <c:v>CED [kWh/W]</c:v>
          </c:tx>
          <c:spPr>
            <a:ln w="47625">
              <a:noFill/>
            </a:ln>
          </c:spPr>
          <c:trendline>
            <c:trendlineType val="power"/>
            <c:dispRSqr val="1"/>
            <c:dispEq val="1"/>
            <c:trendlineLbl>
              <c:layout>
                <c:manualLayout>
                  <c:x val="-0.31044794400699899"/>
                  <c:y val="-0.10321157771945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latin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'Multi Crystal Silicon'!$B$5:$AC$5</c:f>
              <c:numCache>
                <c:formatCode>General</c:formatCode>
                <c:ptCount val="28"/>
                <c:pt idx="0">
                  <c:v>12</c:v>
                </c:pt>
                <c:pt idx="1">
                  <c:v>13.5</c:v>
                </c:pt>
                <c:pt idx="2">
                  <c:v>10</c:v>
                </c:pt>
                <c:pt idx="3">
                  <c:v>13</c:v>
                </c:pt>
                <c:pt idx="4">
                  <c:v>12.1</c:v>
                </c:pt>
                <c:pt idx="5">
                  <c:v>12.1</c:v>
                </c:pt>
                <c:pt idx="6">
                  <c:v>12.1</c:v>
                </c:pt>
                <c:pt idx="7">
                  <c:v>12.1</c:v>
                </c:pt>
                <c:pt idx="8">
                  <c:v>12.1</c:v>
                </c:pt>
                <c:pt idx="9">
                  <c:v>13</c:v>
                </c:pt>
                <c:pt idx="10">
                  <c:v>13.2</c:v>
                </c:pt>
                <c:pt idx="11">
                  <c:v>13.2</c:v>
                </c:pt>
                <c:pt idx="12">
                  <c:v>12.1</c:v>
                </c:pt>
                <c:pt idx="15">
                  <c:v>10.7</c:v>
                </c:pt>
                <c:pt idx="16">
                  <c:v>13.2</c:v>
                </c:pt>
                <c:pt idx="17">
                  <c:v>13.2</c:v>
                </c:pt>
                <c:pt idx="18">
                  <c:v>13.2</c:v>
                </c:pt>
                <c:pt idx="19">
                  <c:v>12.2</c:v>
                </c:pt>
                <c:pt idx="20">
                  <c:v>11.86</c:v>
                </c:pt>
                <c:pt idx="21">
                  <c:v>14.8</c:v>
                </c:pt>
                <c:pt idx="22">
                  <c:v>12.92</c:v>
                </c:pt>
                <c:pt idx="23">
                  <c:v>14</c:v>
                </c:pt>
                <c:pt idx="24">
                  <c:v>13.2</c:v>
                </c:pt>
                <c:pt idx="25">
                  <c:v>13.2</c:v>
                </c:pt>
                <c:pt idx="26">
                  <c:v>15.8</c:v>
                </c:pt>
                <c:pt idx="27">
                  <c:v>12.8</c:v>
                </c:pt>
              </c:numCache>
            </c:numRef>
          </c:xVal>
          <c:yVal>
            <c:numRef>
              <c:f>'Multi Crystal Silicon'!$B$14:$AC$14</c:f>
              <c:numCache>
                <c:formatCode>0.00</c:formatCode>
                <c:ptCount val="28"/>
                <c:pt idx="4">
                  <c:v>0.76297061524334264</c:v>
                </c:pt>
                <c:pt idx="5">
                  <c:v>0.76297061524334264</c:v>
                </c:pt>
                <c:pt idx="6">
                  <c:v>0.76297061524334264</c:v>
                </c:pt>
                <c:pt idx="9">
                  <c:v>0.62999999999999989</c:v>
                </c:pt>
                <c:pt idx="10">
                  <c:v>1.0111531986531985</c:v>
                </c:pt>
                <c:pt idx="11">
                  <c:v>0.75021043771043761</c:v>
                </c:pt>
                <c:pt idx="15">
                  <c:v>8.8737468671679184E-2</c:v>
                </c:pt>
                <c:pt idx="25">
                  <c:v>0.6327861952861954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AC-478D-8E0E-8AC9EB8C3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9266320"/>
        <c:axId val="23725680"/>
      </c:scatterChart>
      <c:valAx>
        <c:axId val="-69266320"/>
        <c:scaling>
          <c:orientation val="minMax"/>
          <c:max val="20"/>
          <c:min val="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Efficiency [%]</a:t>
                </a:r>
              </a:p>
            </c:rich>
          </c:tx>
          <c:layout>
            <c:manualLayout>
              <c:xMode val="edge"/>
              <c:yMode val="edge"/>
              <c:x val="0.40435258092738402"/>
              <c:y val="0.930555555555556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3725680"/>
        <c:crosses val="autoZero"/>
        <c:crossBetween val="midCat"/>
        <c:majorUnit val="5"/>
      </c:valAx>
      <c:valAx>
        <c:axId val="2372568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CED</a:t>
                </a:r>
                <a:r>
                  <a:rPr lang="en-US" baseline="0"/>
                  <a:t> [kWh/W]</a:t>
                </a:r>
                <a:endParaRPr lang="en-US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69266320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341989063867017"/>
          <c:y val="3.7037037037037E-2"/>
          <c:w val="0.64935498687663995"/>
          <c:h val="9.2976450860309104E-2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923665791776"/>
          <c:y val="0.13927274715660501"/>
          <c:w val="0.78495056867891499"/>
          <c:h val="0.72486329833770802"/>
        </c:manualLayout>
      </c:layout>
      <c:scatterChart>
        <c:scatterStyle val="lineMarker"/>
        <c:varyColors val="0"/>
        <c:ser>
          <c:idx val="0"/>
          <c:order val="0"/>
          <c:tx>
            <c:v>CED [kWh/W]</c:v>
          </c:tx>
          <c:spPr>
            <a:ln w="47625">
              <a:noFill/>
            </a:ln>
          </c:spPr>
          <c:trendline>
            <c:trendlineType val="power"/>
            <c:dispRSqr val="1"/>
            <c:dispEq val="1"/>
            <c:trendlineLbl>
              <c:layout>
                <c:manualLayout>
                  <c:x val="-0.31044794400699899"/>
                  <c:y val="-0.10321157771945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>
                      <a:latin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'Multi Crystal Silicon'!$B$6:$AC$6</c:f>
              <c:numCache>
                <c:formatCode>General</c:formatCode>
                <c:ptCount val="28"/>
                <c:pt idx="10">
                  <c:v>200</c:v>
                </c:pt>
                <c:pt idx="11">
                  <c:v>200</c:v>
                </c:pt>
                <c:pt idx="17">
                  <c:v>285</c:v>
                </c:pt>
                <c:pt idx="21">
                  <c:v>300</c:v>
                </c:pt>
                <c:pt idx="25">
                  <c:v>200</c:v>
                </c:pt>
              </c:numCache>
            </c:numRef>
          </c:xVal>
          <c:yVal>
            <c:numRef>
              <c:f>'Multi Crystal Silicon'!$B$14:$AC$14</c:f>
              <c:numCache>
                <c:formatCode>0.00</c:formatCode>
                <c:ptCount val="28"/>
                <c:pt idx="4">
                  <c:v>0.76297061524334264</c:v>
                </c:pt>
                <c:pt idx="5">
                  <c:v>0.76297061524334264</c:v>
                </c:pt>
                <c:pt idx="6">
                  <c:v>0.76297061524334264</c:v>
                </c:pt>
                <c:pt idx="9">
                  <c:v>0.62999999999999989</c:v>
                </c:pt>
                <c:pt idx="10">
                  <c:v>1.0111531986531985</c:v>
                </c:pt>
                <c:pt idx="11">
                  <c:v>0.75021043771043761</c:v>
                </c:pt>
                <c:pt idx="15">
                  <c:v>8.8737468671679184E-2</c:v>
                </c:pt>
                <c:pt idx="25">
                  <c:v>0.6327861952861954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C9-4880-9BEC-C25FAAC80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69148544"/>
        <c:axId val="-69145152"/>
      </c:scatterChart>
      <c:valAx>
        <c:axId val="-69148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Wafer thickness [1E-6 m]</a:t>
                </a:r>
              </a:p>
            </c:rich>
          </c:tx>
          <c:layout>
            <c:manualLayout>
              <c:xMode val="edge"/>
              <c:yMode val="edge"/>
              <c:x val="0.40435258092738402"/>
              <c:y val="0.930555555555556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69145152"/>
        <c:crosses val="autoZero"/>
        <c:crossBetween val="midCat"/>
      </c:valAx>
      <c:valAx>
        <c:axId val="-6914515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CED</a:t>
                </a:r>
                <a:r>
                  <a:rPr lang="en-US" baseline="0"/>
                  <a:t> [kWh/W]</a:t>
                </a:r>
                <a:endParaRPr lang="en-US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69148544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341989063867017"/>
          <c:y val="3.7037037037037E-2"/>
          <c:w val="0.64935498687663995"/>
          <c:h val="9.2976450860309104E-2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533400</xdr:colOff>
      <xdr:row>0</xdr:row>
      <xdr:rowOff>203200</xdr:rowOff>
    </xdr:from>
    <xdr:to>
      <xdr:col>84</xdr:col>
      <xdr:colOff>139700</xdr:colOff>
      <xdr:row>12</xdr:row>
      <xdr:rowOff>101600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78</xdr:col>
      <xdr:colOff>609600</xdr:colOff>
      <xdr:row>14</xdr:row>
      <xdr:rowOff>88900</xdr:rowOff>
    </xdr:from>
    <xdr:to>
      <xdr:col>84</xdr:col>
      <xdr:colOff>215900</xdr:colOff>
      <xdr:row>26</xdr:row>
      <xdr:rowOff>165100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0.00463</cdr:y>
    </cdr:from>
    <cdr:to>
      <cdr:x>0.38445</cdr:x>
      <cdr:y>0.12805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-68428" y="12701"/>
          <a:ext cx="1757713" cy="338554"/>
        </a:xfrm>
        <a:prstGeom xmlns:a="http://schemas.openxmlformats.org/drawingml/2006/main" prst="rect">
          <a:avLst/>
        </a:prstGeom>
        <a:noFill xmlns:a="http://schemas.openxmlformats.org/drawingml/2006/main"/>
        <a:effectLst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x-none" sz="1600" b="0" cap="none" spc="0">
              <a:ln w="12700">
                <a:noFill/>
                <a:prstDash val="solid"/>
              </a:ln>
              <a:solidFill>
                <a:srgbClr val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/>
              <a:cs typeface="Arial"/>
            </a:rPr>
            <a:t>MANUFACTURE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0.00463</cdr:y>
    </cdr:from>
    <cdr:to>
      <cdr:x>0.38445</cdr:x>
      <cdr:y>0.12805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-68428" y="12701"/>
          <a:ext cx="1757713" cy="338554"/>
        </a:xfrm>
        <a:prstGeom xmlns:a="http://schemas.openxmlformats.org/drawingml/2006/main" prst="rect">
          <a:avLst/>
        </a:prstGeom>
        <a:noFill xmlns:a="http://schemas.openxmlformats.org/drawingml/2006/main"/>
        <a:effectLst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x-none" sz="1600" b="0" cap="none" spc="0">
              <a:ln w="12700">
                <a:noFill/>
                <a:prstDash val="solid"/>
              </a:ln>
              <a:solidFill>
                <a:srgbClr val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Arial"/>
              <a:cs typeface="Arial"/>
            </a:rPr>
            <a:t>MANUFACTURE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49"/>
  <sheetViews>
    <sheetView workbookViewId="0">
      <pane xSplit="1" ySplit="2" topLeftCell="Q3" activePane="bottomRight" state="frozen"/>
      <selection pane="topRight" activeCell="B1" sqref="B1"/>
      <selection pane="bottomLeft" activeCell="A3" sqref="A3"/>
      <selection pane="bottomRight" activeCell="U1" sqref="U1:U1048576"/>
    </sheetView>
  </sheetViews>
  <sheetFormatPr defaultColWidth="15.375" defaultRowHeight="15.75" x14ac:dyDescent="0.25"/>
  <cols>
    <col min="1" max="1" width="61.75" style="13" bestFit="1" customWidth="1"/>
    <col min="2" max="17" width="15.375" style="14"/>
    <col min="18" max="16384" width="15.375" style="15"/>
  </cols>
  <sheetData>
    <row r="1" spans="1:24" s="3" customFormat="1" ht="45" x14ac:dyDescent="0.25">
      <c r="A1" s="1" t="str">
        <f>'Multi Crystal Silicon'!A1</f>
        <v>AUTHOR</v>
      </c>
      <c r="B1" s="67" t="s">
        <v>1</v>
      </c>
      <c r="C1" s="67" t="s">
        <v>1</v>
      </c>
      <c r="D1" s="67" t="s">
        <v>3</v>
      </c>
      <c r="E1" s="67" t="s">
        <v>3</v>
      </c>
      <c r="F1" s="3" t="s">
        <v>33</v>
      </c>
      <c r="G1" s="3" t="s">
        <v>33</v>
      </c>
      <c r="H1" s="3" t="s">
        <v>3</v>
      </c>
      <c r="I1" s="67" t="s">
        <v>4</v>
      </c>
      <c r="J1" s="67" t="s">
        <v>5</v>
      </c>
      <c r="K1" s="67" t="s">
        <v>2</v>
      </c>
      <c r="L1" s="67" t="s">
        <v>6</v>
      </c>
      <c r="M1" s="67" t="s">
        <v>2</v>
      </c>
      <c r="N1" s="67" t="s">
        <v>7</v>
      </c>
      <c r="O1" s="2" t="s">
        <v>8</v>
      </c>
      <c r="P1" s="3" t="s">
        <v>11</v>
      </c>
      <c r="Q1" s="2" t="s">
        <v>9</v>
      </c>
      <c r="R1" s="67" t="s">
        <v>10</v>
      </c>
      <c r="S1" s="2" t="s">
        <v>11</v>
      </c>
      <c r="T1" s="67" t="s">
        <v>12</v>
      </c>
      <c r="U1" s="67" t="s">
        <v>13</v>
      </c>
      <c r="V1" s="6" t="s">
        <v>71</v>
      </c>
      <c r="W1" s="3" t="s">
        <v>72</v>
      </c>
      <c r="X1" s="67" t="s">
        <v>9</v>
      </c>
    </row>
    <row r="2" spans="1:24" s="3" customFormat="1" x14ac:dyDescent="0.25">
      <c r="A2" s="1" t="str">
        <f>'Multi Crystal Silicon'!A2</f>
        <v>YEAR</v>
      </c>
      <c r="B2" s="67">
        <v>1990</v>
      </c>
      <c r="C2" s="67">
        <v>1990</v>
      </c>
      <c r="D2" s="67">
        <v>1997</v>
      </c>
      <c r="E2" s="67">
        <v>1997</v>
      </c>
      <c r="F2" s="3">
        <v>1997</v>
      </c>
      <c r="G2" s="3">
        <v>1997</v>
      </c>
      <c r="H2" s="3">
        <v>1998</v>
      </c>
      <c r="I2" s="67">
        <v>2000</v>
      </c>
      <c r="J2" s="67">
        <v>2000</v>
      </c>
      <c r="K2" s="67">
        <v>2002</v>
      </c>
      <c r="L2" s="67">
        <v>2002</v>
      </c>
      <c r="M2" s="67">
        <v>2004</v>
      </c>
      <c r="N2" s="67">
        <v>2004</v>
      </c>
      <c r="O2" s="2">
        <v>2004</v>
      </c>
      <c r="P2" s="3">
        <v>2005</v>
      </c>
      <c r="Q2" s="2">
        <v>2006</v>
      </c>
      <c r="R2" s="67">
        <v>2006</v>
      </c>
      <c r="S2" s="2">
        <v>2009</v>
      </c>
      <c r="T2" s="67">
        <v>2009</v>
      </c>
      <c r="U2" s="67">
        <v>2010</v>
      </c>
      <c r="V2" s="6">
        <v>2011</v>
      </c>
      <c r="W2" s="3">
        <v>2011</v>
      </c>
      <c r="X2" s="67">
        <v>2011</v>
      </c>
    </row>
    <row r="3" spans="1:24" s="3" customFormat="1" x14ac:dyDescent="0.25">
      <c r="A3" s="1" t="str">
        <f>'Multi Crystal Silicon'!A3</f>
        <v>LIFETIME [yrs]</v>
      </c>
      <c r="B3" s="2">
        <v>25</v>
      </c>
      <c r="C3" s="2">
        <v>25</v>
      </c>
      <c r="D3" s="2">
        <v>25</v>
      </c>
      <c r="E3" s="2">
        <v>25</v>
      </c>
      <c r="F3" s="3">
        <v>20</v>
      </c>
      <c r="G3" s="3">
        <v>20</v>
      </c>
      <c r="H3" s="3">
        <v>20</v>
      </c>
      <c r="I3" s="2">
        <v>25</v>
      </c>
      <c r="J3" s="2">
        <v>25</v>
      </c>
      <c r="K3" s="2">
        <v>25</v>
      </c>
      <c r="L3" s="2">
        <v>25</v>
      </c>
      <c r="M3" s="2">
        <v>25</v>
      </c>
      <c r="N3" s="2">
        <v>25</v>
      </c>
      <c r="O3" s="2">
        <v>25</v>
      </c>
      <c r="P3" s="3">
        <v>25</v>
      </c>
      <c r="Q3" s="2">
        <v>25</v>
      </c>
      <c r="R3" s="2">
        <v>25</v>
      </c>
      <c r="S3" s="2">
        <v>25</v>
      </c>
      <c r="T3" s="2">
        <v>25</v>
      </c>
      <c r="U3" s="2">
        <v>25</v>
      </c>
      <c r="V3" s="6">
        <v>30</v>
      </c>
      <c r="W3" s="3">
        <v>30</v>
      </c>
      <c r="X3" s="2">
        <v>30</v>
      </c>
    </row>
    <row r="4" spans="1:24" s="3" customFormat="1" x14ac:dyDescent="0.2">
      <c r="A4" s="1" t="str">
        <f>'Multi Crystal Silicon'!A4</f>
        <v>CAPACITY [kW]</v>
      </c>
      <c r="B4" s="2">
        <v>2500</v>
      </c>
      <c r="C4" s="2">
        <v>25000</v>
      </c>
      <c r="D4" s="2"/>
      <c r="E4" s="2"/>
      <c r="I4" s="2"/>
      <c r="J4" s="2"/>
      <c r="K4" s="2">
        <v>3.5000000000000003E-2</v>
      </c>
      <c r="L4" s="2"/>
      <c r="M4" s="2"/>
      <c r="N4" s="2">
        <v>1.56</v>
      </c>
      <c r="O4" s="2"/>
      <c r="Q4" s="2"/>
      <c r="R4" s="2"/>
      <c r="S4" s="2"/>
      <c r="T4" s="2">
        <v>3</v>
      </c>
      <c r="U4" s="2">
        <v>3</v>
      </c>
      <c r="V4" s="6"/>
      <c r="X4" s="16"/>
    </row>
    <row r="5" spans="1:24" s="3" customFormat="1" x14ac:dyDescent="0.25">
      <c r="A5" s="1" t="str">
        <f>'Multi Crystal Silicon'!A5</f>
        <v>EFFICIENCY [%]</v>
      </c>
      <c r="B5" s="2">
        <v>14</v>
      </c>
      <c r="C5" s="2">
        <v>15.5</v>
      </c>
      <c r="D5" s="2"/>
      <c r="E5" s="2"/>
      <c r="F5" s="3">
        <v>12.7</v>
      </c>
      <c r="G5" s="3">
        <v>12.7</v>
      </c>
      <c r="H5" s="3">
        <v>12.2</v>
      </c>
      <c r="I5" s="2">
        <v>14</v>
      </c>
      <c r="J5" s="2"/>
      <c r="K5" s="2">
        <v>13</v>
      </c>
      <c r="L5" s="2"/>
      <c r="M5" s="2"/>
      <c r="N5" s="2">
        <v>12.7</v>
      </c>
      <c r="O5" s="2"/>
      <c r="P5" s="3">
        <v>14</v>
      </c>
      <c r="Q5" s="2">
        <v>14</v>
      </c>
      <c r="R5" s="2">
        <v>14.4</v>
      </c>
      <c r="S5" s="2">
        <v>13.2</v>
      </c>
      <c r="T5" s="2"/>
      <c r="U5" s="2">
        <v>14</v>
      </c>
      <c r="V5" s="6">
        <v>14.8</v>
      </c>
      <c r="W5" s="3">
        <v>14.8</v>
      </c>
      <c r="X5" s="2">
        <v>20.100000000000001</v>
      </c>
    </row>
    <row r="6" spans="1:24" s="3" customFormat="1" x14ac:dyDescent="0.2">
      <c r="A6" s="1" t="str">
        <f>'Multi Crystal Silicon'!A6</f>
        <v>WAFER THICKNESS [μm]</v>
      </c>
      <c r="B6" s="2"/>
      <c r="C6" s="2"/>
      <c r="D6" s="2"/>
      <c r="E6" s="2"/>
      <c r="I6" s="2"/>
      <c r="J6" s="2"/>
      <c r="K6" s="2"/>
      <c r="L6" s="2"/>
      <c r="M6" s="2"/>
      <c r="N6" s="2"/>
      <c r="O6" s="2"/>
      <c r="Q6" s="2">
        <v>300</v>
      </c>
      <c r="R6" s="2"/>
      <c r="S6" s="2">
        <v>180</v>
      </c>
      <c r="T6" s="2"/>
      <c r="U6" s="2"/>
      <c r="V6" s="6">
        <v>180</v>
      </c>
      <c r="W6" s="6">
        <v>180</v>
      </c>
      <c r="X6" s="16"/>
    </row>
    <row r="7" spans="1:24" s="3" customFormat="1" ht="30" x14ac:dyDescent="0.25">
      <c r="A7" s="1" t="str">
        <f>'Multi Crystal Silicon'!A7</f>
        <v>PRIMARY or ELECTRICITY</v>
      </c>
      <c r="B7" s="2" t="s">
        <v>20</v>
      </c>
      <c r="C7" s="2" t="s">
        <v>20</v>
      </c>
      <c r="D7" s="2" t="s">
        <v>21</v>
      </c>
      <c r="E7" s="2" t="s">
        <v>21</v>
      </c>
      <c r="F7" s="3" t="s">
        <v>62</v>
      </c>
      <c r="G7" s="3" t="s">
        <v>62</v>
      </c>
      <c r="H7" s="3" t="s">
        <v>62</v>
      </c>
      <c r="I7" s="2" t="s">
        <v>20</v>
      </c>
      <c r="J7" s="2" t="s">
        <v>21</v>
      </c>
      <c r="K7" s="2" t="s">
        <v>20</v>
      </c>
      <c r="L7" s="2" t="s">
        <v>22</v>
      </c>
      <c r="M7" s="2" t="s">
        <v>21</v>
      </c>
      <c r="N7" s="73" t="s">
        <v>23</v>
      </c>
      <c r="O7" s="2" t="s">
        <v>24</v>
      </c>
      <c r="P7" s="74" t="s">
        <v>62</v>
      </c>
      <c r="Q7" s="2" t="s">
        <v>25</v>
      </c>
      <c r="R7" s="2" t="s">
        <v>22</v>
      </c>
      <c r="S7" s="2" t="s">
        <v>26</v>
      </c>
      <c r="T7" s="2" t="s">
        <v>22</v>
      </c>
      <c r="U7" s="2" t="s">
        <v>20</v>
      </c>
      <c r="V7" s="6" t="s">
        <v>50</v>
      </c>
      <c r="W7" s="6" t="s">
        <v>50</v>
      </c>
      <c r="X7" s="2" t="s">
        <v>50</v>
      </c>
    </row>
    <row r="8" spans="1:24" s="3" customFormat="1" x14ac:dyDescent="0.25">
      <c r="A8" s="1" t="str">
        <f>'Multi Crystal Silicon'!A8</f>
        <v>CONVERSION FACTOR [%]</v>
      </c>
      <c r="B8" s="2">
        <v>35</v>
      </c>
      <c r="C8" s="2">
        <v>35</v>
      </c>
      <c r="D8" s="2">
        <v>30</v>
      </c>
      <c r="E8" s="2">
        <v>30</v>
      </c>
      <c r="F8" s="3">
        <v>35</v>
      </c>
      <c r="G8" s="3">
        <v>35</v>
      </c>
      <c r="H8" s="3">
        <v>38</v>
      </c>
      <c r="I8" s="2">
        <v>35</v>
      </c>
      <c r="J8" s="2">
        <v>30</v>
      </c>
      <c r="K8" s="2">
        <v>35</v>
      </c>
      <c r="L8" s="2">
        <v>30</v>
      </c>
      <c r="M8" s="2">
        <v>30</v>
      </c>
      <c r="N8" s="73">
        <v>31.7</v>
      </c>
      <c r="O8" s="2">
        <v>30</v>
      </c>
      <c r="P8" s="3">
        <v>30</v>
      </c>
      <c r="Q8" s="2">
        <v>31</v>
      </c>
      <c r="R8" s="2">
        <v>30</v>
      </c>
      <c r="S8" s="2">
        <v>29</v>
      </c>
      <c r="T8" s="2">
        <v>30</v>
      </c>
      <c r="U8" s="2">
        <v>35</v>
      </c>
      <c r="V8" s="6">
        <v>30</v>
      </c>
      <c r="W8" s="3">
        <v>30</v>
      </c>
      <c r="X8" s="2">
        <v>30</v>
      </c>
    </row>
    <row r="9" spans="1:24" s="3" customFormat="1" x14ac:dyDescent="0.25">
      <c r="A9" s="1" t="str">
        <f>'Multi Crystal Silicon'!A9</f>
        <v>CAPACITY FACTOR [%]</v>
      </c>
      <c r="B9" s="2">
        <v>15</v>
      </c>
      <c r="C9" s="2">
        <v>15</v>
      </c>
      <c r="D9" s="2">
        <v>15</v>
      </c>
      <c r="E9" s="2">
        <v>15</v>
      </c>
      <c r="F9" s="3">
        <v>15</v>
      </c>
      <c r="G9" s="3">
        <v>15</v>
      </c>
      <c r="H9" s="3">
        <v>15</v>
      </c>
      <c r="I9" s="2">
        <v>15</v>
      </c>
      <c r="J9" s="2">
        <v>15</v>
      </c>
      <c r="K9" s="2">
        <v>15</v>
      </c>
      <c r="L9" s="2">
        <v>15</v>
      </c>
      <c r="M9" s="2">
        <v>15</v>
      </c>
      <c r="N9" s="2">
        <v>15</v>
      </c>
      <c r="O9" s="2">
        <v>15</v>
      </c>
      <c r="P9" s="3">
        <v>15</v>
      </c>
      <c r="Q9" s="2">
        <v>15</v>
      </c>
      <c r="R9" s="2">
        <v>15</v>
      </c>
      <c r="S9" s="2">
        <v>15</v>
      </c>
      <c r="T9" s="2">
        <v>15</v>
      </c>
      <c r="U9" s="2">
        <v>15</v>
      </c>
      <c r="V9" s="6">
        <v>15</v>
      </c>
      <c r="W9" s="3">
        <v>15</v>
      </c>
      <c r="X9" s="2">
        <v>15</v>
      </c>
    </row>
    <row r="10" spans="1:24" s="3" customFormat="1" x14ac:dyDescent="0.25">
      <c r="A10" s="1" t="str">
        <f>'Multi Crystal Silicon'!A10</f>
        <v>RATED INSOLATION [W/m^2]</v>
      </c>
      <c r="B10" s="2"/>
      <c r="C10" s="2"/>
      <c r="D10" s="2"/>
      <c r="E10" s="2"/>
      <c r="F10" s="3">
        <v>1000</v>
      </c>
      <c r="G10" s="3">
        <v>1000</v>
      </c>
      <c r="H10" s="3">
        <v>1000</v>
      </c>
      <c r="I10" s="2">
        <v>1000</v>
      </c>
      <c r="J10" s="2"/>
      <c r="K10" s="2"/>
      <c r="L10" s="2"/>
      <c r="M10" s="2"/>
      <c r="N10" s="2"/>
      <c r="O10" s="2"/>
      <c r="P10" s="3">
        <v>1000</v>
      </c>
      <c r="Q10" s="2">
        <v>1000</v>
      </c>
      <c r="R10" s="2"/>
      <c r="S10" s="2">
        <v>1000</v>
      </c>
      <c r="T10" s="2"/>
      <c r="U10" s="2"/>
      <c r="V10" s="6">
        <v>1000</v>
      </c>
      <c r="W10" s="3">
        <v>1000</v>
      </c>
      <c r="X10" s="2">
        <v>1000</v>
      </c>
    </row>
    <row r="11" spans="1:24" s="6" customFormat="1" x14ac:dyDescent="0.2">
      <c r="A11" s="1" t="str">
        <f>'Multi Crystal Silicon'!A11</f>
        <v>CONSTRUCTION TIME [yrs]</v>
      </c>
      <c r="B11" s="2"/>
      <c r="C11" s="2"/>
      <c r="D11" s="2"/>
      <c r="E11" s="2"/>
      <c r="I11" s="2"/>
      <c r="J11" s="2"/>
      <c r="K11" s="2"/>
      <c r="L11" s="2"/>
      <c r="M11" s="2">
        <v>1</v>
      </c>
      <c r="N11" s="2"/>
      <c r="O11" s="2"/>
      <c r="Q11" s="2"/>
      <c r="R11" s="2"/>
      <c r="S11" s="2"/>
      <c r="T11" s="2"/>
      <c r="U11" s="2"/>
      <c r="X11" s="16"/>
    </row>
    <row r="12" spans="1:24" s="8" customFormat="1" x14ac:dyDescent="0.2">
      <c r="A12" s="7" t="str">
        <f>'Multi Crystal Silicon'!A12</f>
        <v>CE(e)D MATERIALS  [kWh(e)/Wp]</v>
      </c>
      <c r="B12" s="24"/>
      <c r="C12" s="24"/>
      <c r="D12" s="24"/>
      <c r="E12" s="24"/>
      <c r="F12" s="26"/>
      <c r="G12" s="26"/>
      <c r="H12" s="26"/>
      <c r="I12" s="24">
        <v>3.1817916666666668</v>
      </c>
      <c r="J12" s="24"/>
      <c r="K12" s="24"/>
      <c r="L12" s="24"/>
      <c r="M12" s="24"/>
      <c r="N12" s="24"/>
      <c r="O12" s="24"/>
      <c r="P12" s="26"/>
      <c r="Q12" s="24"/>
      <c r="R12" s="24"/>
      <c r="S12" s="24"/>
      <c r="T12" s="51" t="e">
        <f>L18/3.6*#REF!/100</f>
        <v>#REF!</v>
      </c>
      <c r="U12" s="24"/>
      <c r="V12" s="26"/>
      <c r="W12" s="26"/>
      <c r="X12" s="51"/>
    </row>
    <row r="13" spans="1:24" s="5" customFormat="1" x14ac:dyDescent="0.2">
      <c r="A13" s="4" t="str">
        <f>'Multi Crystal Silicon'!A13</f>
        <v>ERROR</v>
      </c>
      <c r="B13" s="27"/>
      <c r="C13" s="27"/>
      <c r="D13" s="27"/>
      <c r="E13" s="27"/>
      <c r="F13" s="28"/>
      <c r="G13" s="28"/>
      <c r="H13" s="28"/>
      <c r="I13" s="27"/>
      <c r="J13" s="27"/>
      <c r="K13" s="27"/>
      <c r="L13" s="27"/>
      <c r="M13" s="27"/>
      <c r="N13" s="27"/>
      <c r="O13" s="27"/>
      <c r="P13" s="28"/>
      <c r="Q13" s="27"/>
      <c r="R13" s="27"/>
      <c r="S13" s="27"/>
      <c r="T13" s="27"/>
      <c r="U13" s="27"/>
      <c r="V13" s="28"/>
      <c r="W13" s="28"/>
      <c r="X13" s="32"/>
    </row>
    <row r="14" spans="1:24" s="6" customFormat="1" x14ac:dyDescent="0.2">
      <c r="A14" s="1" t="str">
        <f>'Multi Crystal Silicon'!A14</f>
        <v>CE(e)D MANUFACTURE [kWh(e)/Wp]</v>
      </c>
      <c r="B14" s="23"/>
      <c r="C14" s="23"/>
      <c r="D14" s="23"/>
      <c r="E14" s="23"/>
      <c r="F14" s="25"/>
      <c r="G14" s="25"/>
      <c r="H14" s="25"/>
      <c r="I14" s="23">
        <v>0.55941666666666667</v>
      </c>
      <c r="J14" s="23"/>
      <c r="K14" s="23"/>
      <c r="L14" s="23"/>
      <c r="M14" s="23"/>
      <c r="N14" s="23"/>
      <c r="O14" s="23"/>
      <c r="P14" s="25"/>
      <c r="Q14" s="23"/>
      <c r="R14" s="23"/>
      <c r="S14" s="23"/>
      <c r="T14" s="23"/>
      <c r="U14" s="23"/>
      <c r="V14" s="25"/>
      <c r="W14" s="25"/>
      <c r="X14" s="35"/>
    </row>
    <row r="15" spans="1:24" s="6" customFormat="1" x14ac:dyDescent="0.2">
      <c r="A15" s="1" t="str">
        <f>'Multi Crystal Silicon'!A15</f>
        <v>ERROR</v>
      </c>
      <c r="B15" s="23"/>
      <c r="C15" s="23"/>
      <c r="D15" s="23"/>
      <c r="E15" s="23"/>
      <c r="F15" s="25"/>
      <c r="G15" s="25"/>
      <c r="H15" s="25"/>
      <c r="I15" s="23"/>
      <c r="J15" s="23"/>
      <c r="K15" s="23"/>
      <c r="L15" s="23"/>
      <c r="M15" s="23"/>
      <c r="N15" s="23"/>
      <c r="O15" s="23"/>
      <c r="P15" s="25"/>
      <c r="Q15" s="23"/>
      <c r="R15" s="23"/>
      <c r="S15" s="23"/>
      <c r="T15" s="23"/>
      <c r="U15" s="23"/>
      <c r="V15" s="25"/>
      <c r="W15" s="25"/>
      <c r="X15" s="35"/>
    </row>
    <row r="16" spans="1:24" s="8" customFormat="1" x14ac:dyDescent="0.2">
      <c r="A16" s="7" t="str">
        <f>'Multi Crystal Silicon'!A16</f>
        <v>CE(e)D CELL [kWh(e)/Wp]</v>
      </c>
      <c r="B16" s="24"/>
      <c r="C16" s="24"/>
      <c r="D16" s="24"/>
      <c r="E16" s="24"/>
      <c r="F16" s="26"/>
      <c r="G16" s="26"/>
      <c r="H16" s="26"/>
      <c r="I16" s="24">
        <v>3.7412083333333332</v>
      </c>
      <c r="J16" s="24"/>
      <c r="K16" s="24"/>
      <c r="L16" s="24"/>
      <c r="M16" s="24"/>
      <c r="N16" s="24"/>
      <c r="O16" s="24"/>
      <c r="P16" s="26"/>
      <c r="Q16" s="24"/>
      <c r="R16" s="24"/>
      <c r="S16" s="24"/>
      <c r="T16" s="24"/>
      <c r="U16" s="24"/>
      <c r="V16" s="26"/>
      <c r="W16" s="26"/>
      <c r="X16" s="47"/>
    </row>
    <row r="17" spans="1:24" s="5" customFormat="1" x14ac:dyDescent="0.2">
      <c r="A17" s="4" t="str">
        <f>'Multi Crystal Silicon'!A17</f>
        <v>ERROR</v>
      </c>
      <c r="B17" s="27"/>
      <c r="C17" s="27"/>
      <c r="D17" s="27"/>
      <c r="E17" s="27"/>
      <c r="F17" s="28"/>
      <c r="G17" s="28"/>
      <c r="H17" s="28"/>
      <c r="I17" s="27"/>
      <c r="J17" s="27"/>
      <c r="K17" s="27"/>
      <c r="L17" s="27"/>
      <c r="M17" s="27"/>
      <c r="N17" s="27"/>
      <c r="O17" s="27"/>
      <c r="P17" s="28"/>
      <c r="Q17" s="27"/>
      <c r="R17" s="27"/>
      <c r="S17" s="27"/>
      <c r="T17" s="27"/>
      <c r="U17" s="27"/>
      <c r="V17" s="28"/>
      <c r="W17" s="28"/>
      <c r="X17" s="32"/>
    </row>
    <row r="18" spans="1:24" s="6" customFormat="1" x14ac:dyDescent="0.2">
      <c r="A18" s="1" t="str">
        <f>'Multi Crystal Silicon'!A18</f>
        <v>CE(e)D MODULE [kWh(e)/Wp]</v>
      </c>
      <c r="B18" s="23">
        <v>6.125</v>
      </c>
      <c r="C18" s="23">
        <v>3.85</v>
      </c>
      <c r="D18" s="23">
        <v>12.4</v>
      </c>
      <c r="E18" s="23">
        <v>17.7</v>
      </c>
      <c r="F18" s="25">
        <v>5.74125</v>
      </c>
      <c r="G18" s="25">
        <v>13.30125</v>
      </c>
      <c r="H18" s="25">
        <v>12.623749999999999</v>
      </c>
      <c r="I18" s="23">
        <v>4.6969646990740737</v>
      </c>
      <c r="J18" s="23">
        <v>5.5972222222222214</v>
      </c>
      <c r="K18" s="23">
        <v>14.192500000000001</v>
      </c>
      <c r="L18" s="23">
        <v>4.1339999999999995</v>
      </c>
      <c r="M18" s="23"/>
      <c r="N18" s="23">
        <v>5.0784912749287736</v>
      </c>
      <c r="O18" s="23"/>
      <c r="P18" s="25">
        <v>2.5</v>
      </c>
      <c r="Q18" s="23">
        <v>3.0753968253968251</v>
      </c>
      <c r="R18" s="23">
        <v>3.75</v>
      </c>
      <c r="S18" s="23">
        <v>1.7697811447811447</v>
      </c>
      <c r="T18" s="23"/>
      <c r="U18" s="23"/>
      <c r="V18" s="53">
        <v>1.7569444441666666</v>
      </c>
      <c r="W18" s="53">
        <v>2.1388888916666668</v>
      </c>
      <c r="X18" s="23">
        <v>1.35</v>
      </c>
    </row>
    <row r="19" spans="1:24" s="6" customFormat="1" x14ac:dyDescent="0.2">
      <c r="A19" s="1" t="str">
        <f>'Multi Crystal Silicon'!A19</f>
        <v>ERROR</v>
      </c>
      <c r="B19" s="23"/>
      <c r="C19" s="23"/>
      <c r="D19" s="23"/>
      <c r="E19" s="23"/>
      <c r="F19" s="25"/>
      <c r="G19" s="25"/>
      <c r="H19" s="25"/>
      <c r="I19" s="23"/>
      <c r="J19" s="23"/>
      <c r="K19" s="23"/>
      <c r="L19" s="23"/>
      <c r="M19" s="23"/>
      <c r="N19" s="23"/>
      <c r="O19" s="23"/>
      <c r="P19" s="25"/>
      <c r="Q19" s="23"/>
      <c r="R19" s="23"/>
      <c r="S19" s="23"/>
      <c r="T19" s="23"/>
      <c r="U19" s="23"/>
      <c r="V19" s="25"/>
      <c r="W19" s="25"/>
      <c r="X19" s="35"/>
    </row>
    <row r="20" spans="1:24" s="8" customFormat="1" x14ac:dyDescent="0.25">
      <c r="A20" s="7" t="str">
        <f>'Multi Crystal Silicon'!A20</f>
        <v>CE(e)D SYSTEM [kWh(e)/Wp]</v>
      </c>
      <c r="B20" s="24">
        <v>7.1749999999999998</v>
      </c>
      <c r="C20" s="24">
        <v>4.2699999999999996</v>
      </c>
      <c r="D20" s="24"/>
      <c r="E20" s="24"/>
      <c r="F20" s="26">
        <v>7.60825</v>
      </c>
      <c r="G20" s="26">
        <v>15.16025</v>
      </c>
      <c r="H20" s="26"/>
      <c r="I20" s="24">
        <v>6.044186921296296</v>
      </c>
      <c r="J20" s="24"/>
      <c r="K20" s="24"/>
      <c r="L20" s="24"/>
      <c r="M20" s="24">
        <v>15.25</v>
      </c>
      <c r="N20" s="24">
        <v>5.739867521367521</v>
      </c>
      <c r="O20" s="24">
        <v>5.5573999999999986</v>
      </c>
      <c r="P20" s="26"/>
      <c r="Q20" s="24">
        <v>3.4087698412698417</v>
      </c>
      <c r="R20" s="24">
        <v>4.9312500000000004</v>
      </c>
      <c r="S20" s="24">
        <v>2.2933922558922557</v>
      </c>
      <c r="T20" s="24"/>
      <c r="U20" s="24">
        <v>3.354166666666667</v>
      </c>
      <c r="V20" s="26">
        <v>1.8286111111666667</v>
      </c>
      <c r="W20" s="26">
        <v>2.2122222216666669</v>
      </c>
      <c r="X20" s="24">
        <v>1.6875</v>
      </c>
    </row>
    <row r="21" spans="1:24" s="5" customFormat="1" x14ac:dyDescent="0.2">
      <c r="A21" s="4" t="str">
        <f>'Multi Crystal Silicon'!A21</f>
        <v>ERROR</v>
      </c>
      <c r="B21" s="27">
        <v>0</v>
      </c>
      <c r="C21" s="27"/>
      <c r="D21" s="27"/>
      <c r="E21" s="27"/>
      <c r="F21" s="28"/>
      <c r="G21" s="28"/>
      <c r="H21" s="28"/>
      <c r="I21" s="27"/>
      <c r="J21" s="27"/>
      <c r="K21" s="27"/>
      <c r="L21" s="27"/>
      <c r="M21" s="27">
        <v>5.2499999999999991</v>
      </c>
      <c r="N21" s="27"/>
      <c r="O21" s="27"/>
      <c r="P21" s="28"/>
      <c r="Q21" s="27"/>
      <c r="R21" s="27"/>
      <c r="S21" s="27"/>
      <c r="T21" s="27"/>
      <c r="U21" s="27">
        <v>0.19444444444444448</v>
      </c>
      <c r="V21" s="28"/>
      <c r="W21" s="28"/>
      <c r="X21" s="32"/>
    </row>
    <row r="22" spans="1:24" s="10" customFormat="1" x14ac:dyDescent="0.25">
      <c r="A22" s="9" t="str">
        <f>'Multi Crystal Silicon'!A22</f>
        <v>TOTAL SYSTEM ENERGY INTENSITY [kWh(e)-in/kWh(e)-out]</v>
      </c>
      <c r="B22" s="29">
        <f>B20/8.76/25/0.15</f>
        <v>0.21841704718417049</v>
      </c>
      <c r="C22" s="29">
        <f>C20/8.76/25/0.15</f>
        <v>0.12998477929984778</v>
      </c>
      <c r="D22" s="29"/>
      <c r="E22" s="29"/>
      <c r="F22" s="29">
        <f>F20/8.76/25/0.15</f>
        <v>0.23160578386605787</v>
      </c>
      <c r="G22" s="29">
        <f>G20/8.76/25/0.15</f>
        <v>0.4614992389649924</v>
      </c>
      <c r="H22" s="29"/>
      <c r="I22" s="29">
        <f>I20/8.76/25/0.15</f>
        <v>0.1839935135858842</v>
      </c>
      <c r="J22" s="29"/>
      <c r="K22" s="29"/>
      <c r="L22" s="29"/>
      <c r="M22" s="29">
        <f t="shared" ref="M22:O23" si="0">M20/8.76/25/0.15</f>
        <v>0.46423135464231363</v>
      </c>
      <c r="N22" s="29">
        <f t="shared" si="0"/>
        <v>0.17472960491225331</v>
      </c>
      <c r="O22" s="29">
        <f t="shared" si="0"/>
        <v>0.16917503805175035</v>
      </c>
      <c r="P22" s="29"/>
      <c r="Q22" s="29">
        <f t="shared" ref="Q22:S22" si="1">Q20/8.76/25/0.15</f>
        <v>0.10376772728370903</v>
      </c>
      <c r="R22" s="29">
        <f t="shared" si="1"/>
        <v>0.15011415525114158</v>
      </c>
      <c r="S22" s="29">
        <f t="shared" si="1"/>
        <v>6.9814071716659237E-2</v>
      </c>
      <c r="T22" s="29"/>
      <c r="U22" s="29">
        <f>U20/8.76/25/0.15</f>
        <v>0.10210553018772199</v>
      </c>
      <c r="V22" s="29">
        <f>V20/8.76/25/0.15</f>
        <v>5.5665482836123804E-2</v>
      </c>
      <c r="W22" s="29">
        <f>W20/8.76/25/0.15</f>
        <v>6.7343142212075102E-2</v>
      </c>
      <c r="X22" s="29"/>
    </row>
    <row r="23" spans="1:24" s="12" customFormat="1" x14ac:dyDescent="0.25">
      <c r="A23" s="11" t="str">
        <f>'Multi Crystal Silicon'!A23</f>
        <v>ERROR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>
        <f t="shared" si="0"/>
        <v>0.15981735159817351</v>
      </c>
      <c r="N23" s="30"/>
      <c r="O23" s="30"/>
      <c r="P23" s="30"/>
      <c r="Q23" s="30"/>
      <c r="R23" s="30"/>
      <c r="S23" s="30"/>
      <c r="T23" s="30"/>
      <c r="U23" s="30">
        <f>U21/8.76/25/0.15</f>
        <v>5.9191611703027251E-3</v>
      </c>
      <c r="V23" s="30"/>
      <c r="W23" s="30"/>
      <c r="X23" s="30"/>
    </row>
    <row r="24" spans="1:24" s="22" customFormat="1" x14ac:dyDescent="0.25">
      <c r="A24" s="21" t="str">
        <f>'Multi Crystal Silicon'!A24</f>
        <v>EROI [kWh(e)-out/kWh(e)-in]</v>
      </c>
      <c r="B24" s="31">
        <f>1/B22</f>
        <v>4.5783972125435533</v>
      </c>
      <c r="C24" s="31">
        <f>1/C22</f>
        <v>7.6932084309133497</v>
      </c>
      <c r="D24" s="31"/>
      <c r="E24" s="31"/>
      <c r="F24" s="31">
        <f>1/F22</f>
        <v>4.3176814642000449</v>
      </c>
      <c r="G24" s="31">
        <f>1/G22</f>
        <v>2.1668508105077424</v>
      </c>
      <c r="H24" s="31"/>
      <c r="I24" s="31">
        <f>1/I22</f>
        <v>5.4349742037684479</v>
      </c>
      <c r="J24" s="31"/>
      <c r="K24" s="31"/>
      <c r="L24" s="31"/>
      <c r="M24" s="31">
        <f>1/M22</f>
        <v>2.1540983606557371</v>
      </c>
      <c r="N24" s="31">
        <f>1/N22</f>
        <v>5.7231286049217909</v>
      </c>
      <c r="O24" s="31">
        <f>1/O22</f>
        <v>5.9110375355382025</v>
      </c>
      <c r="P24" s="31"/>
      <c r="Q24" s="31">
        <f>1/Q22</f>
        <v>9.6369076029382654</v>
      </c>
      <c r="R24" s="31">
        <f>1/R22</f>
        <v>6.6615969581749042</v>
      </c>
      <c r="S24" s="31">
        <f>1/S22</f>
        <v>14.323759886953809</v>
      </c>
      <c r="T24" s="31"/>
      <c r="U24" s="31">
        <f>1/U22</f>
        <v>9.7937888198757737</v>
      </c>
      <c r="V24" s="31">
        <f>1/V22</f>
        <v>17.964453895854032</v>
      </c>
      <c r="W24" s="31">
        <f>1/W22</f>
        <v>14.84932195249857</v>
      </c>
      <c r="X24" s="31">
        <v>20.61</v>
      </c>
    </row>
    <row r="25" spans="1:24" s="12" customFormat="1" x14ac:dyDescent="0.25">
      <c r="A25" s="11" t="str">
        <f>'Multi Crystal Silicon'!A25</f>
        <v>EPBT [kWh(e)-in/kWh(e)-out*yrs]</v>
      </c>
      <c r="B25" s="30">
        <f>B3/B24</f>
        <v>5.460426179604263</v>
      </c>
      <c r="C25" s="30">
        <f>C3/C24</f>
        <v>3.2496194824961946</v>
      </c>
      <c r="D25" s="30"/>
      <c r="E25" s="30"/>
      <c r="F25" s="30">
        <f>F3/F24</f>
        <v>4.632115677321158</v>
      </c>
      <c r="G25" s="30">
        <f>G3/G24</f>
        <v>9.2299847792998477</v>
      </c>
      <c r="H25" s="30"/>
      <c r="I25" s="30">
        <f>I3/I24</f>
        <v>4.5998378396471047</v>
      </c>
      <c r="J25" s="30"/>
      <c r="K25" s="30"/>
      <c r="L25" s="30"/>
      <c r="M25" s="30">
        <f>M3/M24</f>
        <v>11.605783866057841</v>
      </c>
      <c r="N25" s="30">
        <f>N3/N24</f>
        <v>4.3682401228063332</v>
      </c>
      <c r="O25" s="30">
        <f>O3/O24</f>
        <v>4.2293759512937585</v>
      </c>
      <c r="P25" s="30"/>
      <c r="Q25" s="30">
        <f>Q3/Q24</f>
        <v>2.5941931820927255</v>
      </c>
      <c r="R25" s="30">
        <f>R3/R24</f>
        <v>3.7528538812785395</v>
      </c>
      <c r="S25" s="30">
        <f>S3/S24</f>
        <v>1.7453517929164808</v>
      </c>
      <c r="T25" s="30"/>
      <c r="U25" s="30">
        <f>U3/U24</f>
        <v>2.5526382546930497</v>
      </c>
      <c r="V25" s="30">
        <f>30/V24</f>
        <v>1.6699644850837141</v>
      </c>
      <c r="W25" s="30">
        <f>30/W24</f>
        <v>2.020294266362253</v>
      </c>
      <c r="X25" s="32">
        <f>30/X24</f>
        <v>1.4556040756914119</v>
      </c>
    </row>
    <row r="26" spans="1:24" x14ac:dyDescent="0.25">
      <c r="A26" s="13" t="str">
        <f>'Multi Crystal Silicon'!A26</f>
        <v>CE(e)D MODULE [kWh(e)/m2]</v>
      </c>
      <c r="B26" s="33">
        <f>B18*1000*B5/100</f>
        <v>857.5</v>
      </c>
      <c r="C26" s="33">
        <f>C18*1000*C5/100</f>
        <v>596.75</v>
      </c>
      <c r="D26" s="33"/>
      <c r="E26" s="33"/>
      <c r="F26" s="33">
        <f>F18*1000*F5/100</f>
        <v>729.13874999999996</v>
      </c>
      <c r="G26" s="33">
        <f>G18*1000*G5/100</f>
        <v>1689.25875</v>
      </c>
      <c r="H26" s="33">
        <f>H18*1000*H5/100</f>
        <v>1540.0975000000001</v>
      </c>
      <c r="I26" s="33">
        <f>I18*1000*I5/100</f>
        <v>657.57505787037042</v>
      </c>
      <c r="J26" s="33"/>
      <c r="K26" s="33">
        <f>K18*1000*K5/100</f>
        <v>1845.0250000000001</v>
      </c>
      <c r="L26" s="33"/>
      <c r="M26" s="33"/>
      <c r="N26" s="33">
        <f>N18*1000*N5/100</f>
        <v>644.96839191595416</v>
      </c>
      <c r="O26" s="33"/>
      <c r="P26" s="33">
        <f>P18*1000*P5/100</f>
        <v>350</v>
      </c>
      <c r="Q26" s="33">
        <f>Q18*1000*Q5/100</f>
        <v>430.55555555555549</v>
      </c>
      <c r="R26" s="33">
        <f>R18*1000*R5/100</f>
        <v>540</v>
      </c>
      <c r="S26" s="33">
        <f>S18*1000*S5/100</f>
        <v>233.61111111111106</v>
      </c>
      <c r="T26" s="33"/>
      <c r="U26" s="33"/>
      <c r="V26" s="33">
        <f>V18*1000*V5/100</f>
        <v>260.02777773666668</v>
      </c>
      <c r="W26" s="33">
        <f>W18*1000*W5/100</f>
        <v>316.5555559666667</v>
      </c>
      <c r="X26" s="33">
        <f>X18*1000*X5/100</f>
        <v>271.35000000000002</v>
      </c>
    </row>
    <row r="27" spans="1:24" x14ac:dyDescent="0.25">
      <c r="A27" s="13" t="str">
        <f>'Multi Crystal Silicon'!A27</f>
        <v>CE(e)D SYSTEM [kWh(e)/m2]</v>
      </c>
      <c r="B27" s="33">
        <f>B20*1000*B5/100</f>
        <v>1004.5</v>
      </c>
      <c r="C27" s="33">
        <f>C20*1000*C5/100</f>
        <v>661.85</v>
      </c>
      <c r="D27" s="33"/>
      <c r="E27" s="33"/>
      <c r="F27" s="33">
        <f>F20*1000*F5/100</f>
        <v>966.24775</v>
      </c>
      <c r="G27" s="33">
        <f>G20*1000*G5/100</f>
        <v>1925.3517499999998</v>
      </c>
      <c r="H27" s="33"/>
      <c r="I27" s="33">
        <f>I20*1000*I5/100</f>
        <v>846.1861689814815</v>
      </c>
      <c r="J27" s="33"/>
      <c r="K27" s="33"/>
      <c r="L27" s="33"/>
      <c r="M27" s="33"/>
      <c r="N27" s="33">
        <f>N20*1000*N5/100</f>
        <v>728.96317521367519</v>
      </c>
      <c r="O27" s="33"/>
      <c r="P27" s="33"/>
      <c r="Q27" s="33">
        <f>Q20*1000*Q5/100</f>
        <v>477.22777777777787</v>
      </c>
      <c r="R27" s="33">
        <f>R20*1000*R5/100</f>
        <v>710.1</v>
      </c>
      <c r="S27" s="33">
        <f>S20*1000*S5/100</f>
        <v>302.72777777777776</v>
      </c>
      <c r="T27" s="33"/>
      <c r="U27" s="33"/>
      <c r="V27" s="33">
        <f>V20*1000*V5/100</f>
        <v>270.63444445266668</v>
      </c>
      <c r="W27" s="33">
        <f>W20*1000*W5/100</f>
        <v>327.40888880666671</v>
      </c>
      <c r="X27" s="33">
        <f>X20*1000*X5/100</f>
        <v>339.1875</v>
      </c>
    </row>
    <row r="28" spans="1:24" x14ac:dyDescent="0.25">
      <c r="A28" s="13" t="str">
        <f>'Multi Crystal Silicon'!A28</f>
        <v>CE(e)D BOS REAL [kWh(e)/m2]</v>
      </c>
      <c r="B28" s="33">
        <f>B27-B26</f>
        <v>147</v>
      </c>
      <c r="C28" s="33">
        <f>C27-C26</f>
        <v>65.100000000000023</v>
      </c>
      <c r="D28" s="33"/>
      <c r="E28" s="33"/>
      <c r="F28" s="33">
        <f>F27-F26</f>
        <v>237.10900000000004</v>
      </c>
      <c r="G28" s="33">
        <f>G27-G26</f>
        <v>236.09299999999985</v>
      </c>
      <c r="H28" s="33"/>
      <c r="I28" s="33">
        <f>I27-I26</f>
        <v>188.61111111111109</v>
      </c>
      <c r="J28" s="33"/>
      <c r="K28" s="33"/>
      <c r="L28" s="33"/>
      <c r="M28" s="33"/>
      <c r="N28" s="33">
        <f>N27-N26</f>
        <v>83.994783297721028</v>
      </c>
      <c r="O28" s="33"/>
      <c r="P28" s="33"/>
      <c r="Q28" s="33">
        <f>Q27-Q26</f>
        <v>46.672222222222388</v>
      </c>
      <c r="R28" s="33">
        <f>R27-R26</f>
        <v>170.10000000000002</v>
      </c>
      <c r="S28" s="33">
        <f>S27-S26</f>
        <v>69.116666666666703</v>
      </c>
      <c r="T28" s="33"/>
      <c r="U28" s="33"/>
      <c r="V28" s="33">
        <f>V27-V26</f>
        <v>10.606666716000007</v>
      </c>
      <c r="W28" s="33">
        <f>W27-W26</f>
        <v>10.853332840000007</v>
      </c>
      <c r="X28" s="33">
        <f>X27-X26</f>
        <v>67.837499999999977</v>
      </c>
    </row>
    <row r="29" spans="1:24" x14ac:dyDescent="0.25">
      <c r="A29" s="13" t="str">
        <f>'Multi Crystal Silicon'!A29</f>
        <v>CE(e)D BOS MIN [kWh(e)/m2]</v>
      </c>
      <c r="B29" s="33">
        <v>10.6</v>
      </c>
      <c r="C29" s="33">
        <v>10.6</v>
      </c>
      <c r="D29" s="33"/>
      <c r="E29" s="33"/>
      <c r="F29" s="33">
        <v>10.6</v>
      </c>
      <c r="G29" s="33">
        <v>10.6</v>
      </c>
      <c r="H29" s="33">
        <v>10.6</v>
      </c>
      <c r="I29" s="33">
        <v>10.6</v>
      </c>
      <c r="J29" s="33"/>
      <c r="K29" s="33">
        <v>10.6</v>
      </c>
      <c r="L29" s="33"/>
      <c r="M29" s="33"/>
      <c r="N29" s="33">
        <v>10.6</v>
      </c>
      <c r="O29" s="33"/>
      <c r="P29" s="33">
        <v>10.6</v>
      </c>
      <c r="Q29" s="33">
        <v>10.6</v>
      </c>
      <c r="R29" s="33">
        <v>10.6</v>
      </c>
      <c r="S29" s="33">
        <v>10.6</v>
      </c>
      <c r="T29" s="33"/>
      <c r="U29" s="33"/>
      <c r="V29" s="33">
        <v>10.6</v>
      </c>
      <c r="W29" s="33">
        <v>10.6</v>
      </c>
      <c r="X29" s="33">
        <v>10.6</v>
      </c>
    </row>
    <row r="30" spans="1:24" x14ac:dyDescent="0.25">
      <c r="A30" s="13" t="str">
        <f>'Multi Crystal Silicon'!A30</f>
        <v>CE(e)D SYSTEM MIN [kWh(e)/m2]</v>
      </c>
      <c r="B30" s="33">
        <f>B26+B29</f>
        <v>868.1</v>
      </c>
      <c r="C30" s="33">
        <f>C26+C29</f>
        <v>607.35</v>
      </c>
      <c r="D30" s="33"/>
      <c r="E30" s="33"/>
      <c r="F30" s="33">
        <f>F26+F29</f>
        <v>739.73874999999998</v>
      </c>
      <c r="G30" s="33">
        <f>G26+G29</f>
        <v>1699.8587499999999</v>
      </c>
      <c r="H30" s="33">
        <f>H26+H29</f>
        <v>1550.6975</v>
      </c>
      <c r="I30" s="33">
        <f>I26+I29</f>
        <v>668.17505787037044</v>
      </c>
      <c r="J30" s="33"/>
      <c r="K30" s="33">
        <f>K26+K29</f>
        <v>1855.625</v>
      </c>
      <c r="L30" s="33"/>
      <c r="M30" s="33"/>
      <c r="N30" s="33">
        <f>N26+N29</f>
        <v>655.56839191595418</v>
      </c>
      <c r="O30" s="33"/>
      <c r="P30" s="33">
        <f>P26+P29</f>
        <v>360.6</v>
      </c>
      <c r="Q30" s="33">
        <f>Q26+Q29</f>
        <v>441.15555555555551</v>
      </c>
      <c r="R30" s="33">
        <f>R26+R29</f>
        <v>550.6</v>
      </c>
      <c r="S30" s="33">
        <f>S26+S29</f>
        <v>244.21111111111105</v>
      </c>
      <c r="T30" s="33"/>
      <c r="U30" s="33"/>
      <c r="V30" s="33">
        <f>V26+V29</f>
        <v>270.6277777366667</v>
      </c>
      <c r="W30" s="33">
        <f>W26+W29</f>
        <v>327.15555596666672</v>
      </c>
      <c r="X30" s="33">
        <f>X26+X29</f>
        <v>281.95000000000005</v>
      </c>
    </row>
    <row r="31" spans="1:24" x14ac:dyDescent="0.25">
      <c r="A31" s="13" t="str">
        <f>'Multi Crystal Silicon'!A31</f>
        <v>CE(e)D SYSTEM MIN [kWh(e)/Wp]</v>
      </c>
      <c r="B31" s="33">
        <f>B30/1000/B5*100</f>
        <v>6.2007142857142856</v>
      </c>
      <c r="C31" s="33">
        <f>C30/1000/C5*100</f>
        <v>3.9183870967741936</v>
      </c>
      <c r="D31" s="33"/>
      <c r="E31" s="33"/>
      <c r="F31" s="33">
        <f>F30/1000/F5*100</f>
        <v>5.8247145669291349</v>
      </c>
      <c r="G31" s="33">
        <f>G30/1000/G5*100</f>
        <v>13.384714566929134</v>
      </c>
      <c r="H31" s="33">
        <f>H30/1000/H5*100</f>
        <v>12.710635245901642</v>
      </c>
      <c r="I31" s="33">
        <f>I30/1000/I5*100</f>
        <v>4.7726789847883602</v>
      </c>
      <c r="J31" s="33"/>
      <c r="K31" s="33">
        <f>K30/1000/K5*100</f>
        <v>14.274038461538463</v>
      </c>
      <c r="L31" s="33"/>
      <c r="M31" s="33"/>
      <c r="N31" s="33">
        <f>N30/1000/N5*100</f>
        <v>5.1619558418579068</v>
      </c>
      <c r="O31" s="33"/>
      <c r="P31" s="33">
        <f>P30/1000/P5*100</f>
        <v>2.5757142857142861</v>
      </c>
      <c r="Q31" s="33">
        <f>Q30/1000/Q5*100</f>
        <v>3.1511111111111108</v>
      </c>
      <c r="R31" s="33">
        <f>R30/1000/R5*100</f>
        <v>3.8236111111111111</v>
      </c>
      <c r="S31" s="33">
        <f>S30/1000/S5*100</f>
        <v>1.8500841750841748</v>
      </c>
      <c r="T31" s="33"/>
      <c r="U31" s="33"/>
      <c r="V31" s="33">
        <f>V30/1000/V5*100</f>
        <v>1.8285660657882883</v>
      </c>
      <c r="W31" s="33">
        <f>W30/1000/W5*100</f>
        <v>2.2105105132882885</v>
      </c>
      <c r="X31" s="33">
        <f>X30/1000/X5*100</f>
        <v>1.4027363184079604</v>
      </c>
    </row>
    <row r="32" spans="1:24" s="12" customFormat="1" x14ac:dyDescent="0.25">
      <c r="A32" s="11" t="str">
        <f>'Multi Crystal Silicon'!A32</f>
        <v>E(e)ROI MIN [kWh(e)-out/kWh(e)-in]</v>
      </c>
      <c r="B32" s="30">
        <f>1/(B31/8.76/B3/0.15)</f>
        <v>5.2977767538302025</v>
      </c>
      <c r="C32" s="30">
        <f>1/(C31/8.76/C3/0.15)</f>
        <v>8.3835514941960962</v>
      </c>
      <c r="D32" s="30"/>
      <c r="E32" s="30"/>
      <c r="F32" s="30">
        <f>1/(F31/8.76/25/0.15)</f>
        <v>5.6397613346603768</v>
      </c>
      <c r="G32" s="30">
        <f>1/(G31/8.76/25/0.15)</f>
        <v>2.45429215809843</v>
      </c>
      <c r="H32" s="30">
        <f>1/(H31/8.76/25/0.15)</f>
        <v>2.5844499007704589</v>
      </c>
      <c r="I32" s="30">
        <f>1/(I31/8.76/25/0.15)</f>
        <v>6.8829267806824213</v>
      </c>
      <c r="J32" s="30"/>
      <c r="K32" s="30">
        <f>1/(K31/8.76/K3/0.15)</f>
        <v>2.3013809363422024</v>
      </c>
      <c r="L32" s="30"/>
      <c r="M32" s="30"/>
      <c r="N32" s="30">
        <f>1/(N31/8.76/25/0.15)</f>
        <v>6.3638669152536815</v>
      </c>
      <c r="O32" s="30"/>
      <c r="P32" s="30">
        <f>1/(P31/8.76/25/0.15)</f>
        <v>12.753743760399333</v>
      </c>
      <c r="Q32" s="30">
        <f>1/(Q31/8.76/25/0.15)</f>
        <v>10.424894217207335</v>
      </c>
      <c r="R32" s="30">
        <f>1/(R31/8.76/25/0.15)</f>
        <v>8.5913548855793671</v>
      </c>
      <c r="S32" s="30">
        <f>1/(S31/8.76/25/0.15)</f>
        <v>17.755948860275719</v>
      </c>
      <c r="T32" s="30"/>
      <c r="U32" s="30"/>
      <c r="V32" s="30">
        <f>1/(V31/8.76/25/0.15)</f>
        <v>17.964896436945786</v>
      </c>
      <c r="W32" s="30">
        <f>1/(W31/8.76/25/0.15)</f>
        <v>14.860820522012958</v>
      </c>
      <c r="X32" s="30">
        <f>1/(X31/8.76/X3/0.15)</f>
        <v>28.10221670508955</v>
      </c>
    </row>
    <row r="33" spans="1:24" s="10" customFormat="1" x14ac:dyDescent="0.25">
      <c r="A33" s="9" t="str">
        <f>'Multi Crystal Silicon'!A33</f>
        <v>CE(e)D SYSTEM MAX [kWh/m2]</v>
      </c>
      <c r="B33" s="29">
        <f>B26+295</f>
        <v>1152.5</v>
      </c>
      <c r="C33" s="29">
        <f>C26+295</f>
        <v>891.75</v>
      </c>
      <c r="D33" s="29"/>
      <c r="E33" s="29"/>
      <c r="F33" s="29">
        <f>F26+295</f>
        <v>1024.1387500000001</v>
      </c>
      <c r="G33" s="29">
        <f>G26+295</f>
        <v>1984.25875</v>
      </c>
      <c r="H33" s="29">
        <f>H26+295</f>
        <v>1835.0975000000001</v>
      </c>
      <c r="I33" s="29">
        <f>I26+295</f>
        <v>952.57505787037042</v>
      </c>
      <c r="J33" s="29"/>
      <c r="K33" s="29">
        <f>K26+295</f>
        <v>2140.0250000000001</v>
      </c>
      <c r="L33" s="29"/>
      <c r="M33" s="29"/>
      <c r="N33" s="29">
        <f>N26+295</f>
        <v>939.96839191595416</v>
      </c>
      <c r="O33" s="29"/>
      <c r="P33" s="29">
        <f>P26+295</f>
        <v>645</v>
      </c>
      <c r="Q33" s="29">
        <f>Q26+295</f>
        <v>725.55555555555543</v>
      </c>
      <c r="R33" s="29">
        <f>R26+295</f>
        <v>835</v>
      </c>
      <c r="S33" s="29">
        <f>S26+295</f>
        <v>528.61111111111109</v>
      </c>
      <c r="T33" s="29"/>
      <c r="U33" s="29"/>
      <c r="V33" s="29">
        <f>V26+295</f>
        <v>555.02777773666662</v>
      </c>
      <c r="W33" s="29">
        <f>W26+295</f>
        <v>611.5555559666667</v>
      </c>
      <c r="X33" s="29">
        <f>X26+295</f>
        <v>566.35</v>
      </c>
    </row>
    <row r="34" spans="1:24" x14ac:dyDescent="0.25">
      <c r="A34" s="13" t="str">
        <f>'Multi Crystal Silicon'!A34</f>
        <v>CE(e)D SYSTEM MAX [kWh/Wp</v>
      </c>
      <c r="B34" s="33">
        <f>B33/10/B5</f>
        <v>8.2321428571428577</v>
      </c>
      <c r="C34" s="33">
        <f>C33/10/C5</f>
        <v>5.7532258064516126</v>
      </c>
      <c r="D34" s="33"/>
      <c r="E34" s="33"/>
      <c r="F34" s="33">
        <f>F33/10/F5</f>
        <v>8.0640846456692916</v>
      </c>
      <c r="G34" s="33">
        <f>G33/10/G5</f>
        <v>15.624084645669292</v>
      </c>
      <c r="H34" s="33">
        <f>H33/10/H5</f>
        <v>15.041782786885246</v>
      </c>
      <c r="I34" s="33">
        <f>I33/10/I5</f>
        <v>6.8041075562169322</v>
      </c>
      <c r="J34" s="33"/>
      <c r="K34" s="33">
        <f>K33/10/K5</f>
        <v>16.461730769230769</v>
      </c>
      <c r="L34" s="33"/>
      <c r="M34" s="33"/>
      <c r="N34" s="33">
        <f>N33/10/N5</f>
        <v>7.4013259205980644</v>
      </c>
      <c r="O34" s="33"/>
      <c r="P34" s="33">
        <f>P33/10/P5</f>
        <v>4.6071428571428568</v>
      </c>
      <c r="Q34" s="33">
        <f>Q33/10/Q5</f>
        <v>5.1825396825396819</v>
      </c>
      <c r="R34" s="33">
        <f>R33/10/R5</f>
        <v>5.7986111111111107</v>
      </c>
      <c r="S34" s="33">
        <f>S33/10/S5</f>
        <v>4.0046296296296298</v>
      </c>
      <c r="T34" s="33"/>
      <c r="U34" s="33"/>
      <c r="V34" s="33">
        <f>V33/10/V5</f>
        <v>3.7501876874099098</v>
      </c>
      <c r="W34" s="33">
        <f>W33/10/W5</f>
        <v>4.1321321349099103</v>
      </c>
      <c r="X34" s="33">
        <f>X33/10/X5</f>
        <v>2.8176616915422885</v>
      </c>
    </row>
    <row r="35" spans="1:24" s="12" customFormat="1" x14ac:dyDescent="0.25">
      <c r="A35" s="11" t="str">
        <f>'Multi Crystal Silicon'!A35</f>
        <v>E(e)ROI MAX [kWh(e)-out/kWh(e)-in]</v>
      </c>
      <c r="B35" s="30">
        <f>8.76*25*0.15/B34</f>
        <v>3.9904555314533621</v>
      </c>
      <c r="C35" s="30">
        <f>8.76*25*0.15/C34</f>
        <v>5.7098402018502945</v>
      </c>
      <c r="D35" s="30"/>
      <c r="E35" s="30"/>
      <c r="F35" s="30">
        <f>8.76*25*0.15/F34</f>
        <v>4.0736179545984372</v>
      </c>
      <c r="G35" s="30">
        <f>8.76*25*0.15/G34</f>
        <v>2.1025231714361849</v>
      </c>
      <c r="H35" s="30">
        <f>8.76*25*0.15/H34</f>
        <v>2.1839166583791871</v>
      </c>
      <c r="I35" s="30">
        <f>8.76*25*0.15/I34</f>
        <v>4.8279660085597653</v>
      </c>
      <c r="J35" s="30"/>
      <c r="K35" s="30">
        <f>8.76*25*0.15/K34</f>
        <v>1.9955374353103352</v>
      </c>
      <c r="L35" s="30"/>
      <c r="M35" s="30"/>
      <c r="N35" s="30">
        <f>8.76*25*0.15/N34</f>
        <v>4.4383939246044655</v>
      </c>
      <c r="O35" s="30"/>
      <c r="P35" s="30">
        <f>8.76*25*0.15/P34</f>
        <v>7.1302325581395358</v>
      </c>
      <c r="Q35" s="30">
        <f>8.76*25*0.15/Q34</f>
        <v>6.3385911179173062</v>
      </c>
      <c r="R35" s="30">
        <f>8.76*25*0.15/R34</f>
        <v>5.6651497005988034</v>
      </c>
      <c r="S35" s="30">
        <f>8.76*25*0.15/S34</f>
        <v>8.203005780346821</v>
      </c>
      <c r="T35" s="30"/>
      <c r="U35" s="30"/>
      <c r="V35" s="30">
        <f>8.76*25*0.15/V34</f>
        <v>8.759561584153154</v>
      </c>
      <c r="W35" s="30">
        <f>8.76*25*0.15/W34</f>
        <v>7.9498909830278706</v>
      </c>
      <c r="X35" s="30">
        <f>8.76*25*0.15/X34</f>
        <v>11.658603337159001</v>
      </c>
    </row>
    <row r="36" spans="1:24" s="10" customFormat="1" x14ac:dyDescent="0.25">
      <c r="A36" s="9" t="str">
        <f>'Multi Crystal Silicon'!A36</f>
        <v>HARMONIZED CE(e)D MODULE [kWh(e)/m2]</v>
      </c>
      <c r="B36" s="29">
        <f>B26*30/B8</f>
        <v>735</v>
      </c>
      <c r="C36" s="29">
        <f>C26*30/C8</f>
        <v>511.5</v>
      </c>
      <c r="D36" s="29"/>
      <c r="E36" s="29"/>
      <c r="F36" s="29">
        <f>F26*30/F8</f>
        <v>624.97607142857134</v>
      </c>
      <c r="G36" s="29">
        <f>G26*30/G8</f>
        <v>1447.9360714285713</v>
      </c>
      <c r="H36" s="29">
        <f>H26*30/H8</f>
        <v>1215.8664473684212</v>
      </c>
      <c r="I36" s="29">
        <f>I26*30/I8</f>
        <v>563.63576388888896</v>
      </c>
      <c r="J36" s="29"/>
      <c r="K36" s="29">
        <f>K26*30/K8</f>
        <v>1581.45</v>
      </c>
      <c r="L36" s="29"/>
      <c r="M36" s="29"/>
      <c r="N36" s="29">
        <f>N26*30/N8</f>
        <v>610.38018162393143</v>
      </c>
      <c r="O36" s="29"/>
      <c r="P36" s="29">
        <f>P26*30/P8</f>
        <v>350</v>
      </c>
      <c r="Q36" s="29">
        <f>Q26*30/Q8</f>
        <v>416.66666666666657</v>
      </c>
      <c r="R36" s="29">
        <f>R26*30/R8</f>
        <v>540</v>
      </c>
      <c r="S36" s="29">
        <f>S26*30/S8</f>
        <v>241.66666666666663</v>
      </c>
      <c r="T36" s="29"/>
      <c r="U36" s="29"/>
      <c r="V36" s="29">
        <f>V26*30/V8</f>
        <v>260.02777773666668</v>
      </c>
      <c r="W36" s="29">
        <f>W26*30/W8</f>
        <v>316.5555559666667</v>
      </c>
      <c r="X36" s="29">
        <f>X26*30/X8</f>
        <v>271.35000000000002</v>
      </c>
    </row>
    <row r="37" spans="1:24" s="14" customFormat="1" x14ac:dyDescent="0.25">
      <c r="A37" s="13" t="str">
        <f>'Multi Crystal Silicon'!A37</f>
        <v>HARMONIZED CE(e)D SYSTEM [kWh(e)/m2]</v>
      </c>
      <c r="B37" s="33">
        <f>B27*30/B8</f>
        <v>861</v>
      </c>
      <c r="C37" s="33">
        <f>C27*30/C8</f>
        <v>567.29999999999995</v>
      </c>
      <c r="D37" s="33"/>
      <c r="E37" s="33"/>
      <c r="F37" s="33">
        <f>F27*30/F8</f>
        <v>828.21235714285706</v>
      </c>
      <c r="G37" s="33">
        <f>G27*30/G8</f>
        <v>1650.3014999999998</v>
      </c>
      <c r="H37" s="33"/>
      <c r="I37" s="33">
        <f>I27*30/I8</f>
        <v>725.30243055555559</v>
      </c>
      <c r="J37" s="33"/>
      <c r="K37" s="33"/>
      <c r="L37" s="33"/>
      <c r="M37" s="33"/>
      <c r="N37" s="33">
        <f>N27*30/N8</f>
        <v>689.87051282051277</v>
      </c>
      <c r="O37" s="33"/>
      <c r="P37" s="33"/>
      <c r="Q37" s="33">
        <f>Q27*30/Q8</f>
        <v>461.83333333333343</v>
      </c>
      <c r="R37" s="33">
        <f>R27*30/R8</f>
        <v>710.1</v>
      </c>
      <c r="S37" s="33">
        <f>S27*30/S8</f>
        <v>313.16666666666663</v>
      </c>
      <c r="T37" s="33"/>
      <c r="U37" s="33"/>
      <c r="V37" s="33">
        <f>V27*30/V8</f>
        <v>270.63444445266668</v>
      </c>
      <c r="W37" s="33">
        <f>W27*30/W8</f>
        <v>327.40888880666665</v>
      </c>
      <c r="X37" s="33">
        <f>X27*30/X8</f>
        <v>339.1875</v>
      </c>
    </row>
    <row r="38" spans="1:24" s="14" customFormat="1" x14ac:dyDescent="0.25">
      <c r="A38" s="13" t="str">
        <f>'Multi Crystal Silicon'!A38</f>
        <v>HARMONIZED CE(e)D SYSTEM MIN [kWh(e)/m2]</v>
      </c>
      <c r="B38" s="33">
        <f>B30*30/B8</f>
        <v>744.08571428571429</v>
      </c>
      <c r="C38" s="33">
        <f>C30*30/C8</f>
        <v>520.58571428571429</v>
      </c>
      <c r="D38" s="33"/>
      <c r="E38" s="33"/>
      <c r="F38" s="33">
        <f>F30*30/F8</f>
        <v>634.06178571428563</v>
      </c>
      <c r="G38" s="33">
        <f>G30*30/G8</f>
        <v>1457.0217857142857</v>
      </c>
      <c r="H38" s="33">
        <f>H30*30/H8</f>
        <v>1224.2348684210526</v>
      </c>
      <c r="I38" s="33">
        <f>I30*30/I8</f>
        <v>572.72147817460325</v>
      </c>
      <c r="J38" s="33"/>
      <c r="K38" s="33">
        <f>K30*30/K8</f>
        <v>1590.5357142857142</v>
      </c>
      <c r="L38" s="33"/>
      <c r="M38" s="33"/>
      <c r="N38" s="33">
        <f>N30*30/N8</f>
        <v>620.4117273652563</v>
      </c>
      <c r="O38" s="33"/>
      <c r="P38" s="33">
        <f>P30*30/P8</f>
        <v>360.6</v>
      </c>
      <c r="Q38" s="33">
        <f>Q30*30/Q8</f>
        <v>426.92473118279565</v>
      </c>
      <c r="R38" s="33">
        <f>R30*30/R8</f>
        <v>550.6</v>
      </c>
      <c r="S38" s="33">
        <f>S30*30/S8</f>
        <v>252.6321839080459</v>
      </c>
      <c r="T38" s="33"/>
      <c r="U38" s="33"/>
      <c r="V38" s="33">
        <f>V30*30/V8</f>
        <v>270.6277777366667</v>
      </c>
      <c r="W38" s="33">
        <f>W30*30/W8</f>
        <v>327.15555596666672</v>
      </c>
      <c r="X38" s="33">
        <f>X30*30/X8</f>
        <v>281.95000000000005</v>
      </c>
    </row>
    <row r="39" spans="1:24" s="12" customFormat="1" x14ac:dyDescent="0.25">
      <c r="A39" s="11" t="str">
        <f>'Multi Crystal Silicon'!A39</f>
        <v>HARMONIZED CE(e)D SYSTEM MAX [kWh(e)/m2]</v>
      </c>
      <c r="B39" s="30">
        <f>B33*30/B8</f>
        <v>987.85714285714289</v>
      </c>
      <c r="C39" s="30">
        <f>C33*30/C8</f>
        <v>764.35714285714289</v>
      </c>
      <c r="D39" s="30"/>
      <c r="E39" s="30"/>
      <c r="F39" s="30">
        <f>F33*30/F8</f>
        <v>877.83321428571435</v>
      </c>
      <c r="G39" s="30">
        <f>G33*30/G8</f>
        <v>1700.7932142857142</v>
      </c>
      <c r="H39" s="30">
        <f>H33*30/H8</f>
        <v>1448.7611842105264</v>
      </c>
      <c r="I39" s="30">
        <f>I33*30/I8</f>
        <v>816.49290674603185</v>
      </c>
      <c r="J39" s="30"/>
      <c r="K39" s="30">
        <f>K33*30/K8</f>
        <v>1834.3071428571429</v>
      </c>
      <c r="L39" s="30"/>
      <c r="M39" s="30"/>
      <c r="N39" s="30">
        <f>N33*30/N8</f>
        <v>889.55999234948342</v>
      </c>
      <c r="O39" s="30"/>
      <c r="P39" s="30">
        <f>P33*30/P8</f>
        <v>645</v>
      </c>
      <c r="Q39" s="30">
        <f>Q33*30/Q8</f>
        <v>702.15053763440858</v>
      </c>
      <c r="R39" s="30">
        <f>R33*30/R8</f>
        <v>835</v>
      </c>
      <c r="S39" s="30">
        <f>S33*30/S8</f>
        <v>546.83908045977012</v>
      </c>
      <c r="T39" s="30"/>
      <c r="U39" s="30"/>
      <c r="V39" s="30">
        <f>V33*30/V8</f>
        <v>555.02777773666662</v>
      </c>
      <c r="W39" s="30">
        <f>W33*30/W8</f>
        <v>611.5555559666667</v>
      </c>
      <c r="X39" s="30">
        <f>X33*30/X8</f>
        <v>566.35</v>
      </c>
    </row>
    <row r="40" spans="1:24" s="10" customFormat="1" x14ac:dyDescent="0.25">
      <c r="A40" s="9" t="str">
        <f>'Multi Crystal Silicon'!A40</f>
        <v>HARMONIZED CE(e)D MODULE [kWh(e)/W(p)]</v>
      </c>
      <c r="B40" s="29">
        <f t="shared" ref="B40:C43" si="2">B36/1000/B$5*100</f>
        <v>5.25</v>
      </c>
      <c r="C40" s="29">
        <f t="shared" si="2"/>
        <v>3.2999999999999994</v>
      </c>
      <c r="D40" s="29"/>
      <c r="E40" s="29"/>
      <c r="F40" s="29">
        <f>F36/1000/F$5*100</f>
        <v>4.9210714285714285</v>
      </c>
      <c r="G40" s="29">
        <f>G36/1000/G$5*100</f>
        <v>11.401071428571427</v>
      </c>
      <c r="H40" s="29">
        <f>H36/1000/H$5*100</f>
        <v>9.9661184210526326</v>
      </c>
      <c r="I40" s="29">
        <f>I36/1000/I$5*100</f>
        <v>4.0259697420634923</v>
      </c>
      <c r="J40" s="29"/>
      <c r="K40" s="29">
        <f>K36/1000/K$5*100</f>
        <v>12.165000000000001</v>
      </c>
      <c r="L40" s="29"/>
      <c r="M40" s="29"/>
      <c r="N40" s="29">
        <f>N36/1000/N$5*100</f>
        <v>4.8061431623931616</v>
      </c>
      <c r="O40" s="29"/>
      <c r="P40" s="29">
        <f>P36/1000/P$5*100</f>
        <v>2.5</v>
      </c>
      <c r="Q40" s="29">
        <f>Q36/1000/Q$5*100</f>
        <v>2.9761904761904758</v>
      </c>
      <c r="R40" s="29">
        <f>R36/1000/R$5*100</f>
        <v>3.75</v>
      </c>
      <c r="S40" s="29">
        <f>S36/1000/S$5*100</f>
        <v>1.8308080808080809</v>
      </c>
      <c r="T40" s="29"/>
      <c r="U40" s="29"/>
      <c r="V40" s="29">
        <f t="shared" ref="V40:X43" si="3">V36/1000/V$5*100</f>
        <v>1.7569444441666668</v>
      </c>
      <c r="W40" s="29">
        <f t="shared" si="3"/>
        <v>2.1388888916666668</v>
      </c>
      <c r="X40" s="29">
        <f t="shared" si="3"/>
        <v>1.35</v>
      </c>
    </row>
    <row r="41" spans="1:24" s="14" customFormat="1" x14ac:dyDescent="0.25">
      <c r="A41" s="13" t="str">
        <f>'Multi Crystal Silicon'!A41</f>
        <v>HARMONIZED CE(e)D SYSTEM [kWh(e)/W(p)]</v>
      </c>
      <c r="B41" s="33">
        <f t="shared" si="2"/>
        <v>6.15</v>
      </c>
      <c r="C41" s="33">
        <f t="shared" si="2"/>
        <v>3.6599999999999993</v>
      </c>
      <c r="D41" s="33"/>
      <c r="E41" s="33"/>
      <c r="F41" s="33">
        <f t="shared" ref="F41:G43" si="4">F37/1000/F$5*100</f>
        <v>6.5213571428571431</v>
      </c>
      <c r="G41" s="33">
        <f t="shared" si="4"/>
        <v>12.9945</v>
      </c>
      <c r="H41" s="33"/>
      <c r="I41" s="33">
        <f>I37/1000/I$5*100</f>
        <v>5.1807316468253966</v>
      </c>
      <c r="J41" s="33"/>
      <c r="K41" s="33"/>
      <c r="L41" s="33"/>
      <c r="M41" s="33"/>
      <c r="N41" s="33">
        <f>N37/1000/N$5*100</f>
        <v>5.4320512820512823</v>
      </c>
      <c r="O41" s="33"/>
      <c r="P41" s="33"/>
      <c r="Q41" s="33">
        <f t="shared" ref="Q41:S43" si="5">Q37/1000/Q$5*100</f>
        <v>3.2988095238095245</v>
      </c>
      <c r="R41" s="33">
        <f t="shared" si="5"/>
        <v>4.9312500000000004</v>
      </c>
      <c r="S41" s="33">
        <f t="shared" si="5"/>
        <v>2.3724747474747474</v>
      </c>
      <c r="T41" s="33"/>
      <c r="U41" s="33"/>
      <c r="V41" s="33">
        <f t="shared" si="3"/>
        <v>1.828611111166667</v>
      </c>
      <c r="W41" s="33">
        <f t="shared" si="3"/>
        <v>2.2122222216666665</v>
      </c>
      <c r="X41" s="33">
        <f t="shared" si="3"/>
        <v>1.6874999999999998</v>
      </c>
    </row>
    <row r="42" spans="1:24" s="14" customFormat="1" x14ac:dyDescent="0.25">
      <c r="A42" s="13" t="str">
        <f>'Multi Crystal Silicon'!A42</f>
        <v>HARMONIZED CE(e)D SYSTEM MIN [kWh(e)/W(p)]</v>
      </c>
      <c r="B42" s="33">
        <f t="shared" si="2"/>
        <v>5.3148979591836731</v>
      </c>
      <c r="C42" s="33">
        <f t="shared" si="2"/>
        <v>3.3586175115207375</v>
      </c>
      <c r="D42" s="33"/>
      <c r="E42" s="33"/>
      <c r="F42" s="33">
        <f t="shared" si="4"/>
        <v>4.9926124859392571</v>
      </c>
      <c r="G42" s="33">
        <f t="shared" si="4"/>
        <v>11.472612485939258</v>
      </c>
      <c r="H42" s="33">
        <f>H38/1000/H$5*100</f>
        <v>10.034712036238137</v>
      </c>
      <c r="I42" s="33">
        <f>I38/1000/I$5*100</f>
        <v>4.0908677012471664</v>
      </c>
      <c r="J42" s="33"/>
      <c r="K42" s="33">
        <f>K38/1000/K$5*100</f>
        <v>12.234890109890109</v>
      </c>
      <c r="L42" s="33"/>
      <c r="M42" s="33"/>
      <c r="N42" s="33">
        <f>N38/1000/N$5*100</f>
        <v>4.8851317115374515</v>
      </c>
      <c r="O42" s="33"/>
      <c r="P42" s="33">
        <f>P38/1000/P$5*100</f>
        <v>2.5757142857142861</v>
      </c>
      <c r="Q42" s="33">
        <f t="shared" si="5"/>
        <v>3.0494623655913977</v>
      </c>
      <c r="R42" s="33">
        <f t="shared" si="5"/>
        <v>3.8236111111111111</v>
      </c>
      <c r="S42" s="33">
        <f t="shared" si="5"/>
        <v>1.9138801811215602</v>
      </c>
      <c r="T42" s="33"/>
      <c r="U42" s="33"/>
      <c r="V42" s="33">
        <f t="shared" si="3"/>
        <v>1.8285660657882883</v>
      </c>
      <c r="W42" s="33">
        <f t="shared" si="3"/>
        <v>2.2105105132882885</v>
      </c>
      <c r="X42" s="33">
        <f t="shared" si="3"/>
        <v>1.4027363184079604</v>
      </c>
    </row>
    <row r="43" spans="1:24" s="12" customFormat="1" x14ac:dyDescent="0.25">
      <c r="A43" s="11" t="str">
        <f>'Multi Crystal Silicon'!A43</f>
        <v>HARMONIZED CE(e)D SYSTEM MAX [kWh(e)/W(p)]</v>
      </c>
      <c r="B43" s="30">
        <f t="shared" si="2"/>
        <v>7.0561224489795915</v>
      </c>
      <c r="C43" s="30">
        <f t="shared" si="2"/>
        <v>4.9313364055299544</v>
      </c>
      <c r="D43" s="30"/>
      <c r="E43" s="30"/>
      <c r="F43" s="30">
        <f t="shared" si="4"/>
        <v>6.9120725534308214</v>
      </c>
      <c r="G43" s="30">
        <f t="shared" si="4"/>
        <v>13.39207255343082</v>
      </c>
      <c r="H43" s="30">
        <f>H39/1000/H$5*100</f>
        <v>11.875091673856774</v>
      </c>
      <c r="I43" s="30">
        <f>I39/1000/I$5*100</f>
        <v>5.8320921910430847</v>
      </c>
      <c r="J43" s="30"/>
      <c r="K43" s="30">
        <f>K39/1000/K$5*100</f>
        <v>14.110054945054944</v>
      </c>
      <c r="L43" s="30"/>
      <c r="M43" s="30"/>
      <c r="N43" s="30">
        <f>N39/1000/N$5*100</f>
        <v>7.0044093885786101</v>
      </c>
      <c r="O43" s="30"/>
      <c r="P43" s="30">
        <f>P39/1000/P$5*100</f>
        <v>4.6071428571428577</v>
      </c>
      <c r="Q43" s="30">
        <f t="shared" si="5"/>
        <v>5.0153609831029184</v>
      </c>
      <c r="R43" s="30">
        <f t="shared" si="5"/>
        <v>5.7986111111111107</v>
      </c>
      <c r="S43" s="30">
        <f t="shared" si="5"/>
        <v>4.1427203065134099</v>
      </c>
      <c r="T43" s="30"/>
      <c r="U43" s="30"/>
      <c r="V43" s="30">
        <f t="shared" si="3"/>
        <v>3.7501876874099094</v>
      </c>
      <c r="W43" s="30">
        <f t="shared" si="3"/>
        <v>4.1321321349099094</v>
      </c>
      <c r="X43" s="30">
        <f t="shared" si="3"/>
        <v>2.8176616915422885</v>
      </c>
    </row>
    <row r="44" spans="1:24" s="10" customFormat="1" x14ac:dyDescent="0.25">
      <c r="A44" s="9" t="str">
        <f>'Multi Crystal Silicon'!A44</f>
        <v>HARMONIZED E(e)ROI [kWh(e)-out/kWh(e)-in]</v>
      </c>
      <c r="B44" s="29">
        <f t="shared" ref="B44:C46" si="6">8.76*25*0.15/B41</f>
        <v>5.3414634146341466</v>
      </c>
      <c r="C44" s="29">
        <f t="shared" si="6"/>
        <v>8.9754098360655767</v>
      </c>
      <c r="D44" s="29"/>
      <c r="E44" s="29"/>
      <c r="F44" s="29">
        <f t="shared" ref="F44:G46" si="7">8.76*25*0.15/F41</f>
        <v>5.0372950415667201</v>
      </c>
      <c r="G44" s="29">
        <f t="shared" si="7"/>
        <v>2.5279926122590326</v>
      </c>
      <c r="H44" s="29"/>
      <c r="I44" s="29">
        <f>8.76*25*0.15/I41</f>
        <v>6.3408032377298555</v>
      </c>
      <c r="J44" s="29"/>
      <c r="K44" s="29"/>
      <c r="L44" s="29"/>
      <c r="M44" s="29"/>
      <c r="N44" s="29">
        <f>8.76*25*0.15/N41</f>
        <v>6.0474392258673593</v>
      </c>
      <c r="O44" s="29"/>
      <c r="P44" s="29"/>
      <c r="Q44" s="29">
        <f t="shared" ref="Q44:S46" si="8">8.76*25*0.15/Q41</f>
        <v>9.9581378563695395</v>
      </c>
      <c r="R44" s="29">
        <f t="shared" si="8"/>
        <v>6.661596958174905</v>
      </c>
      <c r="S44" s="29">
        <f t="shared" si="8"/>
        <v>13.846301224055349</v>
      </c>
      <c r="T44" s="29"/>
      <c r="U44" s="29"/>
      <c r="V44" s="29">
        <f t="shared" ref="V44:X46" si="9">8.76*25*0.15/V41</f>
        <v>17.964453895854032</v>
      </c>
      <c r="W44" s="29">
        <f t="shared" si="9"/>
        <v>14.849321952498576</v>
      </c>
      <c r="X44" s="29">
        <f t="shared" si="9"/>
        <v>19.466666666666669</v>
      </c>
    </row>
    <row r="45" spans="1:24" s="14" customFormat="1" x14ac:dyDescent="0.25">
      <c r="A45" s="13" t="str">
        <f>'Multi Crystal Silicon'!A45</f>
        <v>HARMONIZED E(e)ROI MIN [kWh(e)-out/kWh(e)-in]</v>
      </c>
      <c r="B45" s="33">
        <f t="shared" si="6"/>
        <v>6.1807395461352383</v>
      </c>
      <c r="C45" s="33">
        <f t="shared" si="6"/>
        <v>9.7808100765621138</v>
      </c>
      <c r="D45" s="33"/>
      <c r="E45" s="33"/>
      <c r="F45" s="33">
        <f t="shared" si="7"/>
        <v>6.5797215571037757</v>
      </c>
      <c r="G45" s="33">
        <f t="shared" si="7"/>
        <v>2.8633408511148351</v>
      </c>
      <c r="H45" s="33">
        <f>8.76*25*0.15/H42</f>
        <v>3.2736365409759158</v>
      </c>
      <c r="I45" s="33">
        <f>8.76*25*0.15/I42</f>
        <v>8.0300812441294926</v>
      </c>
      <c r="J45" s="33"/>
      <c r="K45" s="33">
        <f>8.76*25*0.15/K42</f>
        <v>2.6849444257325703</v>
      </c>
      <c r="L45" s="33"/>
      <c r="M45" s="33"/>
      <c r="N45" s="33">
        <f>8.76*25*0.15/N42</f>
        <v>6.7244860404513904</v>
      </c>
      <c r="O45" s="33"/>
      <c r="P45" s="33">
        <f>8.76*25*0.15/P42</f>
        <v>12.753743760399333</v>
      </c>
      <c r="Q45" s="33">
        <f t="shared" si="8"/>
        <v>10.772390691114246</v>
      </c>
      <c r="R45" s="33">
        <f t="shared" si="8"/>
        <v>8.5913548855793689</v>
      </c>
      <c r="S45" s="33">
        <f t="shared" si="8"/>
        <v>17.164083898266529</v>
      </c>
      <c r="T45" s="33"/>
      <c r="U45" s="33"/>
      <c r="V45" s="33">
        <f t="shared" si="9"/>
        <v>17.964896436945789</v>
      </c>
      <c r="W45" s="33">
        <f t="shared" si="9"/>
        <v>14.860820522012961</v>
      </c>
      <c r="X45" s="33">
        <f t="shared" si="9"/>
        <v>23.418513920907959</v>
      </c>
    </row>
    <row r="46" spans="1:24" s="14" customFormat="1" x14ac:dyDescent="0.25">
      <c r="A46" s="13" t="str">
        <f>'Multi Crystal Silicon'!A46</f>
        <v>HARMONIZED E(e)ROI MAX [kWh(e)-out/kWh(e)-in]</v>
      </c>
      <c r="B46" s="33">
        <f t="shared" si="6"/>
        <v>4.655531453362256</v>
      </c>
      <c r="C46" s="33">
        <f t="shared" si="6"/>
        <v>6.66148023549201</v>
      </c>
      <c r="D46" s="33"/>
      <c r="E46" s="33"/>
      <c r="F46" s="33">
        <f t="shared" si="7"/>
        <v>4.7525542803648433</v>
      </c>
      <c r="G46" s="33">
        <f t="shared" si="7"/>
        <v>2.4529437000088827</v>
      </c>
      <c r="H46" s="33">
        <f>8.76*25*0.15/H43</f>
        <v>2.7662944339469702</v>
      </c>
      <c r="I46" s="33">
        <f>8.76*25*0.15/I43</f>
        <v>5.6326270099863933</v>
      </c>
      <c r="J46" s="33"/>
      <c r="K46" s="33">
        <f>8.76*25*0.15/K43</f>
        <v>2.328127007862058</v>
      </c>
      <c r="L46" s="33"/>
      <c r="M46" s="33"/>
      <c r="N46" s="33">
        <f>8.76*25*0.15/N43</f>
        <v>4.6899029136653851</v>
      </c>
      <c r="O46" s="33"/>
      <c r="P46" s="33">
        <f>8.76*25*0.15/P43</f>
        <v>7.130232558139534</v>
      </c>
      <c r="Q46" s="33">
        <f t="shared" si="8"/>
        <v>6.5498774885145483</v>
      </c>
      <c r="R46" s="33">
        <f t="shared" si="8"/>
        <v>5.6651497005988034</v>
      </c>
      <c r="S46" s="33">
        <f t="shared" si="8"/>
        <v>7.9295722543352607</v>
      </c>
      <c r="T46" s="33"/>
      <c r="U46" s="33"/>
      <c r="V46" s="33">
        <f t="shared" si="9"/>
        <v>8.759561584153154</v>
      </c>
      <c r="W46" s="33">
        <f t="shared" si="9"/>
        <v>7.9498909830278723</v>
      </c>
      <c r="X46" s="33">
        <f t="shared" si="9"/>
        <v>11.658603337159001</v>
      </c>
    </row>
    <row r="47" spans="1:24" s="22" customFormat="1" x14ac:dyDescent="0.25">
      <c r="A47" s="21" t="str">
        <f>'Multi Crystal Silicon'!A47</f>
        <v>INSTALLED CAPACITY [GW(p)]</v>
      </c>
      <c r="B47" s="31"/>
      <c r="C47" s="31"/>
      <c r="D47" s="31">
        <v>0.32</v>
      </c>
      <c r="E47" s="31">
        <v>0.32</v>
      </c>
      <c r="F47" s="31">
        <v>0.32</v>
      </c>
      <c r="G47" s="31">
        <v>0.32</v>
      </c>
      <c r="H47" s="31">
        <v>0.37</v>
      </c>
      <c r="I47" s="31">
        <v>0.56999999999999995</v>
      </c>
      <c r="J47" s="31">
        <v>0.56999999999999995</v>
      </c>
      <c r="K47" s="31">
        <v>0.81</v>
      </c>
      <c r="L47" s="31">
        <v>0.81</v>
      </c>
      <c r="M47" s="31">
        <v>1.34</v>
      </c>
      <c r="N47" s="31">
        <v>1.34</v>
      </c>
      <c r="O47" s="31">
        <v>1.34</v>
      </c>
      <c r="P47" s="31">
        <v>1.76</v>
      </c>
      <c r="Q47" s="31">
        <v>2.5499999999999998</v>
      </c>
      <c r="R47" s="31">
        <v>2.5499999999999998</v>
      </c>
      <c r="S47" s="31">
        <v>8.68</v>
      </c>
      <c r="T47" s="31">
        <v>8.68</v>
      </c>
      <c r="U47" s="31">
        <v>14.25</v>
      </c>
      <c r="V47" s="31">
        <v>26.11</v>
      </c>
      <c r="W47" s="31"/>
      <c r="X47" s="39">
        <v>26.11</v>
      </c>
    </row>
    <row r="48" spans="1:24" x14ac:dyDescent="0.25">
      <c r="A48" s="13" t="str">
        <f>'Multi Crystal Silicon'!A48</f>
        <v>MEAN CE(e)D [kWh(e)/m2]</v>
      </c>
      <c r="B48" s="33">
        <f>AVERAGE(B26:ZY26)</f>
        <v>730.82756334375495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4"/>
      <c r="S48" s="34"/>
      <c r="T48" s="34"/>
      <c r="U48" s="34"/>
      <c r="V48" s="34"/>
      <c r="W48" s="34"/>
      <c r="X48" s="34"/>
    </row>
    <row r="49" spans="1:24" x14ac:dyDescent="0.25">
      <c r="A49" s="13" t="str">
        <f>'Multi Crystal Silicon'!A49</f>
        <v>MEAN HARMONIZED CE(e)D [kWh(e)/m2]</v>
      </c>
      <c r="B49" s="33">
        <f>AVERAGE(B36:ZY36)</f>
        <v>645.80074685167006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4"/>
      <c r="S49" s="34"/>
      <c r="T49" s="34"/>
      <c r="U49" s="34"/>
      <c r="V49" s="34"/>
      <c r="W49" s="34"/>
      <c r="X49" s="34"/>
    </row>
  </sheetData>
  <sortState columnSort="1" ref="B1:X46">
    <sortCondition ref="B2:X2"/>
  </sortState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J8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1" sqref="J1:J1048576"/>
    </sheetView>
  </sheetViews>
  <sheetFormatPr defaultColWidth="11" defaultRowHeight="15.75" x14ac:dyDescent="0.25"/>
  <cols>
    <col min="1" max="1" width="61.75" style="82" bestFit="1" customWidth="1"/>
    <col min="2" max="9" width="14.5" style="2" customWidth="1"/>
    <col min="10" max="10" width="14.5" style="88" customWidth="1"/>
    <col min="11" max="29" width="14.5" style="2" customWidth="1"/>
    <col min="30" max="36" width="14.5" style="20" customWidth="1"/>
    <col min="37" max="16384" width="11" style="75"/>
  </cols>
  <sheetData>
    <row r="1" spans="1:36" ht="45" x14ac:dyDescent="0.25">
      <c r="A1" s="1" t="s">
        <v>0</v>
      </c>
      <c r="B1" s="67" t="s">
        <v>1</v>
      </c>
      <c r="C1" s="67" t="s">
        <v>1</v>
      </c>
      <c r="D1" s="67" t="s">
        <v>32</v>
      </c>
      <c r="E1" s="20" t="s">
        <v>4</v>
      </c>
      <c r="F1" s="2" t="s">
        <v>33</v>
      </c>
      <c r="G1" s="2" t="s">
        <v>33</v>
      </c>
      <c r="H1" s="2" t="s">
        <v>33</v>
      </c>
      <c r="I1" s="76" t="s">
        <v>33</v>
      </c>
      <c r="J1" s="109" t="s">
        <v>33</v>
      </c>
      <c r="K1" s="67" t="s">
        <v>4</v>
      </c>
      <c r="L1" s="67" t="s">
        <v>34</v>
      </c>
      <c r="M1" s="67" t="s">
        <v>34</v>
      </c>
      <c r="N1" s="72" t="s">
        <v>7</v>
      </c>
      <c r="O1" s="67" t="s">
        <v>2</v>
      </c>
      <c r="P1" s="2" t="s">
        <v>8</v>
      </c>
      <c r="Q1" s="2" t="s">
        <v>35</v>
      </c>
      <c r="R1" s="3" t="s">
        <v>11</v>
      </c>
      <c r="S1" s="2" t="s">
        <v>9</v>
      </c>
      <c r="T1" s="2" t="s">
        <v>4</v>
      </c>
      <c r="U1" s="2" t="s">
        <v>36</v>
      </c>
      <c r="V1" s="67" t="s">
        <v>37</v>
      </c>
      <c r="W1" s="67" t="s">
        <v>38</v>
      </c>
      <c r="X1" s="67" t="s">
        <v>39</v>
      </c>
      <c r="Y1" s="67" t="s">
        <v>40</v>
      </c>
      <c r="Z1" s="67" t="s">
        <v>41</v>
      </c>
      <c r="AA1" s="67" t="s">
        <v>34</v>
      </c>
      <c r="AB1" s="2" t="s">
        <v>42</v>
      </c>
      <c r="AC1" s="2" t="s">
        <v>42</v>
      </c>
      <c r="AD1" s="2" t="s">
        <v>43</v>
      </c>
      <c r="AE1" s="2" t="s">
        <v>11</v>
      </c>
      <c r="AF1" s="67" t="s">
        <v>12</v>
      </c>
      <c r="AG1" s="67" t="s">
        <v>13</v>
      </c>
      <c r="AH1" s="67" t="s">
        <v>34</v>
      </c>
      <c r="AI1" s="2" t="s">
        <v>71</v>
      </c>
      <c r="AJ1" s="2" t="s">
        <v>72</v>
      </c>
    </row>
    <row r="2" spans="1:36" x14ac:dyDescent="0.25">
      <c r="A2" s="1" t="s">
        <v>14</v>
      </c>
      <c r="B2" s="67">
        <v>1990</v>
      </c>
      <c r="C2" s="67">
        <v>1990</v>
      </c>
      <c r="D2" s="67">
        <v>1995</v>
      </c>
      <c r="E2" s="67">
        <v>1995</v>
      </c>
      <c r="F2" s="2">
        <v>1997</v>
      </c>
      <c r="G2" s="2">
        <v>1997</v>
      </c>
      <c r="H2" s="2">
        <v>1997</v>
      </c>
      <c r="I2" s="67">
        <v>1997</v>
      </c>
      <c r="J2" s="107">
        <v>1997</v>
      </c>
      <c r="K2" s="67">
        <v>2000</v>
      </c>
      <c r="L2" s="67">
        <v>2001</v>
      </c>
      <c r="M2" s="67">
        <v>2004</v>
      </c>
      <c r="N2" s="72">
        <v>2004</v>
      </c>
      <c r="O2" s="67">
        <v>2004</v>
      </c>
      <c r="P2" s="2">
        <v>2004</v>
      </c>
      <c r="Q2" s="2">
        <v>2005</v>
      </c>
      <c r="R2" s="67">
        <v>2005</v>
      </c>
      <c r="S2" s="2">
        <v>2006</v>
      </c>
      <c r="T2" s="2">
        <v>2006</v>
      </c>
      <c r="U2" s="2">
        <v>2006</v>
      </c>
      <c r="V2" s="67">
        <v>2006</v>
      </c>
      <c r="W2" s="67">
        <v>2007</v>
      </c>
      <c r="X2" s="67">
        <v>2007</v>
      </c>
      <c r="Y2" s="67">
        <v>2007</v>
      </c>
      <c r="Z2" s="67">
        <v>2007</v>
      </c>
      <c r="AA2" s="67">
        <v>2007</v>
      </c>
      <c r="AB2" s="2">
        <v>2008</v>
      </c>
      <c r="AC2" s="2">
        <v>2008</v>
      </c>
      <c r="AD2" s="2">
        <v>2008</v>
      </c>
      <c r="AE2" s="2">
        <v>2009</v>
      </c>
      <c r="AF2" s="67">
        <v>2009</v>
      </c>
      <c r="AG2" s="67">
        <v>2010</v>
      </c>
      <c r="AH2" s="67">
        <v>2011</v>
      </c>
      <c r="AI2" s="67">
        <v>2011</v>
      </c>
      <c r="AJ2" s="67">
        <v>2011</v>
      </c>
    </row>
    <row r="3" spans="1:36" x14ac:dyDescent="0.25">
      <c r="A3" s="1" t="s">
        <v>15</v>
      </c>
      <c r="B3" s="2">
        <v>25</v>
      </c>
      <c r="C3" s="2">
        <v>25</v>
      </c>
      <c r="D3" s="2">
        <v>25</v>
      </c>
      <c r="E3" s="2">
        <v>15</v>
      </c>
      <c r="F3" s="2">
        <v>25</v>
      </c>
      <c r="G3" s="2">
        <v>25</v>
      </c>
      <c r="H3" s="2">
        <v>25</v>
      </c>
      <c r="I3" s="2">
        <v>20</v>
      </c>
      <c r="J3" s="108">
        <v>20</v>
      </c>
      <c r="K3" s="2">
        <v>25</v>
      </c>
      <c r="L3" s="2">
        <v>25</v>
      </c>
      <c r="M3" s="2">
        <v>25</v>
      </c>
      <c r="N3" s="2">
        <v>25</v>
      </c>
      <c r="O3" s="2">
        <v>25</v>
      </c>
      <c r="P3" s="2">
        <v>25</v>
      </c>
      <c r="Q3" s="2">
        <v>25</v>
      </c>
      <c r="R3" s="2">
        <v>25</v>
      </c>
      <c r="S3" s="2">
        <v>25</v>
      </c>
      <c r="T3" s="2">
        <v>25</v>
      </c>
      <c r="U3" s="2">
        <v>25</v>
      </c>
      <c r="V3" s="2">
        <v>25</v>
      </c>
      <c r="W3" s="2">
        <v>25</v>
      </c>
      <c r="X3" s="2">
        <v>25</v>
      </c>
      <c r="Y3" s="2">
        <v>25</v>
      </c>
      <c r="Z3" s="2">
        <v>25</v>
      </c>
      <c r="AA3" s="2">
        <v>25</v>
      </c>
      <c r="AB3" s="2">
        <v>25</v>
      </c>
      <c r="AC3" s="2">
        <v>25</v>
      </c>
      <c r="AD3" s="2">
        <v>25</v>
      </c>
      <c r="AE3" s="2">
        <v>25</v>
      </c>
      <c r="AF3" s="2">
        <v>25</v>
      </c>
      <c r="AG3" s="2">
        <v>25</v>
      </c>
      <c r="AH3" s="2">
        <v>25</v>
      </c>
      <c r="AI3" s="2">
        <v>30</v>
      </c>
      <c r="AJ3" s="2">
        <v>30</v>
      </c>
    </row>
    <row r="4" spans="1:36" x14ac:dyDescent="0.25">
      <c r="A4" s="1" t="s">
        <v>16</v>
      </c>
      <c r="B4" s="2">
        <v>2500</v>
      </c>
      <c r="C4" s="2">
        <v>25000</v>
      </c>
      <c r="E4" s="20"/>
      <c r="I4" s="20"/>
      <c r="J4" s="109"/>
      <c r="N4" s="73">
        <v>1.56</v>
      </c>
      <c r="Q4" s="2">
        <v>1</v>
      </c>
      <c r="R4" s="20"/>
      <c r="U4" s="2">
        <v>3500</v>
      </c>
      <c r="V4" s="2">
        <v>2.7</v>
      </c>
      <c r="W4" s="2">
        <v>1</v>
      </c>
      <c r="X4" s="2">
        <v>10.4</v>
      </c>
      <c r="AB4" s="2">
        <v>152</v>
      </c>
      <c r="AC4" s="2">
        <v>120</v>
      </c>
      <c r="AD4" s="2">
        <v>52.52</v>
      </c>
      <c r="AE4" s="2"/>
      <c r="AF4" s="2">
        <v>3</v>
      </c>
      <c r="AG4" s="2">
        <v>3</v>
      </c>
      <c r="AH4" s="2"/>
    </row>
    <row r="5" spans="1:36" x14ac:dyDescent="0.25">
      <c r="A5" s="1" t="s">
        <v>17</v>
      </c>
      <c r="B5" s="2">
        <v>12</v>
      </c>
      <c r="C5" s="2">
        <v>13.5</v>
      </c>
      <c r="D5" s="2">
        <v>10</v>
      </c>
      <c r="E5" s="2">
        <v>13</v>
      </c>
      <c r="F5" s="2">
        <v>12.1</v>
      </c>
      <c r="G5" s="2">
        <v>12.1</v>
      </c>
      <c r="H5" s="2">
        <v>12.1</v>
      </c>
      <c r="I5" s="2">
        <v>12.1</v>
      </c>
      <c r="J5" s="108">
        <v>12.1</v>
      </c>
      <c r="K5" s="2">
        <v>13</v>
      </c>
      <c r="L5" s="2">
        <v>13.2</v>
      </c>
      <c r="M5" s="2">
        <v>13.2</v>
      </c>
      <c r="N5" s="73">
        <v>12.1</v>
      </c>
      <c r="Q5" s="2">
        <v>10.7</v>
      </c>
      <c r="R5" s="2">
        <v>13.2</v>
      </c>
      <c r="S5" s="2">
        <v>13.2</v>
      </c>
      <c r="T5" s="2">
        <v>13.2</v>
      </c>
      <c r="U5" s="2">
        <v>12.2</v>
      </c>
      <c r="V5" s="2">
        <v>11.86</v>
      </c>
      <c r="W5" s="2">
        <v>14.8</v>
      </c>
      <c r="X5" s="2">
        <v>12.92</v>
      </c>
      <c r="Y5" s="2">
        <v>14</v>
      </c>
      <c r="Z5" s="2">
        <v>13.2</v>
      </c>
      <c r="AA5" s="2">
        <v>13.2</v>
      </c>
      <c r="AB5" s="2">
        <v>15.8</v>
      </c>
      <c r="AC5" s="2">
        <v>12.8</v>
      </c>
      <c r="AD5" s="2">
        <v>16</v>
      </c>
      <c r="AE5" s="2">
        <v>13.2</v>
      </c>
      <c r="AF5" s="2"/>
      <c r="AG5" s="2">
        <v>13.2</v>
      </c>
      <c r="AH5" s="2">
        <v>13.2</v>
      </c>
      <c r="AI5" s="2">
        <v>14.1</v>
      </c>
      <c r="AJ5" s="2">
        <v>14.1</v>
      </c>
    </row>
    <row r="6" spans="1:36" x14ac:dyDescent="0.25">
      <c r="A6" s="1" t="s">
        <v>18</v>
      </c>
      <c r="E6" s="20"/>
      <c r="I6" s="20"/>
      <c r="J6" s="109"/>
      <c r="L6" s="2">
        <v>200</v>
      </c>
      <c r="M6" s="2">
        <v>200</v>
      </c>
      <c r="N6" s="73"/>
      <c r="R6" s="20"/>
      <c r="S6" s="2">
        <v>285</v>
      </c>
      <c r="W6" s="2">
        <v>300</v>
      </c>
      <c r="AA6" s="2">
        <v>200</v>
      </c>
      <c r="AD6" s="2"/>
      <c r="AE6" s="2">
        <v>200</v>
      </c>
      <c r="AF6" s="2"/>
      <c r="AG6" s="2"/>
      <c r="AH6" s="2">
        <v>200</v>
      </c>
      <c r="AI6" s="2" t="s">
        <v>56</v>
      </c>
      <c r="AJ6" s="20" t="s">
        <v>56</v>
      </c>
    </row>
    <row r="7" spans="1:36" ht="30" x14ac:dyDescent="0.25">
      <c r="A7" s="1" t="s">
        <v>19</v>
      </c>
      <c r="B7" s="2" t="s">
        <v>20</v>
      </c>
      <c r="C7" s="2" t="s">
        <v>20</v>
      </c>
      <c r="D7" s="2" t="s">
        <v>20</v>
      </c>
      <c r="E7" s="2" t="s">
        <v>62</v>
      </c>
      <c r="F7" s="2" t="s">
        <v>44</v>
      </c>
      <c r="G7" s="2" t="s">
        <v>44</v>
      </c>
      <c r="H7" s="2" t="s">
        <v>44</v>
      </c>
      <c r="I7" s="2" t="s">
        <v>62</v>
      </c>
      <c r="J7" s="108" t="s">
        <v>62</v>
      </c>
      <c r="K7" s="2" t="s">
        <v>20</v>
      </c>
      <c r="L7" s="2" t="s">
        <v>25</v>
      </c>
      <c r="M7" s="2" t="s">
        <v>25</v>
      </c>
      <c r="N7" s="73" t="s">
        <v>23</v>
      </c>
      <c r="O7" s="2" t="s">
        <v>21</v>
      </c>
      <c r="P7" s="2" t="s">
        <v>24</v>
      </c>
      <c r="Q7" s="2" t="s">
        <v>22</v>
      </c>
      <c r="R7" s="2" t="s">
        <v>62</v>
      </c>
      <c r="S7" s="2" t="s">
        <v>25</v>
      </c>
      <c r="T7" s="2" t="s">
        <v>45</v>
      </c>
      <c r="U7" s="2" t="s">
        <v>46</v>
      </c>
      <c r="V7" s="2" t="s">
        <v>46</v>
      </c>
      <c r="W7" s="2" t="s">
        <v>47</v>
      </c>
      <c r="X7" s="2" t="s">
        <v>46</v>
      </c>
      <c r="Y7" s="2" t="s">
        <v>48</v>
      </c>
      <c r="Z7" s="2" t="s">
        <v>52</v>
      </c>
      <c r="AA7" s="2" t="s">
        <v>25</v>
      </c>
      <c r="AB7" s="2" t="s">
        <v>50</v>
      </c>
      <c r="AC7" s="2" t="s">
        <v>50</v>
      </c>
      <c r="AD7" s="2" t="s">
        <v>22</v>
      </c>
      <c r="AE7" s="2" t="s">
        <v>26</v>
      </c>
      <c r="AF7" s="2" t="s">
        <v>51</v>
      </c>
      <c r="AG7" s="2" t="s">
        <v>20</v>
      </c>
      <c r="AH7" s="2" t="s">
        <v>25</v>
      </c>
      <c r="AI7" s="2" t="s">
        <v>50</v>
      </c>
      <c r="AJ7" s="2" t="s">
        <v>50</v>
      </c>
    </row>
    <row r="8" spans="1:36" x14ac:dyDescent="0.25">
      <c r="A8" s="1" t="s">
        <v>27</v>
      </c>
      <c r="B8" s="2">
        <v>35</v>
      </c>
      <c r="C8" s="2">
        <v>35</v>
      </c>
      <c r="D8" s="2">
        <v>35</v>
      </c>
      <c r="E8" s="2">
        <v>30</v>
      </c>
      <c r="F8" s="2">
        <v>39.1</v>
      </c>
      <c r="G8" s="2">
        <v>39.1</v>
      </c>
      <c r="H8" s="2">
        <v>39.1</v>
      </c>
      <c r="I8" s="2">
        <v>35</v>
      </c>
      <c r="J8" s="108">
        <v>35</v>
      </c>
      <c r="K8" s="2">
        <v>35</v>
      </c>
      <c r="L8" s="2">
        <v>31</v>
      </c>
      <c r="M8" s="2">
        <v>31</v>
      </c>
      <c r="N8" s="73">
        <v>31.7</v>
      </c>
      <c r="O8" s="2">
        <v>30</v>
      </c>
      <c r="P8" s="2">
        <v>30</v>
      </c>
      <c r="Q8" s="2">
        <v>30</v>
      </c>
      <c r="R8" s="2">
        <v>30</v>
      </c>
      <c r="S8" s="2">
        <v>31</v>
      </c>
      <c r="T8" s="2">
        <v>31</v>
      </c>
      <c r="U8" s="2">
        <v>33</v>
      </c>
      <c r="V8" s="2">
        <v>33</v>
      </c>
      <c r="W8" s="2">
        <v>41</v>
      </c>
      <c r="X8" s="2">
        <v>33</v>
      </c>
      <c r="Y8" s="2">
        <v>32</v>
      </c>
      <c r="Z8" s="2">
        <v>36</v>
      </c>
      <c r="AA8" s="2">
        <v>31</v>
      </c>
      <c r="AB8" s="2">
        <v>30</v>
      </c>
      <c r="AC8" s="2">
        <v>30</v>
      </c>
      <c r="AD8" s="2">
        <v>30</v>
      </c>
      <c r="AE8" s="2">
        <v>29</v>
      </c>
      <c r="AF8" s="2">
        <v>30</v>
      </c>
      <c r="AG8" s="2">
        <v>35</v>
      </c>
      <c r="AH8" s="2">
        <v>31</v>
      </c>
      <c r="AI8" s="2">
        <v>30</v>
      </c>
      <c r="AJ8" s="2">
        <v>30</v>
      </c>
    </row>
    <row r="9" spans="1:36" x14ac:dyDescent="0.25">
      <c r="A9" s="1" t="s">
        <v>28</v>
      </c>
      <c r="B9" s="2">
        <v>15</v>
      </c>
      <c r="C9" s="2">
        <v>15</v>
      </c>
      <c r="D9" s="2">
        <v>15</v>
      </c>
      <c r="E9" s="2">
        <v>15</v>
      </c>
      <c r="F9" s="2">
        <v>15</v>
      </c>
      <c r="G9" s="2">
        <v>15</v>
      </c>
      <c r="H9" s="2">
        <v>15</v>
      </c>
      <c r="I9" s="2">
        <v>15</v>
      </c>
      <c r="J9" s="108">
        <v>15</v>
      </c>
      <c r="K9" s="2">
        <v>15</v>
      </c>
      <c r="L9" s="2">
        <v>15</v>
      </c>
      <c r="M9" s="2">
        <v>15</v>
      </c>
      <c r="N9" s="2">
        <v>15</v>
      </c>
      <c r="O9" s="2">
        <v>15</v>
      </c>
      <c r="P9" s="2">
        <v>15</v>
      </c>
      <c r="Q9" s="2">
        <v>15</v>
      </c>
      <c r="R9" s="2">
        <v>15</v>
      </c>
      <c r="S9" s="2">
        <v>15</v>
      </c>
      <c r="T9" s="2">
        <v>15</v>
      </c>
      <c r="U9" s="2">
        <v>15</v>
      </c>
      <c r="V9" s="2">
        <v>15</v>
      </c>
      <c r="W9" s="2">
        <v>15</v>
      </c>
      <c r="X9" s="2">
        <v>15</v>
      </c>
      <c r="Y9" s="2">
        <v>15</v>
      </c>
      <c r="Z9" s="2">
        <v>15</v>
      </c>
      <c r="AA9" s="2">
        <v>15</v>
      </c>
      <c r="AB9" s="2">
        <v>15</v>
      </c>
      <c r="AC9" s="2">
        <v>15</v>
      </c>
      <c r="AD9" s="2">
        <v>15</v>
      </c>
      <c r="AE9" s="2">
        <v>15</v>
      </c>
      <c r="AF9" s="2">
        <v>15</v>
      </c>
      <c r="AG9" s="2">
        <v>15</v>
      </c>
      <c r="AH9" s="2">
        <v>15</v>
      </c>
      <c r="AI9" s="2">
        <v>15</v>
      </c>
      <c r="AJ9" s="2">
        <v>15</v>
      </c>
    </row>
    <row r="10" spans="1:36" x14ac:dyDescent="0.25">
      <c r="A10" s="1" t="s">
        <v>29</v>
      </c>
      <c r="D10" s="2">
        <v>1000</v>
      </c>
      <c r="E10" s="2">
        <v>1000</v>
      </c>
      <c r="F10" s="2">
        <v>1000</v>
      </c>
      <c r="G10" s="2">
        <v>1000</v>
      </c>
      <c r="H10" s="2">
        <v>1000</v>
      </c>
      <c r="I10" s="2">
        <v>1000</v>
      </c>
      <c r="J10" s="108">
        <v>1000</v>
      </c>
      <c r="K10" s="2">
        <v>1000</v>
      </c>
      <c r="N10" s="73"/>
      <c r="R10" s="2">
        <v>1000</v>
      </c>
      <c r="S10" s="2">
        <v>1000</v>
      </c>
      <c r="T10" s="2">
        <v>1000</v>
      </c>
      <c r="U10" s="2">
        <v>1000</v>
      </c>
      <c r="V10" s="2">
        <v>1000</v>
      </c>
      <c r="W10" s="2">
        <v>1000</v>
      </c>
      <c r="AD10" s="2">
        <v>1000</v>
      </c>
      <c r="AE10" s="2">
        <v>1000</v>
      </c>
      <c r="AF10" s="2"/>
      <c r="AG10" s="2"/>
      <c r="AH10" s="2"/>
      <c r="AI10" s="2">
        <v>1000</v>
      </c>
      <c r="AJ10" s="2">
        <v>1000</v>
      </c>
    </row>
    <row r="11" spans="1:36" x14ac:dyDescent="0.25">
      <c r="A11" s="1" t="s">
        <v>30</v>
      </c>
      <c r="E11" s="76"/>
      <c r="I11" s="76"/>
      <c r="J11" s="112"/>
      <c r="O11" s="2">
        <v>1</v>
      </c>
      <c r="R11" s="76"/>
      <c r="AD11" s="2"/>
      <c r="AE11" s="2"/>
      <c r="AF11" s="2"/>
      <c r="AG11" s="2"/>
      <c r="AH11" s="2"/>
    </row>
    <row r="12" spans="1:36" s="77" customFormat="1" x14ac:dyDescent="0.25">
      <c r="A12" s="7" t="s">
        <v>96</v>
      </c>
      <c r="B12" s="24"/>
      <c r="C12" s="24"/>
      <c r="D12" s="24"/>
      <c r="E12" s="60"/>
      <c r="F12" s="24">
        <v>5.9915633608815426</v>
      </c>
      <c r="G12" s="24">
        <v>5.9915633608815426</v>
      </c>
      <c r="H12" s="24">
        <v>5.9915633608815426</v>
      </c>
      <c r="I12" s="60"/>
      <c r="J12" s="111"/>
      <c r="K12" s="24">
        <v>2.2244444444444444</v>
      </c>
      <c r="L12" s="24">
        <v>1.4351851851851853</v>
      </c>
      <c r="M12" s="24">
        <v>1.109006734006734</v>
      </c>
      <c r="N12" s="24"/>
      <c r="O12" s="24"/>
      <c r="P12" s="24"/>
      <c r="Q12" s="24">
        <v>3.4768953634085205</v>
      </c>
      <c r="R12" s="60"/>
      <c r="S12" s="24"/>
      <c r="T12" s="24">
        <v>1.500420875420875</v>
      </c>
      <c r="U12" s="24"/>
      <c r="V12" s="24"/>
      <c r="W12" s="24"/>
      <c r="X12" s="24"/>
      <c r="Y12" s="24"/>
      <c r="Z12" s="24"/>
      <c r="AA12" s="24">
        <v>0.82196969696969702</v>
      </c>
      <c r="AB12" s="24"/>
      <c r="AC12" s="24"/>
      <c r="AD12" s="24">
        <v>0.66882836538461543</v>
      </c>
      <c r="AE12" s="24"/>
      <c r="AF12" s="24"/>
      <c r="AG12" s="24"/>
      <c r="AH12" s="24">
        <v>0.6197390572390572</v>
      </c>
      <c r="AI12" s="60"/>
      <c r="AJ12" s="60"/>
    </row>
    <row r="13" spans="1:36" s="78" customFormat="1" x14ac:dyDescent="0.25">
      <c r="A13" s="4" t="s">
        <v>31</v>
      </c>
      <c r="B13" s="27"/>
      <c r="C13" s="27"/>
      <c r="D13" s="27"/>
      <c r="E13" s="62"/>
      <c r="F13" s="27">
        <v>3.3441361111111108</v>
      </c>
      <c r="G13" s="27">
        <v>3.3441361111111108</v>
      </c>
      <c r="H13" s="27">
        <v>3.3441361111111108</v>
      </c>
      <c r="I13" s="62"/>
      <c r="J13" s="113"/>
      <c r="K13" s="27"/>
      <c r="L13" s="27"/>
      <c r="M13" s="27"/>
      <c r="N13" s="27"/>
      <c r="O13" s="27"/>
      <c r="P13" s="27"/>
      <c r="Q13" s="27"/>
      <c r="R13" s="62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62"/>
      <c r="AJ13" s="62"/>
    </row>
    <row r="14" spans="1:36" s="77" customFormat="1" x14ac:dyDescent="0.25">
      <c r="A14" s="7" t="s">
        <v>97</v>
      </c>
      <c r="B14" s="24"/>
      <c r="C14" s="24"/>
      <c r="D14" s="24"/>
      <c r="E14" s="60"/>
      <c r="F14" s="24">
        <v>0.76297061524334264</v>
      </c>
      <c r="G14" s="24">
        <v>0.76297061524334264</v>
      </c>
      <c r="H14" s="24">
        <v>0.76297061524334264</v>
      </c>
      <c r="I14" s="60"/>
      <c r="J14" s="111"/>
      <c r="K14" s="24">
        <v>0.62999999999999989</v>
      </c>
      <c r="L14" s="24">
        <v>1.0111531986531985</v>
      </c>
      <c r="M14" s="24">
        <v>0.75021043771043761</v>
      </c>
      <c r="N14" s="24"/>
      <c r="O14" s="24"/>
      <c r="P14" s="24"/>
      <c r="Q14" s="24">
        <v>8.8737468671679184E-2</v>
      </c>
      <c r="R14" s="60"/>
      <c r="S14" s="24"/>
      <c r="T14" s="24"/>
      <c r="U14" s="24"/>
      <c r="V14" s="24"/>
      <c r="W14" s="24"/>
      <c r="X14" s="24"/>
      <c r="Y14" s="24"/>
      <c r="Z14" s="24"/>
      <c r="AA14" s="24">
        <v>0.6327861952861954</v>
      </c>
      <c r="AB14" s="24"/>
      <c r="AC14" s="24"/>
      <c r="AD14" s="24">
        <v>0.30969374999999993</v>
      </c>
      <c r="AE14" s="24"/>
      <c r="AF14" s="24"/>
      <c r="AG14" s="24"/>
      <c r="AH14" s="24">
        <v>0.56755050505050508</v>
      </c>
      <c r="AI14" s="60"/>
      <c r="AJ14" s="60"/>
    </row>
    <row r="15" spans="1:36" s="78" customFormat="1" x14ac:dyDescent="0.25">
      <c r="A15" s="4" t="s">
        <v>31</v>
      </c>
      <c r="B15" s="27"/>
      <c r="C15" s="27"/>
      <c r="D15" s="27"/>
      <c r="E15" s="62"/>
      <c r="F15" s="27"/>
      <c r="G15" s="27"/>
      <c r="H15" s="27"/>
      <c r="I15" s="62"/>
      <c r="J15" s="113"/>
      <c r="K15" s="27"/>
      <c r="L15" s="27"/>
      <c r="M15" s="27"/>
      <c r="N15" s="27"/>
      <c r="O15" s="27"/>
      <c r="P15" s="27"/>
      <c r="Q15" s="27"/>
      <c r="R15" s="62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62"/>
      <c r="AJ15" s="62"/>
    </row>
    <row r="16" spans="1:36" x14ac:dyDescent="0.25">
      <c r="A16" s="1" t="s">
        <v>98</v>
      </c>
      <c r="B16" s="23"/>
      <c r="C16" s="23"/>
      <c r="D16" s="23">
        <v>9.7170013888888906</v>
      </c>
      <c r="E16" s="63"/>
      <c r="F16" s="23">
        <v>6.7545339761248853</v>
      </c>
      <c r="G16" s="23">
        <v>6.7545339761248853</v>
      </c>
      <c r="H16" s="23">
        <v>6.7545339761248853</v>
      </c>
      <c r="I16" s="63"/>
      <c r="J16" s="111"/>
      <c r="K16" s="23">
        <v>2.8544444444444452</v>
      </c>
      <c r="L16" s="23">
        <v>2.4463383838383841</v>
      </c>
      <c r="M16" s="23">
        <v>1.8592171717171722</v>
      </c>
      <c r="N16" s="23"/>
      <c r="O16" s="23"/>
      <c r="P16" s="23"/>
      <c r="Q16" s="23">
        <v>3.5656328320801998</v>
      </c>
      <c r="R16" s="63"/>
      <c r="S16" s="23"/>
      <c r="T16" s="23">
        <v>1.8265993265993266</v>
      </c>
      <c r="U16" s="23"/>
      <c r="V16" s="23"/>
      <c r="W16" s="23"/>
      <c r="X16" s="23"/>
      <c r="Y16" s="23"/>
      <c r="Z16" s="23"/>
      <c r="AA16" s="23">
        <v>1.4547558922558925</v>
      </c>
      <c r="AB16" s="23"/>
      <c r="AC16" s="23"/>
      <c r="AD16" s="23">
        <v>0.97852211538461531</v>
      </c>
      <c r="AE16" s="23"/>
      <c r="AF16" s="23"/>
      <c r="AG16" s="23"/>
      <c r="AH16" s="23">
        <v>1.1872895622895623</v>
      </c>
      <c r="AI16" s="63"/>
      <c r="AJ16" s="63"/>
    </row>
    <row r="17" spans="1:36" x14ac:dyDescent="0.25">
      <c r="A17" s="1" t="s">
        <v>31</v>
      </c>
      <c r="B17" s="23"/>
      <c r="C17" s="23"/>
      <c r="D17" s="23">
        <v>1.4500013888888887</v>
      </c>
      <c r="E17" s="66"/>
      <c r="F17" s="23">
        <v>3.3441361111111108</v>
      </c>
      <c r="G17" s="23">
        <v>3.3441361111111108</v>
      </c>
      <c r="H17" s="23">
        <v>3.3441361111111108</v>
      </c>
      <c r="I17" s="66"/>
      <c r="J17" s="113"/>
      <c r="K17" s="23">
        <v>0</v>
      </c>
      <c r="L17" s="23">
        <v>0</v>
      </c>
      <c r="M17" s="23">
        <v>0</v>
      </c>
      <c r="N17" s="23"/>
      <c r="O17" s="23"/>
      <c r="P17" s="23"/>
      <c r="Q17" s="23">
        <v>0</v>
      </c>
      <c r="R17" s="66"/>
      <c r="S17" s="23"/>
      <c r="T17" s="23">
        <v>0</v>
      </c>
      <c r="U17" s="23"/>
      <c r="V17" s="23"/>
      <c r="W17" s="23"/>
      <c r="X17" s="23"/>
      <c r="Y17" s="23"/>
      <c r="Z17" s="23"/>
      <c r="AA17" s="23">
        <v>0</v>
      </c>
      <c r="AB17" s="23"/>
      <c r="AC17" s="23"/>
      <c r="AD17" s="23">
        <v>0</v>
      </c>
      <c r="AE17" s="23"/>
      <c r="AF17" s="23"/>
      <c r="AG17" s="23"/>
      <c r="AH17" s="23">
        <v>0</v>
      </c>
      <c r="AI17" s="63"/>
      <c r="AJ17" s="63"/>
    </row>
    <row r="18" spans="1:36" s="77" customFormat="1" x14ac:dyDescent="0.25">
      <c r="A18" s="7" t="s">
        <v>99</v>
      </c>
      <c r="B18" s="24">
        <v>5.7750000000000004</v>
      </c>
      <c r="C18" s="24">
        <v>2.625</v>
      </c>
      <c r="D18" s="24">
        <v>11.67700138888889</v>
      </c>
      <c r="E18" s="60">
        <v>7.3333333333333339</v>
      </c>
      <c r="F18" s="24">
        <v>7.5623852157943077</v>
      </c>
      <c r="G18" s="24">
        <v>7.5623852157943077</v>
      </c>
      <c r="H18" s="24">
        <v>7.5623852157943077</v>
      </c>
      <c r="I18" s="60">
        <v>2.4107142857142856</v>
      </c>
      <c r="J18" s="111">
        <v>6.6571428571428575</v>
      </c>
      <c r="K18" s="24">
        <v>3.7641137226970556</v>
      </c>
      <c r="L18" s="24">
        <v>3.1462629769921437</v>
      </c>
      <c r="M18" s="24">
        <v>2.3454948793490464</v>
      </c>
      <c r="N18" s="24">
        <v>1.992708511396011</v>
      </c>
      <c r="O18" s="24"/>
      <c r="P18" s="24"/>
      <c r="Q18" s="24">
        <v>4.0335213032581443</v>
      </c>
      <c r="R18" s="60">
        <v>1.9466666666666665</v>
      </c>
      <c r="S18" s="24">
        <v>2.4137205387205385</v>
      </c>
      <c r="T18" s="24">
        <v>2.0875420875420878</v>
      </c>
      <c r="U18" s="24">
        <v>1.3900273224043718</v>
      </c>
      <c r="V18" s="24">
        <v>5.2812018518518506</v>
      </c>
      <c r="W18" s="24">
        <v>3.1888888888888887</v>
      </c>
      <c r="X18" s="24">
        <v>3.1533333333333333</v>
      </c>
      <c r="Y18" s="24">
        <v>3.5940740740740744</v>
      </c>
      <c r="Z18" s="24">
        <v>2.4899999999999998</v>
      </c>
      <c r="AA18" s="24">
        <v>1.7825</v>
      </c>
      <c r="AB18" s="24">
        <v>1.0894999999999999</v>
      </c>
      <c r="AC18" s="24">
        <v>1.3739166666666665</v>
      </c>
      <c r="AD18" s="24">
        <v>1.1971153846153846</v>
      </c>
      <c r="AE18" s="24">
        <v>1.6477272727272727</v>
      </c>
      <c r="AF18" s="24"/>
      <c r="AG18" s="24"/>
      <c r="AH18" s="24">
        <v>1.5178533015338571</v>
      </c>
      <c r="AI18" s="60">
        <v>1.0277777777777779</v>
      </c>
      <c r="AJ18" s="60">
        <v>1.2430555555555551</v>
      </c>
    </row>
    <row r="19" spans="1:36" s="78" customFormat="1" x14ac:dyDescent="0.25">
      <c r="A19" s="4" t="s">
        <v>31</v>
      </c>
      <c r="B19" s="27"/>
      <c r="C19" s="27"/>
      <c r="D19" s="27">
        <v>0.1900013888888889</v>
      </c>
      <c r="E19" s="62"/>
      <c r="F19" s="27">
        <v>3.3436065197428828</v>
      </c>
      <c r="G19" s="27">
        <v>3.3436065197428828</v>
      </c>
      <c r="H19" s="27">
        <v>3.3436065197428828</v>
      </c>
      <c r="I19" s="62"/>
      <c r="J19" s="113"/>
      <c r="K19" s="27">
        <v>0</v>
      </c>
      <c r="L19" s="27">
        <v>0</v>
      </c>
      <c r="M19" s="27">
        <v>0</v>
      </c>
      <c r="N19" s="27">
        <v>0</v>
      </c>
      <c r="O19" s="27"/>
      <c r="P19" s="27"/>
      <c r="Q19" s="27">
        <v>0</v>
      </c>
      <c r="R19" s="62"/>
      <c r="S19" s="27">
        <v>0</v>
      </c>
      <c r="T19" s="27">
        <v>0</v>
      </c>
      <c r="U19" s="27">
        <v>0</v>
      </c>
      <c r="V19" s="27"/>
      <c r="W19" s="27">
        <v>0</v>
      </c>
      <c r="X19" s="27">
        <v>0</v>
      </c>
      <c r="Y19" s="27">
        <v>1.9466666666666668</v>
      </c>
      <c r="Z19" s="27">
        <v>0</v>
      </c>
      <c r="AA19" s="27">
        <v>0</v>
      </c>
      <c r="AB19" s="27">
        <v>0</v>
      </c>
      <c r="AC19" s="27">
        <v>0</v>
      </c>
      <c r="AD19" s="27">
        <v>0</v>
      </c>
      <c r="AE19" s="27">
        <v>0</v>
      </c>
      <c r="AF19" s="27"/>
      <c r="AG19" s="27"/>
      <c r="AH19" s="27">
        <v>0</v>
      </c>
      <c r="AI19" s="62"/>
      <c r="AJ19" s="62"/>
    </row>
    <row r="20" spans="1:36" x14ac:dyDescent="0.25">
      <c r="A20" s="1" t="s">
        <v>100</v>
      </c>
      <c r="B20" s="23">
        <v>7</v>
      </c>
      <c r="C20" s="23">
        <v>3.15</v>
      </c>
      <c r="D20" s="23"/>
      <c r="E20" s="63"/>
      <c r="F20" s="23">
        <v>9.2678489439853085</v>
      </c>
      <c r="G20" s="23">
        <v>8.2355945821854917</v>
      </c>
      <c r="H20" s="23">
        <v>8.1458333333333339</v>
      </c>
      <c r="I20" s="63">
        <v>4.6412244897959187</v>
      </c>
      <c r="J20" s="111">
        <v>9.3779591836734681</v>
      </c>
      <c r="K20" s="23">
        <v>5.207489791073125</v>
      </c>
      <c r="L20" s="23"/>
      <c r="M20" s="23"/>
      <c r="N20" s="23">
        <v>2.6718652065527069</v>
      </c>
      <c r="O20" s="23">
        <v>14</v>
      </c>
      <c r="P20" s="23">
        <v>3.1540000000000004</v>
      </c>
      <c r="Q20" s="23">
        <v>4.4304166666666669</v>
      </c>
      <c r="R20" s="63"/>
      <c r="S20" s="23">
        <v>2.7672979797979802</v>
      </c>
      <c r="T20" s="23">
        <v>2.4137205387205389</v>
      </c>
      <c r="U20" s="23">
        <v>1.7328606557377051</v>
      </c>
      <c r="V20" s="23">
        <v>6.4879629629629623</v>
      </c>
      <c r="W20" s="23"/>
      <c r="X20" s="23"/>
      <c r="Y20" s="23">
        <v>4.3940740740740747</v>
      </c>
      <c r="Z20" s="23">
        <v>2.98</v>
      </c>
      <c r="AA20" s="23">
        <v>2.7185277777777777</v>
      </c>
      <c r="AB20" s="23">
        <v>2.1745833333333331</v>
      </c>
      <c r="AC20" s="23">
        <v>2.7775833333333333</v>
      </c>
      <c r="AD20" s="23"/>
      <c r="AE20" s="23">
        <v>2.1713383838383837</v>
      </c>
      <c r="AF20" s="23">
        <v>1.6640833333333334</v>
      </c>
      <c r="AG20" s="23">
        <v>3.1597222222222219</v>
      </c>
      <c r="AH20" s="23"/>
      <c r="AI20" s="63">
        <v>1.1453703703703706</v>
      </c>
      <c r="AJ20" s="23">
        <v>1.3728240740740743</v>
      </c>
    </row>
    <row r="21" spans="1:36" x14ac:dyDescent="0.25">
      <c r="A21" s="1" t="s">
        <v>31</v>
      </c>
      <c r="B21" s="27"/>
      <c r="C21" s="27"/>
      <c r="D21" s="27"/>
      <c r="E21" s="62"/>
      <c r="F21" s="27">
        <v>3.3436065197428828</v>
      </c>
      <c r="G21" s="27">
        <v>3.3436065197428828</v>
      </c>
      <c r="H21" s="27">
        <v>3.3436065197428828</v>
      </c>
      <c r="I21" s="62"/>
      <c r="J21" s="113"/>
      <c r="K21" s="27">
        <v>0</v>
      </c>
      <c r="L21" s="27"/>
      <c r="M21" s="27"/>
      <c r="N21" s="27">
        <v>0</v>
      </c>
      <c r="O21" s="27">
        <v>6</v>
      </c>
      <c r="P21" s="27">
        <v>0</v>
      </c>
      <c r="Q21" s="27">
        <v>0.82499999999999996</v>
      </c>
      <c r="R21" s="62"/>
      <c r="S21" s="27">
        <v>0</v>
      </c>
      <c r="T21" s="27">
        <v>0</v>
      </c>
      <c r="U21" s="27">
        <v>0</v>
      </c>
      <c r="V21" s="27">
        <v>0</v>
      </c>
      <c r="W21" s="27"/>
      <c r="X21" s="27"/>
      <c r="Y21" s="27">
        <v>1.9244444444444442</v>
      </c>
      <c r="Z21" s="27">
        <v>0</v>
      </c>
      <c r="AA21" s="27">
        <v>0</v>
      </c>
      <c r="AB21" s="27">
        <v>0</v>
      </c>
      <c r="AC21" s="27">
        <v>0</v>
      </c>
      <c r="AD21" s="23"/>
      <c r="AE21" s="23">
        <v>0</v>
      </c>
      <c r="AF21" s="23">
        <v>0</v>
      </c>
      <c r="AG21" s="23">
        <v>0</v>
      </c>
      <c r="AH21" s="23"/>
      <c r="AI21" s="63"/>
      <c r="AJ21" s="63"/>
    </row>
    <row r="22" spans="1:36" s="8" customFormat="1" x14ac:dyDescent="0.25">
      <c r="A22" s="79" t="s">
        <v>70</v>
      </c>
      <c r="B22" s="26">
        <f>B20/8.76/25/0.15</f>
        <v>0.21308980213089801</v>
      </c>
      <c r="C22" s="26">
        <f>C20/8.76/25/0.15</f>
        <v>9.5890410958904118E-2</v>
      </c>
      <c r="D22" s="26"/>
      <c r="E22" s="26"/>
      <c r="F22" s="26">
        <f t="shared" ref="F22:K22" si="0">F20/8.76/25/0.15</f>
        <v>0.28212629966469738</v>
      </c>
      <c r="G22" s="26">
        <f t="shared" si="0"/>
        <v>0.25070303142117173</v>
      </c>
      <c r="H22" s="26">
        <f t="shared" si="0"/>
        <v>0.24797057331303909</v>
      </c>
      <c r="I22" s="26">
        <f t="shared" si="0"/>
        <v>0.14128537259652721</v>
      </c>
      <c r="J22" s="114">
        <f t="shared" si="0"/>
        <v>0.2854782095486596</v>
      </c>
      <c r="K22" s="26">
        <f t="shared" si="0"/>
        <v>0.15852328131120624</v>
      </c>
      <c r="L22" s="26"/>
      <c r="M22" s="26"/>
      <c r="N22" s="26">
        <f t="shared" ref="N22:Q23" si="1">N20/8.76/25/0.15</f>
        <v>8.1335318312106761E-2</v>
      </c>
      <c r="O22" s="26">
        <f t="shared" si="1"/>
        <v>0.42617960426179602</v>
      </c>
      <c r="P22" s="26">
        <f t="shared" si="1"/>
        <v>9.6012176560121787E-2</v>
      </c>
      <c r="Q22" s="26">
        <f t="shared" si="1"/>
        <v>0.13486808726534757</v>
      </c>
      <c r="R22" s="26"/>
      <c r="S22" s="26">
        <f>S20/8.76/25/0.15</f>
        <v>8.4240425564626492E-2</v>
      </c>
      <c r="T22" s="26"/>
      <c r="U22" s="26">
        <f>U20/8.76/25/0.15</f>
        <v>5.2750704893080827E-2</v>
      </c>
      <c r="V22" s="26">
        <f>V20/8.76/25/0.15</f>
        <v>0.19750267771576752</v>
      </c>
      <c r="W22" s="26"/>
      <c r="X22" s="26"/>
      <c r="Y22" s="26">
        <f t="shared" ref="Y22:AA23" si="2">Y20/8.76/25/0.15</f>
        <v>0.13376176785613622</v>
      </c>
      <c r="Z22" s="26">
        <f t="shared" si="2"/>
        <v>9.071537290715373E-2</v>
      </c>
      <c r="AA22" s="26">
        <f t="shared" si="2"/>
        <v>8.2755792322002364E-2</v>
      </c>
      <c r="AB22" s="26">
        <f>AB20/8.76/25/0.15</f>
        <v>6.6197361745306951E-2</v>
      </c>
      <c r="AC22" s="26">
        <f>AC20/8.76/25/0.15</f>
        <v>8.45535261288686E-2</v>
      </c>
      <c r="AD22" s="26"/>
      <c r="AE22" s="26">
        <f t="shared" ref="AE22:AG23" si="3">AE20/8.76/25/0.15</f>
        <v>6.6098580938763599E-2</v>
      </c>
      <c r="AF22" s="26">
        <f t="shared" si="3"/>
        <v>5.0657026889903603E-2</v>
      </c>
      <c r="AG22" s="26">
        <f t="shared" si="3"/>
        <v>9.6186369017419227E-2</v>
      </c>
      <c r="AH22" s="26"/>
      <c r="AI22" s="26"/>
      <c r="AJ22" s="26"/>
    </row>
    <row r="23" spans="1:36" s="5" customFormat="1" x14ac:dyDescent="0.25">
      <c r="A23" s="80" t="s">
        <v>31</v>
      </c>
      <c r="B23" s="28"/>
      <c r="C23" s="28"/>
      <c r="D23" s="28"/>
      <c r="E23" s="28"/>
      <c r="F23" s="28">
        <f>F21/8.76/25/0.15</f>
        <v>0.10178406452794163</v>
      </c>
      <c r="G23" s="28">
        <f>G21/8.76/25/0.15</f>
        <v>0.10178406452794163</v>
      </c>
      <c r="H23" s="28">
        <f>H21/8.76/25/0.15</f>
        <v>0.10178406452794163</v>
      </c>
      <c r="I23" s="28"/>
      <c r="J23" s="115"/>
      <c r="K23" s="28">
        <f>K21/8.76/25/0.15</f>
        <v>0</v>
      </c>
      <c r="L23" s="28"/>
      <c r="M23" s="28"/>
      <c r="N23" s="28">
        <f t="shared" si="1"/>
        <v>0</v>
      </c>
      <c r="O23" s="28">
        <f t="shared" si="1"/>
        <v>0.18264840182648401</v>
      </c>
      <c r="P23" s="28">
        <f t="shared" si="1"/>
        <v>0</v>
      </c>
      <c r="Q23" s="28">
        <f t="shared" si="1"/>
        <v>2.5114155251141555E-2</v>
      </c>
      <c r="R23" s="28"/>
      <c r="S23" s="28">
        <f>S21/8.76/25/0.15</f>
        <v>0</v>
      </c>
      <c r="T23" s="28"/>
      <c r="U23" s="28">
        <f>U21/8.76/25/0.15</f>
        <v>0</v>
      </c>
      <c r="V23" s="28">
        <f>V21/8.76/25/0.15</f>
        <v>0</v>
      </c>
      <c r="W23" s="28"/>
      <c r="X23" s="28"/>
      <c r="Y23" s="28">
        <f t="shared" si="2"/>
        <v>5.858278369693895E-2</v>
      </c>
      <c r="Z23" s="28">
        <f t="shared" si="2"/>
        <v>0</v>
      </c>
      <c r="AA23" s="28">
        <f t="shared" si="2"/>
        <v>0</v>
      </c>
      <c r="AB23" s="28">
        <f>AB21/8.76/25/0.15</f>
        <v>0</v>
      </c>
      <c r="AC23" s="28">
        <f>AC21/8.76/25/0.15</f>
        <v>0</v>
      </c>
      <c r="AD23" s="28"/>
      <c r="AE23" s="28">
        <f t="shared" si="3"/>
        <v>0</v>
      </c>
      <c r="AF23" s="28">
        <f t="shared" si="3"/>
        <v>0</v>
      </c>
      <c r="AG23" s="28">
        <f t="shared" si="3"/>
        <v>0</v>
      </c>
      <c r="AH23" s="28"/>
      <c r="AI23" s="28"/>
      <c r="AJ23" s="28"/>
    </row>
    <row r="24" spans="1:36" s="3" customFormat="1" x14ac:dyDescent="0.25">
      <c r="A24" s="79" t="s">
        <v>73</v>
      </c>
      <c r="B24" s="25">
        <f>1/B22</f>
        <v>4.6928571428571431</v>
      </c>
      <c r="C24" s="25">
        <f>1/C22</f>
        <v>10.428571428571427</v>
      </c>
      <c r="D24" s="25"/>
      <c r="E24" s="81"/>
      <c r="F24" s="25">
        <f t="shared" ref="F24:K24" si="4">1/F22</f>
        <v>3.5445118061963172</v>
      </c>
      <c r="G24" s="25">
        <f t="shared" si="4"/>
        <v>3.9887830407604339</v>
      </c>
      <c r="H24" s="25">
        <f t="shared" si="4"/>
        <v>4.0327365728900251</v>
      </c>
      <c r="I24" s="81">
        <f t="shared" si="4"/>
        <v>7.0778735379474096</v>
      </c>
      <c r="J24" s="114">
        <f t="shared" si="4"/>
        <v>3.5028943245125355</v>
      </c>
      <c r="K24" s="25">
        <f t="shared" si="4"/>
        <v>6.3082216803022266</v>
      </c>
      <c r="L24" s="25"/>
      <c r="M24" s="25"/>
      <c r="N24" s="25">
        <f>1/N22</f>
        <v>12.294781907199472</v>
      </c>
      <c r="O24" s="25">
        <f>1/O22</f>
        <v>2.3464285714285715</v>
      </c>
      <c r="P24" s="25">
        <f>1/P22</f>
        <v>10.415345592897905</v>
      </c>
      <c r="Q24" s="25">
        <f>1/Q22</f>
        <v>7.4146524969434759</v>
      </c>
      <c r="R24" s="81"/>
      <c r="S24" s="25">
        <f>1/S22</f>
        <v>11.870785235205545</v>
      </c>
      <c r="T24" s="25"/>
      <c r="U24" s="25">
        <f>1/U22</f>
        <v>18.957092649792578</v>
      </c>
      <c r="V24" s="25">
        <f>1/V22</f>
        <v>5.0632224917939208</v>
      </c>
      <c r="W24" s="25"/>
      <c r="X24" s="25"/>
      <c r="Y24" s="25">
        <f>1/Y22</f>
        <v>7.4759777478084946</v>
      </c>
      <c r="Z24" s="25">
        <f>1/Z22</f>
        <v>11.023489932885907</v>
      </c>
      <c r="AA24" s="25">
        <f>1/AA22</f>
        <v>12.08374630876598</v>
      </c>
      <c r="AB24" s="25">
        <f>1/AB22</f>
        <v>15.106342211151562</v>
      </c>
      <c r="AC24" s="25">
        <f>1/AC22</f>
        <v>11.826827877951455</v>
      </c>
      <c r="AD24" s="25"/>
      <c r="AE24" s="25">
        <f>1/AE22</f>
        <v>15.128917834506016</v>
      </c>
      <c r="AF24" s="25">
        <f>1/AF22</f>
        <v>19.740597926786517</v>
      </c>
      <c r="AG24" s="25">
        <f>1/AG22</f>
        <v>10.396483516483519</v>
      </c>
      <c r="AH24" s="25"/>
      <c r="AI24" s="63">
        <v>29.93924050632911</v>
      </c>
      <c r="AJ24" s="81">
        <v>25.03</v>
      </c>
    </row>
    <row r="25" spans="1:36" s="78" customFormat="1" x14ac:dyDescent="0.25">
      <c r="A25" s="80" t="s">
        <v>74</v>
      </c>
      <c r="B25" s="28">
        <f>B3/B24</f>
        <v>5.32724505327245</v>
      </c>
      <c r="C25" s="28">
        <f>C3/C24</f>
        <v>2.397260273972603</v>
      </c>
      <c r="D25" s="27"/>
      <c r="E25" s="62"/>
      <c r="F25" s="28">
        <f t="shared" ref="F25:K25" si="5">F3/F24</f>
        <v>7.0531574916174344</v>
      </c>
      <c r="G25" s="28">
        <f t="shared" si="5"/>
        <v>6.2675757855292931</v>
      </c>
      <c r="H25" s="28">
        <f t="shared" si="5"/>
        <v>6.1992643328259778</v>
      </c>
      <c r="I25" s="62">
        <f t="shared" si="5"/>
        <v>2.8257074519305441</v>
      </c>
      <c r="J25" s="113">
        <f t="shared" si="5"/>
        <v>5.7095641909731922</v>
      </c>
      <c r="K25" s="28">
        <f t="shared" si="5"/>
        <v>3.9630820327801559</v>
      </c>
      <c r="L25" s="27"/>
      <c r="M25" s="27"/>
      <c r="N25" s="28">
        <f>N3/N24</f>
        <v>2.0333829578026688</v>
      </c>
      <c r="O25" s="28">
        <f>O3/O24</f>
        <v>10.6544901065449</v>
      </c>
      <c r="P25" s="28">
        <f>P3/P24</f>
        <v>2.4003044140030445</v>
      </c>
      <c r="Q25" s="28">
        <f>Q3/Q24</f>
        <v>3.3717021816336894</v>
      </c>
      <c r="R25" s="62"/>
      <c r="S25" s="28">
        <f>S3/S24</f>
        <v>2.1060106391156626</v>
      </c>
      <c r="T25" s="27"/>
      <c r="U25" s="28">
        <f>U3/U24</f>
        <v>1.3187676223270208</v>
      </c>
      <c r="V25" s="28">
        <f>V3/V24</f>
        <v>4.9375669428941871</v>
      </c>
      <c r="W25" s="27"/>
      <c r="X25" s="27"/>
      <c r="Y25" s="28">
        <f>Y3/Y24</f>
        <v>3.3440441964034058</v>
      </c>
      <c r="Z25" s="28">
        <f>Z3/Z24</f>
        <v>2.2678843226788432</v>
      </c>
      <c r="AA25" s="28">
        <f>AA3/AA24</f>
        <v>2.0688948080500591</v>
      </c>
      <c r="AB25" s="28">
        <f>AB3/AB24</f>
        <v>1.6549340436326738</v>
      </c>
      <c r="AC25" s="28">
        <f>AC3/AC24</f>
        <v>2.1138381532217152</v>
      </c>
      <c r="AD25" s="27"/>
      <c r="AE25" s="28">
        <f>AE3/AE24</f>
        <v>1.65246452346909</v>
      </c>
      <c r="AF25" s="28">
        <f>AF3/AF24</f>
        <v>1.2664256722475902</v>
      </c>
      <c r="AG25" s="28">
        <f>AG3/AG24</f>
        <v>2.4046592254354806</v>
      </c>
      <c r="AH25" s="27"/>
      <c r="AI25" s="62">
        <f>30/AI24</f>
        <v>1.0020294266869612</v>
      </c>
      <c r="AJ25" s="62">
        <f>30/AJ24</f>
        <v>1.1985617259288852</v>
      </c>
    </row>
    <row r="26" spans="1:36" s="77" customFormat="1" x14ac:dyDescent="0.25">
      <c r="A26" s="79" t="s">
        <v>77</v>
      </c>
      <c r="B26" s="26">
        <f t="shared" ref="B26:N26" si="6">B18*1000*B5/100</f>
        <v>693</v>
      </c>
      <c r="C26" s="26">
        <f t="shared" si="6"/>
        <v>354.375</v>
      </c>
      <c r="D26" s="26">
        <f t="shared" si="6"/>
        <v>1167.7001388888891</v>
      </c>
      <c r="E26" s="26">
        <f t="shared" si="6"/>
        <v>953.33333333333348</v>
      </c>
      <c r="F26" s="26">
        <f t="shared" si="6"/>
        <v>915.0486111111112</v>
      </c>
      <c r="G26" s="26">
        <f t="shared" si="6"/>
        <v>915.0486111111112</v>
      </c>
      <c r="H26" s="26">
        <f t="shared" si="6"/>
        <v>915.0486111111112</v>
      </c>
      <c r="I26" s="116">
        <f t="shared" si="6"/>
        <v>291.69642857142861</v>
      </c>
      <c r="J26" s="117">
        <f t="shared" si="6"/>
        <v>805.51428571428585</v>
      </c>
      <c r="K26" s="26">
        <f t="shared" si="6"/>
        <v>489.33478395061718</v>
      </c>
      <c r="L26" s="26">
        <f t="shared" si="6"/>
        <v>415.30671296296293</v>
      </c>
      <c r="M26" s="26">
        <f t="shared" si="6"/>
        <v>309.60532407407413</v>
      </c>
      <c r="N26" s="26">
        <f t="shared" si="6"/>
        <v>241.11772987891734</v>
      </c>
      <c r="O26" s="26"/>
      <c r="P26" s="26"/>
      <c r="Q26" s="26">
        <f t="shared" ref="Q26:AE26" si="7">Q18*1000*Q5/100</f>
        <v>431.58677944862137</v>
      </c>
      <c r="R26" s="26">
        <f t="shared" si="7"/>
        <v>256.95999999999998</v>
      </c>
      <c r="S26" s="26">
        <f t="shared" si="7"/>
        <v>318.61111111111109</v>
      </c>
      <c r="T26" s="26">
        <f t="shared" si="7"/>
        <v>275.5555555555556</v>
      </c>
      <c r="U26" s="26">
        <f t="shared" si="7"/>
        <v>169.58333333333337</v>
      </c>
      <c r="V26" s="26">
        <f t="shared" si="7"/>
        <v>626.35053962962945</v>
      </c>
      <c r="W26" s="26">
        <f t="shared" si="7"/>
        <v>471.95555555555552</v>
      </c>
      <c r="X26" s="26">
        <f t="shared" si="7"/>
        <v>407.41066666666666</v>
      </c>
      <c r="Y26" s="26">
        <f t="shared" si="7"/>
        <v>503.17037037037045</v>
      </c>
      <c r="Z26" s="26">
        <f t="shared" si="7"/>
        <v>328.67999999999995</v>
      </c>
      <c r="AA26" s="26">
        <f t="shared" si="7"/>
        <v>235.29</v>
      </c>
      <c r="AB26" s="26">
        <f t="shared" si="7"/>
        <v>172.14100000000002</v>
      </c>
      <c r="AC26" s="26">
        <f t="shared" si="7"/>
        <v>175.86133333333331</v>
      </c>
      <c r="AD26" s="26">
        <f t="shared" si="7"/>
        <v>191.53846153846152</v>
      </c>
      <c r="AE26" s="26">
        <f t="shared" si="7"/>
        <v>217.5</v>
      </c>
      <c r="AF26" s="26"/>
      <c r="AG26" s="26"/>
      <c r="AH26" s="26">
        <f>AH18*1000*AH5/100</f>
        <v>200.35663580246913</v>
      </c>
      <c r="AI26" s="26">
        <f>AI18*1000*AI5/100</f>
        <v>144.91666666666669</v>
      </c>
      <c r="AJ26" s="26">
        <f>AJ18*1000*AJ5/100</f>
        <v>175.27083333333329</v>
      </c>
    </row>
    <row r="27" spans="1:36" s="83" customFormat="1" x14ac:dyDescent="0.25">
      <c r="A27" s="82" t="s">
        <v>78</v>
      </c>
      <c r="B27" s="25">
        <f>B20*1000*B5/100</f>
        <v>840</v>
      </c>
      <c r="C27" s="25">
        <f>C20*1000*C5/100</f>
        <v>425.25</v>
      </c>
      <c r="D27" s="25"/>
      <c r="E27" s="25">
        <f t="shared" ref="E27:K27" si="8">E20*1000*E5/100</f>
        <v>0</v>
      </c>
      <c r="F27" s="25">
        <f t="shared" si="8"/>
        <v>1121.4097222222224</v>
      </c>
      <c r="G27" s="25">
        <f t="shared" si="8"/>
        <v>996.50694444444434</v>
      </c>
      <c r="H27" s="25">
        <f t="shared" si="8"/>
        <v>985.64583333333348</v>
      </c>
      <c r="I27" s="25">
        <f t="shared" si="8"/>
        <v>561.58816326530621</v>
      </c>
      <c r="J27" s="110">
        <f t="shared" si="8"/>
        <v>1134.7330612244896</v>
      </c>
      <c r="K27" s="25">
        <f t="shared" si="8"/>
        <v>676.97367283950632</v>
      </c>
      <c r="L27" s="25"/>
      <c r="M27" s="25"/>
      <c r="N27" s="25">
        <f>N20*1000*N5/100</f>
        <v>323.2956899928775</v>
      </c>
      <c r="O27" s="25"/>
      <c r="P27" s="25"/>
      <c r="Q27" s="25">
        <f t="shared" ref="Q27:V27" si="9">Q20*1000*Q5/100</f>
        <v>474.05458333333337</v>
      </c>
      <c r="R27" s="25">
        <f t="shared" si="9"/>
        <v>0</v>
      </c>
      <c r="S27" s="25">
        <f t="shared" si="9"/>
        <v>365.28333333333336</v>
      </c>
      <c r="T27" s="25">
        <f t="shared" si="9"/>
        <v>318.61111111111114</v>
      </c>
      <c r="U27" s="25">
        <f t="shared" si="9"/>
        <v>211.40900000000002</v>
      </c>
      <c r="V27" s="25">
        <f t="shared" si="9"/>
        <v>769.47240740740733</v>
      </c>
      <c r="W27" s="25"/>
      <c r="X27" s="25"/>
      <c r="Y27" s="25">
        <f t="shared" ref="Y27:AC27" si="10">Y20*1000*Y5/100</f>
        <v>615.17037037037051</v>
      </c>
      <c r="Z27" s="25">
        <f t="shared" si="10"/>
        <v>393.36</v>
      </c>
      <c r="AA27" s="25">
        <f t="shared" si="10"/>
        <v>358.84566666666666</v>
      </c>
      <c r="AB27" s="25">
        <f t="shared" si="10"/>
        <v>343.58416666666665</v>
      </c>
      <c r="AC27" s="25">
        <f t="shared" si="10"/>
        <v>355.53066666666672</v>
      </c>
      <c r="AD27" s="25"/>
      <c r="AE27" s="25">
        <f>AE20*1000*AE5/100</f>
        <v>286.61666666666662</v>
      </c>
      <c r="AF27" s="25"/>
      <c r="AG27" s="25"/>
      <c r="AH27" s="25"/>
      <c r="AI27" s="25">
        <f>AI20*1000*AI5/100</f>
        <v>161.49722222222226</v>
      </c>
      <c r="AJ27" s="25">
        <f>AJ20*1000*AJ5/100</f>
        <v>193.56819444444449</v>
      </c>
    </row>
    <row r="28" spans="1:36" s="83" customFormat="1" x14ac:dyDescent="0.25">
      <c r="A28" s="82" t="s">
        <v>79</v>
      </c>
      <c r="B28" s="25">
        <f>B27-B26</f>
        <v>147</v>
      </c>
      <c r="C28" s="25">
        <f>C27-C26</f>
        <v>70.875</v>
      </c>
      <c r="D28" s="25"/>
      <c r="E28" s="25"/>
      <c r="F28" s="25">
        <f t="shared" ref="F28:K28" si="11">F27-F26</f>
        <v>206.3611111111112</v>
      </c>
      <c r="G28" s="25">
        <f t="shared" si="11"/>
        <v>81.458333333333144</v>
      </c>
      <c r="H28" s="25">
        <f t="shared" si="11"/>
        <v>70.597222222222285</v>
      </c>
      <c r="I28" s="25">
        <f t="shared" si="11"/>
        <v>269.89173469387759</v>
      </c>
      <c r="J28" s="110">
        <f t="shared" si="11"/>
        <v>329.21877551020373</v>
      </c>
      <c r="K28" s="25">
        <f t="shared" si="11"/>
        <v>187.63888888888914</v>
      </c>
      <c r="L28" s="25"/>
      <c r="M28" s="25"/>
      <c r="N28" s="25">
        <f>N27-N26</f>
        <v>82.177960113960154</v>
      </c>
      <c r="O28" s="25"/>
      <c r="P28" s="25"/>
      <c r="Q28" s="25">
        <f>Q27-Q26</f>
        <v>42.467803884711998</v>
      </c>
      <c r="R28" s="25"/>
      <c r="S28" s="25">
        <f>S27-S26</f>
        <v>46.672222222222274</v>
      </c>
      <c r="T28" s="25">
        <f>T27-T26</f>
        <v>43.055555555555543</v>
      </c>
      <c r="U28" s="25">
        <f>U27-U26</f>
        <v>41.825666666666649</v>
      </c>
      <c r="V28" s="25">
        <f>V27-V26</f>
        <v>143.12186777777788</v>
      </c>
      <c r="W28" s="25"/>
      <c r="X28" s="25"/>
      <c r="Y28" s="25">
        <f>Y27-Y26</f>
        <v>112.00000000000006</v>
      </c>
      <c r="Z28" s="25">
        <f>Z27-Z26</f>
        <v>64.680000000000064</v>
      </c>
      <c r="AA28" s="25">
        <f>AA27-AA26</f>
        <v>123.55566666666667</v>
      </c>
      <c r="AB28" s="25">
        <f>AB27-AB26</f>
        <v>171.44316666666663</v>
      </c>
      <c r="AC28" s="25">
        <f>AC27-AC26</f>
        <v>179.66933333333341</v>
      </c>
      <c r="AD28" s="25"/>
      <c r="AE28" s="25">
        <f>AE27-AE26</f>
        <v>69.116666666666617</v>
      </c>
      <c r="AF28" s="25"/>
      <c r="AG28" s="25"/>
      <c r="AH28" s="25"/>
      <c r="AI28" s="25">
        <f>AI27-AI26</f>
        <v>16.580555555555577</v>
      </c>
      <c r="AJ28" s="25">
        <f>AJ27-AJ26</f>
        <v>18.297361111111201</v>
      </c>
    </row>
    <row r="29" spans="1:36" s="83" customFormat="1" x14ac:dyDescent="0.25">
      <c r="A29" s="82" t="s">
        <v>80</v>
      </c>
      <c r="B29" s="25">
        <v>10.6</v>
      </c>
      <c r="C29" s="25">
        <v>10.6</v>
      </c>
      <c r="D29" s="25">
        <v>10.6</v>
      </c>
      <c r="E29" s="25">
        <v>10.6</v>
      </c>
      <c r="F29" s="25">
        <v>10.6</v>
      </c>
      <c r="G29" s="25">
        <v>10.6</v>
      </c>
      <c r="H29" s="25">
        <v>10.6</v>
      </c>
      <c r="I29" s="25">
        <v>10.6</v>
      </c>
      <c r="J29" s="110">
        <v>10.6</v>
      </c>
      <c r="K29" s="25">
        <v>10.6</v>
      </c>
      <c r="L29" s="25">
        <v>10.6</v>
      </c>
      <c r="M29" s="25">
        <v>10.6</v>
      </c>
      <c r="N29" s="25">
        <v>10.6</v>
      </c>
      <c r="O29" s="25">
        <v>10.6</v>
      </c>
      <c r="P29" s="25">
        <v>10.6</v>
      </c>
      <c r="Q29" s="25">
        <v>10.6</v>
      </c>
      <c r="R29" s="25">
        <v>10.6</v>
      </c>
      <c r="S29" s="25">
        <v>10.6</v>
      </c>
      <c r="T29" s="25">
        <v>10.6</v>
      </c>
      <c r="U29" s="25">
        <v>10.6</v>
      </c>
      <c r="V29" s="25">
        <v>10.6</v>
      </c>
      <c r="W29" s="25">
        <v>10.6</v>
      </c>
      <c r="X29" s="25">
        <v>10.6</v>
      </c>
      <c r="Y29" s="25">
        <v>10.6</v>
      </c>
      <c r="Z29" s="25">
        <v>10.6</v>
      </c>
      <c r="AA29" s="25">
        <v>10.6</v>
      </c>
      <c r="AB29" s="25">
        <v>10.6</v>
      </c>
      <c r="AC29" s="25">
        <v>10.6</v>
      </c>
      <c r="AD29" s="25">
        <v>10.6</v>
      </c>
      <c r="AE29" s="25">
        <v>10.6</v>
      </c>
      <c r="AF29" s="25"/>
      <c r="AG29" s="25"/>
      <c r="AH29" s="25">
        <v>10.6</v>
      </c>
      <c r="AI29" s="25">
        <v>10.6</v>
      </c>
      <c r="AJ29" s="25">
        <v>10.6</v>
      </c>
    </row>
    <row r="30" spans="1:36" s="83" customFormat="1" x14ac:dyDescent="0.25">
      <c r="A30" s="82" t="s">
        <v>81</v>
      </c>
      <c r="B30" s="25">
        <f t="shared" ref="B30:N30" si="12">B26+B29</f>
        <v>703.6</v>
      </c>
      <c r="C30" s="25">
        <f t="shared" si="12"/>
        <v>364.97500000000002</v>
      </c>
      <c r="D30" s="25">
        <f t="shared" si="12"/>
        <v>1178.300138888889</v>
      </c>
      <c r="E30" s="25">
        <f t="shared" si="12"/>
        <v>963.93333333333351</v>
      </c>
      <c r="F30" s="25">
        <f t="shared" si="12"/>
        <v>925.64861111111122</v>
      </c>
      <c r="G30" s="25">
        <f t="shared" si="12"/>
        <v>925.64861111111122</v>
      </c>
      <c r="H30" s="25">
        <f t="shared" si="12"/>
        <v>925.64861111111122</v>
      </c>
      <c r="I30" s="25">
        <f t="shared" si="12"/>
        <v>302.29642857142863</v>
      </c>
      <c r="J30" s="110">
        <f t="shared" si="12"/>
        <v>816.11428571428587</v>
      </c>
      <c r="K30" s="25">
        <f t="shared" si="12"/>
        <v>499.9347839506172</v>
      </c>
      <c r="L30" s="25">
        <f t="shared" si="12"/>
        <v>425.90671296296296</v>
      </c>
      <c r="M30" s="25">
        <f t="shared" si="12"/>
        <v>320.20532407407416</v>
      </c>
      <c r="N30" s="25">
        <f t="shared" si="12"/>
        <v>251.71772987891734</v>
      </c>
      <c r="O30" s="25"/>
      <c r="P30" s="25"/>
      <c r="Q30" s="25">
        <f t="shared" ref="Q30:AE30" si="13">Q26+Q29</f>
        <v>442.18677944862139</v>
      </c>
      <c r="R30" s="25">
        <f t="shared" si="13"/>
        <v>267.56</v>
      </c>
      <c r="S30" s="25">
        <f t="shared" si="13"/>
        <v>329.21111111111111</v>
      </c>
      <c r="T30" s="25">
        <f t="shared" si="13"/>
        <v>286.15555555555562</v>
      </c>
      <c r="U30" s="25">
        <f t="shared" si="13"/>
        <v>180.18333333333337</v>
      </c>
      <c r="V30" s="25">
        <f t="shared" si="13"/>
        <v>636.95053962962947</v>
      </c>
      <c r="W30" s="25">
        <f t="shared" si="13"/>
        <v>482.55555555555554</v>
      </c>
      <c r="X30" s="25">
        <f t="shared" si="13"/>
        <v>418.01066666666668</v>
      </c>
      <c r="Y30" s="25">
        <f t="shared" si="13"/>
        <v>513.77037037037042</v>
      </c>
      <c r="Z30" s="25">
        <f t="shared" si="13"/>
        <v>339.28</v>
      </c>
      <c r="AA30" s="25">
        <f t="shared" si="13"/>
        <v>245.89</v>
      </c>
      <c r="AB30" s="25">
        <f t="shared" si="13"/>
        <v>182.74100000000001</v>
      </c>
      <c r="AC30" s="25">
        <f t="shared" si="13"/>
        <v>186.4613333333333</v>
      </c>
      <c r="AD30" s="25">
        <f t="shared" si="13"/>
        <v>202.13846153846151</v>
      </c>
      <c r="AE30" s="25">
        <f t="shared" si="13"/>
        <v>228.1</v>
      </c>
      <c r="AF30" s="25"/>
      <c r="AG30" s="25"/>
      <c r="AH30" s="25">
        <f>AH26+AH29</f>
        <v>210.95663580246912</v>
      </c>
      <c r="AI30" s="25">
        <f>AI26+AI29</f>
        <v>155.51666666666668</v>
      </c>
      <c r="AJ30" s="25">
        <f>AJ26+AJ29</f>
        <v>185.87083333333328</v>
      </c>
    </row>
    <row r="31" spans="1:36" s="83" customFormat="1" x14ac:dyDescent="0.25">
      <c r="A31" s="82" t="s">
        <v>82</v>
      </c>
      <c r="B31" s="25">
        <f t="shared" ref="B31:N31" si="14">B30/1000/B5*100</f>
        <v>5.8633333333333333</v>
      </c>
      <c r="C31" s="25">
        <f t="shared" si="14"/>
        <v>2.7035185185185191</v>
      </c>
      <c r="D31" s="25">
        <f t="shared" si="14"/>
        <v>11.78300138888889</v>
      </c>
      <c r="E31" s="25">
        <f t="shared" si="14"/>
        <v>7.4148717948717966</v>
      </c>
      <c r="F31" s="25">
        <f t="shared" si="14"/>
        <v>7.6499885215794317</v>
      </c>
      <c r="G31" s="25">
        <f t="shared" si="14"/>
        <v>7.6499885215794317</v>
      </c>
      <c r="H31" s="25">
        <f t="shared" si="14"/>
        <v>7.6499885215794317</v>
      </c>
      <c r="I31" s="25">
        <f t="shared" si="14"/>
        <v>2.49831759149941</v>
      </c>
      <c r="J31" s="110">
        <f t="shared" si="14"/>
        <v>6.7447461629279823</v>
      </c>
      <c r="K31" s="25">
        <f t="shared" si="14"/>
        <v>3.8456521842355165</v>
      </c>
      <c r="L31" s="25">
        <f t="shared" si="14"/>
        <v>3.2265660072951743</v>
      </c>
      <c r="M31" s="25">
        <f t="shared" si="14"/>
        <v>2.425797909652077</v>
      </c>
      <c r="N31" s="25">
        <f t="shared" si="14"/>
        <v>2.0803118171811348</v>
      </c>
      <c r="O31" s="25"/>
      <c r="P31" s="25"/>
      <c r="Q31" s="25">
        <f t="shared" ref="Q31:AE31" si="15">Q30/1000/Q5*100</f>
        <v>4.1325867238188918</v>
      </c>
      <c r="R31" s="25">
        <f t="shared" si="15"/>
        <v>2.0269696969696973</v>
      </c>
      <c r="S31" s="25">
        <f t="shared" si="15"/>
        <v>2.4940235690235695</v>
      </c>
      <c r="T31" s="25">
        <f t="shared" si="15"/>
        <v>2.1678451178451184</v>
      </c>
      <c r="U31" s="25">
        <f t="shared" si="15"/>
        <v>1.4769125683060114</v>
      </c>
      <c r="V31" s="25">
        <f t="shared" si="15"/>
        <v>5.3705779058147511</v>
      </c>
      <c r="W31" s="25">
        <f t="shared" si="15"/>
        <v>3.2605105105105099</v>
      </c>
      <c r="X31" s="25">
        <f t="shared" si="15"/>
        <v>3.2353766769865846</v>
      </c>
      <c r="Y31" s="25">
        <f t="shared" si="15"/>
        <v>3.6697883597883605</v>
      </c>
      <c r="Z31" s="25">
        <f t="shared" si="15"/>
        <v>2.5703030303030299</v>
      </c>
      <c r="AA31" s="25">
        <f t="shared" si="15"/>
        <v>1.8628030303030303</v>
      </c>
      <c r="AB31" s="25">
        <f t="shared" si="15"/>
        <v>1.1565886075949368</v>
      </c>
      <c r="AC31" s="25">
        <f t="shared" si="15"/>
        <v>1.4567291666666664</v>
      </c>
      <c r="AD31" s="25">
        <f t="shared" si="15"/>
        <v>1.2633653846153845</v>
      </c>
      <c r="AE31" s="25">
        <f t="shared" si="15"/>
        <v>1.728030303030303</v>
      </c>
      <c r="AF31" s="25"/>
      <c r="AG31" s="25"/>
      <c r="AH31" s="25">
        <f>AH30/1000/AH5*100</f>
        <v>1.5981563318368874</v>
      </c>
      <c r="AI31" s="25">
        <f>AI30/1000/AI5*100</f>
        <v>1.1029550827423171</v>
      </c>
      <c r="AJ31" s="25">
        <f>AJ30/1000/AJ5*100</f>
        <v>1.3182328605200944</v>
      </c>
    </row>
    <row r="32" spans="1:36" s="78" customFormat="1" x14ac:dyDescent="0.25">
      <c r="A32" s="80" t="s">
        <v>75</v>
      </c>
      <c r="B32" s="28">
        <f t="shared" ref="B32:N32" si="16">1/(B31/8.76/B3/0.15)</f>
        <v>5.6026151222285385</v>
      </c>
      <c r="C32" s="28">
        <f t="shared" si="16"/>
        <v>12.150832248784159</v>
      </c>
      <c r="D32" s="28">
        <f t="shared" si="16"/>
        <v>2.7879144638798756</v>
      </c>
      <c r="E32" s="28">
        <f t="shared" si="16"/>
        <v>2.65817138114669</v>
      </c>
      <c r="F32" s="28">
        <f t="shared" si="16"/>
        <v>4.2941240901650035</v>
      </c>
      <c r="G32" s="28">
        <f t="shared" si="16"/>
        <v>4.2941240901650035</v>
      </c>
      <c r="H32" s="28">
        <f t="shared" si="16"/>
        <v>4.2941240901650035</v>
      </c>
      <c r="I32" s="28">
        <f t="shared" si="16"/>
        <v>10.519078955141003</v>
      </c>
      <c r="J32" s="115">
        <f t="shared" si="16"/>
        <v>3.8963660551743442</v>
      </c>
      <c r="K32" s="28">
        <f t="shared" si="16"/>
        <v>8.5421141658785515</v>
      </c>
      <c r="L32" s="28">
        <f t="shared" si="16"/>
        <v>10.181102734525522</v>
      </c>
      <c r="M32" s="28">
        <f t="shared" si="16"/>
        <v>13.541935982916049</v>
      </c>
      <c r="N32" s="28">
        <f t="shared" si="16"/>
        <v>15.790901983392288</v>
      </c>
      <c r="O32" s="28"/>
      <c r="P32" s="28"/>
      <c r="Q32" s="28">
        <f t="shared" ref="Q32:AE32" si="17">1/(Q31/8.76/Q3/0.15)</f>
        <v>7.9490164866143598</v>
      </c>
      <c r="R32" s="28">
        <f t="shared" si="17"/>
        <v>16.206458364478991</v>
      </c>
      <c r="S32" s="28">
        <f t="shared" si="17"/>
        <v>13.171487394107121</v>
      </c>
      <c r="T32" s="28">
        <f t="shared" si="17"/>
        <v>15.15329657528927</v>
      </c>
      <c r="U32" s="28">
        <f t="shared" si="17"/>
        <v>22.242345758949206</v>
      </c>
      <c r="V32" s="28">
        <f t="shared" si="17"/>
        <v>6.1166601762602015</v>
      </c>
      <c r="W32" s="28">
        <f t="shared" si="17"/>
        <v>10.075109371402258</v>
      </c>
      <c r="X32" s="28">
        <f t="shared" si="17"/>
        <v>10.153377266289853</v>
      </c>
      <c r="Y32" s="28">
        <f t="shared" si="17"/>
        <v>8.9514698885508714</v>
      </c>
      <c r="Z32" s="28">
        <f t="shared" si="17"/>
        <v>12.780594199481255</v>
      </c>
      <c r="AA32" s="28">
        <f t="shared" si="17"/>
        <v>17.634714709829598</v>
      </c>
      <c r="AB32" s="28">
        <f t="shared" si="17"/>
        <v>28.402493146037283</v>
      </c>
      <c r="AC32" s="28">
        <f t="shared" si="17"/>
        <v>22.5505198575576</v>
      </c>
      <c r="AD32" s="28">
        <f t="shared" si="17"/>
        <v>26.001978841616562</v>
      </c>
      <c r="AE32" s="28">
        <f t="shared" si="17"/>
        <v>19.010083296799646</v>
      </c>
      <c r="AF32" s="28"/>
      <c r="AG32" s="28"/>
      <c r="AH32" s="28">
        <f>1/(AH31/8.76/AH3/0.15)</f>
        <v>20.554935299879514</v>
      </c>
      <c r="AI32" s="28">
        <f>1/(AI31/8.76/AI3/0.15)</f>
        <v>35.740349373057533</v>
      </c>
      <c r="AJ32" s="28">
        <f>1/(AJ31/8.76/AJ3/0.15)</f>
        <v>29.903669663072478</v>
      </c>
    </row>
    <row r="33" spans="1:36" s="77" customFormat="1" x14ac:dyDescent="0.25">
      <c r="A33" s="79" t="s">
        <v>83</v>
      </c>
      <c r="B33" s="26">
        <f t="shared" ref="B33:N33" si="18">B26+295</f>
        <v>988</v>
      </c>
      <c r="C33" s="26">
        <f t="shared" si="18"/>
        <v>649.375</v>
      </c>
      <c r="D33" s="26">
        <f t="shared" si="18"/>
        <v>1462.7001388888891</v>
      </c>
      <c r="E33" s="26">
        <f t="shared" si="18"/>
        <v>1248.3333333333335</v>
      </c>
      <c r="F33" s="26">
        <f t="shared" si="18"/>
        <v>1210.0486111111113</v>
      </c>
      <c r="G33" s="26">
        <f t="shared" si="18"/>
        <v>1210.0486111111113</v>
      </c>
      <c r="H33" s="26">
        <f t="shared" si="18"/>
        <v>1210.0486111111113</v>
      </c>
      <c r="I33" s="26">
        <f t="shared" si="18"/>
        <v>586.69642857142867</v>
      </c>
      <c r="J33" s="114">
        <f t="shared" si="18"/>
        <v>1100.514285714286</v>
      </c>
      <c r="K33" s="26">
        <f t="shared" si="18"/>
        <v>784.33478395061718</v>
      </c>
      <c r="L33" s="26">
        <f t="shared" si="18"/>
        <v>710.30671296296293</v>
      </c>
      <c r="M33" s="26">
        <f t="shared" si="18"/>
        <v>604.60532407407413</v>
      </c>
      <c r="N33" s="26">
        <f t="shared" si="18"/>
        <v>536.11772987891732</v>
      </c>
      <c r="O33" s="26"/>
      <c r="P33" s="26"/>
      <c r="Q33" s="26">
        <f t="shared" ref="Q33:AE33" si="19">Q26+295</f>
        <v>726.58677944862143</v>
      </c>
      <c r="R33" s="26">
        <f t="shared" si="19"/>
        <v>551.96</v>
      </c>
      <c r="S33" s="26">
        <f t="shared" si="19"/>
        <v>613.61111111111109</v>
      </c>
      <c r="T33" s="26">
        <f t="shared" si="19"/>
        <v>570.55555555555566</v>
      </c>
      <c r="U33" s="26">
        <f t="shared" si="19"/>
        <v>464.58333333333337</v>
      </c>
      <c r="V33" s="26">
        <f t="shared" si="19"/>
        <v>921.35053962962945</v>
      </c>
      <c r="W33" s="26">
        <f t="shared" si="19"/>
        <v>766.95555555555552</v>
      </c>
      <c r="X33" s="26">
        <f t="shared" si="19"/>
        <v>702.41066666666666</v>
      </c>
      <c r="Y33" s="26">
        <f t="shared" si="19"/>
        <v>798.17037037037039</v>
      </c>
      <c r="Z33" s="26">
        <f t="shared" si="19"/>
        <v>623.67999999999995</v>
      </c>
      <c r="AA33" s="26">
        <f t="shared" si="19"/>
        <v>530.29</v>
      </c>
      <c r="AB33" s="26">
        <f t="shared" si="19"/>
        <v>467.14100000000002</v>
      </c>
      <c r="AC33" s="26">
        <f t="shared" si="19"/>
        <v>470.86133333333328</v>
      </c>
      <c r="AD33" s="26">
        <f t="shared" si="19"/>
        <v>486.53846153846155</v>
      </c>
      <c r="AE33" s="26">
        <f t="shared" si="19"/>
        <v>512.5</v>
      </c>
      <c r="AF33" s="26"/>
      <c r="AG33" s="26"/>
      <c r="AH33" s="26">
        <f>AH26+295</f>
        <v>495.3566358024691</v>
      </c>
      <c r="AI33" s="26">
        <f>AI26+295</f>
        <v>439.91666666666669</v>
      </c>
      <c r="AJ33" s="26">
        <f>AJ26+295</f>
        <v>470.27083333333326</v>
      </c>
    </row>
    <row r="34" spans="1:36" s="83" customFormat="1" x14ac:dyDescent="0.25">
      <c r="A34" s="82" t="s">
        <v>84</v>
      </c>
      <c r="B34" s="25">
        <f t="shared" ref="B34:N34" si="20">B33/10/B5</f>
        <v>8.2333333333333325</v>
      </c>
      <c r="C34" s="25">
        <f t="shared" si="20"/>
        <v>4.8101851851851851</v>
      </c>
      <c r="D34" s="25">
        <f t="shared" si="20"/>
        <v>14.627001388888891</v>
      </c>
      <c r="E34" s="25">
        <f t="shared" si="20"/>
        <v>9.602564102564104</v>
      </c>
      <c r="F34" s="25">
        <f t="shared" si="20"/>
        <v>10.000401744719928</v>
      </c>
      <c r="G34" s="25">
        <f t="shared" si="20"/>
        <v>10.000401744719928</v>
      </c>
      <c r="H34" s="25">
        <f t="shared" si="20"/>
        <v>10.000401744719928</v>
      </c>
      <c r="I34" s="25">
        <f t="shared" si="20"/>
        <v>4.8487308146399064</v>
      </c>
      <c r="J34" s="110">
        <f t="shared" si="20"/>
        <v>9.0951593860684792</v>
      </c>
      <c r="K34" s="25">
        <f t="shared" si="20"/>
        <v>6.0333444919278243</v>
      </c>
      <c r="L34" s="25">
        <f t="shared" si="20"/>
        <v>5.3811114618406286</v>
      </c>
      <c r="M34" s="25">
        <f t="shared" si="20"/>
        <v>4.5803433641975317</v>
      </c>
      <c r="N34" s="25">
        <f t="shared" si="20"/>
        <v>4.4307250403216312</v>
      </c>
      <c r="O34" s="25"/>
      <c r="P34" s="25"/>
      <c r="Q34" s="25">
        <f t="shared" ref="Q34:AE34" si="21">Q33/10/Q5</f>
        <v>6.7905306490525374</v>
      </c>
      <c r="R34" s="25">
        <f t="shared" si="21"/>
        <v>4.1815151515151525</v>
      </c>
      <c r="S34" s="25">
        <f t="shared" si="21"/>
        <v>4.6485690235690234</v>
      </c>
      <c r="T34" s="25">
        <f t="shared" si="21"/>
        <v>4.3223905723905736</v>
      </c>
      <c r="U34" s="25">
        <f t="shared" si="21"/>
        <v>3.808060109289618</v>
      </c>
      <c r="V34" s="25">
        <f t="shared" si="21"/>
        <v>7.7685542970457799</v>
      </c>
      <c r="W34" s="25">
        <f t="shared" si="21"/>
        <v>5.1821321321321321</v>
      </c>
      <c r="X34" s="25">
        <f t="shared" si="21"/>
        <v>5.4366150670794635</v>
      </c>
      <c r="Y34" s="25">
        <f t="shared" si="21"/>
        <v>5.7012169312169316</v>
      </c>
      <c r="Z34" s="25">
        <f t="shared" si="21"/>
        <v>4.7248484848484846</v>
      </c>
      <c r="AA34" s="25">
        <f t="shared" si="21"/>
        <v>4.0173484848484851</v>
      </c>
      <c r="AB34" s="25">
        <f t="shared" si="21"/>
        <v>2.9565886075949366</v>
      </c>
      <c r="AC34" s="25">
        <f t="shared" si="21"/>
        <v>3.6786041666666662</v>
      </c>
      <c r="AD34" s="25">
        <f t="shared" si="21"/>
        <v>3.0408653846153846</v>
      </c>
      <c r="AE34" s="25">
        <f t="shared" si="21"/>
        <v>3.8825757575757578</v>
      </c>
      <c r="AF34" s="25"/>
      <c r="AG34" s="25"/>
      <c r="AH34" s="25">
        <f>AH33/10/AH5</f>
        <v>3.752701786382342</v>
      </c>
      <c r="AI34" s="25">
        <f>AI33/10/AI5</f>
        <v>3.1199763593380614</v>
      </c>
      <c r="AJ34" s="25">
        <f>AJ33/10/AJ5</f>
        <v>3.3352541371158386</v>
      </c>
    </row>
    <row r="35" spans="1:36" s="78" customFormat="1" x14ac:dyDescent="0.25">
      <c r="A35" s="80" t="s">
        <v>76</v>
      </c>
      <c r="B35" s="28">
        <f t="shared" ref="B35:N35" si="22">8.76*25*0.15/B34</f>
        <v>3.9898785425101222</v>
      </c>
      <c r="C35" s="28">
        <f t="shared" si="22"/>
        <v>6.8292589027911461</v>
      </c>
      <c r="D35" s="28">
        <f t="shared" si="22"/>
        <v>2.2458465085642123</v>
      </c>
      <c r="E35" s="28">
        <f t="shared" si="22"/>
        <v>3.4209612817089448</v>
      </c>
      <c r="F35" s="28">
        <f t="shared" si="22"/>
        <v>3.284868032161242</v>
      </c>
      <c r="G35" s="28">
        <f t="shared" si="22"/>
        <v>3.284868032161242</v>
      </c>
      <c r="H35" s="28">
        <f t="shared" si="22"/>
        <v>3.284868032161242</v>
      </c>
      <c r="I35" s="28">
        <f t="shared" si="22"/>
        <v>6.7749688023131931</v>
      </c>
      <c r="J35" s="115">
        <f t="shared" si="22"/>
        <v>3.6118113609221654</v>
      </c>
      <c r="K35" s="28">
        <f t="shared" si="22"/>
        <v>5.4447413112165082</v>
      </c>
      <c r="L35" s="28">
        <f t="shared" si="22"/>
        <v>6.1046867794787403</v>
      </c>
      <c r="M35" s="28">
        <f t="shared" si="22"/>
        <v>7.1719513992714088</v>
      </c>
      <c r="N35" s="28">
        <f t="shared" si="22"/>
        <v>7.4141364451754344</v>
      </c>
      <c r="O35" s="28"/>
      <c r="P35" s="28"/>
      <c r="Q35" s="28">
        <f t="shared" ref="Q35:AE35" si="23">8.76*25*0.15/Q34</f>
        <v>4.837618987049777</v>
      </c>
      <c r="R35" s="28">
        <f t="shared" si="23"/>
        <v>7.8560040582650901</v>
      </c>
      <c r="S35" s="28">
        <f t="shared" si="23"/>
        <v>7.066690810321413</v>
      </c>
      <c r="T35" s="28">
        <f t="shared" si="23"/>
        <v>7.5999610516066198</v>
      </c>
      <c r="U35" s="28">
        <f t="shared" si="23"/>
        <v>8.6264394618834075</v>
      </c>
      <c r="V35" s="28">
        <f t="shared" si="23"/>
        <v>4.2285860076297821</v>
      </c>
      <c r="W35" s="28">
        <f t="shared" si="23"/>
        <v>6.3390896184046595</v>
      </c>
      <c r="X35" s="28">
        <f t="shared" si="23"/>
        <v>6.0423626824194017</v>
      </c>
      <c r="Y35" s="28">
        <f t="shared" si="23"/>
        <v>5.7619277421510304</v>
      </c>
      <c r="Z35" s="28">
        <f t="shared" si="23"/>
        <v>6.9526038994356085</v>
      </c>
      <c r="AA35" s="28">
        <f t="shared" si="23"/>
        <v>8.177035207150805</v>
      </c>
      <c r="AB35" s="28">
        <f t="shared" si="23"/>
        <v>11.110778116243276</v>
      </c>
      <c r="AC35" s="28">
        <f t="shared" si="23"/>
        <v>8.9300176131118594</v>
      </c>
      <c r="AD35" s="28">
        <f t="shared" si="23"/>
        <v>10.802845849802372</v>
      </c>
      <c r="AE35" s="28">
        <f t="shared" si="23"/>
        <v>8.4608780487804882</v>
      </c>
      <c r="AF35" s="28"/>
      <c r="AG35" s="28"/>
      <c r="AH35" s="28">
        <f>8.76*25*0.15/AH34</f>
        <v>8.7536931709321539</v>
      </c>
      <c r="AI35" s="28">
        <f>8.76*25*0.15/AI34</f>
        <v>10.528925932941846</v>
      </c>
      <c r="AJ35" s="28">
        <f>8.76*25*0.15/AJ34</f>
        <v>9.8493244141230694</v>
      </c>
    </row>
    <row r="36" spans="1:36" s="77" customFormat="1" x14ac:dyDescent="0.25">
      <c r="A36" s="79" t="s">
        <v>85</v>
      </c>
      <c r="B36" s="26">
        <f t="shared" ref="B36:N36" si="24">B26*30/B8</f>
        <v>594</v>
      </c>
      <c r="C36" s="26">
        <f t="shared" si="24"/>
        <v>303.75</v>
      </c>
      <c r="D36" s="26">
        <f t="shared" si="24"/>
        <v>1000.8858333333335</v>
      </c>
      <c r="E36" s="26">
        <f t="shared" si="24"/>
        <v>953.33333333333348</v>
      </c>
      <c r="F36" s="26">
        <f t="shared" si="24"/>
        <v>702.08333333333337</v>
      </c>
      <c r="G36" s="26">
        <f t="shared" si="24"/>
        <v>702.08333333333337</v>
      </c>
      <c r="H36" s="26">
        <f t="shared" si="24"/>
        <v>702.08333333333337</v>
      </c>
      <c r="I36" s="26">
        <f t="shared" si="24"/>
        <v>250.02551020408168</v>
      </c>
      <c r="J36" s="114">
        <f t="shared" si="24"/>
        <v>690.44081632653069</v>
      </c>
      <c r="K36" s="26">
        <f t="shared" si="24"/>
        <v>419.42981481481473</v>
      </c>
      <c r="L36" s="26">
        <f t="shared" si="24"/>
        <v>401.90972222222223</v>
      </c>
      <c r="M36" s="26">
        <f t="shared" si="24"/>
        <v>299.6180555555556</v>
      </c>
      <c r="N36" s="26">
        <f t="shared" si="24"/>
        <v>228.18712606837602</v>
      </c>
      <c r="O36" s="26"/>
      <c r="P36" s="26"/>
      <c r="Q36" s="26">
        <f t="shared" ref="Q36:AE36" si="25">Q26*30/Q8</f>
        <v>431.58677944862137</v>
      </c>
      <c r="R36" s="26">
        <f t="shared" si="25"/>
        <v>256.95999999999998</v>
      </c>
      <c r="S36" s="26">
        <f t="shared" si="25"/>
        <v>308.33333333333331</v>
      </c>
      <c r="T36" s="26">
        <f t="shared" si="25"/>
        <v>266.66666666666669</v>
      </c>
      <c r="U36" s="26">
        <f t="shared" si="25"/>
        <v>154.16666666666669</v>
      </c>
      <c r="V36" s="26">
        <f t="shared" si="25"/>
        <v>569.40958148148127</v>
      </c>
      <c r="W36" s="26">
        <f t="shared" si="25"/>
        <v>345.33333333333331</v>
      </c>
      <c r="X36" s="26">
        <f t="shared" si="25"/>
        <v>370.37333333333333</v>
      </c>
      <c r="Y36" s="26">
        <f t="shared" si="25"/>
        <v>471.72222222222229</v>
      </c>
      <c r="Z36" s="26">
        <f t="shared" si="25"/>
        <v>273.89999999999992</v>
      </c>
      <c r="AA36" s="26">
        <f t="shared" si="25"/>
        <v>227.7</v>
      </c>
      <c r="AB36" s="26">
        <f t="shared" si="25"/>
        <v>172.14100000000002</v>
      </c>
      <c r="AC36" s="26">
        <f t="shared" si="25"/>
        <v>175.86133333333331</v>
      </c>
      <c r="AD36" s="26">
        <f t="shared" si="25"/>
        <v>191.53846153846152</v>
      </c>
      <c r="AE36" s="26">
        <f t="shared" si="25"/>
        <v>225</v>
      </c>
      <c r="AF36" s="26"/>
      <c r="AG36" s="26"/>
      <c r="AH36" s="26">
        <f>AH26*30/AH8</f>
        <v>193.8935185185185</v>
      </c>
      <c r="AI36" s="26">
        <f>AI26*30/AI8</f>
        <v>144.91666666666669</v>
      </c>
      <c r="AJ36" s="26">
        <f>AJ26*30/AJ8</f>
        <v>175.27083333333329</v>
      </c>
    </row>
    <row r="37" spans="1:36" s="83" customFormat="1" x14ac:dyDescent="0.25">
      <c r="A37" s="82" t="s">
        <v>86</v>
      </c>
      <c r="B37" s="25">
        <f>B27*30/B8</f>
        <v>720</v>
      </c>
      <c r="C37" s="25">
        <f>C27*30/C8</f>
        <v>364.5</v>
      </c>
      <c r="D37" s="25"/>
      <c r="E37" s="25"/>
      <c r="F37" s="25">
        <f t="shared" ref="F37:K37" si="26">F27*30/F8</f>
        <v>860.41666666666674</v>
      </c>
      <c r="G37" s="25">
        <f t="shared" si="26"/>
        <v>764.58333333333314</v>
      </c>
      <c r="H37" s="25">
        <f t="shared" si="26"/>
        <v>756.25000000000011</v>
      </c>
      <c r="I37" s="25">
        <f t="shared" si="26"/>
        <v>481.36128279883394</v>
      </c>
      <c r="J37" s="110">
        <f t="shared" si="26"/>
        <v>972.62833819241951</v>
      </c>
      <c r="K37" s="25">
        <f t="shared" si="26"/>
        <v>580.26314814814828</v>
      </c>
      <c r="L37" s="25"/>
      <c r="M37" s="25"/>
      <c r="N37" s="25">
        <f>N27*30/N8</f>
        <v>305.95806623931622</v>
      </c>
      <c r="O37" s="25"/>
      <c r="P37" s="25"/>
      <c r="Q37" s="25">
        <f>Q27*30/Q8</f>
        <v>474.05458333333337</v>
      </c>
      <c r="R37" s="25"/>
      <c r="S37" s="25">
        <f>S27*30/S8</f>
        <v>353.5</v>
      </c>
      <c r="T37" s="25">
        <f>T27*30/T8</f>
        <v>308.33333333333337</v>
      </c>
      <c r="U37" s="25">
        <f>U27*30/U8</f>
        <v>192.19000000000003</v>
      </c>
      <c r="V37" s="25">
        <f>V27*30/V8</f>
        <v>699.5203703703703</v>
      </c>
      <c r="W37" s="25"/>
      <c r="X37" s="25"/>
      <c r="Y37" s="25">
        <f>Y27*30/Y8</f>
        <v>576.7222222222224</v>
      </c>
      <c r="Z37" s="25">
        <f>Z27*30/Z8</f>
        <v>327.8</v>
      </c>
      <c r="AA37" s="25">
        <f>AA27*30/AA8</f>
        <v>347.27</v>
      </c>
      <c r="AB37" s="25">
        <f>AB27*30/AB8</f>
        <v>343.58416666666665</v>
      </c>
      <c r="AC37" s="25">
        <f>AC27*30/AC8</f>
        <v>355.53066666666672</v>
      </c>
      <c r="AD37" s="25"/>
      <c r="AE37" s="25">
        <f>AE27*30/AE8</f>
        <v>296.49999999999994</v>
      </c>
      <c r="AF37" s="25"/>
      <c r="AG37" s="25"/>
      <c r="AH37" s="25"/>
      <c r="AI37" s="25">
        <f>AI27*30/AI8</f>
        <v>161.49722222222226</v>
      </c>
      <c r="AJ37" s="25">
        <f>AJ27*30/AJ8</f>
        <v>193.56819444444449</v>
      </c>
    </row>
    <row r="38" spans="1:36" s="83" customFormat="1" x14ac:dyDescent="0.25">
      <c r="A38" s="82" t="s">
        <v>87</v>
      </c>
      <c r="B38" s="25">
        <f t="shared" ref="B38:N38" si="27">B30*30/B8</f>
        <v>603.08571428571429</v>
      </c>
      <c r="C38" s="25">
        <f t="shared" si="27"/>
        <v>312.83571428571429</v>
      </c>
      <c r="D38" s="25">
        <f t="shared" si="27"/>
        <v>1009.9715476190478</v>
      </c>
      <c r="E38" s="25">
        <f t="shared" si="27"/>
        <v>963.93333333333351</v>
      </c>
      <c r="F38" s="25">
        <f t="shared" si="27"/>
        <v>710.21632566069911</v>
      </c>
      <c r="G38" s="25">
        <f t="shared" si="27"/>
        <v>710.21632566069911</v>
      </c>
      <c r="H38" s="25">
        <f t="shared" si="27"/>
        <v>710.21632566069911</v>
      </c>
      <c r="I38" s="25">
        <f t="shared" si="27"/>
        <v>259.11122448979597</v>
      </c>
      <c r="J38" s="110">
        <f t="shared" si="27"/>
        <v>699.52653061224498</v>
      </c>
      <c r="K38" s="25">
        <f t="shared" si="27"/>
        <v>428.51552910052902</v>
      </c>
      <c r="L38" s="25">
        <f t="shared" si="27"/>
        <v>412.16778673835125</v>
      </c>
      <c r="M38" s="25">
        <f t="shared" si="27"/>
        <v>309.87612007168468</v>
      </c>
      <c r="N38" s="25">
        <f t="shared" si="27"/>
        <v>238.21867180970094</v>
      </c>
      <c r="O38" s="25"/>
      <c r="P38" s="25"/>
      <c r="Q38" s="25">
        <f t="shared" ref="Q38:AE38" si="28">Q30*30/Q8</f>
        <v>442.18677944862139</v>
      </c>
      <c r="R38" s="25">
        <f t="shared" si="28"/>
        <v>267.56</v>
      </c>
      <c r="S38" s="25">
        <f t="shared" si="28"/>
        <v>318.5913978494624</v>
      </c>
      <c r="T38" s="25">
        <f t="shared" si="28"/>
        <v>276.92473118279571</v>
      </c>
      <c r="U38" s="25">
        <f t="shared" si="28"/>
        <v>163.80303030303034</v>
      </c>
      <c r="V38" s="25">
        <f t="shared" si="28"/>
        <v>579.04594511784489</v>
      </c>
      <c r="W38" s="25">
        <f t="shared" si="28"/>
        <v>353.08943089430892</v>
      </c>
      <c r="X38" s="25">
        <f t="shared" si="28"/>
        <v>380.00969696969696</v>
      </c>
      <c r="Y38" s="25">
        <f t="shared" si="28"/>
        <v>481.65972222222229</v>
      </c>
      <c r="Z38" s="25">
        <f t="shared" si="28"/>
        <v>282.73333333333335</v>
      </c>
      <c r="AA38" s="25">
        <f t="shared" si="28"/>
        <v>237.95806451612901</v>
      </c>
      <c r="AB38" s="25">
        <f t="shared" si="28"/>
        <v>182.74100000000001</v>
      </c>
      <c r="AC38" s="25">
        <f t="shared" si="28"/>
        <v>186.4613333333333</v>
      </c>
      <c r="AD38" s="25">
        <f t="shared" si="28"/>
        <v>202.13846153846151</v>
      </c>
      <c r="AE38" s="25">
        <f t="shared" si="28"/>
        <v>235.9655172413793</v>
      </c>
      <c r="AF38" s="25"/>
      <c r="AG38" s="25"/>
      <c r="AH38" s="25">
        <f>AH30*30/AH8</f>
        <v>204.15158303464756</v>
      </c>
      <c r="AI38" s="25">
        <f>AI30*30/AI8</f>
        <v>155.51666666666668</v>
      </c>
      <c r="AJ38" s="25">
        <f>AJ30*30/AJ8</f>
        <v>185.87083333333328</v>
      </c>
    </row>
    <row r="39" spans="1:36" s="78" customFormat="1" x14ac:dyDescent="0.25">
      <c r="A39" s="80" t="s">
        <v>88</v>
      </c>
      <c r="B39" s="28">
        <f t="shared" ref="B39:N39" si="29">B33*30/B8</f>
        <v>846.85714285714289</v>
      </c>
      <c r="C39" s="28">
        <f t="shared" si="29"/>
        <v>556.60714285714289</v>
      </c>
      <c r="D39" s="28">
        <f t="shared" si="29"/>
        <v>1253.7429761904764</v>
      </c>
      <c r="E39" s="28">
        <f t="shared" si="29"/>
        <v>1248.3333333333335</v>
      </c>
      <c r="F39" s="28">
        <f t="shared" si="29"/>
        <v>928.42604433077599</v>
      </c>
      <c r="G39" s="28">
        <f t="shared" si="29"/>
        <v>928.42604433077599</v>
      </c>
      <c r="H39" s="28">
        <f t="shared" si="29"/>
        <v>928.42604433077599</v>
      </c>
      <c r="I39" s="28">
        <f t="shared" si="29"/>
        <v>502.88265306122452</v>
      </c>
      <c r="J39" s="115">
        <f t="shared" si="29"/>
        <v>943.2979591836737</v>
      </c>
      <c r="K39" s="28">
        <f t="shared" si="29"/>
        <v>672.28695767195757</v>
      </c>
      <c r="L39" s="28">
        <f t="shared" si="29"/>
        <v>687.39359318996412</v>
      </c>
      <c r="M39" s="28">
        <f t="shared" si="29"/>
        <v>585.10192652329749</v>
      </c>
      <c r="N39" s="28">
        <f t="shared" si="29"/>
        <v>507.36693679392806</v>
      </c>
      <c r="O39" s="28"/>
      <c r="P39" s="28"/>
      <c r="Q39" s="28">
        <f t="shared" ref="Q39:AE39" si="30">Q33*30/Q8</f>
        <v>726.58677944862143</v>
      </c>
      <c r="R39" s="28">
        <f t="shared" si="30"/>
        <v>551.96000000000015</v>
      </c>
      <c r="S39" s="28">
        <f t="shared" si="30"/>
        <v>593.81720430107521</v>
      </c>
      <c r="T39" s="28">
        <f t="shared" si="30"/>
        <v>552.15053763440881</v>
      </c>
      <c r="U39" s="28">
        <f t="shared" si="30"/>
        <v>422.34848484848493</v>
      </c>
      <c r="V39" s="28">
        <f t="shared" si="30"/>
        <v>837.59139966329951</v>
      </c>
      <c r="W39" s="28">
        <f t="shared" si="30"/>
        <v>561.18699186991864</v>
      </c>
      <c r="X39" s="28">
        <f t="shared" si="30"/>
        <v>638.55515151515146</v>
      </c>
      <c r="Y39" s="28">
        <f t="shared" si="30"/>
        <v>748.28472222222229</v>
      </c>
      <c r="Z39" s="28">
        <f t="shared" si="30"/>
        <v>519.73333333333323</v>
      </c>
      <c r="AA39" s="28">
        <f t="shared" si="30"/>
        <v>513.18387096774188</v>
      </c>
      <c r="AB39" s="28">
        <f t="shared" si="30"/>
        <v>467.14100000000002</v>
      </c>
      <c r="AC39" s="28">
        <f t="shared" si="30"/>
        <v>470.86133333333328</v>
      </c>
      <c r="AD39" s="28">
        <f t="shared" si="30"/>
        <v>486.53846153846155</v>
      </c>
      <c r="AE39" s="28">
        <f t="shared" si="30"/>
        <v>530.17241379310349</v>
      </c>
      <c r="AF39" s="28"/>
      <c r="AG39" s="28"/>
      <c r="AH39" s="28">
        <f>AH33*30/AH8</f>
        <v>479.37738948626043</v>
      </c>
      <c r="AI39" s="28">
        <f>AI33*30/AI8</f>
        <v>439.91666666666669</v>
      </c>
      <c r="AJ39" s="28">
        <f>AJ33*30/AJ8</f>
        <v>470.27083333333326</v>
      </c>
    </row>
    <row r="40" spans="1:36" s="77" customFormat="1" x14ac:dyDescent="0.25">
      <c r="A40" s="79" t="s">
        <v>89</v>
      </c>
      <c r="B40" s="26">
        <f t="shared" ref="B40:N40" si="31">B36/1000/B$5*100</f>
        <v>4.9499999999999993</v>
      </c>
      <c r="C40" s="26">
        <f t="shared" si="31"/>
        <v>2.2500000000000004</v>
      </c>
      <c r="D40" s="26">
        <f t="shared" si="31"/>
        <v>10.008858333333334</v>
      </c>
      <c r="E40" s="26">
        <f t="shared" si="31"/>
        <v>7.3333333333333348</v>
      </c>
      <c r="F40" s="26">
        <f t="shared" si="31"/>
        <v>5.8023415977961434</v>
      </c>
      <c r="G40" s="26">
        <f t="shared" si="31"/>
        <v>5.8023415977961434</v>
      </c>
      <c r="H40" s="26">
        <f t="shared" si="31"/>
        <v>5.8023415977961434</v>
      </c>
      <c r="I40" s="26">
        <f t="shared" si="31"/>
        <v>2.0663265306122454</v>
      </c>
      <c r="J40" s="114">
        <f t="shared" si="31"/>
        <v>5.7061224489795919</v>
      </c>
      <c r="K40" s="26">
        <f t="shared" si="31"/>
        <v>3.2263831908831904</v>
      </c>
      <c r="L40" s="26">
        <f t="shared" si="31"/>
        <v>3.0447706228956228</v>
      </c>
      <c r="M40" s="26">
        <f t="shared" si="31"/>
        <v>2.2698337542087548</v>
      </c>
      <c r="N40" s="26">
        <f t="shared" si="31"/>
        <v>1.8858440170940169</v>
      </c>
      <c r="O40" s="26"/>
      <c r="P40" s="26"/>
      <c r="Q40" s="26">
        <f t="shared" ref="Q40:AE40" si="32">Q36/1000/Q$5*100</f>
        <v>4.0335213032581443</v>
      </c>
      <c r="R40" s="26">
        <f t="shared" si="32"/>
        <v>1.9466666666666668</v>
      </c>
      <c r="S40" s="26">
        <f t="shared" si="32"/>
        <v>2.3358585858585856</v>
      </c>
      <c r="T40" s="26">
        <f t="shared" si="32"/>
        <v>2.0202020202020203</v>
      </c>
      <c r="U40" s="26">
        <f t="shared" si="32"/>
        <v>1.2636612021857925</v>
      </c>
      <c r="V40" s="26">
        <f t="shared" si="32"/>
        <v>4.8010925925925907</v>
      </c>
      <c r="W40" s="26">
        <f t="shared" si="32"/>
        <v>2.333333333333333</v>
      </c>
      <c r="X40" s="26">
        <f t="shared" si="32"/>
        <v>2.8666666666666667</v>
      </c>
      <c r="Y40" s="26">
        <f t="shared" si="32"/>
        <v>3.3694444444444449</v>
      </c>
      <c r="Z40" s="26">
        <f t="shared" si="32"/>
        <v>2.0749999999999993</v>
      </c>
      <c r="AA40" s="26">
        <f t="shared" si="32"/>
        <v>1.7250000000000001</v>
      </c>
      <c r="AB40" s="26">
        <f t="shared" si="32"/>
        <v>1.0894999999999999</v>
      </c>
      <c r="AC40" s="26">
        <f t="shared" si="32"/>
        <v>1.3739166666666665</v>
      </c>
      <c r="AD40" s="26">
        <f t="shared" si="32"/>
        <v>1.1971153846153846</v>
      </c>
      <c r="AE40" s="26">
        <f t="shared" si="32"/>
        <v>1.7045454545454548</v>
      </c>
      <c r="AF40" s="26"/>
      <c r="AG40" s="26"/>
      <c r="AH40" s="26">
        <f>AH36/1000/AH$5*100</f>
        <v>1.4688902918069584</v>
      </c>
      <c r="AI40" s="26">
        <f>AI36/1000/AI$5*100</f>
        <v>1.0277777777777779</v>
      </c>
      <c r="AJ40" s="26">
        <f>AJ36/1000/AJ$5*100</f>
        <v>1.2430555555555551</v>
      </c>
    </row>
    <row r="41" spans="1:36" s="83" customFormat="1" x14ac:dyDescent="0.25">
      <c r="A41" s="82" t="s">
        <v>90</v>
      </c>
      <c r="B41" s="25">
        <f t="shared" ref="B41:C43" si="33">B37/1000/B$5*100</f>
        <v>6</v>
      </c>
      <c r="C41" s="25">
        <f t="shared" si="33"/>
        <v>2.7</v>
      </c>
      <c r="D41" s="25"/>
      <c r="E41" s="25"/>
      <c r="F41" s="25">
        <f t="shared" ref="F41:K43" si="34">F37/1000/F$5*100</f>
        <v>7.1108815426997252</v>
      </c>
      <c r="G41" s="25">
        <f t="shared" si="34"/>
        <v>6.3188705234159777</v>
      </c>
      <c r="H41" s="25">
        <f t="shared" si="34"/>
        <v>6.2500000000000018</v>
      </c>
      <c r="I41" s="25">
        <f t="shared" si="34"/>
        <v>3.9781924198250738</v>
      </c>
      <c r="J41" s="110">
        <f t="shared" si="34"/>
        <v>8.0382507288629714</v>
      </c>
      <c r="K41" s="25">
        <f t="shared" si="34"/>
        <v>4.4635626780626794</v>
      </c>
      <c r="L41" s="25"/>
      <c r="M41" s="25"/>
      <c r="N41" s="25">
        <f>N37/1000/N$5*100</f>
        <v>2.5285790598290596</v>
      </c>
      <c r="O41" s="25"/>
      <c r="P41" s="25"/>
      <c r="Q41" s="25">
        <f>Q37/1000/Q$5*100</f>
        <v>4.4304166666666669</v>
      </c>
      <c r="R41" s="25"/>
      <c r="S41" s="25">
        <f t="shared" ref="S41:V43" si="35">S37/1000/S$5*100</f>
        <v>2.6780303030303028</v>
      </c>
      <c r="T41" s="25">
        <f t="shared" si="35"/>
        <v>2.3358585858585861</v>
      </c>
      <c r="U41" s="25">
        <f t="shared" si="35"/>
        <v>1.5753278688524595</v>
      </c>
      <c r="V41" s="25">
        <f t="shared" si="35"/>
        <v>5.8981481481481479</v>
      </c>
      <c r="W41" s="25"/>
      <c r="X41" s="25"/>
      <c r="Y41" s="25">
        <f t="shared" ref="Y41:AA43" si="36">Y37/1000/Y$5*100</f>
        <v>4.1194444444444454</v>
      </c>
      <c r="Z41" s="25">
        <f t="shared" si="36"/>
        <v>2.4833333333333334</v>
      </c>
      <c r="AA41" s="25">
        <f t="shared" si="36"/>
        <v>2.6308333333333334</v>
      </c>
      <c r="AB41" s="25">
        <f t="shared" ref="AB41:AC43" si="37">AB37/1000/AB$5*100</f>
        <v>2.1745833333333331</v>
      </c>
      <c r="AC41" s="25">
        <f t="shared" si="37"/>
        <v>2.7775833333333337</v>
      </c>
      <c r="AD41" s="25"/>
      <c r="AE41" s="25">
        <f>AE37/1000/AE$5*100</f>
        <v>2.2462121212121207</v>
      </c>
      <c r="AF41" s="25"/>
      <c r="AG41" s="25"/>
      <c r="AH41" s="25"/>
      <c r="AI41" s="25">
        <f t="shared" ref="AI41:AJ43" si="38">AI37/1000/AI$5*100</f>
        <v>1.1453703703703708</v>
      </c>
      <c r="AJ41" s="25">
        <f t="shared" si="38"/>
        <v>1.3728240740740745</v>
      </c>
    </row>
    <row r="42" spans="1:36" s="83" customFormat="1" x14ac:dyDescent="0.25">
      <c r="A42" s="82" t="s">
        <v>91</v>
      </c>
      <c r="B42" s="25">
        <f t="shared" si="33"/>
        <v>5.0257142857142858</v>
      </c>
      <c r="C42" s="25">
        <f t="shared" si="33"/>
        <v>2.3173015873015874</v>
      </c>
      <c r="D42" s="25">
        <f>D38/1000/D$5*100</f>
        <v>10.099715476190479</v>
      </c>
      <c r="E42" s="25">
        <f>E38/1000/E$5*100</f>
        <v>7.4148717948717966</v>
      </c>
      <c r="F42" s="25">
        <f t="shared" si="34"/>
        <v>5.8695564104190012</v>
      </c>
      <c r="G42" s="25">
        <f t="shared" si="34"/>
        <v>5.8695564104190012</v>
      </c>
      <c r="H42" s="25">
        <f t="shared" si="34"/>
        <v>5.8695564104190012</v>
      </c>
      <c r="I42" s="25">
        <f t="shared" si="34"/>
        <v>2.1414150784280657</v>
      </c>
      <c r="J42" s="110">
        <f t="shared" si="34"/>
        <v>5.7812109967954131</v>
      </c>
      <c r="K42" s="25">
        <f t="shared" si="34"/>
        <v>3.2962733007733003</v>
      </c>
      <c r="L42" s="25">
        <f>L38/1000/L$5*100</f>
        <v>3.1224832328662977</v>
      </c>
      <c r="M42" s="25">
        <f>M38/1000/M$5*100</f>
        <v>2.3475463641794296</v>
      </c>
      <c r="N42" s="25">
        <f>N38/1000/N$5*100</f>
        <v>1.9687493537991814</v>
      </c>
      <c r="O42" s="25"/>
      <c r="P42" s="25"/>
      <c r="Q42" s="25">
        <f>Q38/1000/Q$5*100</f>
        <v>4.1325867238188918</v>
      </c>
      <c r="R42" s="25">
        <f>R38/1000/R$5*100</f>
        <v>2.0269696969696973</v>
      </c>
      <c r="S42" s="25">
        <f t="shared" si="35"/>
        <v>2.4135711958292605</v>
      </c>
      <c r="T42" s="25">
        <f t="shared" si="35"/>
        <v>2.0979146301726947</v>
      </c>
      <c r="U42" s="25">
        <f t="shared" si="35"/>
        <v>1.3426477893691013</v>
      </c>
      <c r="V42" s="25">
        <f t="shared" si="35"/>
        <v>4.882343550740682</v>
      </c>
      <c r="W42" s="25">
        <f>W38/1000/W$5*100</f>
        <v>2.3857393979345196</v>
      </c>
      <c r="X42" s="25">
        <f>X38/1000/X$5*100</f>
        <v>2.941251524533258</v>
      </c>
      <c r="Y42" s="25">
        <f t="shared" si="36"/>
        <v>3.4404265873015878</v>
      </c>
      <c r="Z42" s="25">
        <f t="shared" si="36"/>
        <v>2.1419191919191922</v>
      </c>
      <c r="AA42" s="25">
        <f t="shared" si="36"/>
        <v>1.8027126099706743</v>
      </c>
      <c r="AB42" s="25">
        <f t="shared" si="37"/>
        <v>1.1565886075949368</v>
      </c>
      <c r="AC42" s="25">
        <f t="shared" si="37"/>
        <v>1.4567291666666664</v>
      </c>
      <c r="AD42" s="25">
        <f>AD38/1000/AD$5*100</f>
        <v>1.2633653846153845</v>
      </c>
      <c r="AE42" s="25">
        <f>AE38/1000/AE$5*100</f>
        <v>1.7876175548589341</v>
      </c>
      <c r="AF42" s="25"/>
      <c r="AG42" s="25"/>
      <c r="AH42" s="25">
        <f>AH38/1000/AH$5*100</f>
        <v>1.5466029017776333</v>
      </c>
      <c r="AI42" s="25">
        <f t="shared" si="38"/>
        <v>1.1029550827423171</v>
      </c>
      <c r="AJ42" s="25">
        <f t="shared" si="38"/>
        <v>1.3182328605200944</v>
      </c>
    </row>
    <row r="43" spans="1:36" s="78" customFormat="1" x14ac:dyDescent="0.25">
      <c r="A43" s="80" t="s">
        <v>92</v>
      </c>
      <c r="B43" s="28">
        <f t="shared" si="33"/>
        <v>7.0571428571428578</v>
      </c>
      <c r="C43" s="28">
        <f t="shared" si="33"/>
        <v>4.1230158730158726</v>
      </c>
      <c r="D43" s="28">
        <f>D39/1000/D$5*100</f>
        <v>12.537429761904765</v>
      </c>
      <c r="E43" s="28">
        <f>E39/1000/E$5*100</f>
        <v>9.602564102564104</v>
      </c>
      <c r="F43" s="28">
        <f t="shared" si="34"/>
        <v>7.6729425151303809</v>
      </c>
      <c r="G43" s="28">
        <f t="shared" si="34"/>
        <v>7.6729425151303809</v>
      </c>
      <c r="H43" s="28">
        <f t="shared" si="34"/>
        <v>7.6729425151303809</v>
      </c>
      <c r="I43" s="28">
        <f t="shared" si="34"/>
        <v>4.1560549839770617</v>
      </c>
      <c r="J43" s="115">
        <f t="shared" si="34"/>
        <v>7.7958509023444105</v>
      </c>
      <c r="K43" s="28">
        <f t="shared" si="34"/>
        <v>5.1714381359381347</v>
      </c>
      <c r="L43" s="28">
        <f>L39/1000/L$5*100</f>
        <v>5.2075272211360915</v>
      </c>
      <c r="M43" s="28">
        <f>M39/1000/M$5*100</f>
        <v>4.4325903524492238</v>
      </c>
      <c r="N43" s="28">
        <f>N39/1000/N$5*100</f>
        <v>4.1931151801151083</v>
      </c>
      <c r="O43" s="28"/>
      <c r="P43" s="28"/>
      <c r="Q43" s="28">
        <f>Q39/1000/Q$5*100</f>
        <v>6.7905306490525366</v>
      </c>
      <c r="R43" s="28">
        <f>R39/1000/R$5*100</f>
        <v>4.1815151515151525</v>
      </c>
      <c r="S43" s="28">
        <f t="shared" si="35"/>
        <v>4.4986151840990551</v>
      </c>
      <c r="T43" s="28">
        <f t="shared" si="35"/>
        <v>4.1829586184424912</v>
      </c>
      <c r="U43" s="28">
        <f t="shared" si="35"/>
        <v>3.4618728266269256</v>
      </c>
      <c r="V43" s="28">
        <f t="shared" si="35"/>
        <v>7.0623220882234365</v>
      </c>
      <c r="W43" s="28">
        <f>W39/1000/W$5*100</f>
        <v>3.791803999121071</v>
      </c>
      <c r="X43" s="28">
        <f>X39/1000/X$5*100</f>
        <v>4.9423773337086025</v>
      </c>
      <c r="Y43" s="28">
        <f t="shared" si="36"/>
        <v>5.3448908730158733</v>
      </c>
      <c r="Z43" s="28">
        <f t="shared" si="36"/>
        <v>3.9373737373737372</v>
      </c>
      <c r="AA43" s="28">
        <f t="shared" si="36"/>
        <v>3.8877565982404687</v>
      </c>
      <c r="AB43" s="28">
        <f t="shared" si="37"/>
        <v>2.9565886075949366</v>
      </c>
      <c r="AC43" s="28">
        <f t="shared" si="37"/>
        <v>3.6786041666666667</v>
      </c>
      <c r="AD43" s="28">
        <f>AD39/1000/AD$5*100</f>
        <v>3.0408653846153846</v>
      </c>
      <c r="AE43" s="28">
        <f>AE39/1000/AE$5*100</f>
        <v>4.0164576802507845</v>
      </c>
      <c r="AF43" s="28"/>
      <c r="AG43" s="28"/>
      <c r="AH43" s="28">
        <f>AH39/1000/AH$5*100</f>
        <v>3.6316468900474277</v>
      </c>
      <c r="AI43" s="28">
        <f t="shared" si="38"/>
        <v>3.1199763593380618</v>
      </c>
      <c r="AJ43" s="28">
        <f t="shared" si="38"/>
        <v>3.3352541371158386</v>
      </c>
    </row>
    <row r="44" spans="1:36" s="77" customFormat="1" x14ac:dyDescent="0.25">
      <c r="A44" s="79" t="s">
        <v>101</v>
      </c>
      <c r="B44" s="26">
        <f t="shared" ref="B44:C46" si="39">8.76*25*0.15/B41</f>
        <v>5.4750000000000005</v>
      </c>
      <c r="C44" s="26">
        <f t="shared" si="39"/>
        <v>12.166666666666666</v>
      </c>
      <c r="D44" s="26"/>
      <c r="E44" s="26"/>
      <c r="F44" s="26">
        <f t="shared" ref="F44:K46" si="40">8.76*25*0.15/F41</f>
        <v>4.6196803874092005</v>
      </c>
      <c r="G44" s="26">
        <f t="shared" si="40"/>
        <v>5.1987138964577664</v>
      </c>
      <c r="H44" s="26">
        <f t="shared" si="40"/>
        <v>5.2559999999999985</v>
      </c>
      <c r="I44" s="26">
        <f t="shared" si="40"/>
        <v>8.2575191276053097</v>
      </c>
      <c r="J44" s="114">
        <f t="shared" si="40"/>
        <v>4.086710045264625</v>
      </c>
      <c r="K44" s="26">
        <f t="shared" si="40"/>
        <v>7.3595919603525966</v>
      </c>
      <c r="L44" s="26"/>
      <c r="M44" s="26"/>
      <c r="N44" s="26">
        <f>8.76*25*0.15/N41</f>
        <v>12.991486215274112</v>
      </c>
      <c r="O44" s="26"/>
      <c r="P44" s="26"/>
      <c r="Q44" s="26">
        <f>8.76*25*0.15/Q41</f>
        <v>7.4146524969434777</v>
      </c>
      <c r="R44" s="26"/>
      <c r="S44" s="26">
        <f t="shared" ref="S44:V46" si="41">8.76*25*0.15/S41</f>
        <v>12.266478076379068</v>
      </c>
      <c r="T44" s="26">
        <f t="shared" si="41"/>
        <v>14.063351351351351</v>
      </c>
      <c r="U44" s="26">
        <f t="shared" si="41"/>
        <v>20.852801914771835</v>
      </c>
      <c r="V44" s="26">
        <f t="shared" si="41"/>
        <v>5.5695447409733125</v>
      </c>
      <c r="W44" s="26"/>
      <c r="X44" s="26"/>
      <c r="Y44" s="26">
        <f t="shared" ref="Y44:AA46" si="42">8.76*25*0.15/Y41</f>
        <v>7.9743762643290612</v>
      </c>
      <c r="Z44" s="26">
        <f t="shared" si="42"/>
        <v>13.228187919463087</v>
      </c>
      <c r="AA44" s="26">
        <f t="shared" si="42"/>
        <v>12.48653785239151</v>
      </c>
      <c r="AB44" s="26">
        <f t="shared" ref="AB44:AC46" si="43">8.76*25*0.15/AB41</f>
        <v>15.106342211151564</v>
      </c>
      <c r="AC44" s="26">
        <f t="shared" si="43"/>
        <v>11.826827877951455</v>
      </c>
      <c r="AD44" s="26"/>
      <c r="AE44" s="26">
        <f>8.76*25*0.15/AE41</f>
        <v>14.624620573355822</v>
      </c>
      <c r="AF44" s="26"/>
      <c r="AG44" s="26"/>
      <c r="AH44" s="26"/>
      <c r="AI44" s="26">
        <f t="shared" ref="AI44:AJ46" si="44">8.76*25*0.15/AI41</f>
        <v>28.680679062247364</v>
      </c>
      <c r="AJ44" s="26">
        <f t="shared" si="44"/>
        <v>23.928776177789761</v>
      </c>
    </row>
    <row r="45" spans="1:36" s="83" customFormat="1" x14ac:dyDescent="0.25">
      <c r="A45" s="82" t="s">
        <v>102</v>
      </c>
      <c r="B45" s="25">
        <f t="shared" si="39"/>
        <v>6.5363843092666292</v>
      </c>
      <c r="C45" s="25">
        <f t="shared" si="39"/>
        <v>14.175970956914856</v>
      </c>
      <c r="D45" s="25">
        <f>8.76*25*0.15/D42</f>
        <v>3.2525668745265213</v>
      </c>
      <c r="E45" s="25">
        <f>8.76*25*0.15/E42</f>
        <v>4.4302856352444833</v>
      </c>
      <c r="F45" s="25">
        <f t="shared" si="40"/>
        <v>5.5966750641817216</v>
      </c>
      <c r="G45" s="25">
        <f t="shared" si="40"/>
        <v>5.5966750641817216</v>
      </c>
      <c r="H45" s="25">
        <f t="shared" si="40"/>
        <v>5.5966750641817216</v>
      </c>
      <c r="I45" s="25">
        <f t="shared" si="40"/>
        <v>15.340323476247297</v>
      </c>
      <c r="J45" s="110">
        <f t="shared" si="40"/>
        <v>5.6822004971292532</v>
      </c>
      <c r="K45" s="25">
        <f t="shared" si="40"/>
        <v>9.9657998601916429</v>
      </c>
      <c r="L45" s="25">
        <f>8.76*25*0.15/L42</f>
        <v>10.520472825676375</v>
      </c>
      <c r="M45" s="25">
        <f>8.76*25*0.15/M42</f>
        <v>13.993333849013251</v>
      </c>
      <c r="N45" s="25">
        <f>8.76*25*0.15/N42</f>
        <v>16.685719762451185</v>
      </c>
      <c r="O45" s="25"/>
      <c r="P45" s="25"/>
      <c r="Q45" s="25">
        <f>8.76*25*0.15/Q42</f>
        <v>7.9490164866143616</v>
      </c>
      <c r="R45" s="25">
        <f>8.76*25*0.15/R42</f>
        <v>16.206458364478994</v>
      </c>
      <c r="S45" s="25">
        <f t="shared" si="41"/>
        <v>13.610536973910696</v>
      </c>
      <c r="T45" s="25">
        <f t="shared" si="41"/>
        <v>15.658406461132252</v>
      </c>
      <c r="U45" s="25">
        <f t="shared" si="41"/>
        <v>24.466580334844132</v>
      </c>
      <c r="V45" s="25">
        <f t="shared" si="41"/>
        <v>6.7283261938862235</v>
      </c>
      <c r="W45" s="25">
        <f>8.76*25*0.15/W42</f>
        <v>13.76931614091642</v>
      </c>
      <c r="X45" s="25">
        <f>8.76*25*0.15/X42</f>
        <v>11.168714992918842</v>
      </c>
      <c r="Y45" s="25">
        <f t="shared" si="42"/>
        <v>9.5482345477875974</v>
      </c>
      <c r="Z45" s="25">
        <f t="shared" si="42"/>
        <v>15.336713039377504</v>
      </c>
      <c r="AA45" s="25">
        <f t="shared" si="42"/>
        <v>18.222538533490589</v>
      </c>
      <c r="AB45" s="25">
        <f t="shared" si="43"/>
        <v>28.402493146037287</v>
      </c>
      <c r="AC45" s="25">
        <f t="shared" si="43"/>
        <v>22.550519857557603</v>
      </c>
      <c r="AD45" s="25">
        <f>8.76*25*0.15/AD42</f>
        <v>26.001978841616566</v>
      </c>
      <c r="AE45" s="25">
        <f>8.76*25*0.15/AE42</f>
        <v>18.376413853572995</v>
      </c>
      <c r="AF45" s="25"/>
      <c r="AG45" s="25"/>
      <c r="AH45" s="25">
        <f>8.76*25*0.15/AH42</f>
        <v>21.240099809875499</v>
      </c>
      <c r="AI45" s="25">
        <f t="shared" si="44"/>
        <v>29.783624477547949</v>
      </c>
      <c r="AJ45" s="25">
        <f t="shared" si="44"/>
        <v>24.919724719227066</v>
      </c>
    </row>
    <row r="46" spans="1:36" s="83" customFormat="1" x14ac:dyDescent="0.25">
      <c r="A46" s="82" t="s">
        <v>103</v>
      </c>
      <c r="B46" s="25">
        <f t="shared" si="39"/>
        <v>4.6548582995951415</v>
      </c>
      <c r="C46" s="25">
        <f t="shared" si="39"/>
        <v>7.9674687199230041</v>
      </c>
      <c r="D46" s="25">
        <f>8.76*25*0.15/D43</f>
        <v>2.620154259991581</v>
      </c>
      <c r="E46" s="25">
        <f>8.76*25*0.15/E43</f>
        <v>3.4209612817089448</v>
      </c>
      <c r="F46" s="25">
        <f t="shared" si="40"/>
        <v>4.2812780019168182</v>
      </c>
      <c r="G46" s="25">
        <f t="shared" si="40"/>
        <v>4.2812780019168182</v>
      </c>
      <c r="H46" s="25">
        <f t="shared" si="40"/>
        <v>4.2812780019168182</v>
      </c>
      <c r="I46" s="25">
        <f t="shared" si="40"/>
        <v>7.9041302693653943</v>
      </c>
      <c r="J46" s="115">
        <f t="shared" si="40"/>
        <v>4.2137799210758597</v>
      </c>
      <c r="K46" s="25">
        <f t="shared" si="40"/>
        <v>6.35219819641926</v>
      </c>
      <c r="L46" s="25">
        <f>8.76*25*0.15/L43</f>
        <v>6.3081763387946985</v>
      </c>
      <c r="M46" s="25">
        <f>8.76*25*0.15/M43</f>
        <v>7.4110164459137904</v>
      </c>
      <c r="N46" s="25">
        <f>8.76*25*0.15/N43</f>
        <v>7.8342708437353759</v>
      </c>
      <c r="O46" s="25"/>
      <c r="P46" s="25"/>
      <c r="Q46" s="25">
        <f>8.76*25*0.15/Q43</f>
        <v>4.8376189870497779</v>
      </c>
      <c r="R46" s="25">
        <f>8.76*25*0.15/R43</f>
        <v>7.8560040582650901</v>
      </c>
      <c r="S46" s="25">
        <f t="shared" si="41"/>
        <v>7.3022471706654599</v>
      </c>
      <c r="T46" s="25">
        <f t="shared" si="41"/>
        <v>7.8532930866601722</v>
      </c>
      <c r="U46" s="25">
        <f t="shared" si="41"/>
        <v>9.4890834080717479</v>
      </c>
      <c r="V46" s="25">
        <f t="shared" si="41"/>
        <v>4.6514446083927599</v>
      </c>
      <c r="W46" s="25">
        <f>8.76*25*0.15/W43</f>
        <v>8.6634224784863711</v>
      </c>
      <c r="X46" s="25">
        <f>8.76*25*0.15/X43</f>
        <v>6.6465989506613425</v>
      </c>
      <c r="Y46" s="25">
        <f t="shared" si="42"/>
        <v>6.1460562582944327</v>
      </c>
      <c r="Z46" s="25">
        <f t="shared" si="42"/>
        <v>8.3431246793227309</v>
      </c>
      <c r="AA46" s="25">
        <f t="shared" si="42"/>
        <v>8.4496030473891661</v>
      </c>
      <c r="AB46" s="25">
        <f t="shared" si="43"/>
        <v>11.110778116243276</v>
      </c>
      <c r="AC46" s="25">
        <f t="shared" si="43"/>
        <v>8.9300176131118576</v>
      </c>
      <c r="AD46" s="25">
        <f>8.76*25*0.15/AD43</f>
        <v>10.802845849802372</v>
      </c>
      <c r="AE46" s="25">
        <f>8.76*25*0.15/AE43</f>
        <v>8.1788487804878027</v>
      </c>
      <c r="AF46" s="25"/>
      <c r="AG46" s="25"/>
      <c r="AH46" s="25">
        <f>8.76*25*0.15/AH43</f>
        <v>9.0454829432965589</v>
      </c>
      <c r="AI46" s="25">
        <f t="shared" si="44"/>
        <v>10.528925932941844</v>
      </c>
      <c r="AJ46" s="25">
        <f t="shared" si="44"/>
        <v>9.8493244141230694</v>
      </c>
    </row>
    <row r="47" spans="1:36" s="85" customFormat="1" x14ac:dyDescent="0.25">
      <c r="A47" s="84" t="s">
        <v>93</v>
      </c>
      <c r="B47" s="39"/>
      <c r="C47" s="39"/>
      <c r="D47" s="39">
        <v>0.18</v>
      </c>
      <c r="E47" s="39">
        <v>0.18</v>
      </c>
      <c r="F47" s="39">
        <v>0.22</v>
      </c>
      <c r="G47" s="39">
        <v>0.22</v>
      </c>
      <c r="H47" s="39">
        <v>0.22</v>
      </c>
      <c r="I47" s="39">
        <v>0.22</v>
      </c>
      <c r="J47" s="118">
        <v>0.22</v>
      </c>
      <c r="K47" s="39">
        <v>0.51</v>
      </c>
      <c r="L47" s="39">
        <v>0.62</v>
      </c>
      <c r="M47" s="39">
        <v>1.71</v>
      </c>
      <c r="N47" s="39">
        <v>1.71</v>
      </c>
      <c r="O47" s="39">
        <v>1.71</v>
      </c>
      <c r="P47" s="39">
        <v>1.71</v>
      </c>
      <c r="Q47" s="39">
        <v>2.2999999999999998</v>
      </c>
      <c r="R47" s="39">
        <v>2.2999999999999998</v>
      </c>
      <c r="S47" s="39">
        <v>3.14</v>
      </c>
      <c r="T47" s="39">
        <v>3.14</v>
      </c>
      <c r="U47" s="39">
        <v>3.14</v>
      </c>
      <c r="V47" s="39">
        <v>3.14</v>
      </c>
      <c r="W47" s="39">
        <v>4.17</v>
      </c>
      <c r="X47" s="39">
        <v>4.17</v>
      </c>
      <c r="Y47" s="39">
        <v>4.17</v>
      </c>
      <c r="Z47" s="39">
        <v>4.17</v>
      </c>
      <c r="AA47" s="39">
        <v>4.17</v>
      </c>
      <c r="AB47" s="39">
        <v>6.95</v>
      </c>
      <c r="AC47" s="39">
        <v>6.95</v>
      </c>
      <c r="AD47" s="39">
        <v>6.95</v>
      </c>
      <c r="AE47" s="39">
        <v>11.03</v>
      </c>
      <c r="AF47" s="39">
        <v>11.03</v>
      </c>
      <c r="AG47" s="39">
        <v>19.940000000000001</v>
      </c>
      <c r="AH47" s="39">
        <v>33.29</v>
      </c>
      <c r="AI47" s="39">
        <v>33.29</v>
      </c>
      <c r="AJ47" s="39">
        <v>33.29</v>
      </c>
    </row>
    <row r="48" spans="1:36" x14ac:dyDescent="0.25">
      <c r="A48" s="82" t="s">
        <v>94</v>
      </c>
      <c r="B48" s="25">
        <f>AVERAGE(B26:ZY26)</f>
        <v>444.15704558235319</v>
      </c>
      <c r="C48" s="23"/>
      <c r="D48" s="23"/>
      <c r="E48" s="23"/>
      <c r="F48" s="23"/>
      <c r="G48" s="23"/>
      <c r="H48" s="23"/>
      <c r="I48" s="23"/>
      <c r="J48" s="114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63"/>
      <c r="AE48" s="63"/>
      <c r="AF48" s="63"/>
      <c r="AG48" s="63"/>
      <c r="AH48" s="63"/>
      <c r="AI48" s="63"/>
      <c r="AJ48" s="63"/>
    </row>
    <row r="49" spans="1:36" x14ac:dyDescent="0.25">
      <c r="A49" s="82" t="s">
        <v>95</v>
      </c>
      <c r="B49" s="25">
        <f>AVERAGE(B36:ZY36)</f>
        <v>393.63238521723287</v>
      </c>
      <c r="C49" s="23"/>
      <c r="D49" s="23"/>
      <c r="E49" s="23"/>
      <c r="F49" s="23"/>
      <c r="G49" s="23"/>
      <c r="H49" s="23"/>
      <c r="I49" s="23"/>
      <c r="J49" s="110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63"/>
      <c r="AE49" s="63"/>
      <c r="AF49" s="63"/>
      <c r="AG49" s="63"/>
      <c r="AH49" s="63"/>
      <c r="AI49" s="63"/>
      <c r="AJ49" s="63"/>
    </row>
    <row r="50" spans="1:36" x14ac:dyDescent="0.25">
      <c r="J50" s="108"/>
    </row>
    <row r="51" spans="1:36" x14ac:dyDescent="0.25">
      <c r="J51" s="108"/>
    </row>
    <row r="52" spans="1:36" x14ac:dyDescent="0.25">
      <c r="J52" s="108"/>
    </row>
    <row r="53" spans="1:36" x14ac:dyDescent="0.25">
      <c r="J53" s="108"/>
    </row>
    <row r="54" spans="1:36" x14ac:dyDescent="0.25">
      <c r="J54" s="108"/>
    </row>
    <row r="55" spans="1:36" x14ac:dyDescent="0.25">
      <c r="J55" s="108"/>
    </row>
    <row r="56" spans="1:36" x14ac:dyDescent="0.25">
      <c r="J56" s="108"/>
    </row>
    <row r="57" spans="1:36" x14ac:dyDescent="0.25">
      <c r="J57" s="108"/>
    </row>
    <row r="58" spans="1:36" x14ac:dyDescent="0.25">
      <c r="J58" s="108"/>
    </row>
    <row r="59" spans="1:36" x14ac:dyDescent="0.25">
      <c r="J59" s="108"/>
    </row>
    <row r="60" spans="1:36" x14ac:dyDescent="0.25">
      <c r="J60" s="108"/>
    </row>
    <row r="61" spans="1:36" x14ac:dyDescent="0.25">
      <c r="J61" s="108"/>
    </row>
    <row r="62" spans="1:36" x14ac:dyDescent="0.25">
      <c r="J62" s="108"/>
    </row>
    <row r="63" spans="1:36" x14ac:dyDescent="0.25">
      <c r="J63" s="108"/>
    </row>
    <row r="64" spans="1:36" x14ac:dyDescent="0.25">
      <c r="J64" s="108"/>
    </row>
    <row r="65" spans="10:10" x14ac:dyDescent="0.25">
      <c r="J65" s="108"/>
    </row>
    <row r="66" spans="10:10" x14ac:dyDescent="0.25">
      <c r="J66" s="108"/>
    </row>
    <row r="67" spans="10:10" x14ac:dyDescent="0.25">
      <c r="J67" s="108"/>
    </row>
    <row r="68" spans="10:10" x14ac:dyDescent="0.25">
      <c r="J68" s="108"/>
    </row>
    <row r="69" spans="10:10" x14ac:dyDescent="0.25">
      <c r="J69" s="108"/>
    </row>
    <row r="70" spans="10:10" x14ac:dyDescent="0.25">
      <c r="J70" s="108"/>
    </row>
    <row r="71" spans="10:10" x14ac:dyDescent="0.25">
      <c r="J71" s="108"/>
    </row>
    <row r="72" spans="10:10" x14ac:dyDescent="0.25">
      <c r="J72" s="108"/>
    </row>
    <row r="73" spans="10:10" x14ac:dyDescent="0.25">
      <c r="J73" s="108"/>
    </row>
    <row r="74" spans="10:10" x14ac:dyDescent="0.25">
      <c r="J74" s="108"/>
    </row>
    <row r="75" spans="10:10" x14ac:dyDescent="0.25">
      <c r="J75" s="108"/>
    </row>
    <row r="76" spans="10:10" x14ac:dyDescent="0.25">
      <c r="J76" s="108"/>
    </row>
    <row r="77" spans="10:10" x14ac:dyDescent="0.25">
      <c r="J77" s="108"/>
    </row>
    <row r="78" spans="10:10" x14ac:dyDescent="0.25">
      <c r="J78" s="108"/>
    </row>
    <row r="79" spans="10:10" x14ac:dyDescent="0.25">
      <c r="J79" s="108"/>
    </row>
    <row r="80" spans="10:10" x14ac:dyDescent="0.25">
      <c r="J80" s="108"/>
    </row>
    <row r="81" spans="10:10" x14ac:dyDescent="0.25">
      <c r="J81" s="108"/>
    </row>
    <row r="82" spans="10:10" x14ac:dyDescent="0.25">
      <c r="J82" s="108"/>
    </row>
    <row r="83" spans="10:10" x14ac:dyDescent="0.25">
      <c r="J83" s="108"/>
    </row>
    <row r="84" spans="10:10" x14ac:dyDescent="0.25">
      <c r="J84" s="108"/>
    </row>
  </sheetData>
  <sortState columnSort="1" ref="B1:AL47">
    <sortCondition ref="B2:AL2"/>
  </sortState>
  <pageMargins left="0.75" right="0.75" top="1" bottom="1" header="0.5" footer="0.5"/>
  <pageSetup orientation="portrait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T4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P9" sqref="P9"/>
    </sheetView>
  </sheetViews>
  <sheetFormatPr defaultColWidth="11" defaultRowHeight="15.75" x14ac:dyDescent="0.25"/>
  <cols>
    <col min="1" max="1" width="61.75" style="13" bestFit="1" customWidth="1"/>
    <col min="2" max="13" width="15" style="40" customWidth="1"/>
    <col min="14" max="14" width="15" style="41" customWidth="1"/>
    <col min="15" max="17" width="15" style="43" customWidth="1"/>
    <col min="18" max="20" width="15" style="19" customWidth="1"/>
    <col min="21" max="16384" width="11" style="16"/>
  </cols>
  <sheetData>
    <row r="1" spans="1:20" ht="55.15" customHeight="1" x14ac:dyDescent="0.2">
      <c r="A1" s="1" t="str">
        <f>'Multi Crystal Silicon'!A1</f>
        <v>AUTHOR</v>
      </c>
      <c r="B1" s="67" t="s">
        <v>1</v>
      </c>
      <c r="C1" s="67" t="s">
        <v>1</v>
      </c>
      <c r="D1" s="67" t="s">
        <v>53</v>
      </c>
      <c r="E1" s="2" t="s">
        <v>33</v>
      </c>
      <c r="F1" s="2" t="s">
        <v>33</v>
      </c>
      <c r="G1" s="2" t="s">
        <v>33</v>
      </c>
      <c r="H1" s="15" t="s">
        <v>33</v>
      </c>
      <c r="I1" s="15" t="s">
        <v>3</v>
      </c>
      <c r="J1" s="67" t="s">
        <v>4</v>
      </c>
      <c r="K1" s="72" t="s">
        <v>7</v>
      </c>
      <c r="L1" s="67" t="s">
        <v>2</v>
      </c>
      <c r="M1" s="67" t="s">
        <v>39</v>
      </c>
      <c r="N1" s="67" t="s">
        <v>41</v>
      </c>
      <c r="O1" s="2" t="s">
        <v>42</v>
      </c>
      <c r="P1" s="2" t="s">
        <v>71</v>
      </c>
      <c r="Q1" s="6" t="s">
        <v>72</v>
      </c>
      <c r="R1" s="67" t="s">
        <v>13</v>
      </c>
      <c r="S1" s="15" t="s">
        <v>11</v>
      </c>
      <c r="T1" s="15" t="s">
        <v>68</v>
      </c>
    </row>
    <row r="2" spans="1:20" x14ac:dyDescent="0.2">
      <c r="A2" s="1" t="str">
        <f>'Multi Crystal Silicon'!A2</f>
        <v>YEAR</v>
      </c>
      <c r="B2" s="67">
        <v>1990</v>
      </c>
      <c r="C2" s="67">
        <v>1990</v>
      </c>
      <c r="D2" s="67">
        <v>1997</v>
      </c>
      <c r="E2" s="2">
        <v>1997</v>
      </c>
      <c r="F2" s="2">
        <v>1997</v>
      </c>
      <c r="G2" s="2">
        <v>1997</v>
      </c>
      <c r="H2" s="19">
        <v>1997</v>
      </c>
      <c r="I2" s="19">
        <v>1998</v>
      </c>
      <c r="J2" s="67">
        <v>2000</v>
      </c>
      <c r="K2" s="72">
        <v>2004</v>
      </c>
      <c r="L2" s="67">
        <v>2004</v>
      </c>
      <c r="M2" s="67">
        <v>2007</v>
      </c>
      <c r="N2" s="67">
        <v>2007</v>
      </c>
      <c r="O2" s="2">
        <v>2008</v>
      </c>
      <c r="P2" s="43">
        <v>2008</v>
      </c>
      <c r="Q2" s="43">
        <v>2008</v>
      </c>
      <c r="R2" s="67">
        <v>2010</v>
      </c>
      <c r="S2" s="19">
        <v>2013</v>
      </c>
      <c r="T2" s="19">
        <v>2013</v>
      </c>
    </row>
    <row r="3" spans="1:20" x14ac:dyDescent="0.2">
      <c r="A3" s="1" t="str">
        <f>'Multi Crystal Silicon'!A3</f>
        <v>LIFETIME [yrs]</v>
      </c>
      <c r="B3" s="2">
        <v>25</v>
      </c>
      <c r="C3" s="2">
        <v>25</v>
      </c>
      <c r="D3" s="2">
        <v>25</v>
      </c>
      <c r="E3" s="2">
        <v>25</v>
      </c>
      <c r="F3" s="2">
        <v>25</v>
      </c>
      <c r="G3" s="2">
        <v>25</v>
      </c>
      <c r="H3" s="2">
        <v>20</v>
      </c>
      <c r="I3" s="2">
        <v>20</v>
      </c>
      <c r="J3" s="2">
        <v>25</v>
      </c>
      <c r="K3" s="2">
        <v>25</v>
      </c>
      <c r="L3" s="2">
        <v>25</v>
      </c>
      <c r="M3" s="2">
        <v>25</v>
      </c>
      <c r="N3" s="2">
        <v>25</v>
      </c>
      <c r="O3" s="2">
        <v>25</v>
      </c>
      <c r="P3" s="2">
        <v>30</v>
      </c>
      <c r="Q3" s="2">
        <v>30</v>
      </c>
      <c r="R3" s="2">
        <v>25</v>
      </c>
      <c r="S3" s="2">
        <v>30</v>
      </c>
      <c r="T3" s="2">
        <v>30</v>
      </c>
    </row>
    <row r="4" spans="1:20" x14ac:dyDescent="0.2">
      <c r="A4" s="1" t="str">
        <f>'Multi Crystal Silicon'!A4</f>
        <v>CAPACITY [kW]</v>
      </c>
      <c r="B4" s="2">
        <v>2500</v>
      </c>
      <c r="C4" s="2">
        <v>25000</v>
      </c>
      <c r="D4" s="2">
        <v>2.1999999999999999E-2</v>
      </c>
      <c r="E4" s="2"/>
      <c r="F4" s="2"/>
      <c r="G4" s="2"/>
      <c r="H4" s="19"/>
      <c r="I4" s="19"/>
      <c r="J4" s="2"/>
      <c r="K4" s="73">
        <v>1.56</v>
      </c>
      <c r="L4" s="2"/>
      <c r="M4" s="2">
        <v>22.6</v>
      </c>
      <c r="N4" s="2"/>
      <c r="O4" s="2">
        <v>58</v>
      </c>
      <c r="R4" s="2">
        <v>3</v>
      </c>
    </row>
    <row r="5" spans="1:20" x14ac:dyDescent="0.2">
      <c r="A5" s="1" t="str">
        <f>'Multi Crystal Silicon'!A5</f>
        <v>EFFICIENCY [%]</v>
      </c>
      <c r="B5" s="2">
        <v>6</v>
      </c>
      <c r="C5" s="2">
        <v>8</v>
      </c>
      <c r="D5" s="2">
        <v>5</v>
      </c>
      <c r="E5" s="2">
        <v>6</v>
      </c>
      <c r="F5" s="2">
        <v>6</v>
      </c>
      <c r="G5" s="2">
        <v>6</v>
      </c>
      <c r="H5" s="2">
        <v>6</v>
      </c>
      <c r="I5" s="2">
        <v>10</v>
      </c>
      <c r="J5" s="2">
        <v>7</v>
      </c>
      <c r="K5" s="73">
        <v>5</v>
      </c>
      <c r="L5" s="2"/>
      <c r="M5" s="2">
        <v>6.3</v>
      </c>
      <c r="N5" s="2">
        <v>6.3</v>
      </c>
      <c r="O5" s="2">
        <v>6.9</v>
      </c>
      <c r="P5" s="2">
        <v>7</v>
      </c>
      <c r="Q5" s="2">
        <v>7</v>
      </c>
      <c r="R5" s="2">
        <v>7</v>
      </c>
      <c r="S5" s="2">
        <v>10</v>
      </c>
      <c r="T5" s="2">
        <v>10</v>
      </c>
    </row>
    <row r="6" spans="1:20" x14ac:dyDescent="0.2">
      <c r="A6" s="1" t="str">
        <f>'Multi Crystal Silicon'!A6</f>
        <v>WAFER THICKNESS [μm]</v>
      </c>
      <c r="B6" s="2"/>
      <c r="C6" s="2"/>
      <c r="D6" s="2"/>
      <c r="E6" s="2"/>
      <c r="F6" s="2"/>
      <c r="G6" s="2"/>
      <c r="H6" s="19"/>
      <c r="I6" s="19"/>
      <c r="J6" s="2"/>
      <c r="K6" s="73"/>
      <c r="L6" s="2"/>
      <c r="M6" s="2"/>
      <c r="N6" s="2"/>
      <c r="O6" s="2"/>
      <c r="R6" s="2"/>
    </row>
    <row r="7" spans="1:20" ht="45" x14ac:dyDescent="0.2">
      <c r="A7" s="1" t="str">
        <f>'Multi Crystal Silicon'!A7</f>
        <v>PRIMARY or ELECTRICITY</v>
      </c>
      <c r="B7" s="2" t="s">
        <v>20</v>
      </c>
      <c r="C7" s="2" t="s">
        <v>20</v>
      </c>
      <c r="D7" s="2" t="s">
        <v>22</v>
      </c>
      <c r="E7" s="2" t="s">
        <v>44</v>
      </c>
      <c r="F7" s="2" t="s">
        <v>44</v>
      </c>
      <c r="G7" s="2" t="s">
        <v>44</v>
      </c>
      <c r="H7" s="2" t="s">
        <v>62</v>
      </c>
      <c r="I7" s="2" t="s">
        <v>62</v>
      </c>
      <c r="J7" s="2" t="s">
        <v>20</v>
      </c>
      <c r="K7" s="73" t="s">
        <v>23</v>
      </c>
      <c r="L7" s="2" t="s">
        <v>21</v>
      </c>
      <c r="M7" s="2" t="s">
        <v>50</v>
      </c>
      <c r="N7" s="2" t="s">
        <v>49</v>
      </c>
      <c r="O7" s="2" t="s">
        <v>50</v>
      </c>
      <c r="P7" s="2" t="s">
        <v>50</v>
      </c>
      <c r="Q7" s="2" t="s">
        <v>50</v>
      </c>
      <c r="R7" s="2" t="s">
        <v>20</v>
      </c>
      <c r="S7" s="2" t="s">
        <v>62</v>
      </c>
      <c r="T7" s="2" t="s">
        <v>62</v>
      </c>
    </row>
    <row r="8" spans="1:20" x14ac:dyDescent="0.2">
      <c r="A8" s="1" t="str">
        <f>'Multi Crystal Silicon'!A8</f>
        <v>CONVERSION FACTOR [%]</v>
      </c>
      <c r="B8" s="2">
        <v>35</v>
      </c>
      <c r="C8" s="2">
        <v>35</v>
      </c>
      <c r="D8" s="2">
        <v>30</v>
      </c>
      <c r="E8" s="2">
        <v>39.1</v>
      </c>
      <c r="F8" s="2">
        <v>39.1</v>
      </c>
      <c r="G8" s="2">
        <v>39.1</v>
      </c>
      <c r="H8" s="2">
        <v>35</v>
      </c>
      <c r="I8" s="2">
        <v>38</v>
      </c>
      <c r="J8" s="2">
        <v>35</v>
      </c>
      <c r="K8" s="73">
        <v>31.7</v>
      </c>
      <c r="L8" s="2">
        <v>30</v>
      </c>
      <c r="M8" s="2">
        <v>30</v>
      </c>
      <c r="N8" s="2">
        <v>36</v>
      </c>
      <c r="O8" s="2">
        <v>30</v>
      </c>
      <c r="P8" s="2">
        <v>30</v>
      </c>
      <c r="Q8" s="2">
        <v>30</v>
      </c>
      <c r="R8" s="2">
        <v>35</v>
      </c>
      <c r="S8" s="2">
        <v>30</v>
      </c>
      <c r="T8" s="2">
        <v>30</v>
      </c>
    </row>
    <row r="9" spans="1:20" x14ac:dyDescent="0.2">
      <c r="A9" s="1" t="str">
        <f>'Multi Crystal Silicon'!A9</f>
        <v>CAPACITY FACTOR [%]</v>
      </c>
      <c r="B9" s="2">
        <v>15</v>
      </c>
      <c r="C9" s="2">
        <v>15</v>
      </c>
      <c r="D9" s="2">
        <v>15</v>
      </c>
      <c r="E9" s="2">
        <v>15</v>
      </c>
      <c r="F9" s="2">
        <v>15</v>
      </c>
      <c r="G9" s="2">
        <v>15</v>
      </c>
      <c r="H9" s="2">
        <v>15</v>
      </c>
      <c r="I9" s="2">
        <v>15</v>
      </c>
      <c r="J9" s="2">
        <v>15</v>
      </c>
      <c r="K9" s="2">
        <v>15</v>
      </c>
      <c r="L9" s="2">
        <v>15</v>
      </c>
      <c r="M9" s="2">
        <v>15</v>
      </c>
      <c r="N9" s="2">
        <v>15</v>
      </c>
      <c r="O9" s="2">
        <v>15</v>
      </c>
      <c r="P9" s="2">
        <v>15</v>
      </c>
      <c r="Q9" s="2">
        <v>15</v>
      </c>
      <c r="R9" s="2">
        <v>15</v>
      </c>
      <c r="S9" s="2">
        <v>15</v>
      </c>
      <c r="T9" s="2">
        <v>15</v>
      </c>
    </row>
    <row r="10" spans="1:20" x14ac:dyDescent="0.2">
      <c r="A10" s="1" t="str">
        <f>'Multi Crystal Silicon'!A10</f>
        <v>RATED INSOLATION [W/m^2]</v>
      </c>
      <c r="B10" s="2"/>
      <c r="C10" s="2"/>
      <c r="D10" s="2"/>
      <c r="E10" s="2">
        <v>1000</v>
      </c>
      <c r="F10" s="2">
        <v>1000</v>
      </c>
      <c r="G10" s="2">
        <v>1000</v>
      </c>
      <c r="H10" s="2">
        <v>1000</v>
      </c>
      <c r="I10" s="2">
        <v>1000</v>
      </c>
      <c r="J10" s="2">
        <v>1000</v>
      </c>
      <c r="K10" s="73"/>
      <c r="L10" s="2"/>
      <c r="M10" s="2"/>
      <c r="N10" s="2"/>
      <c r="O10" s="2"/>
      <c r="R10" s="2"/>
      <c r="S10" s="2">
        <v>1000</v>
      </c>
      <c r="T10" s="2">
        <v>1000</v>
      </c>
    </row>
    <row r="11" spans="1:20" x14ac:dyDescent="0.2">
      <c r="A11" s="1" t="str">
        <f>'Multi Crystal Silicon'!A11</f>
        <v>CONSTRUCTION TIME [yrs]</v>
      </c>
      <c r="B11" s="2"/>
      <c r="C11" s="2"/>
      <c r="D11" s="2"/>
      <c r="E11" s="2"/>
      <c r="F11" s="2"/>
      <c r="G11" s="2"/>
      <c r="H11" s="43"/>
      <c r="I11" s="43"/>
      <c r="J11" s="2"/>
      <c r="K11" s="2"/>
      <c r="L11" s="2">
        <v>1</v>
      </c>
      <c r="M11" s="2"/>
      <c r="N11" s="2"/>
      <c r="O11" s="2"/>
      <c r="R11" s="2"/>
    </row>
    <row r="12" spans="1:20" s="36" customFormat="1" x14ac:dyDescent="0.2">
      <c r="A12" s="7" t="str">
        <f>'Multi Crystal Silicon'!A12</f>
        <v>CE(e)D MATERIALS  [kWh(e)/Wp]</v>
      </c>
      <c r="B12" s="24"/>
      <c r="C12" s="24"/>
      <c r="D12" s="24"/>
      <c r="E12" s="24">
        <v>0.72407407407407409</v>
      </c>
      <c r="F12" s="24">
        <v>0.72407407407407409</v>
      </c>
      <c r="G12" s="24">
        <v>0.72407407407407409</v>
      </c>
      <c r="H12" s="47"/>
      <c r="I12" s="47"/>
      <c r="J12" s="24">
        <v>0.55095833333333322</v>
      </c>
      <c r="K12" s="24"/>
      <c r="L12" s="24"/>
      <c r="M12" s="24"/>
      <c r="N12" s="24"/>
      <c r="O12" s="24"/>
      <c r="P12" s="47"/>
      <c r="Q12" s="47"/>
      <c r="R12" s="24"/>
      <c r="S12" s="47"/>
      <c r="T12" s="47"/>
    </row>
    <row r="13" spans="1:20" s="17" customFormat="1" x14ac:dyDescent="0.2">
      <c r="A13" s="4" t="str">
        <f>'Multi Crystal Silicon'!A13</f>
        <v>ERROR</v>
      </c>
      <c r="B13" s="27"/>
      <c r="C13" s="27"/>
      <c r="D13" s="27"/>
      <c r="E13" s="27">
        <v>0</v>
      </c>
      <c r="F13" s="27">
        <v>0</v>
      </c>
      <c r="G13" s="27">
        <v>0</v>
      </c>
      <c r="H13" s="46"/>
      <c r="I13" s="46"/>
      <c r="J13" s="27">
        <v>0</v>
      </c>
      <c r="K13" s="27"/>
      <c r="L13" s="27"/>
      <c r="M13" s="27"/>
      <c r="N13" s="27"/>
      <c r="O13" s="27"/>
      <c r="P13" s="46"/>
      <c r="Q13" s="46"/>
      <c r="R13" s="27"/>
      <c r="S13" s="46"/>
      <c r="T13" s="46"/>
    </row>
    <row r="14" spans="1:20" x14ac:dyDescent="0.2">
      <c r="A14" s="1" t="str">
        <f>'Multi Crystal Silicon'!A14</f>
        <v>CE(e)D MANUFACTURE [kWh(e)/Wp]</v>
      </c>
      <c r="B14" s="23"/>
      <c r="C14" s="23"/>
      <c r="D14" s="23"/>
      <c r="E14" s="23">
        <v>0.72407407407407409</v>
      </c>
      <c r="F14" s="23">
        <v>0.72407407407407409</v>
      </c>
      <c r="G14" s="23">
        <v>0.72407407407407409</v>
      </c>
      <c r="H14" s="45"/>
      <c r="I14" s="45"/>
      <c r="J14" s="23"/>
      <c r="K14" s="23"/>
      <c r="L14" s="23"/>
      <c r="M14" s="23"/>
      <c r="N14" s="23"/>
      <c r="O14" s="23"/>
      <c r="P14" s="48"/>
      <c r="Q14" s="48"/>
      <c r="R14" s="23"/>
      <c r="S14" s="45"/>
      <c r="T14" s="45"/>
    </row>
    <row r="15" spans="1:20" x14ac:dyDescent="0.2">
      <c r="A15" s="1" t="str">
        <f>'Multi Crystal Silicon'!A15</f>
        <v>ERROR</v>
      </c>
      <c r="B15" s="23"/>
      <c r="C15" s="23"/>
      <c r="D15" s="23"/>
      <c r="E15" s="23">
        <v>0</v>
      </c>
      <c r="F15" s="23">
        <v>0</v>
      </c>
      <c r="G15" s="23">
        <v>0</v>
      </c>
      <c r="H15" s="48"/>
      <c r="I15" s="48"/>
      <c r="J15" s="23"/>
      <c r="K15" s="23"/>
      <c r="L15" s="23"/>
      <c r="M15" s="23"/>
      <c r="N15" s="23"/>
      <c r="O15" s="23"/>
      <c r="P15" s="48"/>
      <c r="Q15" s="48"/>
      <c r="R15" s="23"/>
      <c r="S15" s="45"/>
      <c r="T15" s="45"/>
    </row>
    <row r="16" spans="1:20" s="36" customFormat="1" x14ac:dyDescent="0.2">
      <c r="A16" s="7" t="str">
        <f>'Multi Crystal Silicon'!A16</f>
        <v>CE(e)D CELL [kWh(e)/Wp]</v>
      </c>
      <c r="B16" s="24"/>
      <c r="C16" s="24"/>
      <c r="D16" s="24"/>
      <c r="E16" s="24">
        <v>1.4481481481481482</v>
      </c>
      <c r="F16" s="24">
        <v>1.4481481481481482</v>
      </c>
      <c r="G16" s="24">
        <v>1.4481481481481482</v>
      </c>
      <c r="H16" s="47"/>
      <c r="I16" s="47"/>
      <c r="J16" s="24">
        <v>0.55095833333333322</v>
      </c>
      <c r="K16" s="24"/>
      <c r="L16" s="24"/>
      <c r="M16" s="24"/>
      <c r="N16" s="24"/>
      <c r="O16" s="24"/>
      <c r="P16" s="47"/>
      <c r="Q16" s="47"/>
      <c r="R16" s="24"/>
      <c r="S16" s="47"/>
      <c r="T16" s="47"/>
    </row>
    <row r="17" spans="1:20" s="17" customFormat="1" x14ac:dyDescent="0.2">
      <c r="A17" s="4" t="str">
        <f>'Multi Crystal Silicon'!A17</f>
        <v>ERROR</v>
      </c>
      <c r="B17" s="27"/>
      <c r="C17" s="27"/>
      <c r="D17" s="27"/>
      <c r="E17" s="27">
        <v>0</v>
      </c>
      <c r="F17" s="27">
        <v>0</v>
      </c>
      <c r="G17" s="27">
        <v>0</v>
      </c>
      <c r="H17" s="46"/>
      <c r="I17" s="46"/>
      <c r="J17" s="27">
        <v>0</v>
      </c>
      <c r="K17" s="27"/>
      <c r="L17" s="27"/>
      <c r="M17" s="27"/>
      <c r="N17" s="27"/>
      <c r="O17" s="27"/>
      <c r="P17" s="46"/>
      <c r="Q17" s="46"/>
      <c r="R17" s="27"/>
      <c r="S17" s="46"/>
      <c r="T17" s="46"/>
    </row>
    <row r="18" spans="1:20" x14ac:dyDescent="0.2">
      <c r="A18" s="1" t="str">
        <f>'Multi Crystal Silicon'!A18</f>
        <v>CE(e)D MODULE [kWh(e)/Wp]</v>
      </c>
      <c r="B18" s="23">
        <v>2.8</v>
      </c>
      <c r="C18" s="23">
        <v>1.925</v>
      </c>
      <c r="D18" s="23">
        <v>2.2666666666666666</v>
      </c>
      <c r="E18" s="23">
        <v>3.3251090534979424</v>
      </c>
      <c r="F18" s="23">
        <v>3.3251090534979424</v>
      </c>
      <c r="G18" s="23">
        <v>3.3251090534979424</v>
      </c>
      <c r="H18" s="23">
        <v>1.944</v>
      </c>
      <c r="I18" s="23">
        <v>1.675</v>
      </c>
      <c r="J18" s="23">
        <v>2.400884837962963</v>
      </c>
      <c r="K18" s="23">
        <v>2.7756127136752133</v>
      </c>
      <c r="L18" s="23"/>
      <c r="M18" s="23">
        <v>1.1416666666666666</v>
      </c>
      <c r="N18" s="23">
        <v>1.71</v>
      </c>
      <c r="O18" s="23">
        <v>1.4785833333333331</v>
      </c>
      <c r="P18" s="48">
        <v>1.0486111111111114</v>
      </c>
      <c r="Q18" s="23">
        <v>1.0416666666666667</v>
      </c>
      <c r="R18" s="23"/>
      <c r="S18" s="23">
        <v>0.78300000000000003</v>
      </c>
      <c r="T18" s="23">
        <v>0.77500000000000002</v>
      </c>
    </row>
    <row r="19" spans="1:20" x14ac:dyDescent="0.2">
      <c r="A19" s="1" t="str">
        <f>'Multi Crystal Silicon'!A19</f>
        <v>ERROR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48"/>
      <c r="I19" s="48"/>
      <c r="J19" s="23">
        <v>0</v>
      </c>
      <c r="K19" s="23">
        <v>0</v>
      </c>
      <c r="L19" s="23"/>
      <c r="M19" s="23">
        <v>0</v>
      </c>
      <c r="N19" s="23">
        <v>0</v>
      </c>
      <c r="O19" s="23">
        <v>0</v>
      </c>
      <c r="P19" s="48"/>
      <c r="Q19" s="48"/>
      <c r="R19" s="23"/>
      <c r="S19" s="45"/>
      <c r="T19" s="45"/>
    </row>
    <row r="20" spans="1:20" s="36" customFormat="1" x14ac:dyDescent="0.2">
      <c r="A20" s="7" t="str">
        <f>'Multi Crystal Silicon'!A20</f>
        <v>CE(e)D SYSTEM [kWh(e)/Wp]</v>
      </c>
      <c r="B20" s="24">
        <v>4.6549999999999994</v>
      </c>
      <c r="C20" s="24">
        <v>2.625</v>
      </c>
      <c r="D20" s="24"/>
      <c r="E20" s="24">
        <v>6.7644609053497948</v>
      </c>
      <c r="F20" s="24">
        <v>4.6827479423868308</v>
      </c>
      <c r="G20" s="24">
        <v>4.501729423868313</v>
      </c>
      <c r="H20" s="47">
        <v>5.89</v>
      </c>
      <c r="I20" s="47"/>
      <c r="J20" s="24">
        <v>4.9981070601851858</v>
      </c>
      <c r="K20" s="24">
        <v>3.9898762464387456</v>
      </c>
      <c r="L20" s="24">
        <v>5</v>
      </c>
      <c r="M20" s="24"/>
      <c r="N20" s="24">
        <v>2.4600000000000004</v>
      </c>
      <c r="O20" s="24">
        <v>3.0442499999999995</v>
      </c>
      <c r="P20" s="24">
        <v>1.2702777777777778</v>
      </c>
      <c r="Q20" s="24">
        <v>1.2716666666666667</v>
      </c>
      <c r="R20" s="24"/>
      <c r="S20" s="47">
        <v>0.95830000000000004</v>
      </c>
      <c r="T20" s="47">
        <v>0.94169999999999998</v>
      </c>
    </row>
    <row r="21" spans="1:20" s="17" customFormat="1" x14ac:dyDescent="0.2">
      <c r="A21" s="4" t="str">
        <f>'Multi Crystal Silicon'!A21</f>
        <v>ERROR</v>
      </c>
      <c r="B21" s="27">
        <v>0</v>
      </c>
      <c r="C21" s="27">
        <v>0</v>
      </c>
      <c r="D21" s="27"/>
      <c r="E21" s="27">
        <v>0</v>
      </c>
      <c r="F21" s="27">
        <v>0</v>
      </c>
      <c r="G21" s="27">
        <v>0</v>
      </c>
      <c r="H21" s="46"/>
      <c r="I21" s="46"/>
      <c r="J21" s="27">
        <v>0</v>
      </c>
      <c r="K21" s="27">
        <v>0</v>
      </c>
      <c r="L21" s="27"/>
      <c r="M21" s="27"/>
      <c r="N21" s="27">
        <v>0</v>
      </c>
      <c r="O21" s="27">
        <v>0</v>
      </c>
      <c r="P21" s="46"/>
      <c r="Q21" s="46"/>
      <c r="R21" s="27"/>
      <c r="S21" s="46"/>
      <c r="T21" s="46"/>
    </row>
    <row r="22" spans="1:20" s="14" customFormat="1" x14ac:dyDescent="0.25">
      <c r="A22" s="9" t="str">
        <f>'Multi Crystal Silicon'!A22</f>
        <v>TOTAL SYSTEM ENERGY INTENSITY [kWh(e)-in/kWh(e)-out]</v>
      </c>
      <c r="B22" s="33">
        <f>B20/8.76/25/0.15</f>
        <v>0.14170471841704718</v>
      </c>
      <c r="C22" s="33">
        <f>C20/8.76/25/0.15</f>
        <v>7.9908675799086767E-2</v>
      </c>
      <c r="D22" s="33"/>
      <c r="E22" s="33">
        <f>E20/8.76/25/0.15</f>
        <v>0.20591966226331188</v>
      </c>
      <c r="F22" s="33">
        <f>F20/8.76/25/0.15</f>
        <v>0.1425494046388685</v>
      </c>
      <c r="G22" s="33">
        <f>G20/8.76/25/0.15</f>
        <v>0.13703894745413434</v>
      </c>
      <c r="H22" s="33">
        <f>H20/8.76/25/0.15</f>
        <v>0.17929984779299848</v>
      </c>
      <c r="I22" s="33"/>
      <c r="J22" s="33">
        <f>J20/8.76/25/0.15</f>
        <v>0.15214937778341511</v>
      </c>
      <c r="K22" s="33"/>
      <c r="L22" s="33"/>
      <c r="M22" s="33"/>
      <c r="N22" s="33">
        <f>N20/8.76/25/0.15</f>
        <v>7.4885844748858468E-2</v>
      </c>
      <c r="O22" s="33">
        <f>O20/8.76/25/0.15</f>
        <v>9.267123287671232E-2</v>
      </c>
      <c r="P22" s="33"/>
      <c r="Q22" s="33"/>
      <c r="R22" s="33"/>
      <c r="S22" s="33">
        <f>S20/8.76/25/0.15</f>
        <v>2.9171993911719943E-2</v>
      </c>
      <c r="T22" s="33">
        <f>T20/8.76/25/0.15</f>
        <v>2.8666666666666667E-2</v>
      </c>
    </row>
    <row r="23" spans="1:20" s="14" customFormat="1" x14ac:dyDescent="0.25">
      <c r="A23" s="11" t="str">
        <f>'Multi Crystal Silicon'!A23</f>
        <v>ERROR</v>
      </c>
      <c r="B23" s="33">
        <f>B21/8.76/25/0.15</f>
        <v>0</v>
      </c>
      <c r="C23" s="33">
        <f>C21/8.76/25/0.15</f>
        <v>0</v>
      </c>
      <c r="D23" s="33"/>
      <c r="E23" s="33">
        <f>E21/8.76/25/0.15</f>
        <v>0</v>
      </c>
      <c r="F23" s="33">
        <f>F21/8.76/25/0.15</f>
        <v>0</v>
      </c>
      <c r="G23" s="33">
        <f>G21/8.76/25/0.15</f>
        <v>0</v>
      </c>
      <c r="H23" s="33"/>
      <c r="I23" s="33"/>
      <c r="J23" s="33">
        <f>J21/8.76/25/0.15</f>
        <v>0</v>
      </c>
      <c r="K23" s="33"/>
      <c r="L23" s="33"/>
      <c r="M23" s="33"/>
      <c r="N23" s="33">
        <f>N21/8.76/25/0.15</f>
        <v>0</v>
      </c>
      <c r="O23" s="33">
        <f>O21/8.76/25/0.15</f>
        <v>0</v>
      </c>
      <c r="P23" s="33"/>
      <c r="Q23" s="33"/>
      <c r="R23" s="33"/>
      <c r="S23" s="33"/>
      <c r="T23" s="33"/>
    </row>
    <row r="24" spans="1:20" s="22" customFormat="1" x14ac:dyDescent="0.25">
      <c r="A24" s="21" t="str">
        <f>'Multi Crystal Silicon'!A24</f>
        <v>EROI [kWh(e)-out/kWh(e)-in]</v>
      </c>
      <c r="B24" s="31">
        <f>1/B22</f>
        <v>7.0569280343716434</v>
      </c>
      <c r="C24" s="31">
        <f>1/C22</f>
        <v>12.514285714285712</v>
      </c>
      <c r="D24" s="31"/>
      <c r="E24" s="31">
        <f>1/E22</f>
        <v>4.8562628211835754</v>
      </c>
      <c r="F24" s="31">
        <f>1/F22</f>
        <v>7.0151117258846352</v>
      </c>
      <c r="G24" s="31">
        <f>1/G22</f>
        <v>7.2971955679584504</v>
      </c>
      <c r="H24" s="31">
        <f>1/H22</f>
        <v>5.5772495755517824</v>
      </c>
      <c r="I24" s="31"/>
      <c r="J24" s="31">
        <f>1/J22</f>
        <v>6.5724882649438214</v>
      </c>
      <c r="K24" s="31"/>
      <c r="L24" s="31"/>
      <c r="M24" s="31"/>
      <c r="N24" s="31">
        <f>1/N22</f>
        <v>13.353658536585362</v>
      </c>
      <c r="O24" s="31">
        <f>1/O22</f>
        <v>10.790835181079084</v>
      </c>
      <c r="P24" s="31">
        <v>26.58</v>
      </c>
      <c r="Q24" s="31">
        <v>26.73</v>
      </c>
      <c r="R24" s="31"/>
      <c r="S24" s="31">
        <f>1/S22</f>
        <v>34.27945319837211</v>
      </c>
      <c r="T24" s="31">
        <f>1/T22</f>
        <v>34.883720930232556</v>
      </c>
    </row>
    <row r="25" spans="1:20" s="38" customFormat="1" x14ac:dyDescent="0.25">
      <c r="A25" s="21" t="str">
        <f>'Multi Crystal Silicon'!A25</f>
        <v>EPBT [kWh(e)-in/kWh(e)-out*yrs]</v>
      </c>
      <c r="B25" s="31">
        <f>B3/B24</f>
        <v>3.5426179604261794</v>
      </c>
      <c r="C25" s="31">
        <f>C3/C24</f>
        <v>1.9977168949771693</v>
      </c>
      <c r="D25" s="71"/>
      <c r="E25" s="31">
        <f>E3/E24</f>
        <v>5.1479915565827969</v>
      </c>
      <c r="F25" s="31">
        <f>F3/F24</f>
        <v>3.5637351159717126</v>
      </c>
      <c r="G25" s="31">
        <f>G3/G24</f>
        <v>3.4259736863533581</v>
      </c>
      <c r="H25" s="52">
        <f>H3/H24</f>
        <v>3.5859969558599696</v>
      </c>
      <c r="I25" s="52"/>
      <c r="J25" s="31">
        <f>J3/J24</f>
        <v>3.8037344445853778</v>
      </c>
      <c r="K25" s="71"/>
      <c r="L25" s="71"/>
      <c r="M25" s="71"/>
      <c r="N25" s="31">
        <f>N3/N24</f>
        <v>1.8721461187214616</v>
      </c>
      <c r="O25" s="31">
        <f>O3/O24</f>
        <v>2.3167808219178081</v>
      </c>
      <c r="P25" s="52">
        <f>30/P24</f>
        <v>1.1286681715575622</v>
      </c>
      <c r="Q25" s="52">
        <f>30/Q24</f>
        <v>1.122334455667789</v>
      </c>
      <c r="R25" s="71"/>
      <c r="S25" s="52">
        <f>S3/S24</f>
        <v>0.87515981735159831</v>
      </c>
      <c r="T25" s="52">
        <f>T3/T24</f>
        <v>0.8600000000000001</v>
      </c>
    </row>
    <row r="26" spans="1:20" x14ac:dyDescent="0.25">
      <c r="A26" s="13" t="str">
        <f>'Multi Crystal Silicon'!A26</f>
        <v>CE(e)D MODULE [kWh(e)/m2]</v>
      </c>
      <c r="B26" s="33">
        <f t="shared" ref="B26:K26" si="0">B18*1000*B5/100</f>
        <v>168</v>
      </c>
      <c r="C26" s="33">
        <f t="shared" si="0"/>
        <v>154</v>
      </c>
      <c r="D26" s="33">
        <f t="shared" si="0"/>
        <v>113.33333333333331</v>
      </c>
      <c r="E26" s="33">
        <f t="shared" si="0"/>
        <v>199.50654320987655</v>
      </c>
      <c r="F26" s="33">
        <f t="shared" si="0"/>
        <v>199.50654320987655</v>
      </c>
      <c r="G26" s="33">
        <f t="shared" si="0"/>
        <v>199.50654320987655</v>
      </c>
      <c r="H26" s="33">
        <f t="shared" si="0"/>
        <v>116.64</v>
      </c>
      <c r="I26" s="33">
        <f t="shared" si="0"/>
        <v>167.5</v>
      </c>
      <c r="J26" s="33">
        <f t="shared" si="0"/>
        <v>168.06193865740741</v>
      </c>
      <c r="K26" s="33">
        <f t="shared" si="0"/>
        <v>138.78063568376066</v>
      </c>
      <c r="L26" s="33"/>
      <c r="M26" s="33">
        <f t="shared" ref="M26:Q26" si="1">M18*1000*M5/100</f>
        <v>71.924999999999997</v>
      </c>
      <c r="N26" s="33">
        <f t="shared" si="1"/>
        <v>107.73</v>
      </c>
      <c r="O26" s="33">
        <f t="shared" si="1"/>
        <v>102.02224999999999</v>
      </c>
      <c r="P26" s="33">
        <f t="shared" si="1"/>
        <v>73.402777777777786</v>
      </c>
      <c r="Q26" s="33">
        <f t="shared" si="1"/>
        <v>72.916666666666671</v>
      </c>
      <c r="R26" s="33"/>
      <c r="S26" s="33">
        <f>S18*1000*S5/100</f>
        <v>78.3</v>
      </c>
      <c r="T26" s="33">
        <f>T18*1000*T5/100</f>
        <v>77.5</v>
      </c>
    </row>
    <row r="27" spans="1:20" x14ac:dyDescent="0.25">
      <c r="A27" s="13" t="str">
        <f>'Multi Crystal Silicon'!A27</f>
        <v>CE(e)D SYSTEM [kWh(e)/m2]</v>
      </c>
      <c r="B27" s="33">
        <f>B20*1000*B5/100</f>
        <v>279.29999999999995</v>
      </c>
      <c r="C27" s="33">
        <f>C20*1000*C5/100</f>
        <v>210</v>
      </c>
      <c r="D27" s="33"/>
      <c r="E27" s="33">
        <f>E20*1000*E5/100</f>
        <v>405.8676543209877</v>
      </c>
      <c r="F27" s="33">
        <f>F20*1000*F5/100</f>
        <v>280.96487654320981</v>
      </c>
      <c r="G27" s="33">
        <f>G20*1000*G5/100</f>
        <v>270.10376543209873</v>
      </c>
      <c r="H27" s="33">
        <f>H20*1000*H5/100</f>
        <v>353.4</v>
      </c>
      <c r="I27" s="33"/>
      <c r="J27" s="33">
        <f>J20*1000*J5/100</f>
        <v>349.86749421296304</v>
      </c>
      <c r="K27" s="33">
        <f>K20*1000*K5/100</f>
        <v>199.4938123219373</v>
      </c>
      <c r="L27" s="33"/>
      <c r="M27" s="33"/>
      <c r="N27" s="33">
        <f>N20*1000*N5/100</f>
        <v>154.98000000000002</v>
      </c>
      <c r="O27" s="33">
        <f>O20*1000*O5/100</f>
        <v>210.05324999999996</v>
      </c>
      <c r="P27" s="33">
        <f>P20*1000*P5/100</f>
        <v>88.919444444444451</v>
      </c>
      <c r="Q27" s="33">
        <f>Q20*1000*Q5/100</f>
        <v>89.01666666666668</v>
      </c>
      <c r="R27" s="33"/>
      <c r="S27" s="33">
        <f>S20*1000*S5/100</f>
        <v>95.83</v>
      </c>
      <c r="T27" s="33">
        <f>T20*1000*T5/100</f>
        <v>94.17</v>
      </c>
    </row>
    <row r="28" spans="1:20" x14ac:dyDescent="0.25">
      <c r="A28" s="13" t="str">
        <f>'Multi Crystal Silicon'!A28</f>
        <v>CE(e)D BOS REAL [kWh(e)/m2]</v>
      </c>
      <c r="B28" s="33">
        <f>B27-B26</f>
        <v>111.29999999999995</v>
      </c>
      <c r="C28" s="33">
        <f>C27-C26</f>
        <v>56</v>
      </c>
      <c r="D28" s="33"/>
      <c r="E28" s="33">
        <f>E27-E26</f>
        <v>206.36111111111114</v>
      </c>
      <c r="F28" s="33">
        <f>F27-F26</f>
        <v>81.458333333333258</v>
      </c>
      <c r="G28" s="33">
        <f>G27-G26</f>
        <v>70.597222222222172</v>
      </c>
      <c r="H28" s="33">
        <f>H27-H26</f>
        <v>236.76</v>
      </c>
      <c r="I28" s="33"/>
      <c r="J28" s="33">
        <f>J27-J26</f>
        <v>181.80555555555563</v>
      </c>
      <c r="K28" s="33">
        <f>K27-K26</f>
        <v>60.713176638176634</v>
      </c>
      <c r="L28" s="33"/>
      <c r="M28" s="33"/>
      <c r="N28" s="33">
        <f>N27-N26</f>
        <v>47.250000000000014</v>
      </c>
      <c r="O28" s="33">
        <f>O27-O26</f>
        <v>108.03099999999998</v>
      </c>
      <c r="P28" s="33">
        <f>P27-P26</f>
        <v>15.516666666666666</v>
      </c>
      <c r="Q28" s="33">
        <f>Q27-Q26</f>
        <v>16.100000000000009</v>
      </c>
      <c r="R28" s="33"/>
      <c r="S28" s="33">
        <f>S27-S26</f>
        <v>17.53</v>
      </c>
      <c r="T28" s="33">
        <f>T27-T26</f>
        <v>16.670000000000002</v>
      </c>
    </row>
    <row r="29" spans="1:20" x14ac:dyDescent="0.25">
      <c r="A29" s="13" t="str">
        <f>'Multi Crystal Silicon'!A29</f>
        <v>CE(e)D BOS MIN [kWh(e)/m2]</v>
      </c>
      <c r="B29" s="33">
        <v>10.6</v>
      </c>
      <c r="C29" s="33">
        <v>10.6</v>
      </c>
      <c r="D29" s="33">
        <v>10.6</v>
      </c>
      <c r="E29" s="33">
        <v>10.6</v>
      </c>
      <c r="F29" s="33">
        <v>10.6</v>
      </c>
      <c r="G29" s="33">
        <v>10.6</v>
      </c>
      <c r="H29" s="33">
        <v>10.6</v>
      </c>
      <c r="I29" s="33">
        <v>10.6</v>
      </c>
      <c r="J29" s="33">
        <v>10.6</v>
      </c>
      <c r="K29" s="33">
        <v>10.6</v>
      </c>
      <c r="L29" s="33"/>
      <c r="M29" s="33">
        <v>10.6</v>
      </c>
      <c r="N29" s="33">
        <v>10.6</v>
      </c>
      <c r="O29" s="33">
        <v>10.6</v>
      </c>
      <c r="P29" s="33">
        <v>10.6</v>
      </c>
      <c r="Q29" s="33">
        <v>10.6</v>
      </c>
      <c r="R29" s="33"/>
      <c r="S29" s="33">
        <v>10.6</v>
      </c>
      <c r="T29" s="33">
        <v>10.6</v>
      </c>
    </row>
    <row r="30" spans="1:20" x14ac:dyDescent="0.25">
      <c r="A30" s="13" t="str">
        <f>'Multi Crystal Silicon'!A30</f>
        <v>CE(e)D SYSTEM MIN [kWh(e)/m2]</v>
      </c>
      <c r="B30" s="33">
        <f t="shared" ref="B30:K30" si="2">B26+B29</f>
        <v>178.6</v>
      </c>
      <c r="C30" s="33">
        <f t="shared" si="2"/>
        <v>164.6</v>
      </c>
      <c r="D30" s="33">
        <f t="shared" si="2"/>
        <v>123.93333333333331</v>
      </c>
      <c r="E30" s="33">
        <f t="shared" si="2"/>
        <v>210.10654320987655</v>
      </c>
      <c r="F30" s="33">
        <f t="shared" si="2"/>
        <v>210.10654320987655</v>
      </c>
      <c r="G30" s="33">
        <f t="shared" si="2"/>
        <v>210.10654320987655</v>
      </c>
      <c r="H30" s="33">
        <f t="shared" si="2"/>
        <v>127.24</v>
      </c>
      <c r="I30" s="33">
        <f t="shared" si="2"/>
        <v>178.1</v>
      </c>
      <c r="J30" s="33">
        <f t="shared" si="2"/>
        <v>178.6619386574074</v>
      </c>
      <c r="K30" s="33">
        <f t="shared" si="2"/>
        <v>149.38063568376066</v>
      </c>
      <c r="L30" s="33"/>
      <c r="M30" s="33">
        <f t="shared" ref="M30:Q30" si="3">M26+M29</f>
        <v>82.524999999999991</v>
      </c>
      <c r="N30" s="33">
        <f t="shared" si="3"/>
        <v>118.33</v>
      </c>
      <c r="O30" s="33">
        <f t="shared" si="3"/>
        <v>112.62224999999998</v>
      </c>
      <c r="P30" s="33">
        <f t="shared" si="3"/>
        <v>84.00277777777778</v>
      </c>
      <c r="Q30" s="33">
        <f t="shared" si="3"/>
        <v>83.516666666666666</v>
      </c>
      <c r="R30" s="33"/>
      <c r="S30" s="33">
        <f>S26+S29</f>
        <v>88.899999999999991</v>
      </c>
      <c r="T30" s="33">
        <f>T26+T29</f>
        <v>88.1</v>
      </c>
    </row>
    <row r="31" spans="1:20" x14ac:dyDescent="0.25">
      <c r="A31" s="13" t="str">
        <f>'Multi Crystal Silicon'!A31</f>
        <v>CE(e)D SYSTEM MIN [kWh(e)/Wp]</v>
      </c>
      <c r="B31" s="33">
        <f t="shared" ref="B31:K31" si="4">B30/1000/B5*100</f>
        <v>2.9766666666666666</v>
      </c>
      <c r="C31" s="33">
        <f t="shared" si="4"/>
        <v>2.0575000000000001</v>
      </c>
      <c r="D31" s="33">
        <f t="shared" si="4"/>
        <v>2.4786666666666664</v>
      </c>
      <c r="E31" s="33">
        <f t="shared" si="4"/>
        <v>3.5017757201646091</v>
      </c>
      <c r="F31" s="33">
        <f t="shared" si="4"/>
        <v>3.5017757201646091</v>
      </c>
      <c r="G31" s="33">
        <f t="shared" si="4"/>
        <v>3.5017757201646091</v>
      </c>
      <c r="H31" s="33">
        <f t="shared" si="4"/>
        <v>2.1206666666666667</v>
      </c>
      <c r="I31" s="33">
        <f t="shared" si="4"/>
        <v>1.7809999999999999</v>
      </c>
      <c r="J31" s="33">
        <f t="shared" si="4"/>
        <v>2.5523134093915343</v>
      </c>
      <c r="K31" s="33">
        <f t="shared" si="4"/>
        <v>2.9876127136752131</v>
      </c>
      <c r="L31" s="33"/>
      <c r="M31" s="33">
        <f t="shared" ref="M31:Q31" si="5">M30/1000/M5*100</f>
        <v>1.3099206349206349</v>
      </c>
      <c r="N31" s="33">
        <f t="shared" si="5"/>
        <v>1.8782539682539685</v>
      </c>
      <c r="O31" s="33">
        <f t="shared" si="5"/>
        <v>1.6322065217391299</v>
      </c>
      <c r="P31" s="33">
        <f t="shared" si="5"/>
        <v>1.2000396825396826</v>
      </c>
      <c r="Q31" s="33">
        <f t="shared" si="5"/>
        <v>1.193095238095238</v>
      </c>
      <c r="R31" s="33"/>
      <c r="S31" s="33">
        <f>S30/1000/S5*100</f>
        <v>0.8889999999999999</v>
      </c>
      <c r="T31" s="33">
        <f>T30/1000/T5*100</f>
        <v>0.88100000000000001</v>
      </c>
    </row>
    <row r="32" spans="1:20" x14ac:dyDescent="0.25">
      <c r="A32" s="13" t="str">
        <f>'Multi Crystal Silicon'!A32</f>
        <v>E(e)ROI MIN [kWh(e)-out/kWh(e)-in]</v>
      </c>
      <c r="B32" s="33">
        <f t="shared" ref="B32:K32" si="6">1/(B31/8.76/B3/0.15)</f>
        <v>11.035834266517357</v>
      </c>
      <c r="C32" s="33">
        <f t="shared" si="6"/>
        <v>15.965978128797083</v>
      </c>
      <c r="D32" s="33">
        <f t="shared" si="6"/>
        <v>13.253093060785369</v>
      </c>
      <c r="E32" s="33">
        <f t="shared" si="6"/>
        <v>9.3809548712205366</v>
      </c>
      <c r="F32" s="33">
        <f t="shared" si="6"/>
        <v>9.3809548712205366</v>
      </c>
      <c r="G32" s="33">
        <f t="shared" si="6"/>
        <v>9.3809548712205366</v>
      </c>
      <c r="H32" s="33">
        <f t="shared" si="6"/>
        <v>12.392329456145864</v>
      </c>
      <c r="I32" s="33">
        <f t="shared" si="6"/>
        <v>14.755755193711398</v>
      </c>
      <c r="J32" s="33">
        <f t="shared" si="6"/>
        <v>12.870676414238391</v>
      </c>
      <c r="K32" s="33">
        <f t="shared" si="6"/>
        <v>10.995401060396999</v>
      </c>
      <c r="L32" s="33"/>
      <c r="M32" s="33">
        <f t="shared" ref="M32:Q32" si="7">1/(M31/8.76/M3/0.15)</f>
        <v>25.077855195395333</v>
      </c>
      <c r="N32" s="33">
        <f t="shared" si="7"/>
        <v>17.489647595706916</v>
      </c>
      <c r="O32" s="33">
        <f t="shared" si="7"/>
        <v>20.126129605828339</v>
      </c>
      <c r="P32" s="33">
        <f t="shared" si="7"/>
        <v>32.848913726397932</v>
      </c>
      <c r="Q32" s="33">
        <f t="shared" si="7"/>
        <v>33.040111754140895</v>
      </c>
      <c r="R32" s="33"/>
      <c r="S32" s="33">
        <f>1/(S31/8.76/S3/0.15)</f>
        <v>44.341957255343083</v>
      </c>
      <c r="T32" s="33">
        <f>1/(T31/8.76/T3/0.15)</f>
        <v>44.744608399545967</v>
      </c>
    </row>
    <row r="33" spans="1:20" s="36" customFormat="1" x14ac:dyDescent="0.25">
      <c r="A33" s="9" t="str">
        <f>'Multi Crystal Silicon'!A33</f>
        <v>CE(e)D SYSTEM MAX [kWh/m2]</v>
      </c>
      <c r="B33" s="29">
        <f t="shared" ref="B33:K33" si="8">B26+295</f>
        <v>463</v>
      </c>
      <c r="C33" s="29">
        <f t="shared" si="8"/>
        <v>449</v>
      </c>
      <c r="D33" s="29">
        <f t="shared" si="8"/>
        <v>408.33333333333331</v>
      </c>
      <c r="E33" s="29">
        <f t="shared" si="8"/>
        <v>494.50654320987655</v>
      </c>
      <c r="F33" s="29">
        <f t="shared" si="8"/>
        <v>494.50654320987655</v>
      </c>
      <c r="G33" s="29">
        <f t="shared" si="8"/>
        <v>494.50654320987655</v>
      </c>
      <c r="H33" s="29">
        <f t="shared" si="8"/>
        <v>411.64</v>
      </c>
      <c r="I33" s="29">
        <f t="shared" si="8"/>
        <v>462.5</v>
      </c>
      <c r="J33" s="29">
        <f t="shared" si="8"/>
        <v>463.06193865740738</v>
      </c>
      <c r="K33" s="29">
        <f t="shared" si="8"/>
        <v>433.78063568376069</v>
      </c>
      <c r="L33" s="29"/>
      <c r="M33" s="29">
        <f t="shared" ref="M33:Q33" si="9">M26+295</f>
        <v>366.92500000000001</v>
      </c>
      <c r="N33" s="29">
        <f t="shared" si="9"/>
        <v>402.73</v>
      </c>
      <c r="O33" s="29">
        <f t="shared" si="9"/>
        <v>397.02224999999999</v>
      </c>
      <c r="P33" s="29">
        <f t="shared" si="9"/>
        <v>368.40277777777777</v>
      </c>
      <c r="Q33" s="29">
        <f t="shared" si="9"/>
        <v>367.91666666666669</v>
      </c>
      <c r="R33" s="29"/>
      <c r="S33" s="29">
        <f>S26+295</f>
        <v>373.3</v>
      </c>
      <c r="T33" s="29">
        <f>T26+295</f>
        <v>372.5</v>
      </c>
    </row>
    <row r="34" spans="1:20" s="37" customFormat="1" x14ac:dyDescent="0.25">
      <c r="A34" s="13" t="str">
        <f>'Multi Crystal Silicon'!A34</f>
        <v>CE(e)D SYSTEM MAX [kWh/Wp</v>
      </c>
      <c r="B34" s="33">
        <f t="shared" ref="B34:K34" si="10">B33/10/B5</f>
        <v>7.7166666666666659</v>
      </c>
      <c r="C34" s="33">
        <f t="shared" si="10"/>
        <v>5.6124999999999998</v>
      </c>
      <c r="D34" s="33">
        <f t="shared" si="10"/>
        <v>8.1666666666666661</v>
      </c>
      <c r="E34" s="33">
        <f t="shared" si="10"/>
        <v>8.2417757201646094</v>
      </c>
      <c r="F34" s="33">
        <f t="shared" si="10"/>
        <v>8.2417757201646094</v>
      </c>
      <c r="G34" s="33">
        <f t="shared" si="10"/>
        <v>8.2417757201646094</v>
      </c>
      <c r="H34" s="33">
        <f t="shared" si="10"/>
        <v>6.8606666666666669</v>
      </c>
      <c r="I34" s="33">
        <f t="shared" si="10"/>
        <v>4.625</v>
      </c>
      <c r="J34" s="33">
        <f t="shared" si="10"/>
        <v>6.615170552248677</v>
      </c>
      <c r="K34" s="33">
        <f t="shared" si="10"/>
        <v>8.6756127136752141</v>
      </c>
      <c r="L34" s="33"/>
      <c r="M34" s="33">
        <f t="shared" ref="M34:Q34" si="11">M33/10/M5</f>
        <v>5.8242063492063494</v>
      </c>
      <c r="N34" s="33">
        <f t="shared" si="11"/>
        <v>6.3925396825396836</v>
      </c>
      <c r="O34" s="33">
        <f t="shared" si="11"/>
        <v>5.753945652173913</v>
      </c>
      <c r="P34" s="33">
        <f t="shared" si="11"/>
        <v>5.2628968253968251</v>
      </c>
      <c r="Q34" s="33">
        <f t="shared" si="11"/>
        <v>5.2559523809523814</v>
      </c>
      <c r="R34" s="33"/>
      <c r="S34" s="33">
        <f>S33/10/S5</f>
        <v>3.7329999999999997</v>
      </c>
      <c r="T34" s="33">
        <f>T33/10/T5</f>
        <v>3.7250000000000001</v>
      </c>
    </row>
    <row r="35" spans="1:20" s="17" customFormat="1" x14ac:dyDescent="0.25">
      <c r="A35" s="11" t="str">
        <f>'Multi Crystal Silicon'!A35</f>
        <v>E(e)ROI MAX [kWh(e)-out/kWh(e)-in]</v>
      </c>
      <c r="B35" s="30">
        <f t="shared" ref="B35:K35" si="12">8.76*25*0.15/B34</f>
        <v>4.2570194384449254</v>
      </c>
      <c r="C35" s="30">
        <f t="shared" si="12"/>
        <v>5.8530066815144774</v>
      </c>
      <c r="D35" s="30">
        <f t="shared" si="12"/>
        <v>4.0224489795918368</v>
      </c>
      <c r="E35" s="30">
        <f t="shared" si="12"/>
        <v>3.985791547278831</v>
      </c>
      <c r="F35" s="30">
        <f t="shared" si="12"/>
        <v>3.985791547278831</v>
      </c>
      <c r="G35" s="30">
        <f t="shared" si="12"/>
        <v>3.985791547278831</v>
      </c>
      <c r="H35" s="30">
        <f t="shared" si="12"/>
        <v>4.7881644155086969</v>
      </c>
      <c r="I35" s="30">
        <f t="shared" si="12"/>
        <v>7.102702702702703</v>
      </c>
      <c r="J35" s="30">
        <f t="shared" si="12"/>
        <v>4.9658583615555294</v>
      </c>
      <c r="K35" s="30">
        <f t="shared" si="12"/>
        <v>3.7864760777321389</v>
      </c>
      <c r="L35" s="30"/>
      <c r="M35" s="30">
        <f t="shared" ref="M35:Q35" si="13">8.76*25*0.15/M34</f>
        <v>5.6402534577911014</v>
      </c>
      <c r="N35" s="30">
        <f t="shared" si="13"/>
        <v>5.1388026717652018</v>
      </c>
      <c r="O35" s="30">
        <f t="shared" si="13"/>
        <v>5.7091258739277206</v>
      </c>
      <c r="P35" s="30">
        <f t="shared" si="13"/>
        <v>6.2418096135721024</v>
      </c>
      <c r="Q35" s="30">
        <f t="shared" si="13"/>
        <v>6.2500566251415623</v>
      </c>
      <c r="R35" s="30"/>
      <c r="S35" s="30">
        <f>8.76*25*0.15/S34</f>
        <v>8.799892847575677</v>
      </c>
      <c r="T35" s="30">
        <f>8.76*25*0.15/T34</f>
        <v>8.8187919463087248</v>
      </c>
    </row>
    <row r="36" spans="1:20" x14ac:dyDescent="0.25">
      <c r="A36" s="13" t="str">
        <f>'Multi Crystal Silicon'!A36</f>
        <v>HARMONIZED CE(e)D MODULE [kWh(e)/m2]</v>
      </c>
      <c r="B36" s="33">
        <f t="shared" ref="B36:K36" si="14">B26*30/B8</f>
        <v>144</v>
      </c>
      <c r="C36" s="33">
        <f t="shared" si="14"/>
        <v>132</v>
      </c>
      <c r="D36" s="33">
        <f t="shared" si="14"/>
        <v>113.33333333333331</v>
      </c>
      <c r="E36" s="33">
        <f t="shared" si="14"/>
        <v>153.07407407407408</v>
      </c>
      <c r="F36" s="33">
        <f t="shared" si="14"/>
        <v>153.07407407407408</v>
      </c>
      <c r="G36" s="33">
        <f t="shared" si="14"/>
        <v>153.07407407407408</v>
      </c>
      <c r="H36" s="33">
        <f t="shared" si="14"/>
        <v>99.977142857142852</v>
      </c>
      <c r="I36" s="33">
        <f t="shared" si="14"/>
        <v>132.23684210526315</v>
      </c>
      <c r="J36" s="33">
        <f t="shared" si="14"/>
        <v>144.05309027777776</v>
      </c>
      <c r="K36" s="33">
        <f t="shared" si="14"/>
        <v>131.33814102564102</v>
      </c>
      <c r="L36" s="33"/>
      <c r="M36" s="33">
        <f t="shared" ref="M36:Q36" si="15">M26*30/M8</f>
        <v>71.924999999999997</v>
      </c>
      <c r="N36" s="33">
        <f t="shared" si="15"/>
        <v>89.775000000000006</v>
      </c>
      <c r="O36" s="33">
        <f t="shared" si="15"/>
        <v>102.02224999999999</v>
      </c>
      <c r="P36" s="33">
        <f t="shared" si="15"/>
        <v>73.402777777777786</v>
      </c>
      <c r="Q36" s="33">
        <f t="shared" si="15"/>
        <v>72.916666666666671</v>
      </c>
      <c r="R36" s="33"/>
      <c r="S36" s="33">
        <f>S26*30/S8</f>
        <v>78.3</v>
      </c>
      <c r="T36" s="33">
        <f>T26*30/T8</f>
        <v>77.5</v>
      </c>
    </row>
    <row r="37" spans="1:20" x14ac:dyDescent="0.25">
      <c r="A37" s="13" t="str">
        <f>'Multi Crystal Silicon'!A37</f>
        <v>HARMONIZED CE(e)D SYSTEM [kWh(e)/m2]</v>
      </c>
      <c r="B37" s="33">
        <f>B27*30/B8</f>
        <v>239.39999999999995</v>
      </c>
      <c r="C37" s="33">
        <f>C27*30/C8</f>
        <v>180</v>
      </c>
      <c r="D37" s="33"/>
      <c r="E37" s="33">
        <f>E27*30/E8</f>
        <v>311.40740740740745</v>
      </c>
      <c r="F37" s="33">
        <f>F27*30/F8</f>
        <v>215.57407407407399</v>
      </c>
      <c r="G37" s="33">
        <f>G27*30/G8</f>
        <v>207.2407407407407</v>
      </c>
      <c r="H37" s="33">
        <f>H27*30/H8</f>
        <v>302.91428571428571</v>
      </c>
      <c r="I37" s="33"/>
      <c r="J37" s="33">
        <f>J27*30/J8</f>
        <v>299.88642361111118</v>
      </c>
      <c r="K37" s="33">
        <f>K27*30/K8</f>
        <v>188.79540598290598</v>
      </c>
      <c r="L37" s="33"/>
      <c r="M37" s="33"/>
      <c r="N37" s="33">
        <f>N27*30/N8</f>
        <v>129.15</v>
      </c>
      <c r="O37" s="33">
        <f>O27*30/O8</f>
        <v>210.05324999999996</v>
      </c>
      <c r="P37" s="33">
        <f>P27*30/P8</f>
        <v>88.919444444444451</v>
      </c>
      <c r="Q37" s="33">
        <f>Q27*30/Q8</f>
        <v>89.01666666666668</v>
      </c>
      <c r="R37" s="33"/>
      <c r="S37" s="33">
        <f>S27*30/S8</f>
        <v>95.83</v>
      </c>
      <c r="T37" s="33">
        <f>T27*30/T8</f>
        <v>94.17</v>
      </c>
    </row>
    <row r="38" spans="1:20" x14ac:dyDescent="0.25">
      <c r="A38" s="13" t="str">
        <f>'Multi Crystal Silicon'!A38</f>
        <v>HARMONIZED CE(e)D SYSTEM MIN [kWh(e)/m2]</v>
      </c>
      <c r="B38" s="33">
        <f t="shared" ref="B38:K38" si="16">B30*30/B8</f>
        <v>153.08571428571429</v>
      </c>
      <c r="C38" s="33">
        <f t="shared" si="16"/>
        <v>141.08571428571429</v>
      </c>
      <c r="D38" s="33">
        <f t="shared" si="16"/>
        <v>123.93333333333331</v>
      </c>
      <c r="E38" s="33">
        <f t="shared" si="16"/>
        <v>161.20706640143979</v>
      </c>
      <c r="F38" s="33">
        <f t="shared" si="16"/>
        <v>161.20706640143979</v>
      </c>
      <c r="G38" s="33">
        <f t="shared" si="16"/>
        <v>161.20706640143979</v>
      </c>
      <c r="H38" s="33">
        <f t="shared" si="16"/>
        <v>109.06285714285714</v>
      </c>
      <c r="I38" s="33">
        <f t="shared" si="16"/>
        <v>140.60526315789474</v>
      </c>
      <c r="J38" s="33">
        <f t="shared" si="16"/>
        <v>153.13880456349204</v>
      </c>
      <c r="K38" s="33">
        <f t="shared" si="16"/>
        <v>141.36968676696591</v>
      </c>
      <c r="L38" s="33"/>
      <c r="M38" s="33">
        <f t="shared" ref="M38:Q38" si="17">M30*30/M8</f>
        <v>82.524999999999991</v>
      </c>
      <c r="N38" s="33">
        <f t="shared" si="17"/>
        <v>98.608333333333334</v>
      </c>
      <c r="O38" s="33">
        <f t="shared" si="17"/>
        <v>112.62224999999998</v>
      </c>
      <c r="P38" s="33">
        <f t="shared" si="17"/>
        <v>84.00277777777778</v>
      </c>
      <c r="Q38" s="33">
        <f t="shared" si="17"/>
        <v>83.516666666666666</v>
      </c>
      <c r="R38" s="33"/>
      <c r="S38" s="33">
        <f>S30*30/S8</f>
        <v>88.899999999999991</v>
      </c>
      <c r="T38" s="33">
        <f>T30*30/T8</f>
        <v>88.1</v>
      </c>
    </row>
    <row r="39" spans="1:20" x14ac:dyDescent="0.25">
      <c r="A39" s="13" t="str">
        <f>'Multi Crystal Silicon'!A39</f>
        <v>HARMONIZED CE(e)D SYSTEM MAX [kWh(e)/m2]</v>
      </c>
      <c r="B39" s="33">
        <f t="shared" ref="B39:K39" si="18">B33*30/B8</f>
        <v>396.85714285714283</v>
      </c>
      <c r="C39" s="33">
        <f t="shared" si="18"/>
        <v>384.85714285714283</v>
      </c>
      <c r="D39" s="33">
        <f t="shared" si="18"/>
        <v>408.33333333333331</v>
      </c>
      <c r="E39" s="33">
        <f t="shared" si="18"/>
        <v>379.41678507151653</v>
      </c>
      <c r="F39" s="33">
        <f t="shared" si="18"/>
        <v>379.41678507151653</v>
      </c>
      <c r="G39" s="33">
        <f t="shared" si="18"/>
        <v>379.41678507151653</v>
      </c>
      <c r="H39" s="33">
        <f t="shared" si="18"/>
        <v>352.83428571428567</v>
      </c>
      <c r="I39" s="33">
        <f t="shared" si="18"/>
        <v>365.13157894736844</v>
      </c>
      <c r="J39" s="33">
        <f t="shared" si="18"/>
        <v>396.91023313492065</v>
      </c>
      <c r="K39" s="33">
        <f t="shared" si="18"/>
        <v>410.5179517511931</v>
      </c>
      <c r="L39" s="33"/>
      <c r="M39" s="33">
        <f t="shared" ref="M39:Q39" si="19">M33*30/M8</f>
        <v>366.92500000000001</v>
      </c>
      <c r="N39" s="33">
        <f t="shared" si="19"/>
        <v>335.60833333333335</v>
      </c>
      <c r="O39" s="33">
        <f t="shared" si="19"/>
        <v>397.02224999999999</v>
      </c>
      <c r="P39" s="33">
        <f t="shared" si="19"/>
        <v>368.40277777777777</v>
      </c>
      <c r="Q39" s="33">
        <f t="shared" si="19"/>
        <v>367.91666666666669</v>
      </c>
      <c r="R39" s="33"/>
      <c r="S39" s="33">
        <f>S33*30/S8</f>
        <v>373.3</v>
      </c>
      <c r="T39" s="33">
        <f>T33*30/T8</f>
        <v>372.5</v>
      </c>
    </row>
    <row r="40" spans="1:20" s="36" customFormat="1" x14ac:dyDescent="0.25">
      <c r="A40" s="9" t="str">
        <f>'Multi Crystal Silicon'!A40</f>
        <v>HARMONIZED CE(e)D MODULE [kWh(e)/W(p)]</v>
      </c>
      <c r="B40" s="29">
        <f t="shared" ref="B40:K40" si="20">B36/1000/B$5*100</f>
        <v>2.4</v>
      </c>
      <c r="C40" s="29">
        <f t="shared" si="20"/>
        <v>1.6500000000000001</v>
      </c>
      <c r="D40" s="29">
        <f t="shared" si="20"/>
        <v>2.2666666666666662</v>
      </c>
      <c r="E40" s="29">
        <f t="shared" si="20"/>
        <v>2.5512345679012349</v>
      </c>
      <c r="F40" s="29">
        <f t="shared" si="20"/>
        <v>2.5512345679012349</v>
      </c>
      <c r="G40" s="29">
        <f t="shared" si="20"/>
        <v>2.5512345679012349</v>
      </c>
      <c r="H40" s="29">
        <f t="shared" si="20"/>
        <v>1.6662857142857141</v>
      </c>
      <c r="I40" s="29">
        <f t="shared" si="20"/>
        <v>1.3223684210526314</v>
      </c>
      <c r="J40" s="29">
        <f t="shared" si="20"/>
        <v>2.0579012896825395</v>
      </c>
      <c r="K40" s="29">
        <f t="shared" si="20"/>
        <v>2.6267628205128202</v>
      </c>
      <c r="L40" s="29"/>
      <c r="M40" s="29">
        <f t="shared" ref="M40:Q40" si="21">M36/1000/M$5*100</f>
        <v>1.1416666666666666</v>
      </c>
      <c r="N40" s="29">
        <f t="shared" si="21"/>
        <v>1.4250000000000003</v>
      </c>
      <c r="O40" s="29">
        <f t="shared" si="21"/>
        <v>1.4785833333333329</v>
      </c>
      <c r="P40" s="29">
        <f t="shared" si="21"/>
        <v>1.0486111111111112</v>
      </c>
      <c r="Q40" s="29">
        <f t="shared" si="21"/>
        <v>1.0416666666666667</v>
      </c>
      <c r="R40" s="29"/>
      <c r="S40" s="29">
        <f t="shared" ref="S40:T43" si="22">S36/1000/S$5*100</f>
        <v>0.78300000000000003</v>
      </c>
      <c r="T40" s="29">
        <f t="shared" si="22"/>
        <v>0.77500000000000002</v>
      </c>
    </row>
    <row r="41" spans="1:20" s="37" customFormat="1" x14ac:dyDescent="0.25">
      <c r="A41" s="13" t="str">
        <f>'Multi Crystal Silicon'!A41</f>
        <v>HARMONIZED CE(e)D SYSTEM [kWh(e)/W(p)]</v>
      </c>
      <c r="B41" s="33">
        <f t="shared" ref="B41:C43" si="23">B37/1000/B$5*100</f>
        <v>3.9899999999999993</v>
      </c>
      <c r="C41" s="33">
        <f t="shared" si="23"/>
        <v>2.25</v>
      </c>
      <c r="D41" s="33"/>
      <c r="E41" s="33">
        <f t="shared" ref="E41:H43" si="24">E37/1000/E$5*100</f>
        <v>5.1901234567901247</v>
      </c>
      <c r="F41" s="33">
        <f t="shared" si="24"/>
        <v>3.5929012345679001</v>
      </c>
      <c r="G41" s="33">
        <f t="shared" si="24"/>
        <v>3.4540123456790117</v>
      </c>
      <c r="H41" s="33">
        <f t="shared" si="24"/>
        <v>5.048571428571428</v>
      </c>
      <c r="I41" s="33"/>
      <c r="J41" s="33">
        <f t="shared" ref="J41:K43" si="25">J37/1000/J$5*100</f>
        <v>4.2840917658730167</v>
      </c>
      <c r="K41" s="33">
        <f t="shared" si="25"/>
        <v>3.7759081196581197</v>
      </c>
      <c r="L41" s="33"/>
      <c r="M41" s="33"/>
      <c r="N41" s="33">
        <f t="shared" ref="N41:Q43" si="26">N37/1000/N$5*100</f>
        <v>2.0500000000000003</v>
      </c>
      <c r="O41" s="33">
        <f t="shared" si="26"/>
        <v>3.0442499999999995</v>
      </c>
      <c r="P41" s="33">
        <f t="shared" si="26"/>
        <v>1.2702777777777781</v>
      </c>
      <c r="Q41" s="33">
        <f t="shared" si="26"/>
        <v>1.2716666666666667</v>
      </c>
      <c r="R41" s="33"/>
      <c r="S41" s="33">
        <f t="shared" si="22"/>
        <v>0.95829999999999993</v>
      </c>
      <c r="T41" s="33">
        <f t="shared" si="22"/>
        <v>0.94169999999999998</v>
      </c>
    </row>
    <row r="42" spans="1:20" s="37" customFormat="1" x14ac:dyDescent="0.25">
      <c r="A42" s="13" t="str">
        <f>'Multi Crystal Silicon'!A42</f>
        <v>HARMONIZED CE(e)D SYSTEM MIN [kWh(e)/W(p)]</v>
      </c>
      <c r="B42" s="33">
        <f t="shared" si="23"/>
        <v>2.5514285714285716</v>
      </c>
      <c r="C42" s="33">
        <f t="shared" si="23"/>
        <v>1.7635714285714286</v>
      </c>
      <c r="D42" s="33">
        <f>D38/1000/D$5*100</f>
        <v>2.4786666666666664</v>
      </c>
      <c r="E42" s="33">
        <f t="shared" si="24"/>
        <v>2.6867844400239966</v>
      </c>
      <c r="F42" s="33">
        <f t="shared" si="24"/>
        <v>2.6867844400239966</v>
      </c>
      <c r="G42" s="33">
        <f t="shared" si="24"/>
        <v>2.6867844400239966</v>
      </c>
      <c r="H42" s="33">
        <f t="shared" si="24"/>
        <v>1.8177142857142856</v>
      </c>
      <c r="I42" s="33">
        <f>I38/1000/I$5*100</f>
        <v>1.4060526315789472</v>
      </c>
      <c r="J42" s="33">
        <f t="shared" si="25"/>
        <v>2.1876972080498862</v>
      </c>
      <c r="K42" s="33">
        <f t="shared" si="25"/>
        <v>2.8273937353393181</v>
      </c>
      <c r="L42" s="33"/>
      <c r="M42" s="33">
        <f>M38/1000/M$5*100</f>
        <v>1.3099206349206349</v>
      </c>
      <c r="N42" s="33">
        <f t="shared" si="26"/>
        <v>1.5652116402116403</v>
      </c>
      <c r="O42" s="33">
        <f t="shared" si="26"/>
        <v>1.6322065217391299</v>
      </c>
      <c r="P42" s="33">
        <f t="shared" si="26"/>
        <v>1.2000396825396826</v>
      </c>
      <c r="Q42" s="33">
        <f t="shared" si="26"/>
        <v>1.193095238095238</v>
      </c>
      <c r="R42" s="33"/>
      <c r="S42" s="33">
        <f t="shared" si="22"/>
        <v>0.8889999999999999</v>
      </c>
      <c r="T42" s="33">
        <f t="shared" si="22"/>
        <v>0.88100000000000001</v>
      </c>
    </row>
    <row r="43" spans="1:20" s="17" customFormat="1" x14ac:dyDescent="0.25">
      <c r="A43" s="11" t="str">
        <f>'Multi Crystal Silicon'!A43</f>
        <v>HARMONIZED CE(e)D SYSTEM MAX [kWh(e)/W(p)]</v>
      </c>
      <c r="B43" s="30">
        <f t="shared" si="23"/>
        <v>6.6142857142857139</v>
      </c>
      <c r="C43" s="30">
        <f t="shared" si="23"/>
        <v>4.8107142857142859</v>
      </c>
      <c r="D43" s="30">
        <f>D39/1000/D$5*100</f>
        <v>8.1666666666666661</v>
      </c>
      <c r="E43" s="30">
        <f t="shared" si="24"/>
        <v>6.3236130845252756</v>
      </c>
      <c r="F43" s="30">
        <f t="shared" si="24"/>
        <v>6.3236130845252756</v>
      </c>
      <c r="G43" s="30">
        <f t="shared" si="24"/>
        <v>6.3236130845252756</v>
      </c>
      <c r="H43" s="30">
        <f t="shared" si="24"/>
        <v>5.880571428571427</v>
      </c>
      <c r="I43" s="30">
        <f>I39/1000/I$5*100</f>
        <v>3.6513157894736845</v>
      </c>
      <c r="J43" s="30">
        <f t="shared" si="25"/>
        <v>5.6701461876417234</v>
      </c>
      <c r="K43" s="30">
        <f t="shared" si="25"/>
        <v>8.2103590350238616</v>
      </c>
      <c r="L43" s="30"/>
      <c r="M43" s="30">
        <f>M39/1000/M$5*100</f>
        <v>5.8242063492063494</v>
      </c>
      <c r="N43" s="30">
        <f t="shared" si="26"/>
        <v>5.3271164021164026</v>
      </c>
      <c r="O43" s="30">
        <f t="shared" si="26"/>
        <v>5.7539456521739121</v>
      </c>
      <c r="P43" s="30">
        <f t="shared" si="26"/>
        <v>5.2628968253968251</v>
      </c>
      <c r="Q43" s="30">
        <f t="shared" si="26"/>
        <v>5.2559523809523814</v>
      </c>
      <c r="R43" s="30"/>
      <c r="S43" s="30">
        <f t="shared" si="22"/>
        <v>3.7330000000000001</v>
      </c>
      <c r="T43" s="30">
        <f t="shared" si="22"/>
        <v>3.7249999999999996</v>
      </c>
    </row>
    <row r="44" spans="1:20" x14ac:dyDescent="0.25">
      <c r="A44" s="13" t="str">
        <f>'Multi Crystal Silicon'!A44</f>
        <v>HARMONIZED E(e)ROI [kWh(e)-out/kWh(e)-in]</v>
      </c>
      <c r="B44" s="33">
        <f t="shared" ref="B44:C46" si="27">8.76*25*0.15/B41</f>
        <v>8.2330827067669183</v>
      </c>
      <c r="C44" s="33">
        <f t="shared" si="27"/>
        <v>14.600000000000001</v>
      </c>
      <c r="D44" s="33"/>
      <c r="E44" s="33">
        <f t="shared" ref="E44:H46" si="28">8.76*25*0.15/E41</f>
        <v>6.3293292102759269</v>
      </c>
      <c r="F44" s="33">
        <f t="shared" si="28"/>
        <v>9.1430289494029751</v>
      </c>
      <c r="G44" s="33">
        <f t="shared" si="28"/>
        <v>9.5106782235725156</v>
      </c>
      <c r="H44" s="33">
        <f t="shared" si="28"/>
        <v>6.5067911714770812</v>
      </c>
      <c r="I44" s="33"/>
      <c r="J44" s="33">
        <f t="shared" ref="J44:K46" si="29">8.76*25*0.15/J41</f>
        <v>7.6679029757677926</v>
      </c>
      <c r="K44" s="33">
        <f t="shared" si="29"/>
        <v>8.6998938954516518</v>
      </c>
      <c r="L44" s="33"/>
      <c r="M44" s="33"/>
      <c r="N44" s="33">
        <f t="shared" ref="N44:Q46" si="30">8.76*25*0.15/N41</f>
        <v>16.024390243902438</v>
      </c>
      <c r="O44" s="33">
        <f t="shared" si="30"/>
        <v>10.790835181079085</v>
      </c>
      <c r="P44" s="33">
        <f t="shared" si="30"/>
        <v>25.860485458123765</v>
      </c>
      <c r="Q44" s="33">
        <f t="shared" si="30"/>
        <v>25.832241153342071</v>
      </c>
      <c r="R44" s="33"/>
      <c r="S44" s="33">
        <f t="shared" ref="S44:T46" si="31">8.76*25*0.15/S41</f>
        <v>34.279453198372124</v>
      </c>
      <c r="T44" s="33">
        <f t="shared" si="31"/>
        <v>34.883720930232563</v>
      </c>
    </row>
    <row r="45" spans="1:20" x14ac:dyDescent="0.25">
      <c r="A45" s="13" t="str">
        <f>'Multi Crystal Silicon'!A45</f>
        <v>HARMONIZED E(e)ROI MIN [kWh(e)-out/kWh(e)-in]</v>
      </c>
      <c r="B45" s="33">
        <f t="shared" si="27"/>
        <v>12.875139977603583</v>
      </c>
      <c r="C45" s="33">
        <f t="shared" si="27"/>
        <v>18.626974483596598</v>
      </c>
      <c r="D45" s="33">
        <f>8.76*25*0.15/D42</f>
        <v>13.253093060785371</v>
      </c>
      <c r="E45" s="33">
        <f t="shared" si="28"/>
        <v>12.226511182157436</v>
      </c>
      <c r="F45" s="33">
        <f t="shared" si="28"/>
        <v>12.226511182157436</v>
      </c>
      <c r="G45" s="33">
        <f t="shared" si="28"/>
        <v>12.226511182157436</v>
      </c>
      <c r="H45" s="33">
        <f t="shared" si="28"/>
        <v>18.072147123546056</v>
      </c>
      <c r="I45" s="33">
        <f>8.76*25*0.15/I42</f>
        <v>23.363279056709718</v>
      </c>
      <c r="J45" s="33">
        <f t="shared" si="29"/>
        <v>15.015789149944794</v>
      </c>
      <c r="K45" s="33">
        <f t="shared" si="29"/>
        <v>11.618473787152833</v>
      </c>
      <c r="L45" s="33"/>
      <c r="M45" s="33">
        <f>8.76*25*0.15/M42</f>
        <v>25.077855195395337</v>
      </c>
      <c r="N45" s="33">
        <f t="shared" si="30"/>
        <v>20.987577114848307</v>
      </c>
      <c r="O45" s="33">
        <f t="shared" si="30"/>
        <v>20.126129605828339</v>
      </c>
      <c r="P45" s="33">
        <f t="shared" si="30"/>
        <v>27.37409477199828</v>
      </c>
      <c r="Q45" s="33">
        <f t="shared" si="30"/>
        <v>27.533426461784078</v>
      </c>
      <c r="R45" s="33"/>
      <c r="S45" s="33">
        <f t="shared" si="31"/>
        <v>36.951631046119239</v>
      </c>
      <c r="T45" s="33">
        <f t="shared" si="31"/>
        <v>37.287173666288311</v>
      </c>
    </row>
    <row r="46" spans="1:20" x14ac:dyDescent="0.25">
      <c r="A46" s="13" t="str">
        <f>'Multi Crystal Silicon'!A46</f>
        <v>HARMONIZED E(e)ROI MAX [kWh(e)-out/kWh(e)-in]</v>
      </c>
      <c r="B46" s="33">
        <f t="shared" si="27"/>
        <v>4.9665226781857452</v>
      </c>
      <c r="C46" s="33">
        <f t="shared" si="27"/>
        <v>6.8285077951002231</v>
      </c>
      <c r="D46" s="33">
        <f>8.76*25*0.15/D43</f>
        <v>4.0224489795918368</v>
      </c>
      <c r="E46" s="33">
        <f t="shared" si="28"/>
        <v>5.1948149832867436</v>
      </c>
      <c r="F46" s="33">
        <f t="shared" si="28"/>
        <v>5.1948149832867436</v>
      </c>
      <c r="G46" s="33">
        <f t="shared" si="28"/>
        <v>5.1948149832867436</v>
      </c>
      <c r="H46" s="33">
        <f t="shared" si="28"/>
        <v>5.5861918180934813</v>
      </c>
      <c r="I46" s="33">
        <f>8.76*25*0.15/I43</f>
        <v>8.9967567567567563</v>
      </c>
      <c r="J46" s="33">
        <f t="shared" si="29"/>
        <v>5.793501421814784</v>
      </c>
      <c r="K46" s="33">
        <f t="shared" si="29"/>
        <v>4.0010430554702934</v>
      </c>
      <c r="L46" s="33"/>
      <c r="M46" s="33">
        <f>8.76*25*0.15/M43</f>
        <v>5.6402534577911014</v>
      </c>
      <c r="N46" s="33">
        <f t="shared" si="30"/>
        <v>6.1665632061182425</v>
      </c>
      <c r="O46" s="33">
        <f t="shared" si="30"/>
        <v>5.7091258739277215</v>
      </c>
      <c r="P46" s="33">
        <f t="shared" si="30"/>
        <v>6.2418096135721024</v>
      </c>
      <c r="Q46" s="33">
        <f t="shared" si="30"/>
        <v>6.2500566251415623</v>
      </c>
      <c r="R46" s="33"/>
      <c r="S46" s="33">
        <f t="shared" si="31"/>
        <v>8.799892847575677</v>
      </c>
      <c r="T46" s="33">
        <f t="shared" si="31"/>
        <v>8.8187919463087265</v>
      </c>
    </row>
    <row r="47" spans="1:20" s="38" customFormat="1" x14ac:dyDescent="0.25">
      <c r="A47" s="21" t="str">
        <f>'Multi Crystal Silicon'!A47</f>
        <v>INSTALLED CAPACITY [GW(p)]</v>
      </c>
      <c r="B47" s="71"/>
      <c r="C47" s="71"/>
      <c r="D47" s="71">
        <v>0.12</v>
      </c>
      <c r="E47" s="71">
        <v>0.12</v>
      </c>
      <c r="F47" s="71">
        <v>0.12</v>
      </c>
      <c r="G47" s="71">
        <v>0.12</v>
      </c>
      <c r="H47" s="71">
        <v>0.12</v>
      </c>
      <c r="I47" s="71">
        <v>0.13</v>
      </c>
      <c r="J47" s="71">
        <v>0.18</v>
      </c>
      <c r="K47" s="71">
        <v>0.28999999999999998</v>
      </c>
      <c r="L47" s="71">
        <v>0.28999999999999998</v>
      </c>
      <c r="M47" s="71">
        <v>0.55000000000000004</v>
      </c>
      <c r="N47" s="71">
        <v>0.55000000000000004</v>
      </c>
      <c r="O47" s="71">
        <v>0.85</v>
      </c>
      <c r="P47" s="71">
        <v>0.85</v>
      </c>
      <c r="Q47" s="71">
        <v>0.85</v>
      </c>
      <c r="R47" s="71">
        <v>2.23</v>
      </c>
      <c r="S47" s="52"/>
      <c r="T47" s="52"/>
    </row>
    <row r="48" spans="1:20" x14ac:dyDescent="0.25">
      <c r="A48" s="13" t="str">
        <f>'Multi Crystal Silicon'!A48</f>
        <v>MEAN CE(e)D [kWh(e)/m2]</v>
      </c>
      <c r="B48" s="69">
        <f>AVERAGE(B26:T26)</f>
        <v>129.91954304403384</v>
      </c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70"/>
      <c r="O48" s="48"/>
      <c r="P48" s="48"/>
      <c r="Q48" s="48"/>
      <c r="R48" s="45"/>
      <c r="S48" s="45"/>
      <c r="T48" s="45"/>
    </row>
    <row r="49" spans="1:20" x14ac:dyDescent="0.25">
      <c r="A49" s="13" t="str">
        <f>'Multi Crystal Silicon'!A49</f>
        <v>MEAN HARMONIZED CE(e)D [kWh(e)/m2]</v>
      </c>
      <c r="B49" s="69">
        <f>AVERAGE(B36:T36)</f>
        <v>113.05896860387207</v>
      </c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70"/>
      <c r="O49" s="48"/>
      <c r="P49" s="48"/>
      <c r="Q49" s="48"/>
      <c r="R49" s="45"/>
      <c r="S49" s="45"/>
      <c r="T49" s="45"/>
    </row>
  </sheetData>
  <sortState columnSort="1" ref="B1:U46">
    <sortCondition ref="B2:U2"/>
  </sortState>
  <pageMargins left="0.75" right="0.75" top="1" bottom="1" header="0.5" footer="0.5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4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61" sqref="C61"/>
    </sheetView>
  </sheetViews>
  <sheetFormatPr defaultColWidth="11" defaultRowHeight="15.75" x14ac:dyDescent="0.25"/>
  <cols>
    <col min="1" max="1" width="61.75" style="13" bestFit="1" customWidth="1"/>
    <col min="2" max="5" width="14.875" style="16" bestFit="1" customWidth="1"/>
    <col min="6" max="16384" width="11" style="16"/>
  </cols>
  <sheetData>
    <row r="1" spans="1:5" x14ac:dyDescent="0.2">
      <c r="A1" s="1" t="str">
        <f>'Multi Crystal Silicon'!A1</f>
        <v>AUTHOR</v>
      </c>
      <c r="B1" s="67" t="s">
        <v>11</v>
      </c>
      <c r="C1" s="67" t="s">
        <v>9</v>
      </c>
      <c r="D1" s="67" t="s">
        <v>11</v>
      </c>
      <c r="E1" s="67" t="s">
        <v>13</v>
      </c>
    </row>
    <row r="2" spans="1:5" x14ac:dyDescent="0.2">
      <c r="A2" s="1" t="str">
        <f>'Multi Crystal Silicon'!A2</f>
        <v>YEAR</v>
      </c>
      <c r="B2" s="67">
        <v>2005</v>
      </c>
      <c r="C2" s="67">
        <v>2006</v>
      </c>
      <c r="D2" s="67">
        <v>2009</v>
      </c>
      <c r="E2" s="67">
        <v>2010</v>
      </c>
    </row>
    <row r="3" spans="1:5" x14ac:dyDescent="0.2">
      <c r="A3" s="1" t="str">
        <f>'Multi Crystal Silicon'!A3</f>
        <v>LIFETIME [yrs]</v>
      </c>
      <c r="B3" s="2">
        <v>25</v>
      </c>
      <c r="C3" s="2">
        <v>25</v>
      </c>
      <c r="D3" s="2">
        <v>25</v>
      </c>
      <c r="E3" s="2">
        <v>25</v>
      </c>
    </row>
    <row r="4" spans="1:5" x14ac:dyDescent="0.2">
      <c r="A4" s="1" t="str">
        <f>'Multi Crystal Silicon'!A4</f>
        <v>CAPACITY [kW]</v>
      </c>
      <c r="C4" s="2"/>
      <c r="D4" s="2"/>
      <c r="E4" s="2">
        <v>3</v>
      </c>
    </row>
    <row r="5" spans="1:5" x14ac:dyDescent="0.2">
      <c r="A5" s="1" t="str">
        <f>'Multi Crystal Silicon'!A5</f>
        <v>EFFICIENCY [%]</v>
      </c>
      <c r="B5" s="2">
        <v>11</v>
      </c>
      <c r="C5" s="2">
        <v>11.5</v>
      </c>
      <c r="D5" s="2">
        <v>13.2</v>
      </c>
      <c r="E5" s="2">
        <v>12</v>
      </c>
    </row>
    <row r="6" spans="1:5" x14ac:dyDescent="0.2">
      <c r="A6" s="1" t="str">
        <f>'Multi Crystal Silicon'!A6</f>
        <v>WAFER THICKNESS [μm]</v>
      </c>
      <c r="C6" s="2" t="s">
        <v>54</v>
      </c>
      <c r="D6" s="2">
        <v>190</v>
      </c>
      <c r="E6" s="2"/>
    </row>
    <row r="7" spans="1:5" ht="30" x14ac:dyDescent="0.2">
      <c r="A7" s="1" t="str">
        <f>'Multi Crystal Silicon'!A7</f>
        <v>PRIMARY or ELECTRICITY</v>
      </c>
      <c r="B7" s="2" t="s">
        <v>63</v>
      </c>
      <c r="C7" s="2" t="s">
        <v>25</v>
      </c>
      <c r="D7" s="2" t="s">
        <v>26</v>
      </c>
      <c r="E7" s="2" t="s">
        <v>20</v>
      </c>
    </row>
    <row r="8" spans="1:5" x14ac:dyDescent="0.2">
      <c r="A8" s="1" t="str">
        <f>'Multi Crystal Silicon'!A8</f>
        <v>CONVERSION FACTOR [%]</v>
      </c>
      <c r="B8" s="2">
        <v>30</v>
      </c>
      <c r="C8" s="49">
        <v>31</v>
      </c>
      <c r="D8" s="49">
        <v>29</v>
      </c>
      <c r="E8" s="2">
        <v>35</v>
      </c>
    </row>
    <row r="9" spans="1:5" x14ac:dyDescent="0.2">
      <c r="A9" s="1" t="str">
        <f>'Multi Crystal Silicon'!A9</f>
        <v>CAPACITY FACTOR [%]</v>
      </c>
      <c r="B9" s="2">
        <v>15</v>
      </c>
      <c r="C9" s="2">
        <v>15</v>
      </c>
      <c r="D9" s="2">
        <v>15</v>
      </c>
      <c r="E9" s="2">
        <v>15</v>
      </c>
    </row>
    <row r="10" spans="1:5" x14ac:dyDescent="0.2">
      <c r="A10" s="1" t="str">
        <f>'Multi Crystal Silicon'!A10</f>
        <v>RATED INSOLATION [W/m^2]</v>
      </c>
      <c r="B10" s="2">
        <v>1000</v>
      </c>
      <c r="C10" s="2">
        <v>1000</v>
      </c>
      <c r="D10" s="2">
        <v>1000</v>
      </c>
      <c r="E10" s="2"/>
    </row>
    <row r="11" spans="1:5" x14ac:dyDescent="0.2">
      <c r="A11" s="1" t="str">
        <f>'Multi Crystal Silicon'!A11</f>
        <v>CONSTRUCTION TIME [yrs]</v>
      </c>
      <c r="B11" s="37"/>
      <c r="C11" s="2"/>
      <c r="D11" s="2"/>
      <c r="E11" s="2"/>
    </row>
    <row r="12" spans="1:5" s="36" customFormat="1" x14ac:dyDescent="0.2">
      <c r="A12" s="7" t="str">
        <f>'Multi Crystal Silicon'!A12</f>
        <v>CE(e)D MATERIALS  [kWh(e)/Wp]</v>
      </c>
      <c r="B12" s="51"/>
      <c r="C12" s="24"/>
      <c r="D12" s="24"/>
      <c r="E12" s="24"/>
    </row>
    <row r="13" spans="1:5" s="17" customFormat="1" x14ac:dyDescent="0.2">
      <c r="A13" s="4" t="str">
        <f>'Multi Crystal Silicon'!A13</f>
        <v>ERROR</v>
      </c>
      <c r="B13" s="32"/>
      <c r="C13" s="27"/>
      <c r="D13" s="27"/>
      <c r="E13" s="27"/>
    </row>
    <row r="14" spans="1:5" x14ac:dyDescent="0.2">
      <c r="A14" s="1" t="str">
        <f>'Multi Crystal Silicon'!A14</f>
        <v>CE(e)D MANUFACTURE [kWh(e)/Wp]</v>
      </c>
      <c r="B14" s="35"/>
      <c r="C14" s="23"/>
      <c r="D14" s="23"/>
      <c r="E14" s="23"/>
    </row>
    <row r="15" spans="1:5" x14ac:dyDescent="0.2">
      <c r="A15" s="1" t="str">
        <f>'Multi Crystal Silicon'!A15</f>
        <v>ERROR</v>
      </c>
      <c r="B15" s="53"/>
      <c r="C15" s="23"/>
      <c r="D15" s="23"/>
      <c r="E15" s="23"/>
    </row>
    <row r="16" spans="1:5" s="36" customFormat="1" x14ac:dyDescent="0.2">
      <c r="A16" s="7" t="str">
        <f>'Multi Crystal Silicon'!A16</f>
        <v>CE(e)D CELL [kWh(e)/Wp]</v>
      </c>
      <c r="B16" s="51"/>
      <c r="C16" s="24"/>
      <c r="D16" s="24"/>
      <c r="E16" s="24"/>
    </row>
    <row r="17" spans="1:5" s="17" customFormat="1" x14ac:dyDescent="0.2">
      <c r="A17" s="4" t="str">
        <f>'Multi Crystal Silicon'!A17</f>
        <v>ERROR</v>
      </c>
      <c r="B17" s="32"/>
      <c r="C17" s="27"/>
      <c r="D17" s="27"/>
      <c r="E17" s="27"/>
    </row>
    <row r="18" spans="1:5" x14ac:dyDescent="0.2">
      <c r="A18" s="1" t="str">
        <f>'Multi Crystal Silicon'!A18</f>
        <v>CE(e)D MODULE [kWh(e)/Wp]</v>
      </c>
      <c r="B18" s="35">
        <v>1.742</v>
      </c>
      <c r="C18" s="23">
        <v>1.7222222222222223</v>
      </c>
      <c r="D18" s="23">
        <v>0.94591750841750855</v>
      </c>
      <c r="E18" s="23">
        <v>2.9166699999999999</v>
      </c>
    </row>
    <row r="19" spans="1:5" x14ac:dyDescent="0.2">
      <c r="A19" s="1" t="str">
        <f>'Multi Crystal Silicon'!A19</f>
        <v>ERROR</v>
      </c>
      <c r="B19" s="53"/>
      <c r="C19" s="23"/>
      <c r="D19" s="23"/>
      <c r="E19" s="23"/>
    </row>
    <row r="20" spans="1:5" s="36" customFormat="1" x14ac:dyDescent="0.2">
      <c r="A20" s="7" t="str">
        <f>'Multi Crystal Silicon'!A20</f>
        <v>CE(e)D SYSTEM [kWh(e)/Wp]</v>
      </c>
      <c r="B20" s="51"/>
      <c r="C20" s="24">
        <v>2.0973671497584543</v>
      </c>
      <c r="D20" s="24">
        <v>1.4695286195286195</v>
      </c>
      <c r="E20" s="24">
        <v>2.9166699999999999</v>
      </c>
    </row>
    <row r="21" spans="1:5" s="17" customFormat="1" x14ac:dyDescent="0.2">
      <c r="A21" s="4" t="str">
        <f>'Multi Crystal Silicon'!A21</f>
        <v>ERROR</v>
      </c>
      <c r="B21" s="32"/>
      <c r="C21" s="27"/>
      <c r="D21" s="27"/>
      <c r="E21" s="27">
        <v>0</v>
      </c>
    </row>
    <row r="22" spans="1:5" x14ac:dyDescent="0.25">
      <c r="A22" s="9" t="str">
        <f>'Multi Crystal Silicon'!A22</f>
        <v>TOTAL SYSTEM ENERGY INTENSITY [kWh(e)-in/kWh(e)-out]</v>
      </c>
      <c r="B22" s="53"/>
      <c r="C22" s="33">
        <f t="shared" ref="C22:E23" si="0">C20/8.76/25/0.15</f>
        <v>6.3846792991124945E-2</v>
      </c>
      <c r="D22" s="33">
        <f t="shared" si="0"/>
        <v>4.4734508965863611E-2</v>
      </c>
      <c r="E22" s="33">
        <f t="shared" si="0"/>
        <v>8.87875190258752E-2</v>
      </c>
    </row>
    <row r="23" spans="1:5" x14ac:dyDescent="0.25">
      <c r="A23" s="11" t="str">
        <f>'Multi Crystal Silicon'!A23</f>
        <v>ERROR</v>
      </c>
      <c r="B23" s="53"/>
      <c r="C23" s="33"/>
      <c r="D23" s="33"/>
      <c r="E23" s="33">
        <f t="shared" si="0"/>
        <v>0</v>
      </c>
    </row>
    <row r="24" spans="1:5" s="38" customFormat="1" x14ac:dyDescent="0.25">
      <c r="A24" s="21" t="str">
        <f>'Multi Crystal Silicon'!A24</f>
        <v>EROI [kWh(e)-out/kWh(e)-in]</v>
      </c>
      <c r="B24" s="50"/>
      <c r="C24" s="31">
        <f>1/C22</f>
        <v>15.662493809814464</v>
      </c>
      <c r="D24" s="31">
        <f>1/D22</f>
        <v>22.354106999656317</v>
      </c>
      <c r="E24" s="31">
        <f>1/E22</f>
        <v>11.262844271035117</v>
      </c>
    </row>
    <row r="25" spans="1:5" s="38" customFormat="1" x14ac:dyDescent="0.25">
      <c r="A25" s="21" t="str">
        <f>'Multi Crystal Silicon'!A25</f>
        <v>EPBT [kWh(e)-in/kWh(e)-out*yrs]</v>
      </c>
      <c r="B25" s="50"/>
      <c r="C25" s="31">
        <f>C3/C24</f>
        <v>1.5961698247781237</v>
      </c>
      <c r="D25" s="31">
        <f>D3/D24</f>
        <v>1.1183627241465903</v>
      </c>
      <c r="E25" s="31">
        <f>E3/E24</f>
        <v>2.2196879756468801</v>
      </c>
    </row>
    <row r="26" spans="1:5" x14ac:dyDescent="0.25">
      <c r="A26" s="13" t="str">
        <f>'Multi Crystal Silicon'!A26</f>
        <v>CE(e)D MODULE [kWh(e)/m2]</v>
      </c>
      <c r="B26" s="33">
        <f>B18*1000*B5/100</f>
        <v>191.62</v>
      </c>
      <c r="C26" s="33">
        <f>C18*1000*C5/100</f>
        <v>198.05555555555557</v>
      </c>
      <c r="D26" s="33">
        <f>D18*1000*D5/100</f>
        <v>124.86111111111111</v>
      </c>
      <c r="E26" s="33">
        <f>E18*1000*E5/100</f>
        <v>350.00040000000001</v>
      </c>
    </row>
    <row r="27" spans="1:5" x14ac:dyDescent="0.25">
      <c r="A27" s="13" t="str">
        <f>'Multi Crystal Silicon'!A27</f>
        <v>CE(e)D SYSTEM [kWh(e)/m2]</v>
      </c>
      <c r="B27" s="33" t="s">
        <v>69</v>
      </c>
      <c r="C27" s="33">
        <f>C20*1000*C5/100</f>
        <v>241.19722222222222</v>
      </c>
      <c r="D27" s="33">
        <f>D20*1000*D5/100</f>
        <v>193.97777777777773</v>
      </c>
      <c r="E27" s="33"/>
    </row>
    <row r="28" spans="1:5" x14ac:dyDescent="0.25">
      <c r="A28" s="13" t="str">
        <f>'Multi Crystal Silicon'!A28</f>
        <v>CE(e)D BOS REAL [kWh(e)/m2]</v>
      </c>
      <c r="B28" s="33"/>
      <c r="C28" s="33">
        <f>C27-C26</f>
        <v>43.141666666666652</v>
      </c>
      <c r="D28" s="33">
        <f>D27-D26</f>
        <v>69.116666666666617</v>
      </c>
      <c r="E28" s="33"/>
    </row>
    <row r="29" spans="1:5" x14ac:dyDescent="0.25">
      <c r="A29" s="13" t="str">
        <f>'Multi Crystal Silicon'!A29</f>
        <v>CE(e)D BOS MIN [kWh(e)/m2]</v>
      </c>
      <c r="B29" s="33">
        <v>10.6</v>
      </c>
      <c r="C29" s="33">
        <v>10.6</v>
      </c>
      <c r="D29" s="33">
        <v>10.6</v>
      </c>
      <c r="E29" s="33">
        <v>10.6</v>
      </c>
    </row>
    <row r="30" spans="1:5" x14ac:dyDescent="0.25">
      <c r="A30" s="13" t="str">
        <f>'Multi Crystal Silicon'!A30</f>
        <v>CE(e)D SYSTEM MIN [kWh(e)/m2]</v>
      </c>
      <c r="B30" s="33">
        <f>B26+B29</f>
        <v>202.22</v>
      </c>
      <c r="C30" s="33">
        <f>C26+C29</f>
        <v>208.65555555555557</v>
      </c>
      <c r="D30" s="33">
        <f>D26+D29</f>
        <v>135.46111111111111</v>
      </c>
      <c r="E30" s="33">
        <f>E26+E29</f>
        <v>360.60040000000004</v>
      </c>
    </row>
    <row r="31" spans="1:5" x14ac:dyDescent="0.25">
      <c r="A31" s="13" t="str">
        <f>'Multi Crystal Silicon'!A31</f>
        <v>CE(e)D SYSTEM MIN [kWh(e)/Wp]</v>
      </c>
      <c r="B31" s="33">
        <f>B30/1000/B5*100</f>
        <v>1.8383636363636366</v>
      </c>
      <c r="C31" s="33">
        <f>C30/1000/C5*100</f>
        <v>1.8143961352657005</v>
      </c>
      <c r="D31" s="33">
        <f>D30/1000/D5*100</f>
        <v>1.0262205387205388</v>
      </c>
      <c r="E31" s="33">
        <f>E30/1000/E5*100</f>
        <v>3.0050033333333337</v>
      </c>
    </row>
    <row r="32" spans="1:5" x14ac:dyDescent="0.25">
      <c r="A32" s="13" t="str">
        <f>'Multi Crystal Silicon'!A32</f>
        <v>E(e)ROI MIN [kWh(e)-out/kWh(e)-in]</v>
      </c>
      <c r="B32" s="33">
        <f>1/(B31/8.76/B3/0.15)</f>
        <v>17.869152408268221</v>
      </c>
      <c r="C32" s="33">
        <f>1/(C31/8.76/C3/0.15)</f>
        <v>18.10519729485063</v>
      </c>
      <c r="D32" s="33">
        <f>1/(D31/8.76/D3/0.15)</f>
        <v>32.010663166960583</v>
      </c>
      <c r="E32" s="33">
        <f>1/(E31/8.76/E3/0.15)</f>
        <v>10.931768239857746</v>
      </c>
    </row>
    <row r="33" spans="1:5" s="36" customFormat="1" x14ac:dyDescent="0.25">
      <c r="A33" s="9" t="str">
        <f>'Multi Crystal Silicon'!A33</f>
        <v>CE(e)D SYSTEM MAX [kWh/m2]</v>
      </c>
      <c r="B33" s="29">
        <f>B26+295</f>
        <v>486.62</v>
      </c>
      <c r="C33" s="29">
        <f>C26+295</f>
        <v>493.05555555555554</v>
      </c>
      <c r="D33" s="29">
        <f>D26+295</f>
        <v>419.86111111111109</v>
      </c>
      <c r="E33" s="29">
        <f>E26+295</f>
        <v>645.00040000000001</v>
      </c>
    </row>
    <row r="34" spans="1:5" s="37" customFormat="1" x14ac:dyDescent="0.25">
      <c r="A34" s="13" t="str">
        <f>'Multi Crystal Silicon'!A34</f>
        <v>CE(e)D SYSTEM MAX [kWh/Wp</v>
      </c>
      <c r="B34" s="33">
        <f>B33/10/B5</f>
        <v>4.4238181818181816</v>
      </c>
      <c r="C34" s="33">
        <f>C33/10/C5</f>
        <v>4.28743961352657</v>
      </c>
      <c r="D34" s="33">
        <f>D33/10/D5</f>
        <v>3.1807659932659931</v>
      </c>
      <c r="E34" s="33">
        <f>E33/10/E5</f>
        <v>5.3750033333333329</v>
      </c>
    </row>
    <row r="35" spans="1:5" s="17" customFormat="1" x14ac:dyDescent="0.25">
      <c r="A35" s="11" t="str">
        <f>'Multi Crystal Silicon'!A35</f>
        <v>E(e)ROI MAX [kWh(e)-out/kWh(e)-in]</v>
      </c>
      <c r="B35" s="30">
        <f>8.76*25*0.15/B34</f>
        <v>7.4257120545805773</v>
      </c>
      <c r="C35" s="30">
        <f>8.76*25*0.15/C34</f>
        <v>7.6619154929577471</v>
      </c>
      <c r="D35" s="30">
        <f>8.76*25*0.15/D34</f>
        <v>10.327700959311942</v>
      </c>
      <c r="E35" s="30">
        <f>8.76*25*0.15/E34</f>
        <v>6.111624116822254</v>
      </c>
    </row>
    <row r="36" spans="1:5" s="36" customFormat="1" x14ac:dyDescent="0.25">
      <c r="A36" s="9" t="str">
        <f>'Multi Crystal Silicon'!A36</f>
        <v>HARMONIZED CE(e)D MODULE [kWh(e)/m2]</v>
      </c>
      <c r="B36" s="29">
        <f>B26*30/B8</f>
        <v>191.62</v>
      </c>
      <c r="C36" s="29">
        <f>C26*30/C8</f>
        <v>191.66666666666669</v>
      </c>
      <c r="D36" s="29">
        <f>D26*30/D8</f>
        <v>129.16666666666669</v>
      </c>
      <c r="E36" s="29">
        <f>E26*30/E8</f>
        <v>300.00034285714287</v>
      </c>
    </row>
    <row r="37" spans="1:5" s="37" customFormat="1" x14ac:dyDescent="0.25">
      <c r="A37" s="13" t="str">
        <f>'Multi Crystal Silicon'!A37</f>
        <v>HARMONIZED CE(e)D SYSTEM [kWh(e)/m2]</v>
      </c>
      <c r="B37" s="33"/>
      <c r="C37" s="33">
        <f>C27*30/C8</f>
        <v>233.41666666666669</v>
      </c>
      <c r="D37" s="33">
        <f>D27*30/D8</f>
        <v>200.66666666666663</v>
      </c>
      <c r="E37" s="33">
        <v>300.00034285714287</v>
      </c>
    </row>
    <row r="38" spans="1:5" s="37" customFormat="1" x14ac:dyDescent="0.25">
      <c r="A38" s="13" t="str">
        <f>'Multi Crystal Silicon'!A38</f>
        <v>HARMONIZED CE(e)D SYSTEM MIN [kWh(e)/m2]</v>
      </c>
      <c r="B38" s="33">
        <f>B30*30/B8</f>
        <v>202.22</v>
      </c>
      <c r="C38" s="33">
        <f>C30*30/C8</f>
        <v>201.92473118279571</v>
      </c>
      <c r="D38" s="33">
        <f>D30*30/D8</f>
        <v>140.13218390804596</v>
      </c>
      <c r="E38" s="33">
        <f>E30*30/E8</f>
        <v>309.08605714285716</v>
      </c>
    </row>
    <row r="39" spans="1:5" s="17" customFormat="1" x14ac:dyDescent="0.25">
      <c r="A39" s="11" t="str">
        <f>'Multi Crystal Silicon'!A39</f>
        <v>HARMONIZED CE(e)D SYSTEM MAX [kWh(e)/m2]</v>
      </c>
      <c r="B39" s="30">
        <f>B33*30/B8</f>
        <v>486.62</v>
      </c>
      <c r="C39" s="30">
        <f>C33*30/C8</f>
        <v>477.15053763440858</v>
      </c>
      <c r="D39" s="30">
        <f>D33*30/D8</f>
        <v>434.33908045977006</v>
      </c>
      <c r="E39" s="30">
        <f>E33*30/E8</f>
        <v>552.85748571428564</v>
      </c>
    </row>
    <row r="40" spans="1:5" x14ac:dyDescent="0.25">
      <c r="A40" s="13" t="str">
        <f>'Multi Crystal Silicon'!A40</f>
        <v>HARMONIZED CE(e)D MODULE [kWh(e)/W(p)]</v>
      </c>
      <c r="B40" s="33">
        <f>B36/1000/B$5*100</f>
        <v>1.7420000000000002</v>
      </c>
      <c r="C40" s="33">
        <f>C36/1000/C$5*100</f>
        <v>1.6666666666666667</v>
      </c>
      <c r="D40" s="33">
        <f>D36/1000/D$5*100</f>
        <v>0.97853535353535381</v>
      </c>
      <c r="E40" s="33">
        <f>E36/1000/E$5*100</f>
        <v>2.5000028571428574</v>
      </c>
    </row>
    <row r="41" spans="1:5" x14ac:dyDescent="0.25">
      <c r="A41" s="13" t="str">
        <f>'Multi Crystal Silicon'!A41</f>
        <v>HARMONIZED CE(e)D SYSTEM [kWh(e)/W(p)]</v>
      </c>
      <c r="B41" s="33"/>
      <c r="C41" s="33">
        <f t="shared" ref="C41:E43" si="1">C37/1000/C$5*100</f>
        <v>2.0297101449275363</v>
      </c>
      <c r="D41" s="33">
        <f t="shared" si="1"/>
        <v>1.5202020202020201</v>
      </c>
      <c r="E41" s="33">
        <f t="shared" si="1"/>
        <v>2.5000028571428574</v>
      </c>
    </row>
    <row r="42" spans="1:5" x14ac:dyDescent="0.25">
      <c r="A42" s="13" t="str">
        <f>'Multi Crystal Silicon'!A42</f>
        <v>HARMONIZED CE(e)D SYSTEM MIN [kWh(e)/W(p)]</v>
      </c>
      <c r="B42" s="33">
        <f>B38/1000/B$5*100</f>
        <v>1.8383636363636366</v>
      </c>
      <c r="C42" s="33">
        <f t="shared" si="1"/>
        <v>1.7558672276764844</v>
      </c>
      <c r="D42" s="33">
        <f t="shared" si="1"/>
        <v>1.0616074538488331</v>
      </c>
      <c r="E42" s="33">
        <f t="shared" si="1"/>
        <v>2.5757171428571426</v>
      </c>
    </row>
    <row r="43" spans="1:5" x14ac:dyDescent="0.25">
      <c r="A43" s="13" t="str">
        <f>'Multi Crystal Silicon'!A43</f>
        <v>HARMONIZED CE(e)D SYSTEM MAX [kWh(e)/W(p)]</v>
      </c>
      <c r="B43" s="33">
        <f>B39/1000/B$5*100</f>
        <v>4.4238181818181816</v>
      </c>
      <c r="C43" s="33">
        <f t="shared" si="1"/>
        <v>4.1491351098644218</v>
      </c>
      <c r="D43" s="33">
        <f t="shared" si="1"/>
        <v>3.2904475792406824</v>
      </c>
      <c r="E43" s="33">
        <f t="shared" si="1"/>
        <v>4.6071457142857133</v>
      </c>
    </row>
    <row r="44" spans="1:5" s="36" customFormat="1" x14ac:dyDescent="0.25">
      <c r="A44" s="9" t="str">
        <f>'Multi Crystal Silicon'!A44</f>
        <v>HARMONIZED E(e)ROI [kWh(e)-out/kWh(e)-in]</v>
      </c>
      <c r="B44" s="29"/>
      <c r="C44" s="29">
        <f t="shared" ref="C44:E46" si="2">8.76*25*0.15/C41</f>
        <v>16.184576936808284</v>
      </c>
      <c r="D44" s="29">
        <f t="shared" si="2"/>
        <v>21.608970099667776</v>
      </c>
      <c r="E44" s="29">
        <f t="shared" si="2"/>
        <v>13.139984982874305</v>
      </c>
    </row>
    <row r="45" spans="1:5" s="37" customFormat="1" x14ac:dyDescent="0.25">
      <c r="A45" s="13" t="str">
        <f>'Multi Crystal Silicon'!A45</f>
        <v>HARMONIZED E(e)ROI MIN [kWh(e)-out/kWh(e)-in]</v>
      </c>
      <c r="B45" s="33">
        <f>8.76*25*0.15/B42</f>
        <v>17.869152408268221</v>
      </c>
      <c r="C45" s="33">
        <f t="shared" si="2"/>
        <v>18.708703871345651</v>
      </c>
      <c r="D45" s="33">
        <f t="shared" si="2"/>
        <v>30.943641061395237</v>
      </c>
      <c r="E45" s="33">
        <f t="shared" si="2"/>
        <v>12.753729613167375</v>
      </c>
    </row>
    <row r="46" spans="1:5" s="17" customFormat="1" x14ac:dyDescent="0.25">
      <c r="A46" s="11" t="str">
        <f>'Multi Crystal Silicon'!A46</f>
        <v>HARMONIZED E(e)ROI MAX [kWh(e)-out/kWh(e)-in]</v>
      </c>
      <c r="B46" s="30">
        <f>8.76*25*0.15/B43</f>
        <v>7.4257120545805773</v>
      </c>
      <c r="C46" s="30">
        <f t="shared" si="2"/>
        <v>7.9173126760563397</v>
      </c>
      <c r="D46" s="30">
        <f t="shared" si="2"/>
        <v>9.983444260668211</v>
      </c>
      <c r="E46" s="30">
        <f t="shared" si="2"/>
        <v>7.1302281362926303</v>
      </c>
    </row>
    <row r="47" spans="1:5" s="38" customFormat="1" x14ac:dyDescent="0.25">
      <c r="A47" s="21" t="str">
        <f>'Multi Crystal Silicon'!A47</f>
        <v>INSTALLED CAPACITY [GW(p)]</v>
      </c>
      <c r="B47" s="50">
        <v>0.16</v>
      </c>
      <c r="C47" s="50">
        <v>0.2</v>
      </c>
      <c r="D47" s="50">
        <v>0.45</v>
      </c>
      <c r="E47" s="50">
        <v>0.65</v>
      </c>
    </row>
    <row r="48" spans="1:5" x14ac:dyDescent="0.25">
      <c r="A48" s="13" t="str">
        <f>'Multi Crystal Silicon'!A48</f>
        <v>MEAN CE(e)D [kWh(e)/m2]</v>
      </c>
      <c r="B48" s="35">
        <f>AVERAGE(B26:E26)</f>
        <v>216.13426666666666</v>
      </c>
      <c r="C48" s="35"/>
      <c r="D48" s="35"/>
      <c r="E48" s="35"/>
    </row>
    <row r="49" spans="1:5" x14ac:dyDescent="0.25">
      <c r="A49" s="13" t="str">
        <f>'Multi Crystal Silicon'!A49</f>
        <v>MEAN HARMONIZED CE(e)D [kWh(e)/m2]</v>
      </c>
      <c r="B49" s="35">
        <f>AVERAGE(B36:E36)</f>
        <v>203.11341904761906</v>
      </c>
      <c r="C49" s="35"/>
      <c r="D49" s="35"/>
      <c r="E49" s="35"/>
    </row>
  </sheetData>
  <sortState columnSort="1" caseSensitive="1" ref="B1:E47">
    <sortCondition ref="B2:E2"/>
  </sortState>
  <pageMargins left="0.75" right="0.75" top="1" bottom="1" header="0.5" footer="0.5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O49"/>
  <sheetViews>
    <sheetView workbookViewId="0">
      <pane xSplit="1" ySplit="2" topLeftCell="B4" activePane="bottomRight" state="frozen"/>
      <selection pane="topRight" activeCell="B1" sqref="B1"/>
      <selection pane="bottomLeft" activeCell="A3" sqref="A3"/>
      <selection pane="bottomRight" activeCell="J25" sqref="J25"/>
    </sheetView>
  </sheetViews>
  <sheetFormatPr defaultColWidth="11" defaultRowHeight="15.75" x14ac:dyDescent="0.25"/>
  <cols>
    <col min="1" max="1" width="64.375" style="18" customWidth="1"/>
    <col min="2" max="15" width="13.375" style="19" bestFit="1" customWidth="1"/>
    <col min="16" max="16384" width="11" style="16"/>
  </cols>
  <sheetData>
    <row r="1" spans="1:15" ht="45" x14ac:dyDescent="0.2">
      <c r="A1" s="1" t="str">
        <f>'Multi Crystal Silicon'!A1</f>
        <v>AUTHOR</v>
      </c>
      <c r="B1" s="19" t="s">
        <v>3</v>
      </c>
      <c r="C1" s="19" t="s">
        <v>65</v>
      </c>
      <c r="D1" s="19" t="s">
        <v>65</v>
      </c>
      <c r="E1" s="2" t="s">
        <v>9</v>
      </c>
      <c r="F1" s="67" t="s">
        <v>40</v>
      </c>
      <c r="G1" s="67" t="s">
        <v>41</v>
      </c>
      <c r="H1" s="2" t="s">
        <v>42</v>
      </c>
      <c r="I1" s="2" t="s">
        <v>9</v>
      </c>
      <c r="J1" s="2" t="s">
        <v>40</v>
      </c>
      <c r="K1" s="2" t="s">
        <v>55</v>
      </c>
      <c r="L1" s="67" t="s">
        <v>13</v>
      </c>
      <c r="M1" s="2" t="s">
        <v>72</v>
      </c>
      <c r="N1" s="2" t="s">
        <v>71</v>
      </c>
      <c r="O1" s="2" t="s">
        <v>55</v>
      </c>
    </row>
    <row r="2" spans="1:15" x14ac:dyDescent="0.2">
      <c r="A2" s="1" t="str">
        <f>'Multi Crystal Silicon'!A2</f>
        <v>YEAR</v>
      </c>
      <c r="B2" s="19">
        <v>2000</v>
      </c>
      <c r="C2" s="19">
        <v>2000</v>
      </c>
      <c r="D2" s="19">
        <v>2000</v>
      </c>
      <c r="E2" s="2">
        <v>2006</v>
      </c>
      <c r="F2" s="67">
        <v>2007</v>
      </c>
      <c r="G2" s="67">
        <v>2007</v>
      </c>
      <c r="H2" s="2">
        <v>2008</v>
      </c>
      <c r="I2" s="2">
        <v>2009</v>
      </c>
      <c r="J2" s="2">
        <v>2009</v>
      </c>
      <c r="K2" s="2">
        <v>2009</v>
      </c>
      <c r="L2" s="67">
        <v>2010</v>
      </c>
      <c r="M2" s="2">
        <v>2010</v>
      </c>
      <c r="N2" s="2">
        <v>2010</v>
      </c>
      <c r="O2" s="2">
        <v>2011</v>
      </c>
    </row>
    <row r="3" spans="1:15" x14ac:dyDescent="0.2">
      <c r="A3" s="1" t="str">
        <f>'Multi Crystal Silicon'!A3</f>
        <v>LIFETIME [yrs]</v>
      </c>
      <c r="B3" s="2">
        <v>25</v>
      </c>
      <c r="C3" s="2">
        <v>25</v>
      </c>
      <c r="D3" s="2">
        <v>25</v>
      </c>
      <c r="E3" s="2">
        <v>25</v>
      </c>
      <c r="F3" s="2">
        <v>25</v>
      </c>
      <c r="G3" s="2">
        <v>25</v>
      </c>
      <c r="H3" s="2">
        <v>25</v>
      </c>
      <c r="I3" s="2">
        <v>25</v>
      </c>
      <c r="J3" s="2">
        <v>25</v>
      </c>
      <c r="K3" s="2">
        <v>25</v>
      </c>
      <c r="L3" s="2">
        <v>25</v>
      </c>
      <c r="M3" s="2">
        <v>30</v>
      </c>
      <c r="N3" s="2">
        <v>30</v>
      </c>
      <c r="O3" s="2">
        <v>25</v>
      </c>
    </row>
    <row r="4" spans="1:15" x14ac:dyDescent="0.2">
      <c r="A4" s="1" t="str">
        <f>'Multi Crystal Silicon'!A4</f>
        <v>CAPACITY [kW]</v>
      </c>
      <c r="B4" s="19" t="s">
        <v>64</v>
      </c>
      <c r="C4" s="19" t="s">
        <v>66</v>
      </c>
      <c r="D4" s="19" t="s">
        <v>67</v>
      </c>
      <c r="E4" s="2"/>
      <c r="F4" s="2"/>
      <c r="G4" s="2"/>
      <c r="H4" s="2">
        <v>65</v>
      </c>
      <c r="I4" s="2"/>
      <c r="J4" s="2"/>
      <c r="K4" s="2"/>
      <c r="L4" s="2">
        <v>3</v>
      </c>
      <c r="O4" s="2"/>
    </row>
    <row r="5" spans="1:15" x14ac:dyDescent="0.2">
      <c r="A5" s="1" t="str">
        <f>'Multi Crystal Silicon'!A5</f>
        <v>EFFICIENCY [%]</v>
      </c>
      <c r="B5" s="2">
        <v>11</v>
      </c>
      <c r="C5" s="2">
        <v>12</v>
      </c>
      <c r="D5" s="2">
        <v>13</v>
      </c>
      <c r="E5" s="2">
        <v>9</v>
      </c>
      <c r="F5" s="2"/>
      <c r="G5" s="2">
        <v>9</v>
      </c>
      <c r="H5" s="2">
        <v>9</v>
      </c>
      <c r="I5" s="2">
        <v>10.9</v>
      </c>
      <c r="J5" s="2">
        <v>10.9</v>
      </c>
      <c r="K5" s="2">
        <v>10.9</v>
      </c>
      <c r="L5" s="2">
        <v>7.1</v>
      </c>
      <c r="M5" s="2">
        <v>11.9</v>
      </c>
      <c r="N5" s="2">
        <v>11.9</v>
      </c>
      <c r="O5" s="2">
        <v>10.9</v>
      </c>
    </row>
    <row r="6" spans="1:15" x14ac:dyDescent="0.2">
      <c r="A6" s="1" t="str">
        <f>'Multi Crystal Silicon'!A6</f>
        <v>WAFER THICKNESS [μm]</v>
      </c>
      <c r="E6" s="2"/>
      <c r="F6" s="2"/>
      <c r="G6" s="2"/>
      <c r="H6" s="2"/>
      <c r="I6" s="2"/>
      <c r="J6" s="2"/>
      <c r="K6" s="2"/>
      <c r="L6" s="2"/>
      <c r="O6" s="2"/>
    </row>
    <row r="7" spans="1:15" ht="60" x14ac:dyDescent="0.2">
      <c r="A7" s="1" t="str">
        <f>'Multi Crystal Silicon'!A7</f>
        <v>PRIMARY or ELECTRICITY</v>
      </c>
      <c r="B7" s="2" t="s">
        <v>61</v>
      </c>
      <c r="C7" s="2" t="s">
        <v>61</v>
      </c>
      <c r="D7" s="2" t="s">
        <v>61</v>
      </c>
      <c r="E7" s="2" t="s">
        <v>25</v>
      </c>
      <c r="F7" s="2" t="s">
        <v>48</v>
      </c>
      <c r="G7" s="2" t="s">
        <v>49</v>
      </c>
      <c r="H7" s="2" t="s">
        <v>50</v>
      </c>
      <c r="I7" s="2" t="s">
        <v>25</v>
      </c>
      <c r="J7" s="2" t="s">
        <v>26</v>
      </c>
      <c r="K7" s="2" t="s">
        <v>26</v>
      </c>
      <c r="L7" s="2" t="s">
        <v>20</v>
      </c>
      <c r="M7" s="2" t="s">
        <v>51</v>
      </c>
      <c r="N7" s="2" t="s">
        <v>51</v>
      </c>
      <c r="O7" s="2" t="s">
        <v>51</v>
      </c>
    </row>
    <row r="8" spans="1:15" x14ac:dyDescent="0.2">
      <c r="A8" s="1" t="str">
        <f>'Multi Crystal Silicon'!A8</f>
        <v>CONVERSION FACTOR [%]</v>
      </c>
      <c r="B8" s="19">
        <v>38</v>
      </c>
      <c r="C8" s="19">
        <v>38</v>
      </c>
      <c r="D8" s="19">
        <v>38</v>
      </c>
      <c r="E8" s="2">
        <v>31</v>
      </c>
      <c r="F8" s="2">
        <v>32</v>
      </c>
      <c r="G8" s="2">
        <v>36</v>
      </c>
      <c r="H8" s="2">
        <v>30</v>
      </c>
      <c r="I8" s="2">
        <v>31</v>
      </c>
      <c r="J8" s="2">
        <v>29</v>
      </c>
      <c r="K8" s="2">
        <v>29</v>
      </c>
      <c r="L8" s="2">
        <v>35</v>
      </c>
      <c r="M8" s="2">
        <v>30</v>
      </c>
      <c r="N8" s="2">
        <v>30</v>
      </c>
      <c r="O8" s="2">
        <v>30</v>
      </c>
    </row>
    <row r="9" spans="1:15" x14ac:dyDescent="0.2">
      <c r="A9" s="1" t="str">
        <f>'Multi Crystal Silicon'!A9</f>
        <v>CAPACITY FACTOR [%]</v>
      </c>
      <c r="B9" s="19">
        <v>15</v>
      </c>
      <c r="C9" s="19">
        <v>15</v>
      </c>
      <c r="D9" s="19">
        <v>15</v>
      </c>
      <c r="E9" s="2">
        <v>15</v>
      </c>
      <c r="F9" s="2">
        <v>15</v>
      </c>
      <c r="G9" s="2">
        <v>15</v>
      </c>
      <c r="H9" s="2">
        <v>15</v>
      </c>
      <c r="I9" s="2">
        <v>15</v>
      </c>
      <c r="J9" s="2">
        <v>15</v>
      </c>
      <c r="K9" s="2">
        <v>15</v>
      </c>
      <c r="L9" s="2">
        <v>15</v>
      </c>
      <c r="M9" s="2">
        <v>15</v>
      </c>
      <c r="N9" s="2">
        <v>15</v>
      </c>
      <c r="O9" s="2">
        <v>15</v>
      </c>
    </row>
    <row r="10" spans="1:15" x14ac:dyDescent="0.2">
      <c r="A10" s="1" t="str">
        <f>'Multi Crystal Silicon'!A10</f>
        <v>RATED INSOLATION [W/m^2]</v>
      </c>
      <c r="B10" s="2">
        <v>1000</v>
      </c>
      <c r="C10" s="2">
        <v>1000</v>
      </c>
      <c r="D10" s="2">
        <v>1000</v>
      </c>
      <c r="E10" s="2">
        <v>1000</v>
      </c>
      <c r="F10" s="2"/>
      <c r="G10" s="2"/>
      <c r="H10" s="2"/>
      <c r="I10" s="2">
        <v>1000</v>
      </c>
      <c r="J10" s="2">
        <v>1000</v>
      </c>
      <c r="K10" s="2">
        <v>1000</v>
      </c>
      <c r="L10" s="2"/>
      <c r="M10" s="2">
        <v>1000</v>
      </c>
      <c r="N10" s="2">
        <v>1000</v>
      </c>
      <c r="O10" s="2">
        <v>1000</v>
      </c>
    </row>
    <row r="11" spans="1:15" x14ac:dyDescent="0.2">
      <c r="A11" s="1" t="str">
        <f>'Multi Crystal Silicon'!A11</f>
        <v>CONSTRUCTION TIME [yrs]</v>
      </c>
      <c r="B11" s="43"/>
      <c r="C11" s="43"/>
      <c r="D11" s="43"/>
      <c r="E11" s="2"/>
      <c r="F11" s="2"/>
      <c r="G11" s="2"/>
      <c r="H11" s="2"/>
      <c r="I11" s="2"/>
      <c r="J11" s="2"/>
      <c r="K11" s="2"/>
      <c r="L11" s="2"/>
      <c r="O11" s="2"/>
    </row>
    <row r="12" spans="1:15" s="51" customFormat="1" x14ac:dyDescent="0.2">
      <c r="A12" s="7" t="str">
        <f>'Multi Crystal Silicon'!A12</f>
        <v>CE(e)D MATERIALS  [kWh(e)/Wp]</v>
      </c>
      <c r="B12" s="47"/>
      <c r="C12" s="47"/>
      <c r="D12" s="47"/>
      <c r="E12" s="24"/>
      <c r="F12" s="24"/>
      <c r="G12" s="24"/>
      <c r="H12" s="24"/>
      <c r="I12" s="24"/>
      <c r="J12" s="24"/>
      <c r="K12" s="24"/>
      <c r="L12" s="24"/>
      <c r="M12" s="47"/>
      <c r="N12" s="47"/>
      <c r="O12" s="24"/>
    </row>
    <row r="13" spans="1:15" s="32" customFormat="1" x14ac:dyDescent="0.2">
      <c r="A13" s="4" t="str">
        <f>'Multi Crystal Silicon'!A13</f>
        <v>ERROR</v>
      </c>
      <c r="B13" s="46"/>
      <c r="C13" s="46"/>
      <c r="D13" s="46"/>
      <c r="E13" s="27"/>
      <c r="F13" s="27"/>
      <c r="G13" s="27"/>
      <c r="H13" s="27"/>
      <c r="I13" s="27"/>
      <c r="J13" s="27"/>
      <c r="K13" s="27"/>
      <c r="L13" s="27"/>
      <c r="M13" s="46"/>
      <c r="N13" s="46"/>
      <c r="O13" s="27"/>
    </row>
    <row r="14" spans="1:15" s="35" customFormat="1" x14ac:dyDescent="0.2">
      <c r="A14" s="1" t="str">
        <f>'Multi Crystal Silicon'!A14</f>
        <v>CE(e)D MANUFACTURE [kWh(e)/Wp]</v>
      </c>
      <c r="B14" s="45"/>
      <c r="C14" s="45"/>
      <c r="D14" s="45"/>
      <c r="E14" s="23"/>
      <c r="F14" s="23"/>
      <c r="G14" s="23"/>
      <c r="H14" s="23"/>
      <c r="I14" s="23"/>
      <c r="J14" s="23"/>
      <c r="K14" s="23"/>
      <c r="L14" s="23"/>
      <c r="M14" s="45"/>
      <c r="N14" s="45"/>
      <c r="O14" s="23"/>
    </row>
    <row r="15" spans="1:15" s="35" customFormat="1" x14ac:dyDescent="0.2">
      <c r="A15" s="1" t="str">
        <f>'Multi Crystal Silicon'!A15</f>
        <v>ERROR</v>
      </c>
      <c r="B15" s="48"/>
      <c r="C15" s="48"/>
      <c r="D15" s="48"/>
      <c r="E15" s="23"/>
      <c r="F15" s="23"/>
      <c r="G15" s="23"/>
      <c r="H15" s="23"/>
      <c r="I15" s="23"/>
      <c r="J15" s="23"/>
      <c r="K15" s="23"/>
      <c r="L15" s="23"/>
      <c r="M15" s="45"/>
      <c r="N15" s="45"/>
      <c r="O15" s="23"/>
    </row>
    <row r="16" spans="1:15" s="51" customFormat="1" x14ac:dyDescent="0.2">
      <c r="A16" s="7" t="str">
        <f>'Multi Crystal Silicon'!A16</f>
        <v>CE(e)D CELL [kWh(e)/Wp]</v>
      </c>
      <c r="B16" s="47"/>
      <c r="C16" s="47"/>
      <c r="D16" s="47"/>
      <c r="E16" s="24"/>
      <c r="F16" s="24"/>
      <c r="G16" s="24"/>
      <c r="H16" s="24"/>
      <c r="I16" s="24"/>
      <c r="J16" s="24"/>
      <c r="K16" s="24"/>
      <c r="L16" s="24"/>
      <c r="M16" s="47"/>
      <c r="N16" s="47"/>
      <c r="O16" s="24"/>
    </row>
    <row r="17" spans="1:15" s="32" customFormat="1" x14ac:dyDescent="0.2">
      <c r="A17" s="4" t="str">
        <f>'Multi Crystal Silicon'!A17</f>
        <v>ERROR</v>
      </c>
      <c r="B17" s="46"/>
      <c r="C17" s="46"/>
      <c r="D17" s="46"/>
      <c r="E17" s="27"/>
      <c r="F17" s="27"/>
      <c r="G17" s="27"/>
      <c r="H17" s="27"/>
      <c r="I17" s="27"/>
      <c r="J17" s="27"/>
      <c r="K17" s="27"/>
      <c r="L17" s="27"/>
      <c r="M17" s="46"/>
      <c r="N17" s="46"/>
      <c r="O17" s="27"/>
    </row>
    <row r="18" spans="1:15" s="35" customFormat="1" x14ac:dyDescent="0.2">
      <c r="A18" s="1" t="str">
        <f>'Multi Crystal Silicon'!A18</f>
        <v>CE(e)D MODULE [kWh(e)/Wp]</v>
      </c>
      <c r="B18" s="23">
        <v>1.73</v>
      </c>
      <c r="C18" s="23">
        <v>1.331</v>
      </c>
      <c r="D18" s="23">
        <v>1.0329999999999999</v>
      </c>
      <c r="E18" s="23">
        <v>1.1481481481481481</v>
      </c>
      <c r="F18" s="23">
        <v>0.67555555555555558</v>
      </c>
      <c r="G18" s="23">
        <v>0.95</v>
      </c>
      <c r="H18" s="23">
        <v>0.85858333333333337</v>
      </c>
      <c r="I18" s="23">
        <v>0.76314984709480116</v>
      </c>
      <c r="J18" s="23">
        <v>0.63040265035677867</v>
      </c>
      <c r="K18" s="23">
        <v>0.59271151885830786</v>
      </c>
      <c r="L18" s="23"/>
      <c r="M18" s="45">
        <v>0.43888888888888888</v>
      </c>
      <c r="N18" s="45">
        <v>0.43472222222222218</v>
      </c>
      <c r="O18" s="23">
        <v>0.57339449541284404</v>
      </c>
    </row>
    <row r="19" spans="1:15" s="35" customFormat="1" x14ac:dyDescent="0.2">
      <c r="A19" s="1" t="str">
        <f>'Multi Crystal Silicon'!A19</f>
        <v>ERROR</v>
      </c>
      <c r="B19" s="48"/>
      <c r="C19" s="48"/>
      <c r="D19" s="48"/>
      <c r="E19" s="23"/>
      <c r="F19" s="23"/>
      <c r="G19" s="23"/>
      <c r="H19" s="23"/>
      <c r="I19" s="23"/>
      <c r="J19" s="23"/>
      <c r="K19" s="23"/>
      <c r="L19" s="23"/>
      <c r="M19" s="45"/>
      <c r="N19" s="45"/>
      <c r="O19" s="23"/>
    </row>
    <row r="20" spans="1:15" s="51" customFormat="1" x14ac:dyDescent="0.2">
      <c r="A20" s="7" t="str">
        <f>'Multi Crystal Silicon'!A20</f>
        <v>CE(e)D SYSTEM [kWh(e)/Wp]</v>
      </c>
      <c r="B20" s="47"/>
      <c r="C20" s="47"/>
      <c r="D20" s="47"/>
      <c r="E20" s="24">
        <v>1.6667283950617284</v>
      </c>
      <c r="F20" s="24">
        <v>1.9466666666666665</v>
      </c>
      <c r="G20" s="24">
        <v>1.57</v>
      </c>
      <c r="H20" s="24">
        <v>2.2127500000000002</v>
      </c>
      <c r="I20" s="24">
        <v>1.1913353720693167</v>
      </c>
      <c r="J20" s="24">
        <v>1.000662589194699</v>
      </c>
      <c r="K20" s="24">
        <v>1.0265290519877674</v>
      </c>
      <c r="L20" s="24">
        <v>2.8194400000000002</v>
      </c>
      <c r="M20" s="24">
        <v>0.5722222222222223</v>
      </c>
      <c r="N20" s="24">
        <v>0.57305555555555565</v>
      </c>
      <c r="O20" s="24">
        <v>0.90902140672782861</v>
      </c>
    </row>
    <row r="21" spans="1:15" s="32" customFormat="1" x14ac:dyDescent="0.2">
      <c r="A21" s="4" t="str">
        <f>'Multi Crystal Silicon'!A21</f>
        <v>ERROR</v>
      </c>
      <c r="B21" s="46"/>
      <c r="C21" s="46"/>
      <c r="D21" s="46"/>
      <c r="E21" s="27"/>
      <c r="F21" s="27"/>
      <c r="G21" s="27"/>
      <c r="H21" s="27"/>
      <c r="I21" s="27"/>
      <c r="J21" s="27"/>
      <c r="K21" s="27"/>
      <c r="L21" s="27"/>
      <c r="M21" s="46"/>
      <c r="N21" s="46"/>
      <c r="O21" s="27"/>
    </row>
    <row r="22" spans="1:15" s="35" customFormat="1" x14ac:dyDescent="0.25">
      <c r="A22" s="13" t="str">
        <f>'Multi Crystal Silicon'!A22</f>
        <v>TOTAL SYSTEM ENERGY INTENSITY [kWh(e)-in/kWh(e)-out]</v>
      </c>
      <c r="B22" s="48"/>
      <c r="C22" s="48"/>
      <c r="D22" s="48"/>
      <c r="E22" s="33">
        <f t="shared" ref="E22:K22" si="0">E20/8.76/25/0.15</f>
        <v>5.0737546272807563E-2</v>
      </c>
      <c r="F22" s="33">
        <f t="shared" si="0"/>
        <v>5.9259259259259262E-2</v>
      </c>
      <c r="G22" s="33">
        <f t="shared" si="0"/>
        <v>4.779299847792999E-2</v>
      </c>
      <c r="H22" s="33">
        <f t="shared" si="0"/>
        <v>6.735920852359209E-2</v>
      </c>
      <c r="I22" s="33">
        <f t="shared" si="0"/>
        <v>3.6265916957970074E-2</v>
      </c>
      <c r="J22" s="33">
        <f t="shared" si="0"/>
        <v>3.0461570447327214E-2</v>
      </c>
      <c r="K22" s="33">
        <f t="shared" si="0"/>
        <v>3.1248981795670244E-2</v>
      </c>
      <c r="L22" s="33">
        <f>L20/8.76/25/0.15</f>
        <v>8.5827701674277043E-2</v>
      </c>
      <c r="M22" s="45"/>
      <c r="N22" s="45"/>
      <c r="O22" s="33">
        <f>O20/8.76/25/0.15</f>
        <v>2.767188452748337E-2</v>
      </c>
    </row>
    <row r="23" spans="1:15" s="35" customFormat="1" x14ac:dyDescent="0.25">
      <c r="A23" s="13" t="str">
        <f>'Multi Crystal Silicon'!A23</f>
        <v>ERROR</v>
      </c>
      <c r="B23" s="48"/>
      <c r="C23" s="48"/>
      <c r="D23" s="48"/>
      <c r="E23" s="33"/>
      <c r="F23" s="33"/>
      <c r="G23" s="33"/>
      <c r="H23" s="33"/>
      <c r="I23" s="33"/>
      <c r="J23" s="33"/>
      <c r="K23" s="33"/>
      <c r="L23" s="33"/>
      <c r="M23" s="45"/>
      <c r="N23" s="45"/>
      <c r="O23" s="33"/>
    </row>
    <row r="24" spans="1:15" s="50" customFormat="1" x14ac:dyDescent="0.25">
      <c r="A24" s="21" t="str">
        <f>'Multi Crystal Silicon'!A24</f>
        <v>EROI [kWh(e)-out/kWh(e)-in]</v>
      </c>
      <c r="B24" s="52"/>
      <c r="C24" s="52"/>
      <c r="D24" s="52"/>
      <c r="E24" s="31">
        <f t="shared" ref="E24:K24" si="1">1/E22</f>
        <v>19.709270027036034</v>
      </c>
      <c r="F24" s="31">
        <f t="shared" si="1"/>
        <v>16.875</v>
      </c>
      <c r="G24" s="31">
        <f t="shared" si="1"/>
        <v>20.923566878980889</v>
      </c>
      <c r="H24" s="31">
        <f t="shared" si="1"/>
        <v>14.845780137837531</v>
      </c>
      <c r="I24" s="31">
        <f t="shared" si="1"/>
        <v>27.574099426713445</v>
      </c>
      <c r="J24" s="31">
        <f t="shared" si="1"/>
        <v>32.828248357357523</v>
      </c>
      <c r="K24" s="31">
        <f t="shared" si="1"/>
        <v>32.001042675206676</v>
      </c>
      <c r="L24" s="31">
        <f>1/L22</f>
        <v>11.651249893595887</v>
      </c>
      <c r="M24" s="52">
        <v>59.73</v>
      </c>
      <c r="N24" s="52">
        <v>60.18</v>
      </c>
      <c r="O24" s="31">
        <f>1/O22</f>
        <v>36.137762825904126</v>
      </c>
    </row>
    <row r="25" spans="1:15" s="35" customFormat="1" x14ac:dyDescent="0.25">
      <c r="A25" s="13" t="str">
        <f>'Multi Crystal Silicon'!A25</f>
        <v>EPBT [kWh(e)-in/kWh(e)-out*yrs]</v>
      </c>
      <c r="B25" s="45"/>
      <c r="C25" s="45"/>
      <c r="D25" s="45"/>
      <c r="E25" s="33">
        <f t="shared" ref="E25:K25" si="2">E3/E24</f>
        <v>1.2684386568201891</v>
      </c>
      <c r="F25" s="33">
        <f t="shared" si="2"/>
        <v>1.4814814814814814</v>
      </c>
      <c r="G25" s="33">
        <f t="shared" si="2"/>
        <v>1.1948249619482498</v>
      </c>
      <c r="H25" s="33">
        <f t="shared" si="2"/>
        <v>1.6839802130898023</v>
      </c>
      <c r="I25" s="33">
        <f t="shared" si="2"/>
        <v>0.90664792394925187</v>
      </c>
      <c r="J25" s="33">
        <f t="shared" si="2"/>
        <v>0.76153926118318027</v>
      </c>
      <c r="K25" s="33">
        <f t="shared" si="2"/>
        <v>0.78122454489175608</v>
      </c>
      <c r="L25" s="33">
        <f>L3/L24</f>
        <v>2.1456925418569264</v>
      </c>
      <c r="M25" s="68">
        <f>30/M24</f>
        <v>0.50226017076845808</v>
      </c>
      <c r="N25" s="68">
        <f>30/N24</f>
        <v>0.49850448654037888</v>
      </c>
      <c r="O25" s="33">
        <f>O3/O24</f>
        <v>0.69179711318708415</v>
      </c>
    </row>
    <row r="26" spans="1:15" s="35" customFormat="1" x14ac:dyDescent="0.25">
      <c r="A26" s="13" t="str">
        <f>'Multi Crystal Silicon'!A26</f>
        <v>CE(e)D MODULE [kWh(e)/m2]</v>
      </c>
      <c r="B26" s="33">
        <f>B18*1000*B5/100</f>
        <v>190.3</v>
      </c>
      <c r="C26" s="33">
        <f>C18*1000*C5/100</f>
        <v>159.72</v>
      </c>
      <c r="D26" s="33">
        <f>D18*1000*D5/100</f>
        <v>134.29</v>
      </c>
      <c r="E26" s="33">
        <f>E18*1000*E5/100</f>
        <v>103.33333333333331</v>
      </c>
      <c r="F26" s="33"/>
      <c r="G26" s="33">
        <f t="shared" ref="G26:K26" si="3">G18*1000*G5/100</f>
        <v>85.5</v>
      </c>
      <c r="H26" s="33">
        <f t="shared" si="3"/>
        <v>77.272499999999994</v>
      </c>
      <c r="I26" s="33">
        <f t="shared" si="3"/>
        <v>83.183333333333337</v>
      </c>
      <c r="J26" s="33">
        <f t="shared" si="3"/>
        <v>68.713888888888874</v>
      </c>
      <c r="K26" s="33">
        <f t="shared" si="3"/>
        <v>64.605555555555554</v>
      </c>
      <c r="L26" s="33"/>
      <c r="M26" s="33">
        <f>M18*1000*M5/100</f>
        <v>52.227777777777774</v>
      </c>
      <c r="N26" s="33">
        <f>N18*1000*N5/100</f>
        <v>51.731944444444444</v>
      </c>
      <c r="O26" s="33">
        <f>O18*1000*O5/100</f>
        <v>62.500000000000007</v>
      </c>
    </row>
    <row r="27" spans="1:15" s="35" customFormat="1" x14ac:dyDescent="0.25">
      <c r="A27" s="13" t="str">
        <f>'Multi Crystal Silicon'!A27</f>
        <v>CE(e)D SYSTEM [kWh(e)/m2]</v>
      </c>
      <c r="B27" s="33"/>
      <c r="C27" s="33"/>
      <c r="D27" s="33"/>
      <c r="E27" s="33">
        <f>E20*1000*E5/100</f>
        <v>150.00555555555556</v>
      </c>
      <c r="F27" s="33"/>
      <c r="G27" s="33">
        <f>G20*1000*G5/100</f>
        <v>141.30000000000001</v>
      </c>
      <c r="H27" s="33">
        <f>H20*1000*H5/100</f>
        <v>199.14750000000001</v>
      </c>
      <c r="I27" s="33">
        <f>I20*1000*I5/100</f>
        <v>129.85555555555553</v>
      </c>
      <c r="J27" s="33">
        <f>J20*1000*J5/100</f>
        <v>109.07222222222219</v>
      </c>
      <c r="K27" s="33">
        <f>K20*1000*K5/100</f>
        <v>111.89166666666664</v>
      </c>
      <c r="L27" s="33"/>
      <c r="M27" s="33">
        <f>M20*1000*M5/100</f>
        <v>68.094444444444449</v>
      </c>
      <c r="N27" s="33">
        <f>N20*1000*N5/100</f>
        <v>68.193611111111125</v>
      </c>
      <c r="O27" s="33">
        <f>O20*1000*O5/100</f>
        <v>99.083333333333314</v>
      </c>
    </row>
    <row r="28" spans="1:15" s="35" customFormat="1" x14ac:dyDescent="0.25">
      <c r="A28" s="13" t="str">
        <f>'Multi Crystal Silicon'!A28</f>
        <v>CE(e)D BOS REAL [kWh(e)/m2]</v>
      </c>
      <c r="B28" s="33"/>
      <c r="C28" s="33"/>
      <c r="D28" s="33"/>
      <c r="E28" s="33">
        <f>E27-E26</f>
        <v>46.672222222222246</v>
      </c>
      <c r="F28" s="33"/>
      <c r="G28" s="33">
        <f>G27-G26</f>
        <v>55.800000000000011</v>
      </c>
      <c r="H28" s="33">
        <f>H27-H26</f>
        <v>121.87500000000001</v>
      </c>
      <c r="I28" s="33">
        <f>I27-I26</f>
        <v>46.672222222222189</v>
      </c>
      <c r="J28" s="33">
        <f>J27-J26</f>
        <v>40.35833333333332</v>
      </c>
      <c r="K28" s="33">
        <f>K27-K26</f>
        <v>47.286111111111083</v>
      </c>
      <c r="L28" s="33"/>
      <c r="M28" s="33">
        <f>M27-M26</f>
        <v>15.866666666666674</v>
      </c>
      <c r="N28" s="33">
        <f>N27-N26</f>
        <v>16.46166666666668</v>
      </c>
      <c r="O28" s="33">
        <f>O27-O26</f>
        <v>36.583333333333307</v>
      </c>
    </row>
    <row r="29" spans="1:15" s="35" customFormat="1" x14ac:dyDescent="0.25">
      <c r="A29" s="13" t="str">
        <f>'Multi Crystal Silicon'!A29</f>
        <v>CE(e)D BOS MIN [kWh(e)/m2]</v>
      </c>
      <c r="B29" s="33">
        <v>10.6</v>
      </c>
      <c r="C29" s="33">
        <v>10.6</v>
      </c>
      <c r="D29" s="33">
        <v>10.6</v>
      </c>
      <c r="E29" s="33">
        <v>10.6</v>
      </c>
      <c r="F29" s="33"/>
      <c r="G29" s="33">
        <v>10.6</v>
      </c>
      <c r="H29" s="33">
        <v>10.6</v>
      </c>
      <c r="I29" s="33">
        <v>10.6</v>
      </c>
      <c r="J29" s="33">
        <v>10.6</v>
      </c>
      <c r="K29" s="33">
        <v>10.6</v>
      </c>
      <c r="L29" s="33"/>
      <c r="M29" s="33">
        <v>10.6</v>
      </c>
      <c r="N29" s="33">
        <v>10.6</v>
      </c>
      <c r="O29" s="33">
        <v>10.6</v>
      </c>
    </row>
    <row r="30" spans="1:15" s="35" customFormat="1" x14ac:dyDescent="0.25">
      <c r="A30" s="13" t="str">
        <f>'Multi Crystal Silicon'!A30</f>
        <v>CE(e)D SYSTEM MIN [kWh(e)/m2]</v>
      </c>
      <c r="B30" s="33">
        <f>B26+B29</f>
        <v>200.9</v>
      </c>
      <c r="C30" s="33">
        <f>C26+C29</f>
        <v>170.32</v>
      </c>
      <c r="D30" s="33">
        <f>D26+D29</f>
        <v>144.88999999999999</v>
      </c>
      <c r="E30" s="33">
        <f>E26+E29</f>
        <v>113.93333333333331</v>
      </c>
      <c r="F30" s="33"/>
      <c r="G30" s="33">
        <f t="shared" ref="G30:K30" si="4">G26+G29</f>
        <v>96.1</v>
      </c>
      <c r="H30" s="33">
        <f t="shared" si="4"/>
        <v>87.872499999999988</v>
      </c>
      <c r="I30" s="33">
        <f t="shared" si="4"/>
        <v>93.783333333333331</v>
      </c>
      <c r="J30" s="33">
        <f t="shared" si="4"/>
        <v>79.313888888888869</v>
      </c>
      <c r="K30" s="33">
        <f t="shared" si="4"/>
        <v>75.205555555555549</v>
      </c>
      <c r="L30" s="33"/>
      <c r="M30" s="33">
        <f>M26+M29</f>
        <v>62.827777777777776</v>
      </c>
      <c r="N30" s="33">
        <f>N26+N29</f>
        <v>62.331944444444446</v>
      </c>
      <c r="O30" s="33">
        <f>O26+O29</f>
        <v>73.100000000000009</v>
      </c>
    </row>
    <row r="31" spans="1:15" s="35" customFormat="1" x14ac:dyDescent="0.25">
      <c r="A31" s="13" t="str">
        <f>'Multi Crystal Silicon'!A31</f>
        <v>CE(e)D SYSTEM MIN [kWh(e)/Wp]</v>
      </c>
      <c r="B31" s="33">
        <f>B30/1000/B5*100</f>
        <v>1.8263636363636364</v>
      </c>
      <c r="C31" s="33">
        <f>C30/1000/C5*100</f>
        <v>1.4193333333333333</v>
      </c>
      <c r="D31" s="33">
        <f>D30/1000/D5*100</f>
        <v>1.1145384615384615</v>
      </c>
      <c r="E31" s="33">
        <f>E30/1000/E5*100</f>
        <v>1.2659259259259255</v>
      </c>
      <c r="F31" s="33"/>
      <c r="G31" s="33">
        <f t="shared" ref="G31:K31" si="5">G30/1000/G5*100</f>
        <v>1.0677777777777777</v>
      </c>
      <c r="H31" s="33">
        <f t="shared" si="5"/>
        <v>0.97636111111111101</v>
      </c>
      <c r="I31" s="33">
        <f t="shared" si="5"/>
        <v>0.86039755351681946</v>
      </c>
      <c r="J31" s="33">
        <f t="shared" si="5"/>
        <v>0.72765035677879686</v>
      </c>
      <c r="K31" s="33">
        <f t="shared" si="5"/>
        <v>0.68995922528032616</v>
      </c>
      <c r="L31" s="33"/>
      <c r="M31" s="33">
        <f>M30/1000/M5*100</f>
        <v>0.52796451914098974</v>
      </c>
      <c r="N31" s="33">
        <f>N30/1000/N5*100</f>
        <v>0.52379785247432309</v>
      </c>
      <c r="O31" s="33">
        <f>O30/1000/O5*100</f>
        <v>0.67064220183486245</v>
      </c>
    </row>
    <row r="32" spans="1:15" s="35" customFormat="1" x14ac:dyDescent="0.25">
      <c r="A32" s="13" t="str">
        <f>'Multi Crystal Silicon'!A32</f>
        <v>E(e)ROI MIN [kWh(e)-out/kWh(e)-in]</v>
      </c>
      <c r="B32" s="33">
        <f>1/(B31/8.76/B3/0.15)</f>
        <v>17.986560477849675</v>
      </c>
      <c r="C32" s="33">
        <f>1/(C31/8.76/C3/0.15)</f>
        <v>23.144668858619067</v>
      </c>
      <c r="D32" s="33">
        <f>1/(D31/8.76/D3/0.15)</f>
        <v>29.474083787701016</v>
      </c>
      <c r="E32" s="33">
        <f>1/(E31/8.76/E3/0.15)</f>
        <v>25.94938560561733</v>
      </c>
      <c r="F32" s="33"/>
      <c r="G32" s="33">
        <f t="shared" ref="G32:K32" si="6">1/(G31/8.76/G3/0.15)</f>
        <v>30.764828303850155</v>
      </c>
      <c r="H32" s="33">
        <f t="shared" si="6"/>
        <v>33.645338416455665</v>
      </c>
      <c r="I32" s="33">
        <f t="shared" si="6"/>
        <v>38.180024880042659</v>
      </c>
      <c r="J32" s="33">
        <f t="shared" si="6"/>
        <v>45.145308724127077</v>
      </c>
      <c r="K32" s="33">
        <f t="shared" si="6"/>
        <v>47.611509197015586</v>
      </c>
      <c r="L32" s="33"/>
      <c r="M32" s="33">
        <f>1/(M31/8.76/M3/0.15)</f>
        <v>74.664108232381281</v>
      </c>
      <c r="N32" s="33">
        <f>1/(N31/8.76/N3/0.15)</f>
        <v>75.258040508923983</v>
      </c>
      <c r="O32" s="33">
        <f>1/(O31/8.76/O3/0.15)</f>
        <v>48.982900136798897</v>
      </c>
    </row>
    <row r="33" spans="1:15" s="35" customFormat="1" x14ac:dyDescent="0.25">
      <c r="A33" s="13" t="str">
        <f>'Multi Crystal Silicon'!A33</f>
        <v>CE(e)D SYSTEM MAX [kWh/m2]</v>
      </c>
      <c r="B33" s="33">
        <f>B26+295</f>
        <v>485.3</v>
      </c>
      <c r="C33" s="33">
        <f>C26+295</f>
        <v>454.72</v>
      </c>
      <c r="D33" s="33">
        <f>D26+295</f>
        <v>429.28999999999996</v>
      </c>
      <c r="E33" s="33">
        <f>E26+295</f>
        <v>398.33333333333331</v>
      </c>
      <c r="F33" s="33"/>
      <c r="G33" s="33">
        <f t="shared" ref="G33:K33" si="7">G26+295</f>
        <v>380.5</v>
      </c>
      <c r="H33" s="33">
        <f t="shared" si="7"/>
        <v>372.27249999999998</v>
      </c>
      <c r="I33" s="33">
        <f t="shared" si="7"/>
        <v>378.18333333333334</v>
      </c>
      <c r="J33" s="33">
        <f t="shared" si="7"/>
        <v>363.71388888888885</v>
      </c>
      <c r="K33" s="33">
        <f t="shared" si="7"/>
        <v>359.60555555555555</v>
      </c>
      <c r="L33" s="33"/>
      <c r="M33" s="33">
        <f>M26+295</f>
        <v>347.22777777777776</v>
      </c>
      <c r="N33" s="33">
        <f>N26+295</f>
        <v>346.73194444444442</v>
      </c>
      <c r="O33" s="33">
        <f>O26+295</f>
        <v>357.5</v>
      </c>
    </row>
    <row r="34" spans="1:15" s="35" customFormat="1" x14ac:dyDescent="0.25">
      <c r="A34" s="13" t="str">
        <f>'Multi Crystal Silicon'!A34</f>
        <v>CE(e)D SYSTEM MAX [kWh/Wp</v>
      </c>
      <c r="B34" s="33">
        <f>B33/10/B5</f>
        <v>4.4118181818181821</v>
      </c>
      <c r="C34" s="33">
        <f>C33/10/C5</f>
        <v>3.7893333333333334</v>
      </c>
      <c r="D34" s="33">
        <f>D33/10/D5</f>
        <v>3.3022307692307686</v>
      </c>
      <c r="E34" s="33">
        <f>E33/10/E5</f>
        <v>4.4259259259259256</v>
      </c>
      <c r="F34" s="33"/>
      <c r="G34" s="33">
        <f t="shared" ref="G34:K34" si="8">G33/10/G5</f>
        <v>4.2277777777777779</v>
      </c>
      <c r="H34" s="33">
        <f t="shared" si="8"/>
        <v>4.1363611111111105</v>
      </c>
      <c r="I34" s="33">
        <f t="shared" si="8"/>
        <v>3.4695718654434251</v>
      </c>
      <c r="J34" s="33">
        <f t="shared" si="8"/>
        <v>3.3368246687054026</v>
      </c>
      <c r="K34" s="33">
        <f t="shared" si="8"/>
        <v>3.2991335372069317</v>
      </c>
      <c r="L34" s="33"/>
      <c r="M34" s="33">
        <f>M33/10/M5</f>
        <v>2.9178804855275442</v>
      </c>
      <c r="N34" s="33">
        <f>N33/10/N5</f>
        <v>2.9137138188608773</v>
      </c>
      <c r="O34" s="33">
        <f>O33/10/O5</f>
        <v>3.2798165137614679</v>
      </c>
    </row>
    <row r="35" spans="1:15" s="35" customFormat="1" x14ac:dyDescent="0.25">
      <c r="A35" s="13" t="str">
        <f>'Multi Crystal Silicon'!A35</f>
        <v>E(e)ROI MAX [kWh(e)-out/kWh(e)-in]</v>
      </c>
      <c r="B35" s="33">
        <f>8.76*25*0.15/B34</f>
        <v>7.4459097465485264</v>
      </c>
      <c r="C35" s="33">
        <f>8.76*25*0.15/C34</f>
        <v>8.669071076706544</v>
      </c>
      <c r="D35" s="33">
        <f>8.76*25*0.15/D34</f>
        <v>9.9478208204244236</v>
      </c>
      <c r="E35" s="33">
        <f>8.76*25*0.15/E34</f>
        <v>7.4221757322175739</v>
      </c>
      <c r="F35" s="33"/>
      <c r="G35" s="33">
        <f t="shared" ref="G35:K35" si="9">8.76*25*0.15/G34</f>
        <v>7.7700394218134035</v>
      </c>
      <c r="H35" s="33">
        <f t="shared" si="9"/>
        <v>7.9417630902094585</v>
      </c>
      <c r="I35" s="33">
        <f t="shared" si="9"/>
        <v>9.4680269710457896</v>
      </c>
      <c r="J35" s="33">
        <f t="shared" si="9"/>
        <v>9.8446886670688958</v>
      </c>
      <c r="K35" s="33">
        <f t="shared" si="9"/>
        <v>9.9571598510713901</v>
      </c>
      <c r="L35" s="33"/>
      <c r="M35" s="33">
        <f>8.76*25*0.15/M34</f>
        <v>11.258171869250093</v>
      </c>
      <c r="N35" s="33">
        <f>8.76*25*0.15/N34</f>
        <v>11.274271271034703</v>
      </c>
      <c r="O35" s="33">
        <f>8.76*25*0.15/O34</f>
        <v>10.015804195804197</v>
      </c>
    </row>
    <row r="36" spans="1:15" s="35" customFormat="1" x14ac:dyDescent="0.25">
      <c r="A36" s="13" t="str">
        <f>'Multi Crystal Silicon'!A36</f>
        <v>HARMONIZED CE(e)D MODULE [kWh(e)/m2]</v>
      </c>
      <c r="B36" s="33">
        <f>B26*30/B8</f>
        <v>150.23684210526315</v>
      </c>
      <c r="C36" s="33">
        <f>C26*30/C8</f>
        <v>126.09473684210528</v>
      </c>
      <c r="D36" s="33">
        <f>D26*30/D8</f>
        <v>106.01842105263158</v>
      </c>
      <c r="E36" s="33">
        <f>E26*30/E8</f>
        <v>99.999999999999986</v>
      </c>
      <c r="F36" s="33"/>
      <c r="G36" s="33">
        <f t="shared" ref="G36:K36" si="10">G26*30/G8</f>
        <v>71.25</v>
      </c>
      <c r="H36" s="33">
        <f t="shared" si="10"/>
        <v>77.272499999999994</v>
      </c>
      <c r="I36" s="33">
        <f t="shared" si="10"/>
        <v>80.5</v>
      </c>
      <c r="J36" s="33">
        <f t="shared" si="10"/>
        <v>71.083333333333314</v>
      </c>
      <c r="K36" s="33">
        <f t="shared" si="10"/>
        <v>66.833333333333329</v>
      </c>
      <c r="L36" s="33"/>
      <c r="M36" s="33">
        <f>M26*30/M8</f>
        <v>52.227777777777774</v>
      </c>
      <c r="N36" s="33">
        <f>N26*30/N8</f>
        <v>51.731944444444444</v>
      </c>
      <c r="O36" s="33">
        <f>O26*30/O8</f>
        <v>62.500000000000007</v>
      </c>
    </row>
    <row r="37" spans="1:15" s="35" customFormat="1" x14ac:dyDescent="0.25">
      <c r="A37" s="13" t="str">
        <f>'Multi Crystal Silicon'!A37</f>
        <v>HARMONIZED CE(e)D SYSTEM [kWh(e)/m2]</v>
      </c>
      <c r="B37" s="33"/>
      <c r="C37" s="33"/>
      <c r="D37" s="33"/>
      <c r="E37" s="33">
        <f>E27*30/E8</f>
        <v>145.16666666666669</v>
      </c>
      <c r="F37" s="33"/>
      <c r="G37" s="33">
        <f>G27*30/G8</f>
        <v>117.75</v>
      </c>
      <c r="H37" s="33">
        <f>H27*30/H8</f>
        <v>199.14750000000001</v>
      </c>
      <c r="I37" s="33">
        <f>I27*30/I8</f>
        <v>125.66666666666663</v>
      </c>
      <c r="J37" s="33">
        <f>J27*30/J8</f>
        <v>112.83333333333331</v>
      </c>
      <c r="K37" s="33">
        <f>K27*30/K8</f>
        <v>115.74999999999997</v>
      </c>
      <c r="L37" s="33"/>
      <c r="M37" s="33">
        <f>M27*30/M8</f>
        <v>68.094444444444449</v>
      </c>
      <c r="N37" s="33">
        <f>N27*30/N8</f>
        <v>68.193611111111125</v>
      </c>
      <c r="O37" s="33">
        <f>O27*30/O8</f>
        <v>99.083333333333314</v>
      </c>
    </row>
    <row r="38" spans="1:15" s="35" customFormat="1" x14ac:dyDescent="0.25">
      <c r="A38" s="13" t="str">
        <f>'Multi Crystal Silicon'!A38</f>
        <v>HARMONIZED CE(e)D SYSTEM MIN [kWh(e)/m2]</v>
      </c>
      <c r="B38" s="33">
        <f>B30*30/B8</f>
        <v>158.60526315789474</v>
      </c>
      <c r="C38" s="33">
        <f>C30*30/C8</f>
        <v>134.46315789473684</v>
      </c>
      <c r="D38" s="33">
        <f>D30*30/D8</f>
        <v>114.38684210526316</v>
      </c>
      <c r="E38" s="33">
        <f>E30*30/E8</f>
        <v>110.258064516129</v>
      </c>
      <c r="F38" s="33"/>
      <c r="G38" s="33">
        <f t="shared" ref="G38:K38" si="11">G30*30/G8</f>
        <v>80.083333333333329</v>
      </c>
      <c r="H38" s="33">
        <f t="shared" si="11"/>
        <v>87.872499999999988</v>
      </c>
      <c r="I38" s="33">
        <f t="shared" si="11"/>
        <v>90.758064516129039</v>
      </c>
      <c r="J38" s="33">
        <f t="shared" si="11"/>
        <v>82.048850574712617</v>
      </c>
      <c r="K38" s="33">
        <f t="shared" si="11"/>
        <v>77.798850574712645</v>
      </c>
      <c r="L38" s="33"/>
      <c r="M38" s="33">
        <f>M30*30/M8</f>
        <v>62.827777777777776</v>
      </c>
      <c r="N38" s="33">
        <f>N30*30/N8</f>
        <v>62.331944444444453</v>
      </c>
      <c r="O38" s="33">
        <f>O30*30/O8</f>
        <v>73.100000000000009</v>
      </c>
    </row>
    <row r="39" spans="1:15" s="35" customFormat="1" x14ac:dyDescent="0.25">
      <c r="A39" s="13" t="str">
        <f>'Multi Crystal Silicon'!A39</f>
        <v>HARMONIZED CE(e)D SYSTEM MAX [kWh(e)/m2]</v>
      </c>
      <c r="B39" s="33">
        <f>B33*30/B8</f>
        <v>383.13157894736844</v>
      </c>
      <c r="C39" s="33">
        <f>C33*30/C8</f>
        <v>358.98947368421051</v>
      </c>
      <c r="D39" s="33">
        <f>D33*30/D8</f>
        <v>338.9131578947368</v>
      </c>
      <c r="E39" s="33">
        <f>E33*30/E8</f>
        <v>385.48387096774195</v>
      </c>
      <c r="F39" s="33"/>
      <c r="G39" s="33">
        <f t="shared" ref="G39:K39" si="12">G33*30/G8</f>
        <v>317.08333333333331</v>
      </c>
      <c r="H39" s="33">
        <f t="shared" si="12"/>
        <v>372.27249999999998</v>
      </c>
      <c r="I39" s="33">
        <f t="shared" si="12"/>
        <v>365.98387096774195</v>
      </c>
      <c r="J39" s="33">
        <f t="shared" si="12"/>
        <v>376.25574712643675</v>
      </c>
      <c r="K39" s="33">
        <f t="shared" si="12"/>
        <v>372.00574712643675</v>
      </c>
      <c r="L39" s="33"/>
      <c r="M39" s="33">
        <f>M33*30/M8</f>
        <v>347.22777777777776</v>
      </c>
      <c r="N39" s="33">
        <f>N33*30/N8</f>
        <v>346.73194444444442</v>
      </c>
      <c r="O39" s="33">
        <f>O33*30/O8</f>
        <v>357.5</v>
      </c>
    </row>
    <row r="40" spans="1:15" s="35" customFormat="1" x14ac:dyDescent="0.25">
      <c r="A40" s="13" t="str">
        <f>'Multi Crystal Silicon'!A40</f>
        <v>HARMONIZED CE(e)D MODULE [kWh(e)/W(p)]</v>
      </c>
      <c r="B40" s="33">
        <f>B36/1000/B$5*100</f>
        <v>1.3657894736842102</v>
      </c>
      <c r="C40" s="33">
        <f>C36/1000/C$5*100</f>
        <v>1.0507894736842107</v>
      </c>
      <c r="D40" s="33">
        <f>D36/1000/D$5*100</f>
        <v>0.81552631578947365</v>
      </c>
      <c r="E40" s="33">
        <f>E36/1000/E$5*100</f>
        <v>1.1111111111111109</v>
      </c>
      <c r="F40" s="33"/>
      <c r="G40" s="33">
        <f t="shared" ref="G40:K40" si="13">G36/1000/G$5*100</f>
        <v>0.79166666666666652</v>
      </c>
      <c r="H40" s="33">
        <f t="shared" si="13"/>
        <v>0.85858333333333325</v>
      </c>
      <c r="I40" s="33">
        <f t="shared" si="13"/>
        <v>0.73853211009174313</v>
      </c>
      <c r="J40" s="33">
        <f t="shared" si="13"/>
        <v>0.65214067278287446</v>
      </c>
      <c r="K40" s="33">
        <f t="shared" si="13"/>
        <v>0.61314984709480114</v>
      </c>
      <c r="L40" s="33"/>
      <c r="M40" s="33">
        <f t="shared" ref="M40:O43" si="14">M36/1000/M$5*100</f>
        <v>0.43888888888888883</v>
      </c>
      <c r="N40" s="33">
        <f t="shared" si="14"/>
        <v>0.43472222222222218</v>
      </c>
      <c r="O40" s="33">
        <f t="shared" si="14"/>
        <v>0.57339449541284415</v>
      </c>
    </row>
    <row r="41" spans="1:15" s="35" customFormat="1" x14ac:dyDescent="0.25">
      <c r="A41" s="13" t="str">
        <f>'Multi Crystal Silicon'!A41</f>
        <v>HARMONIZED CE(e)D SYSTEM [kWh(e)/W(p)]</v>
      </c>
      <c r="B41" s="33"/>
      <c r="C41" s="33"/>
      <c r="D41" s="33"/>
      <c r="E41" s="33">
        <f>E37/1000/E$5*100</f>
        <v>1.6129629629629632</v>
      </c>
      <c r="F41" s="33"/>
      <c r="G41" s="33">
        <f t="shared" ref="G41:K43" si="15">G37/1000/G$5*100</f>
        <v>1.3083333333333331</v>
      </c>
      <c r="H41" s="33">
        <f t="shared" si="15"/>
        <v>2.2127500000000002</v>
      </c>
      <c r="I41" s="33">
        <f t="shared" si="15"/>
        <v>1.152905198776758</v>
      </c>
      <c r="J41" s="33">
        <f t="shared" si="15"/>
        <v>1.0351681957186543</v>
      </c>
      <c r="K41" s="33">
        <f t="shared" si="15"/>
        <v>1.0619266055045868</v>
      </c>
      <c r="L41" s="33"/>
      <c r="M41" s="33">
        <f t="shared" si="14"/>
        <v>0.57222222222222219</v>
      </c>
      <c r="N41" s="33">
        <f t="shared" si="14"/>
        <v>0.57305555555555565</v>
      </c>
      <c r="O41" s="33">
        <f t="shared" si="14"/>
        <v>0.9090214067278285</v>
      </c>
    </row>
    <row r="42" spans="1:15" s="35" customFormat="1" x14ac:dyDescent="0.25">
      <c r="A42" s="13" t="str">
        <f>'Multi Crystal Silicon'!A42</f>
        <v>HARMONIZED CE(e)D SYSTEM MIN [kWh(e)/W(p)]</v>
      </c>
      <c r="B42" s="33">
        <f t="shared" ref="B42:D43" si="16">B38/1000/B$5*100</f>
        <v>1.4418660287081342</v>
      </c>
      <c r="C42" s="33">
        <f t="shared" si="16"/>
        <v>1.1205263157894738</v>
      </c>
      <c r="D42" s="33">
        <f t="shared" si="16"/>
        <v>0.87989878542510136</v>
      </c>
      <c r="E42" s="33">
        <f>E38/1000/E$5*100</f>
        <v>1.2250896057347664</v>
      </c>
      <c r="F42" s="33"/>
      <c r="G42" s="33">
        <f t="shared" si="15"/>
        <v>0.88981481481481484</v>
      </c>
      <c r="H42" s="33">
        <f t="shared" si="15"/>
        <v>0.97636111111111101</v>
      </c>
      <c r="I42" s="33">
        <f t="shared" si="15"/>
        <v>0.83264279372595451</v>
      </c>
      <c r="J42" s="33">
        <f t="shared" si="15"/>
        <v>0.75274174839185881</v>
      </c>
      <c r="K42" s="33">
        <f t="shared" si="15"/>
        <v>0.71375092270378571</v>
      </c>
      <c r="L42" s="33"/>
      <c r="M42" s="33">
        <f t="shared" si="14"/>
        <v>0.52796451914098974</v>
      </c>
      <c r="N42" s="33">
        <f t="shared" si="14"/>
        <v>0.52379785247432309</v>
      </c>
      <c r="O42" s="33">
        <f t="shared" si="14"/>
        <v>0.67064220183486245</v>
      </c>
    </row>
    <row r="43" spans="1:15" s="35" customFormat="1" x14ac:dyDescent="0.25">
      <c r="A43" s="13" t="str">
        <f>'Multi Crystal Silicon'!A43</f>
        <v>HARMONIZED CE(e)D SYSTEM MAX [kWh(e)/W(p)]</v>
      </c>
      <c r="B43" s="33">
        <f t="shared" si="16"/>
        <v>3.4830143540669858</v>
      </c>
      <c r="C43" s="33">
        <f t="shared" si="16"/>
        <v>2.9915789473684211</v>
      </c>
      <c r="D43" s="33">
        <f t="shared" si="16"/>
        <v>2.6070242914979755</v>
      </c>
      <c r="E43" s="33">
        <f>E39/1000/E$5*100</f>
        <v>4.2831541218637996</v>
      </c>
      <c r="F43" s="33"/>
      <c r="G43" s="33">
        <f t="shared" si="15"/>
        <v>3.5231481481481484</v>
      </c>
      <c r="H43" s="33">
        <f t="shared" si="15"/>
        <v>4.1363611111111114</v>
      </c>
      <c r="I43" s="33">
        <f t="shared" si="15"/>
        <v>3.3576501923646052</v>
      </c>
      <c r="J43" s="33">
        <f t="shared" si="15"/>
        <v>3.451887588315933</v>
      </c>
      <c r="K43" s="33">
        <f t="shared" si="15"/>
        <v>3.4128967626278603</v>
      </c>
      <c r="L43" s="33"/>
      <c r="M43" s="33">
        <f t="shared" si="14"/>
        <v>2.9178804855275442</v>
      </c>
      <c r="N43" s="33">
        <f t="shared" si="14"/>
        <v>2.9137138188608773</v>
      </c>
      <c r="O43" s="33">
        <f t="shared" si="14"/>
        <v>3.2798165137614674</v>
      </c>
    </row>
    <row r="44" spans="1:15" s="35" customFormat="1" x14ac:dyDescent="0.25">
      <c r="A44" s="13" t="str">
        <f>'Multi Crystal Silicon'!A44</f>
        <v>HARMONIZED E(e)ROI [kWh(e)-out/kWh(e)-in]</v>
      </c>
      <c r="B44" s="33"/>
      <c r="C44" s="33"/>
      <c r="D44" s="33"/>
      <c r="E44" s="33">
        <f>8.76*25*0.15/E41</f>
        <v>20.366245694603901</v>
      </c>
      <c r="F44" s="33"/>
      <c r="G44" s="33">
        <f t="shared" ref="G44:K46" si="17">8.76*25*0.15/G41</f>
        <v>25.108280254777075</v>
      </c>
      <c r="H44" s="33">
        <f t="shared" si="17"/>
        <v>14.845780137837531</v>
      </c>
      <c r="I44" s="33">
        <f t="shared" si="17"/>
        <v>28.49323607427057</v>
      </c>
      <c r="J44" s="33">
        <f t="shared" si="17"/>
        <v>31.733973412112267</v>
      </c>
      <c r="K44" s="33">
        <f t="shared" si="17"/>
        <v>30.934341252699795</v>
      </c>
      <c r="L44" s="33"/>
      <c r="M44" s="33">
        <f t="shared" ref="M44:O46" si="18">8.76*25*0.15/M41</f>
        <v>57.407766990291265</v>
      </c>
      <c r="N44" s="33">
        <f t="shared" si="18"/>
        <v>57.324285021812884</v>
      </c>
      <c r="O44" s="33">
        <f t="shared" si="18"/>
        <v>36.137762825904133</v>
      </c>
    </row>
    <row r="45" spans="1:15" s="35" customFormat="1" x14ac:dyDescent="0.25">
      <c r="A45" s="13" t="str">
        <f>'Multi Crystal Silicon'!A45</f>
        <v>HARMONIZED E(e)ROI MIN [kWh(e)-out/kWh(e)-in]</v>
      </c>
      <c r="B45" s="33">
        <f t="shared" ref="B45:D46" si="19">8.76*25*0.15/B42</f>
        <v>22.782976605276254</v>
      </c>
      <c r="C45" s="33">
        <f t="shared" si="19"/>
        <v>29.31658055425082</v>
      </c>
      <c r="D45" s="33">
        <f t="shared" si="19"/>
        <v>37.333839464421281</v>
      </c>
      <c r="E45" s="33">
        <f>8.76*25*0.15/E42</f>
        <v>26.814365125804578</v>
      </c>
      <c r="F45" s="33"/>
      <c r="G45" s="33">
        <f t="shared" si="17"/>
        <v>36.917793964620188</v>
      </c>
      <c r="H45" s="33">
        <f t="shared" si="17"/>
        <v>33.645338416455665</v>
      </c>
      <c r="I45" s="33">
        <f t="shared" si="17"/>
        <v>39.45269237604407</v>
      </c>
      <c r="J45" s="33">
        <f t="shared" si="17"/>
        <v>43.640465099989513</v>
      </c>
      <c r="K45" s="33">
        <f t="shared" si="17"/>
        <v>46.0244588904484</v>
      </c>
      <c r="L45" s="33"/>
      <c r="M45" s="33">
        <f t="shared" si="18"/>
        <v>62.220090193651075</v>
      </c>
      <c r="N45" s="33">
        <f t="shared" si="18"/>
        <v>62.715033757436665</v>
      </c>
      <c r="O45" s="33">
        <f t="shared" si="18"/>
        <v>48.982900136798904</v>
      </c>
    </row>
    <row r="46" spans="1:15" s="35" customFormat="1" x14ac:dyDescent="0.25">
      <c r="A46" s="13" t="str">
        <f>'Multi Crystal Silicon'!A46</f>
        <v>HARMONIZED E(e)ROI MAX [kWh(e)-out/kWh(e)-in]</v>
      </c>
      <c r="B46" s="33">
        <f t="shared" si="19"/>
        <v>9.4314856789614669</v>
      </c>
      <c r="C46" s="33">
        <f t="shared" si="19"/>
        <v>10.980823363828291</v>
      </c>
      <c r="D46" s="33">
        <f t="shared" si="19"/>
        <v>12.600573039204269</v>
      </c>
      <c r="E46" s="33">
        <f>8.76*25*0.15/E43</f>
        <v>7.6695815899581588</v>
      </c>
      <c r="F46" s="33"/>
      <c r="G46" s="33">
        <f t="shared" si="17"/>
        <v>9.3240473061760838</v>
      </c>
      <c r="H46" s="33">
        <f t="shared" si="17"/>
        <v>7.9417630902094567</v>
      </c>
      <c r="I46" s="33">
        <f t="shared" si="17"/>
        <v>9.7836278700806485</v>
      </c>
      <c r="J46" s="33">
        <f t="shared" si="17"/>
        <v>9.5165323781666018</v>
      </c>
      <c r="K46" s="33">
        <f t="shared" si="17"/>
        <v>9.6252545227023436</v>
      </c>
      <c r="L46" s="33"/>
      <c r="M46" s="33">
        <f t="shared" si="18"/>
        <v>11.258171869250093</v>
      </c>
      <c r="N46" s="33">
        <f t="shared" si="18"/>
        <v>11.274271271034703</v>
      </c>
      <c r="O46" s="33">
        <f t="shared" si="18"/>
        <v>10.015804195804197</v>
      </c>
    </row>
    <row r="47" spans="1:15" s="50" customFormat="1" x14ac:dyDescent="0.25">
      <c r="A47" s="21" t="str">
        <f>'Multi Crystal Silicon'!A47</f>
        <v>INSTALLED CAPACITY [GW(p)]</v>
      </c>
      <c r="B47" s="52">
        <v>0.01</v>
      </c>
      <c r="C47" s="52">
        <v>0.01</v>
      </c>
      <c r="D47" s="52">
        <v>0.01</v>
      </c>
      <c r="E47" s="52">
        <v>0.1</v>
      </c>
      <c r="F47" s="52">
        <v>0.21</v>
      </c>
      <c r="G47" s="52">
        <v>0.21</v>
      </c>
      <c r="H47" s="52">
        <v>0.57999999999999996</v>
      </c>
      <c r="I47" s="52">
        <v>1.37</v>
      </c>
      <c r="J47" s="52">
        <v>1.37</v>
      </c>
      <c r="K47" s="52">
        <v>1.37</v>
      </c>
      <c r="L47" s="52">
        <v>2.2599999999999998</v>
      </c>
      <c r="M47" s="52">
        <v>2.2599999999999998</v>
      </c>
      <c r="N47" s="52">
        <v>2.2599999999999998</v>
      </c>
      <c r="O47" s="52">
        <v>4.75</v>
      </c>
    </row>
    <row r="48" spans="1:15" s="35" customFormat="1" x14ac:dyDescent="0.25">
      <c r="A48" s="13" t="str">
        <f>'Multi Crystal Silicon'!A48</f>
        <v>MEAN CE(e)D [kWh(e)/m2]</v>
      </c>
      <c r="B48" s="45">
        <f>AVERAGE(B26:O26)</f>
        <v>94.448194444444425</v>
      </c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</row>
    <row r="49" spans="1:2" ht="17.100000000000001" customHeight="1" x14ac:dyDescent="0.25">
      <c r="A49" s="13" t="str">
        <f>'Multi Crystal Silicon'!A49</f>
        <v>MEAN HARMONIZED CE(e)D [kWh(e)/m2]</v>
      </c>
      <c r="B49" s="45">
        <f>AVERAGE(B36:O36)</f>
        <v>84.645740740740749</v>
      </c>
    </row>
  </sheetData>
  <sortState columnSort="1" ref="B1:P47">
    <sortCondition ref="B2:P2"/>
  </sortState>
  <pageMargins left="0.75" right="0.75" top="1" bottom="1" header="0.5" footer="0.5"/>
  <pageSetup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49"/>
  <sheetViews>
    <sheetView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C20" sqref="C20"/>
    </sheetView>
  </sheetViews>
  <sheetFormatPr defaultColWidth="11" defaultRowHeight="15.75" x14ac:dyDescent="0.25"/>
  <cols>
    <col min="1" max="1" width="59.5" style="18" bestFit="1" customWidth="1"/>
    <col min="2" max="5" width="13.375" style="43" bestFit="1" customWidth="1"/>
    <col min="6" max="8" width="13.375" style="19" bestFit="1" customWidth="1"/>
    <col min="9" max="16384" width="11" style="16"/>
  </cols>
  <sheetData>
    <row r="1" spans="1:8" ht="45" x14ac:dyDescent="0.2">
      <c r="A1" s="1" t="str">
        <f>'Multi Crystal Silicon'!A1</f>
        <v>AUTHOR</v>
      </c>
      <c r="B1" s="2" t="s">
        <v>5</v>
      </c>
      <c r="C1" s="2" t="s">
        <v>41</v>
      </c>
      <c r="D1" s="67" t="s">
        <v>40</v>
      </c>
      <c r="E1" s="2" t="s">
        <v>42</v>
      </c>
      <c r="F1" s="67" t="s">
        <v>13</v>
      </c>
      <c r="G1" s="2" t="s">
        <v>71</v>
      </c>
      <c r="H1" s="2" t="s">
        <v>72</v>
      </c>
    </row>
    <row r="2" spans="1:8" x14ac:dyDescent="0.2">
      <c r="A2" s="1" t="str">
        <f>'Multi Crystal Silicon'!A2</f>
        <v>YEAR</v>
      </c>
      <c r="B2" s="2">
        <v>2000</v>
      </c>
      <c r="C2" s="2">
        <v>2007</v>
      </c>
      <c r="D2" s="67">
        <v>2007</v>
      </c>
      <c r="E2" s="2">
        <v>2008</v>
      </c>
      <c r="F2" s="67">
        <v>2010</v>
      </c>
      <c r="G2" s="19">
        <v>2011</v>
      </c>
      <c r="H2" s="19">
        <v>2011</v>
      </c>
    </row>
    <row r="3" spans="1:8" x14ac:dyDescent="0.2">
      <c r="A3" s="1" t="str">
        <f>'Multi Crystal Silicon'!A3</f>
        <v>LIFETIME [yrs]</v>
      </c>
      <c r="B3" s="2">
        <v>25</v>
      </c>
      <c r="C3" s="2">
        <v>25</v>
      </c>
      <c r="D3" s="2">
        <v>25</v>
      </c>
      <c r="E3" s="2">
        <v>25</v>
      </c>
      <c r="F3" s="2">
        <v>25</v>
      </c>
      <c r="G3" s="2">
        <v>30</v>
      </c>
      <c r="H3" s="2">
        <v>30</v>
      </c>
    </row>
    <row r="4" spans="1:8" x14ac:dyDescent="0.2">
      <c r="A4" s="1" t="str">
        <f>'Multi Crystal Silicon'!A4</f>
        <v>CAPACITY [kW]</v>
      </c>
      <c r="B4" s="2"/>
      <c r="C4" s="2"/>
      <c r="D4" s="2"/>
      <c r="E4" s="2">
        <v>80</v>
      </c>
      <c r="F4" s="2">
        <v>3</v>
      </c>
    </row>
    <row r="5" spans="1:8" x14ac:dyDescent="0.2">
      <c r="A5" s="1" t="str">
        <f>'Multi Crystal Silicon'!A5</f>
        <v>EFFICIENCY [%]</v>
      </c>
      <c r="B5" s="2"/>
      <c r="C5" s="2">
        <v>11</v>
      </c>
      <c r="D5" s="2"/>
      <c r="E5" s="2">
        <v>11</v>
      </c>
      <c r="F5" s="2">
        <v>10.7</v>
      </c>
      <c r="G5" s="2">
        <v>11.7</v>
      </c>
      <c r="H5" s="2">
        <v>11.7</v>
      </c>
    </row>
    <row r="6" spans="1:8" x14ac:dyDescent="0.2">
      <c r="A6" s="1" t="str">
        <f>'Multi Crystal Silicon'!A6</f>
        <v>WAFER THICKNESS [μm]</v>
      </c>
      <c r="B6" s="2"/>
      <c r="C6" s="2"/>
      <c r="D6" s="2"/>
      <c r="E6" s="2"/>
      <c r="F6" s="2"/>
    </row>
    <row r="7" spans="1:8" ht="30" x14ac:dyDescent="0.2">
      <c r="A7" s="1" t="str">
        <f>'Multi Crystal Silicon'!A7</f>
        <v>PRIMARY or ELECTRICITY</v>
      </c>
      <c r="B7" s="2" t="s">
        <v>21</v>
      </c>
      <c r="C7" s="2" t="s">
        <v>52</v>
      </c>
      <c r="D7" s="2" t="s">
        <v>48</v>
      </c>
      <c r="E7" s="2" t="s">
        <v>50</v>
      </c>
      <c r="F7" s="2" t="s">
        <v>20</v>
      </c>
      <c r="G7" s="2" t="s">
        <v>51</v>
      </c>
      <c r="H7" s="2" t="s">
        <v>51</v>
      </c>
    </row>
    <row r="8" spans="1:8" x14ac:dyDescent="0.2">
      <c r="A8" s="1" t="str">
        <f>'Multi Crystal Silicon'!A8</f>
        <v>CONVERSION FACTOR [%]</v>
      </c>
      <c r="B8" s="2">
        <v>30</v>
      </c>
      <c r="C8" s="2">
        <v>36</v>
      </c>
      <c r="D8" s="2">
        <v>32</v>
      </c>
      <c r="E8" s="2">
        <v>30</v>
      </c>
      <c r="F8" s="2">
        <v>35</v>
      </c>
      <c r="G8" s="2">
        <v>30</v>
      </c>
      <c r="H8" s="2">
        <v>30</v>
      </c>
    </row>
    <row r="9" spans="1:8" x14ac:dyDescent="0.2">
      <c r="A9" s="1" t="str">
        <f>'Multi Crystal Silicon'!A9</f>
        <v>CAPACITY FACTOR [%]</v>
      </c>
      <c r="B9" s="2">
        <v>15</v>
      </c>
      <c r="C9" s="2">
        <v>15</v>
      </c>
      <c r="D9" s="2">
        <v>15</v>
      </c>
      <c r="E9" s="2">
        <v>15</v>
      </c>
      <c r="F9" s="2">
        <v>15</v>
      </c>
      <c r="G9" s="2">
        <v>15</v>
      </c>
      <c r="H9" s="2">
        <v>15</v>
      </c>
    </row>
    <row r="10" spans="1:8" x14ac:dyDescent="0.2">
      <c r="A10" s="1" t="str">
        <f>'Multi Crystal Silicon'!A10</f>
        <v>RATED INSOLATION [W/m^2]</v>
      </c>
      <c r="B10" s="2"/>
      <c r="C10" s="2"/>
      <c r="D10" s="2"/>
      <c r="E10" s="2"/>
      <c r="F10" s="2"/>
    </row>
    <row r="11" spans="1:8" x14ac:dyDescent="0.2">
      <c r="A11" s="1" t="str">
        <f>'Multi Crystal Silicon'!A11</f>
        <v>CONSTRUCTION TIME [yrs]</v>
      </c>
      <c r="B11" s="2"/>
      <c r="C11" s="2"/>
      <c r="D11" s="2"/>
      <c r="E11" s="2"/>
      <c r="F11" s="2"/>
    </row>
    <row r="12" spans="1:8" s="51" customFormat="1" x14ac:dyDescent="0.2">
      <c r="A12" s="7" t="str">
        <f>'Multi Crystal Silicon'!A12</f>
        <v>CE(e)D MATERIALS  [kWh(e)/Wp]</v>
      </c>
      <c r="B12" s="24"/>
      <c r="C12" s="24"/>
      <c r="D12" s="24"/>
      <c r="E12" s="24"/>
      <c r="F12" s="24"/>
      <c r="G12" s="47"/>
      <c r="H12" s="47"/>
    </row>
    <row r="13" spans="1:8" s="32" customFormat="1" x14ac:dyDescent="0.2">
      <c r="A13" s="4" t="str">
        <f>'Multi Crystal Silicon'!A13</f>
        <v>ERROR</v>
      </c>
      <c r="B13" s="27"/>
      <c r="C13" s="27"/>
      <c r="D13" s="27"/>
      <c r="E13" s="27"/>
      <c r="F13" s="27"/>
      <c r="G13" s="46"/>
      <c r="H13" s="46"/>
    </row>
    <row r="14" spans="1:8" s="35" customFormat="1" x14ac:dyDescent="0.2">
      <c r="A14" s="1" t="str">
        <f>'Multi Crystal Silicon'!A14</f>
        <v>CE(e)D MANUFACTURE [kWh(e)/Wp]</v>
      </c>
      <c r="B14" s="23"/>
      <c r="C14" s="23"/>
      <c r="D14" s="23"/>
      <c r="E14" s="23"/>
      <c r="F14" s="23"/>
      <c r="G14" s="45"/>
      <c r="H14" s="45"/>
    </row>
    <row r="15" spans="1:8" s="35" customFormat="1" x14ac:dyDescent="0.2">
      <c r="A15" s="1" t="str">
        <f>'Multi Crystal Silicon'!A15</f>
        <v>ERROR</v>
      </c>
      <c r="B15" s="23"/>
      <c r="C15" s="23"/>
      <c r="D15" s="23"/>
      <c r="E15" s="23"/>
      <c r="F15" s="23"/>
      <c r="G15" s="45"/>
      <c r="H15" s="45"/>
    </row>
    <row r="16" spans="1:8" s="51" customFormat="1" x14ac:dyDescent="0.2">
      <c r="A16" s="7" t="str">
        <f>'Multi Crystal Silicon'!A16</f>
        <v>CE(e)D CELL [kWh(e)/Wp]</v>
      </c>
      <c r="B16" s="24"/>
      <c r="C16" s="24"/>
      <c r="D16" s="24"/>
      <c r="E16" s="24"/>
      <c r="F16" s="24"/>
      <c r="G16" s="47"/>
      <c r="H16" s="47"/>
    </row>
    <row r="17" spans="1:8" s="32" customFormat="1" x14ac:dyDescent="0.2">
      <c r="A17" s="4" t="str">
        <f>'Multi Crystal Silicon'!A17</f>
        <v>ERROR</v>
      </c>
      <c r="B17" s="27"/>
      <c r="C17" s="27"/>
      <c r="D17" s="27"/>
      <c r="E17" s="27"/>
      <c r="F17" s="27"/>
      <c r="G17" s="46"/>
      <c r="H17" s="46"/>
    </row>
    <row r="18" spans="1:8" s="35" customFormat="1" x14ac:dyDescent="0.2">
      <c r="A18" s="1" t="str">
        <f>'Multi Crystal Silicon'!A18</f>
        <v>CE(e)D MODULE [kWh(e)/Wp]</v>
      </c>
      <c r="B18" s="23">
        <v>3.0694444444444446</v>
      </c>
      <c r="C18" s="23">
        <v>3.46</v>
      </c>
      <c r="D18" s="23">
        <v>2.4622222222222221</v>
      </c>
      <c r="E18" s="23">
        <v>0.81924999999999981</v>
      </c>
      <c r="F18" s="23"/>
      <c r="G18" s="45">
        <v>0.81944444444444442</v>
      </c>
      <c r="H18" s="23">
        <v>0.8125</v>
      </c>
    </row>
    <row r="19" spans="1:8" s="35" customFormat="1" x14ac:dyDescent="0.2">
      <c r="A19" s="1" t="str">
        <f>'Multi Crystal Silicon'!A19</f>
        <v>ERROR</v>
      </c>
      <c r="B19" s="23">
        <v>0</v>
      </c>
      <c r="C19" s="23">
        <v>0</v>
      </c>
      <c r="D19" s="23">
        <v>0</v>
      </c>
      <c r="E19" s="23">
        <v>0</v>
      </c>
      <c r="F19" s="23"/>
      <c r="G19" s="45"/>
      <c r="H19" s="45"/>
    </row>
    <row r="20" spans="1:8" s="51" customFormat="1" x14ac:dyDescent="0.2">
      <c r="A20" s="7" t="str">
        <f>'Multi Crystal Silicon'!A20</f>
        <v>CE(e)D SYSTEM [kWh(e)/Wp]</v>
      </c>
      <c r="B20" s="24"/>
      <c r="C20" s="24">
        <v>4.0299999999999994</v>
      </c>
      <c r="D20" s="24">
        <v>3.5022222222222221</v>
      </c>
      <c r="E20" s="24">
        <v>1.8650833333333332</v>
      </c>
      <c r="F20" s="24">
        <v>2.8680555555555554</v>
      </c>
      <c r="G20" s="24">
        <v>0.91611111111111121</v>
      </c>
      <c r="H20" s="24">
        <v>0.91750000000000009</v>
      </c>
    </row>
    <row r="21" spans="1:8" s="32" customFormat="1" x14ac:dyDescent="0.2">
      <c r="A21" s="4" t="str">
        <f>'Multi Crystal Silicon'!A21</f>
        <v>ERROR</v>
      </c>
      <c r="B21" s="27"/>
      <c r="C21" s="27">
        <v>0</v>
      </c>
      <c r="D21" s="27">
        <v>0</v>
      </c>
      <c r="E21" s="27">
        <v>0</v>
      </c>
      <c r="F21" s="27">
        <v>0</v>
      </c>
      <c r="G21" s="46"/>
      <c r="H21" s="46"/>
    </row>
    <row r="22" spans="1:8" s="35" customFormat="1" ht="31.5" x14ac:dyDescent="0.25">
      <c r="A22" s="13" t="str">
        <f>'Multi Crystal Silicon'!A22</f>
        <v>TOTAL SYSTEM ENERGY INTENSITY [kWh(e)-in/kWh(e)-out]</v>
      </c>
      <c r="B22" s="33"/>
      <c r="C22" s="33">
        <f t="shared" ref="C22:F23" si="0">C20/8.76/25/0.15</f>
        <v>0.12267884322678842</v>
      </c>
      <c r="D22" s="33">
        <f t="shared" si="0"/>
        <v>0.10661254862168103</v>
      </c>
      <c r="E22" s="33">
        <f t="shared" si="0"/>
        <v>5.6775748351090817E-2</v>
      </c>
      <c r="F22" s="33">
        <f t="shared" si="0"/>
        <v>8.7307627261965171E-2</v>
      </c>
      <c r="G22" s="45"/>
      <c r="H22" s="45"/>
    </row>
    <row r="23" spans="1:8" s="35" customFormat="1" x14ac:dyDescent="0.25">
      <c r="A23" s="13" t="str">
        <f>'Multi Crystal Silicon'!A23</f>
        <v>ERROR</v>
      </c>
      <c r="B23" s="33"/>
      <c r="C23" s="33">
        <f t="shared" si="0"/>
        <v>0</v>
      </c>
      <c r="D23" s="33">
        <f t="shared" si="0"/>
        <v>0</v>
      </c>
      <c r="E23" s="33">
        <f t="shared" si="0"/>
        <v>0</v>
      </c>
      <c r="F23" s="33">
        <f t="shared" si="0"/>
        <v>0</v>
      </c>
      <c r="G23" s="45"/>
      <c r="H23" s="45"/>
    </row>
    <row r="24" spans="1:8" s="50" customFormat="1" x14ac:dyDescent="0.25">
      <c r="A24" s="21" t="str">
        <f>'Multi Crystal Silicon'!A24</f>
        <v>EROI [kWh(e)-out/kWh(e)-in]</v>
      </c>
      <c r="B24" s="31"/>
      <c r="C24" s="31">
        <f>1/C22</f>
        <v>8.1513647642679903</v>
      </c>
      <c r="D24" s="31">
        <f>1/D22</f>
        <v>9.3797588832487317</v>
      </c>
      <c r="E24" s="31">
        <f>1/E22</f>
        <v>17.613154014565925</v>
      </c>
      <c r="F24" s="31">
        <f>1/F22</f>
        <v>11.453753026634381</v>
      </c>
      <c r="G24" s="52">
        <v>36.67</v>
      </c>
      <c r="H24" s="52">
        <v>36.67</v>
      </c>
    </row>
    <row r="25" spans="1:8" s="35" customFormat="1" x14ac:dyDescent="0.25">
      <c r="A25" s="13" t="str">
        <f>'Multi Crystal Silicon'!A25</f>
        <v>EPBT [kWh(e)-in/kWh(e)-out*yrs]</v>
      </c>
      <c r="B25" s="33"/>
      <c r="C25" s="33">
        <f>C3/C24</f>
        <v>3.0669710806697106</v>
      </c>
      <c r="D25" s="33">
        <f>D3/D24</f>
        <v>2.6653137155420259</v>
      </c>
      <c r="E25" s="33">
        <f>E3/E24</f>
        <v>1.4193937087772706</v>
      </c>
      <c r="F25" s="33">
        <f>F3/F24</f>
        <v>2.1826906815491296</v>
      </c>
      <c r="G25" s="68">
        <f>30/G24</f>
        <v>0.81810744477774744</v>
      </c>
      <c r="H25" s="68">
        <f>30/H24</f>
        <v>0.81810744477774744</v>
      </c>
    </row>
    <row r="26" spans="1:8" s="35" customFormat="1" x14ac:dyDescent="0.25">
      <c r="A26" s="13" t="str">
        <f>'Multi Crystal Silicon'!A26</f>
        <v>CE(e)D MODULE [kWh(e)/m2]</v>
      </c>
      <c r="B26" s="33"/>
      <c r="C26" s="33">
        <f>C18*1000*C5/100</f>
        <v>380.6</v>
      </c>
      <c r="D26" s="33"/>
      <c r="E26" s="33">
        <f>E18*1000*E5/100</f>
        <v>90.117499999999978</v>
      </c>
      <c r="F26" s="33"/>
      <c r="G26" s="33">
        <f>G18*1000*G5/100</f>
        <v>95.875</v>
      </c>
      <c r="H26" s="33">
        <f>H18*1000*H5/100</f>
        <v>95.0625</v>
      </c>
    </row>
    <row r="27" spans="1:8" s="35" customFormat="1" x14ac:dyDescent="0.25">
      <c r="A27" s="13" t="str">
        <f>'Multi Crystal Silicon'!A27</f>
        <v>CE(e)D SYSTEM [kWh(e)/m2]</v>
      </c>
      <c r="B27" s="33"/>
      <c r="C27" s="33">
        <f>C20*1000*C5/100</f>
        <v>443.29999999999995</v>
      </c>
      <c r="D27" s="33"/>
      <c r="E27" s="33">
        <f>E20*1000*E5/100</f>
        <v>205.15916666666664</v>
      </c>
      <c r="F27" s="33">
        <f>F20*1000*F5/100</f>
        <v>306.8819444444444</v>
      </c>
      <c r="G27" s="33">
        <f>G20*1000*G5/100</f>
        <v>107.185</v>
      </c>
      <c r="H27" s="33">
        <f>H20*1000*H5/100</f>
        <v>107.3475</v>
      </c>
    </row>
    <row r="28" spans="1:8" s="35" customFormat="1" x14ac:dyDescent="0.25">
      <c r="A28" s="13" t="str">
        <f>'Multi Crystal Silicon'!A28</f>
        <v>CE(e)D BOS REAL [kWh(e)/m2]</v>
      </c>
      <c r="B28" s="33"/>
      <c r="C28" s="33">
        <f>C27-C26</f>
        <v>62.699999999999932</v>
      </c>
      <c r="D28" s="33"/>
      <c r="E28" s="33">
        <f>E27-E26</f>
        <v>115.04166666666666</v>
      </c>
      <c r="F28" s="33"/>
      <c r="G28" s="33">
        <f>G27-G26</f>
        <v>11.310000000000002</v>
      </c>
      <c r="H28" s="33">
        <f>H27-H26</f>
        <v>12.284999999999997</v>
      </c>
    </row>
    <row r="29" spans="1:8" s="35" customFormat="1" x14ac:dyDescent="0.25">
      <c r="A29" s="13" t="str">
        <f>'Multi Crystal Silicon'!A29</f>
        <v>CE(e)D BOS MIN [kWh(e)/m2]</v>
      </c>
      <c r="B29" s="33"/>
      <c r="C29" s="33">
        <v>10.6</v>
      </c>
      <c r="D29" s="33"/>
      <c r="E29" s="33">
        <v>10.6</v>
      </c>
      <c r="F29" s="33"/>
      <c r="G29" s="33">
        <v>10.6</v>
      </c>
      <c r="H29" s="33">
        <v>10.6</v>
      </c>
    </row>
    <row r="30" spans="1:8" s="35" customFormat="1" x14ac:dyDescent="0.25">
      <c r="A30" s="13" t="str">
        <f>'Multi Crystal Silicon'!A30</f>
        <v>CE(e)D SYSTEM MIN [kWh(e)/m2]</v>
      </c>
      <c r="B30" s="33"/>
      <c r="C30" s="33">
        <f>C26+C29</f>
        <v>391.20000000000005</v>
      </c>
      <c r="D30" s="33"/>
      <c r="E30" s="33">
        <f>E26+E29</f>
        <v>100.71749999999997</v>
      </c>
      <c r="F30" s="33"/>
      <c r="G30" s="33">
        <f>G26+G29</f>
        <v>106.47499999999999</v>
      </c>
      <c r="H30" s="33">
        <f>H26+H29</f>
        <v>105.66249999999999</v>
      </c>
    </row>
    <row r="31" spans="1:8" s="35" customFormat="1" x14ac:dyDescent="0.25">
      <c r="A31" s="13" t="str">
        <f>'Multi Crystal Silicon'!A31</f>
        <v>CE(e)D SYSTEM MIN [kWh(e)/Wp]</v>
      </c>
      <c r="B31" s="33"/>
      <c r="C31" s="33">
        <f>C30/1000/C5*100</f>
        <v>3.5563636363636366</v>
      </c>
      <c r="D31" s="33"/>
      <c r="E31" s="33">
        <f>E30/1000/E5*100</f>
        <v>0.91561363636363613</v>
      </c>
      <c r="F31" s="33"/>
      <c r="G31" s="33">
        <f>G30/1000/G5*100</f>
        <v>0.91004273504273514</v>
      </c>
      <c r="H31" s="33">
        <f>H30/1000/H5*100</f>
        <v>0.90309829059829072</v>
      </c>
    </row>
    <row r="32" spans="1:8" s="35" customFormat="1" x14ac:dyDescent="0.25">
      <c r="A32" s="13" t="str">
        <f>'Multi Crystal Silicon'!A32</f>
        <v>E(e)ROI MIN [kWh(e)-out/kWh(e)-in]</v>
      </c>
      <c r="B32" s="33"/>
      <c r="C32" s="33">
        <f>1/(C31/8.76/C3/0.15)</f>
        <v>9.2369631901840474</v>
      </c>
      <c r="D32" s="33"/>
      <c r="E32" s="33">
        <f>1/(E31/8.76/E3/0.15)</f>
        <v>35.877578375158244</v>
      </c>
      <c r="F32" s="33"/>
      <c r="G32" s="33">
        <f>1/(G31/8.76/G3/0.15)</f>
        <v>43.316647100258265</v>
      </c>
      <c r="H32" s="33">
        <f>1/(H31/8.76/H3/0.15)</f>
        <v>43.649733822311596</v>
      </c>
    </row>
    <row r="33" spans="1:8" s="35" customFormat="1" x14ac:dyDescent="0.25">
      <c r="A33" s="13" t="str">
        <f>'Multi Crystal Silicon'!A33</f>
        <v>CE(e)D SYSTEM MAX [kWh/m2]</v>
      </c>
      <c r="B33" s="33"/>
      <c r="C33" s="33">
        <f>C26+295</f>
        <v>675.6</v>
      </c>
      <c r="D33" s="33"/>
      <c r="E33" s="33">
        <f>E26+295</f>
        <v>385.11749999999995</v>
      </c>
      <c r="F33" s="33"/>
      <c r="G33" s="33">
        <f>G26+295</f>
        <v>390.875</v>
      </c>
      <c r="H33" s="33">
        <f>H26+295</f>
        <v>390.0625</v>
      </c>
    </row>
    <row r="34" spans="1:8" s="35" customFormat="1" x14ac:dyDescent="0.25">
      <c r="A34" s="13" t="str">
        <f>'Multi Crystal Silicon'!A34</f>
        <v>CE(e)D SYSTEM MAX [kWh/Wp</v>
      </c>
      <c r="B34" s="33"/>
      <c r="C34" s="33">
        <f>C33/10/C5</f>
        <v>6.1418181818181816</v>
      </c>
      <c r="D34" s="33"/>
      <c r="E34" s="33">
        <f>E33/10/E5</f>
        <v>3.501068181818181</v>
      </c>
      <c r="F34" s="33"/>
      <c r="G34" s="33">
        <f>G33/10/G5</f>
        <v>3.3408119658119659</v>
      </c>
      <c r="H34" s="33">
        <f>H33/10/H5</f>
        <v>3.3338675213675217</v>
      </c>
    </row>
    <row r="35" spans="1:8" s="35" customFormat="1" x14ac:dyDescent="0.25">
      <c r="A35" s="13" t="str">
        <f>'Multi Crystal Silicon'!A35</f>
        <v>E(e)ROI MAX [kWh(e)-out/kWh(e)-in]</v>
      </c>
      <c r="B35" s="33"/>
      <c r="C35" s="33">
        <f>8.76*25*0.15/C34</f>
        <v>5.3485790408525755</v>
      </c>
      <c r="D35" s="33"/>
      <c r="E35" s="33">
        <f>8.76*25*0.15/E34</f>
        <v>9.3828506884262612</v>
      </c>
      <c r="F35" s="33"/>
      <c r="G35" s="33">
        <f>8.76*25*0.15/G34</f>
        <v>9.8329389190917809</v>
      </c>
      <c r="H35" s="33">
        <f>8.76*25*0.15/H34</f>
        <v>9.8534209261336319</v>
      </c>
    </row>
    <row r="36" spans="1:8" s="35" customFormat="1" x14ac:dyDescent="0.25">
      <c r="A36" s="13" t="str">
        <f>'Multi Crystal Silicon'!A36</f>
        <v>HARMONIZED CE(e)D MODULE [kWh(e)/m2]</v>
      </c>
      <c r="B36" s="33"/>
      <c r="C36" s="33">
        <f>C26*30/C8</f>
        <v>317.16666666666669</v>
      </c>
      <c r="D36" s="33"/>
      <c r="E36" s="33">
        <f>E26*30/E8</f>
        <v>90.117499999999978</v>
      </c>
      <c r="F36" s="33"/>
      <c r="G36" s="33">
        <f>G26*30/G8</f>
        <v>95.875</v>
      </c>
      <c r="H36" s="33">
        <f>H26*30/H8</f>
        <v>95.0625</v>
      </c>
    </row>
    <row r="37" spans="1:8" s="35" customFormat="1" x14ac:dyDescent="0.25">
      <c r="A37" s="13" t="str">
        <f>'Multi Crystal Silicon'!A37</f>
        <v>HARMONIZED CE(e)D SYSTEM [kWh(e)/m2]</v>
      </c>
      <c r="B37" s="33"/>
      <c r="C37" s="33">
        <f>C27*30/C8</f>
        <v>369.41666666666663</v>
      </c>
      <c r="D37" s="33"/>
      <c r="E37" s="33">
        <f>E27*30/E8</f>
        <v>205.15916666666664</v>
      </c>
      <c r="F37" s="33">
        <f>F27*30/F8</f>
        <v>263.04166666666663</v>
      </c>
      <c r="G37" s="33">
        <f>G27*30/G8</f>
        <v>107.185</v>
      </c>
      <c r="H37" s="33">
        <f>H27*30/H8</f>
        <v>107.3475</v>
      </c>
    </row>
    <row r="38" spans="1:8" s="35" customFormat="1" x14ac:dyDescent="0.25">
      <c r="A38" s="13" t="str">
        <f>'Multi Crystal Silicon'!A38</f>
        <v>HARMONIZED CE(e)D SYSTEM MIN [kWh(e)/m2]</v>
      </c>
      <c r="B38" s="33"/>
      <c r="C38" s="33">
        <f>C30*30/C8</f>
        <v>326.00000000000006</v>
      </c>
      <c r="D38" s="33"/>
      <c r="E38" s="33">
        <f>E30*30/E8</f>
        <v>100.71749999999997</v>
      </c>
      <c r="F38" s="33"/>
      <c r="G38" s="33">
        <f>G30*30/G8</f>
        <v>106.47499999999999</v>
      </c>
      <c r="H38" s="33">
        <f>H30*30/H8</f>
        <v>105.66249999999999</v>
      </c>
    </row>
    <row r="39" spans="1:8" s="35" customFormat="1" x14ac:dyDescent="0.25">
      <c r="A39" s="13" t="str">
        <f>'Multi Crystal Silicon'!A39</f>
        <v>HARMONIZED CE(e)D SYSTEM MAX [kWh(e)/m2]</v>
      </c>
      <c r="B39" s="33"/>
      <c r="C39" s="33">
        <f>C33*30/C8</f>
        <v>563</v>
      </c>
      <c r="D39" s="33"/>
      <c r="E39" s="33">
        <f>E33*30/E8</f>
        <v>385.11749999999995</v>
      </c>
      <c r="F39" s="33"/>
      <c r="G39" s="33">
        <f>G33*30/G8</f>
        <v>390.875</v>
      </c>
      <c r="H39" s="33">
        <f>H33*30/H8</f>
        <v>390.0625</v>
      </c>
    </row>
    <row r="40" spans="1:8" s="35" customFormat="1" x14ac:dyDescent="0.25">
      <c r="A40" s="13" t="str">
        <f>'Multi Crystal Silicon'!A40</f>
        <v>HARMONIZED CE(e)D MODULE [kWh(e)/W(p)]</v>
      </c>
      <c r="B40" s="33"/>
      <c r="C40" s="33">
        <f>C36/1000/C$5*100</f>
        <v>2.8833333333333337</v>
      </c>
      <c r="D40" s="33"/>
      <c r="E40" s="33">
        <f>E36/1000/E$5*100</f>
        <v>0.81924999999999981</v>
      </c>
      <c r="F40" s="33"/>
      <c r="G40" s="33">
        <f t="shared" ref="G40:H43" si="1">G36/1000/G$5*100</f>
        <v>0.81944444444444453</v>
      </c>
      <c r="H40" s="33">
        <f t="shared" si="1"/>
        <v>0.8125</v>
      </c>
    </row>
    <row r="41" spans="1:8" s="35" customFormat="1" x14ac:dyDescent="0.25">
      <c r="A41" s="13" t="str">
        <f>'Multi Crystal Silicon'!A41</f>
        <v>HARMONIZED CE(e)D SYSTEM [kWh(e)/W(p)]</v>
      </c>
      <c r="B41" s="33"/>
      <c r="C41" s="33">
        <f>C37/1000/C$5*100</f>
        <v>3.3583333333333325</v>
      </c>
      <c r="D41" s="33"/>
      <c r="E41" s="33">
        <f>E37/1000/E$5*100</f>
        <v>1.8650833333333332</v>
      </c>
      <c r="F41" s="33">
        <f>F37/1000/F$5*100</f>
        <v>2.458333333333333</v>
      </c>
      <c r="G41" s="33">
        <f t="shared" si="1"/>
        <v>0.9161111111111111</v>
      </c>
      <c r="H41" s="33">
        <f t="shared" si="1"/>
        <v>0.91750000000000009</v>
      </c>
    </row>
    <row r="42" spans="1:8" s="35" customFormat="1" x14ac:dyDescent="0.25">
      <c r="A42" s="13" t="str">
        <f>'Multi Crystal Silicon'!A42</f>
        <v>HARMONIZED CE(e)D SYSTEM MIN [kWh(e)/W(p)]</v>
      </c>
      <c r="B42" s="33"/>
      <c r="C42" s="33">
        <f>C38/1000/C$5*100</f>
        <v>2.9636363636363643</v>
      </c>
      <c r="D42" s="33"/>
      <c r="E42" s="33">
        <f>E38/1000/E$5*100</f>
        <v>0.91561363636363613</v>
      </c>
      <c r="F42" s="33"/>
      <c r="G42" s="33">
        <f t="shared" si="1"/>
        <v>0.91004273504273514</v>
      </c>
      <c r="H42" s="33">
        <f t="shared" si="1"/>
        <v>0.90309829059829072</v>
      </c>
    </row>
    <row r="43" spans="1:8" s="35" customFormat="1" x14ac:dyDescent="0.25">
      <c r="A43" s="13" t="str">
        <f>'Multi Crystal Silicon'!A43</f>
        <v>HARMONIZED CE(e)D SYSTEM MAX [kWh(e)/W(p)]</v>
      </c>
      <c r="B43" s="33"/>
      <c r="C43" s="33">
        <f>C39/1000/C$5*100</f>
        <v>5.1181818181818173</v>
      </c>
      <c r="D43" s="33"/>
      <c r="E43" s="33">
        <f>E39/1000/E$5*100</f>
        <v>3.5010681818181815</v>
      </c>
      <c r="F43" s="33"/>
      <c r="G43" s="33">
        <f t="shared" si="1"/>
        <v>3.3408119658119655</v>
      </c>
      <c r="H43" s="33">
        <f t="shared" si="1"/>
        <v>3.3338675213675213</v>
      </c>
    </row>
    <row r="44" spans="1:8" s="35" customFormat="1" x14ac:dyDescent="0.25">
      <c r="A44" s="13" t="str">
        <f>'Multi Crystal Silicon'!A44</f>
        <v>HARMONIZED E(e)ROI [kWh(e)-out/kWh(e)-in]</v>
      </c>
      <c r="B44" s="33"/>
      <c r="C44" s="33">
        <f>8.76*25*0.15/C41</f>
        <v>9.7816377171215905</v>
      </c>
      <c r="D44" s="33"/>
      <c r="E44" s="33">
        <f>8.76*25*0.15/E41</f>
        <v>17.613154014565929</v>
      </c>
      <c r="F44" s="33">
        <f>8.76*25*0.15/F41</f>
        <v>13.362711864406782</v>
      </c>
      <c r="G44" s="33">
        <f>8.76*25*0.15/G41</f>
        <v>35.858095815645846</v>
      </c>
      <c r="H44" s="33">
        <f>8.76*25*0.15/H41</f>
        <v>35.803814713896458</v>
      </c>
    </row>
    <row r="45" spans="1:8" s="35" customFormat="1" x14ac:dyDescent="0.25">
      <c r="A45" s="13" t="str">
        <f>'Multi Crystal Silicon'!A45</f>
        <v>HARMONIZED E(e)ROI MIN [kWh(e)-out/kWh(e)-in]</v>
      </c>
      <c r="B45" s="33"/>
      <c r="C45" s="33">
        <f>8.76*25*0.15/C42</f>
        <v>11.084355828220858</v>
      </c>
      <c r="D45" s="33"/>
      <c r="E45" s="33">
        <f>8.76*25*0.15/E42</f>
        <v>35.877578375158251</v>
      </c>
      <c r="F45" s="33"/>
      <c r="G45" s="33">
        <f>8.76*25*0.15/G42</f>
        <v>36.097205916881897</v>
      </c>
      <c r="H45" s="33">
        <f>8.76*25*0.15/H42</f>
        <v>36.374778185259665</v>
      </c>
    </row>
    <row r="46" spans="1:8" s="35" customFormat="1" x14ac:dyDescent="0.25">
      <c r="A46" s="13" t="str">
        <f>'Multi Crystal Silicon'!A46</f>
        <v>HARMONIZED E(e)ROI MAX [kWh(e)-out/kWh(e)-in]</v>
      </c>
      <c r="B46" s="33"/>
      <c r="C46" s="33">
        <f>8.76*25*0.15/C43</f>
        <v>6.4182948490230922</v>
      </c>
      <c r="D46" s="33"/>
      <c r="E46" s="33">
        <f>8.76*25*0.15/E43</f>
        <v>9.3828506884262612</v>
      </c>
      <c r="F46" s="33"/>
      <c r="G46" s="33">
        <f>8.76*25*0.15/G43</f>
        <v>9.8329389190917826</v>
      </c>
      <c r="H46" s="33">
        <f>8.76*25*0.15/H43</f>
        <v>9.8534209261336336</v>
      </c>
    </row>
    <row r="47" spans="1:8" s="50" customFormat="1" x14ac:dyDescent="0.25">
      <c r="A47" s="21" t="str">
        <f>'Multi Crystal Silicon'!A47</f>
        <v>INSTALLED CAPACITY [GW(p)]</v>
      </c>
      <c r="B47" s="52">
        <v>0</v>
      </c>
      <c r="C47" s="52">
        <v>0.03</v>
      </c>
      <c r="D47" s="52">
        <v>0.03</v>
      </c>
      <c r="E47" s="54">
        <v>0.09</v>
      </c>
      <c r="F47" s="54">
        <v>0.51</v>
      </c>
      <c r="G47" s="54">
        <v>1.4</v>
      </c>
      <c r="H47" s="54">
        <v>1.4</v>
      </c>
    </row>
    <row r="48" spans="1:8" s="35" customFormat="1" x14ac:dyDescent="0.25">
      <c r="A48" s="13" t="str">
        <f>'Multi Crystal Silicon'!A48</f>
        <v>MEAN CE(e)D [kWh(e)/m2]</v>
      </c>
      <c r="B48" s="48">
        <f>AVERAGE(B26:H26)</f>
        <v>165.41374999999999</v>
      </c>
      <c r="C48" s="48"/>
      <c r="D48" s="48"/>
      <c r="E48" s="48"/>
      <c r="F48" s="45"/>
      <c r="G48" s="45"/>
      <c r="H48" s="45"/>
    </row>
    <row r="49" spans="1:2" x14ac:dyDescent="0.25">
      <c r="A49" s="13" t="str">
        <f>'Multi Crystal Silicon'!A49</f>
        <v>MEAN HARMONIZED CE(e)D [kWh(e)/m2]</v>
      </c>
      <c r="B49" s="48">
        <f>AVERAGE(B36:H36)</f>
        <v>149.55541666666667</v>
      </c>
    </row>
  </sheetData>
  <sortState columnSort="1" ref="B1:J47">
    <sortCondition ref="B2:J2"/>
  </sortState>
  <pageMargins left="0.75" right="0.75" top="1" bottom="1" header="0.5" footer="0.5"/>
  <pageSetup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DU49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4" sqref="A4:XFD4"/>
    </sheetView>
  </sheetViews>
  <sheetFormatPr defaultColWidth="11" defaultRowHeight="15.75" x14ac:dyDescent="0.25"/>
  <cols>
    <col min="1" max="1" width="58.75" style="13" customWidth="1"/>
    <col min="2" max="26" width="13.875" style="63" bestFit="1" customWidth="1"/>
    <col min="27" max="16384" width="11" style="35"/>
  </cols>
  <sheetData>
    <row r="1" spans="1:125" s="16" customFormat="1" x14ac:dyDescent="0.2">
      <c r="A1" s="1" t="str">
        <f>'Multi Crystal Silicon'!A1</f>
        <v>AUTHOR</v>
      </c>
      <c r="B1" s="55" t="s">
        <v>57</v>
      </c>
      <c r="C1" s="55" t="s">
        <v>58</v>
      </c>
      <c r="D1" s="55" t="s">
        <v>59</v>
      </c>
      <c r="E1" s="55" t="s">
        <v>59</v>
      </c>
      <c r="F1" s="55" t="s">
        <v>59</v>
      </c>
      <c r="G1" s="55" t="s">
        <v>59</v>
      </c>
      <c r="H1" s="55" t="s">
        <v>59</v>
      </c>
      <c r="I1" s="55" t="s">
        <v>59</v>
      </c>
      <c r="J1" s="55" t="s">
        <v>59</v>
      </c>
      <c r="K1" s="55" t="s">
        <v>59</v>
      </c>
      <c r="L1" s="55" t="s">
        <v>60</v>
      </c>
      <c r="M1" s="55" t="s">
        <v>60</v>
      </c>
      <c r="N1" s="55" t="s">
        <v>57</v>
      </c>
      <c r="O1" s="55" t="s">
        <v>57</v>
      </c>
      <c r="P1" s="55" t="s">
        <v>57</v>
      </c>
      <c r="Q1" s="55" t="s">
        <v>57</v>
      </c>
      <c r="R1" s="55" t="s">
        <v>57</v>
      </c>
      <c r="S1" s="55" t="s">
        <v>57</v>
      </c>
      <c r="T1" s="55" t="s">
        <v>57</v>
      </c>
      <c r="U1" s="55" t="s">
        <v>57</v>
      </c>
      <c r="V1" s="55" t="s">
        <v>57</v>
      </c>
      <c r="W1" s="55" t="s">
        <v>57</v>
      </c>
      <c r="X1" s="55" t="s">
        <v>57</v>
      </c>
      <c r="Y1" s="55" t="s">
        <v>57</v>
      </c>
      <c r="Z1" s="55" t="s">
        <v>57</v>
      </c>
    </row>
    <row r="2" spans="1:125" s="16" customFormat="1" x14ac:dyDescent="0.2">
      <c r="A2" s="1" t="str">
        <f>'Multi Crystal Silicon'!A2</f>
        <v>YEAR</v>
      </c>
      <c r="B2" s="55">
        <v>2011</v>
      </c>
      <c r="C2" s="55">
        <v>2012</v>
      </c>
      <c r="D2" s="55">
        <v>2010</v>
      </c>
      <c r="E2" s="55">
        <v>2010</v>
      </c>
      <c r="F2" s="55">
        <v>2010</v>
      </c>
      <c r="G2" s="55">
        <v>2010</v>
      </c>
      <c r="H2" s="55">
        <v>2010</v>
      </c>
      <c r="I2" s="55">
        <v>2010</v>
      </c>
      <c r="J2" s="55">
        <v>2010</v>
      </c>
      <c r="K2" s="55">
        <v>2010</v>
      </c>
      <c r="L2" s="55">
        <v>2009</v>
      </c>
      <c r="M2" s="55">
        <v>2009</v>
      </c>
      <c r="N2" s="55">
        <v>2012</v>
      </c>
      <c r="O2" s="55">
        <v>2013</v>
      </c>
      <c r="P2" s="55">
        <v>2013</v>
      </c>
      <c r="Q2" s="55">
        <v>2013</v>
      </c>
      <c r="R2" s="55">
        <v>2013</v>
      </c>
      <c r="S2" s="55">
        <v>2013</v>
      </c>
      <c r="T2" s="55">
        <v>2013</v>
      </c>
      <c r="U2" s="55">
        <v>2013</v>
      </c>
      <c r="V2" s="55">
        <v>2013</v>
      </c>
      <c r="W2" s="55">
        <v>2013</v>
      </c>
      <c r="X2" s="55">
        <v>2013</v>
      </c>
      <c r="Y2" s="55">
        <v>2013</v>
      </c>
      <c r="Z2" s="55">
        <v>2013</v>
      </c>
    </row>
    <row r="3" spans="1:125" s="16" customFormat="1" x14ac:dyDescent="0.2">
      <c r="A3" s="90" t="str">
        <f>'Multi Crystal Silicon'!A3</f>
        <v>LIFETIME [yrs]</v>
      </c>
      <c r="B3" s="96">
        <v>15</v>
      </c>
      <c r="C3" s="55">
        <v>15</v>
      </c>
      <c r="D3" s="55">
        <v>15</v>
      </c>
      <c r="E3" s="55">
        <v>15</v>
      </c>
      <c r="F3" s="98">
        <v>15</v>
      </c>
      <c r="G3" s="55">
        <v>15</v>
      </c>
      <c r="H3" s="55">
        <v>15</v>
      </c>
      <c r="I3" s="55">
        <v>15</v>
      </c>
      <c r="J3" s="55">
        <v>15</v>
      </c>
      <c r="K3" s="91">
        <v>15</v>
      </c>
      <c r="L3" s="55">
        <v>15</v>
      </c>
      <c r="M3" s="55">
        <v>15</v>
      </c>
      <c r="N3" s="55">
        <v>5</v>
      </c>
      <c r="O3" s="55">
        <v>5</v>
      </c>
      <c r="P3" s="55">
        <v>5</v>
      </c>
      <c r="Q3" s="55">
        <v>5</v>
      </c>
      <c r="R3" s="55">
        <v>5</v>
      </c>
      <c r="S3" s="55">
        <v>5</v>
      </c>
      <c r="T3" s="55">
        <v>5</v>
      </c>
      <c r="U3" s="55">
        <v>5</v>
      </c>
      <c r="V3" s="55">
        <v>5</v>
      </c>
      <c r="W3" s="96">
        <v>5</v>
      </c>
      <c r="X3" s="100">
        <v>5</v>
      </c>
      <c r="Y3" s="96">
        <v>5</v>
      </c>
      <c r="Z3" s="103">
        <v>5</v>
      </c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5"/>
    </row>
    <row r="4" spans="1:125" s="89" customFormat="1" x14ac:dyDescent="0.2">
      <c r="A4" s="95" t="str">
        <f>'Multi Crystal Silicon'!A4</f>
        <v>CAPACITY [kW]</v>
      </c>
      <c r="B4" s="97"/>
      <c r="C4" s="93"/>
      <c r="D4" s="97"/>
      <c r="E4" s="93"/>
      <c r="F4" s="97"/>
      <c r="G4" s="97"/>
      <c r="H4" s="94"/>
      <c r="I4" s="97"/>
      <c r="J4" s="97"/>
      <c r="K4" s="97"/>
      <c r="L4" s="97"/>
      <c r="M4" s="92"/>
      <c r="N4" s="93"/>
      <c r="O4" s="93"/>
      <c r="P4" s="94"/>
      <c r="Q4" s="97"/>
      <c r="R4" s="94"/>
      <c r="S4" s="97"/>
      <c r="T4" s="97"/>
      <c r="U4" s="97"/>
      <c r="V4" s="97"/>
      <c r="W4" s="94"/>
      <c r="X4" s="97"/>
      <c r="Y4" s="94"/>
      <c r="Z4" s="102"/>
      <c r="AA4" s="101"/>
    </row>
    <row r="5" spans="1:125" s="16" customFormat="1" x14ac:dyDescent="0.2">
      <c r="A5" s="1" t="str">
        <f>'Multi Crystal Silicon'!A5</f>
        <v>EFFICIENCY [%]</v>
      </c>
      <c r="B5" s="96">
        <v>2</v>
      </c>
      <c r="C5" s="55">
        <v>3</v>
      </c>
      <c r="D5" s="55">
        <v>4.5</v>
      </c>
      <c r="E5" s="55">
        <v>4.76</v>
      </c>
      <c r="F5" s="99">
        <v>5</v>
      </c>
      <c r="G5" s="55">
        <v>5.3</v>
      </c>
      <c r="H5" s="55">
        <v>5.4</v>
      </c>
      <c r="I5" s="55">
        <v>5.5</v>
      </c>
      <c r="J5" s="55">
        <v>6.1</v>
      </c>
      <c r="K5" s="55">
        <v>7.4</v>
      </c>
      <c r="L5" s="55">
        <v>5</v>
      </c>
      <c r="M5" s="55">
        <v>10</v>
      </c>
      <c r="N5" s="55">
        <v>3</v>
      </c>
      <c r="O5" s="55">
        <v>3</v>
      </c>
      <c r="P5" s="55">
        <v>3</v>
      </c>
      <c r="Q5" s="55">
        <v>3</v>
      </c>
      <c r="R5" s="96">
        <v>3</v>
      </c>
      <c r="S5" s="100">
        <v>3</v>
      </c>
      <c r="T5" s="100">
        <v>3</v>
      </c>
      <c r="U5" s="100">
        <v>3</v>
      </c>
      <c r="V5" s="100">
        <v>3</v>
      </c>
      <c r="W5" s="96">
        <v>3</v>
      </c>
      <c r="X5" s="55">
        <v>3</v>
      </c>
      <c r="Y5" s="96">
        <v>3</v>
      </c>
      <c r="Z5" s="55">
        <v>3</v>
      </c>
      <c r="AA5" s="106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5"/>
    </row>
    <row r="6" spans="1:125" s="16" customFormat="1" x14ac:dyDescent="0.2">
      <c r="A6" s="1" t="str">
        <f>'Multi Crystal Silicon'!A6</f>
        <v>WAFER THICKNESS [μm]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125" s="16" customFormat="1" ht="30" x14ac:dyDescent="0.2">
      <c r="A7" s="1" t="str">
        <f>'Multi Crystal Silicon'!A7</f>
        <v>PRIMARY or ELECTRICITY</v>
      </c>
      <c r="B7" s="57" t="s">
        <v>20</v>
      </c>
      <c r="C7" s="57" t="s">
        <v>104</v>
      </c>
      <c r="D7" s="57" t="s">
        <v>105</v>
      </c>
      <c r="E7" s="57" t="s">
        <v>105</v>
      </c>
      <c r="F7" s="57" t="s">
        <v>105</v>
      </c>
      <c r="G7" s="57" t="s">
        <v>105</v>
      </c>
      <c r="H7" s="57" t="s">
        <v>105</v>
      </c>
      <c r="I7" s="57" t="s">
        <v>105</v>
      </c>
      <c r="J7" s="57" t="s">
        <v>105</v>
      </c>
      <c r="K7" s="57" t="s">
        <v>105</v>
      </c>
      <c r="L7" s="57" t="s">
        <v>104</v>
      </c>
      <c r="M7" s="57" t="s">
        <v>104</v>
      </c>
      <c r="N7" s="57" t="s">
        <v>105</v>
      </c>
      <c r="O7" s="57" t="s">
        <v>104</v>
      </c>
      <c r="P7" s="57" t="s">
        <v>104</v>
      </c>
      <c r="Q7" s="57" t="s">
        <v>104</v>
      </c>
      <c r="R7" s="57" t="s">
        <v>104</v>
      </c>
      <c r="S7" s="57" t="s">
        <v>104</v>
      </c>
      <c r="T7" s="57" t="s">
        <v>104</v>
      </c>
      <c r="U7" s="57" t="s">
        <v>104</v>
      </c>
      <c r="V7" s="57" t="s">
        <v>104</v>
      </c>
      <c r="W7" s="57" t="s">
        <v>104</v>
      </c>
      <c r="X7" s="57" t="s">
        <v>104</v>
      </c>
      <c r="Y7" s="57" t="s">
        <v>104</v>
      </c>
      <c r="Z7" s="57" t="s">
        <v>104</v>
      </c>
    </row>
    <row r="8" spans="1:125" s="16" customFormat="1" x14ac:dyDescent="0.2">
      <c r="A8" s="1" t="str">
        <f>'Multi Crystal Silicon'!A8</f>
        <v>CONVERSION FACTOR [%]</v>
      </c>
      <c r="B8" s="56">
        <v>35</v>
      </c>
      <c r="C8" s="55">
        <v>35</v>
      </c>
      <c r="D8" s="55">
        <v>30</v>
      </c>
      <c r="E8" s="55">
        <v>30</v>
      </c>
      <c r="F8" s="55">
        <v>30</v>
      </c>
      <c r="G8" s="55">
        <v>30</v>
      </c>
      <c r="H8" s="55">
        <v>30</v>
      </c>
      <c r="I8" s="55">
        <v>30</v>
      </c>
      <c r="J8" s="55">
        <v>30</v>
      </c>
      <c r="K8" s="55">
        <v>30</v>
      </c>
      <c r="L8" s="55">
        <v>35</v>
      </c>
      <c r="M8" s="55">
        <v>35</v>
      </c>
      <c r="N8" s="55">
        <v>30</v>
      </c>
      <c r="O8" s="55">
        <v>35</v>
      </c>
      <c r="P8" s="55">
        <v>35</v>
      </c>
      <c r="Q8" s="55">
        <v>35</v>
      </c>
      <c r="R8" s="55">
        <v>35</v>
      </c>
      <c r="S8" s="55">
        <v>35</v>
      </c>
      <c r="T8" s="55">
        <v>35</v>
      </c>
      <c r="U8" s="55">
        <v>35</v>
      </c>
      <c r="V8" s="55">
        <v>35</v>
      </c>
      <c r="W8" s="55">
        <v>35</v>
      </c>
      <c r="X8" s="55">
        <v>35</v>
      </c>
      <c r="Y8" s="55">
        <v>35</v>
      </c>
      <c r="Z8" s="55">
        <v>35</v>
      </c>
    </row>
    <row r="9" spans="1:125" s="16" customFormat="1" x14ac:dyDescent="0.2">
      <c r="A9" s="1" t="str">
        <f>'Multi Crystal Silicon'!A9</f>
        <v>CAPACITY FACTOR [%]</v>
      </c>
      <c r="B9" s="55">
        <v>15</v>
      </c>
      <c r="C9" s="55">
        <v>15</v>
      </c>
      <c r="D9" s="55">
        <v>15</v>
      </c>
      <c r="E9" s="55">
        <v>15</v>
      </c>
      <c r="F9" s="55">
        <v>15</v>
      </c>
      <c r="G9" s="55">
        <v>15</v>
      </c>
      <c r="H9" s="55">
        <v>15</v>
      </c>
      <c r="I9" s="55">
        <v>15</v>
      </c>
      <c r="J9" s="55">
        <v>15</v>
      </c>
      <c r="K9" s="55">
        <v>15</v>
      </c>
      <c r="L9" s="55">
        <v>15</v>
      </c>
      <c r="M9" s="55">
        <v>15</v>
      </c>
      <c r="N9" s="55">
        <v>15</v>
      </c>
      <c r="O9" s="55">
        <v>16.5</v>
      </c>
      <c r="P9" s="55">
        <v>16.5</v>
      </c>
      <c r="Q9" s="55">
        <v>16.5</v>
      </c>
      <c r="R9" s="55">
        <v>16.5</v>
      </c>
      <c r="S9" s="55">
        <v>16.5</v>
      </c>
      <c r="T9" s="55">
        <v>16.5</v>
      </c>
      <c r="U9" s="55">
        <v>16.5</v>
      </c>
      <c r="V9" s="55">
        <v>16.5</v>
      </c>
      <c r="W9" s="55">
        <v>16.5</v>
      </c>
      <c r="X9" s="55">
        <v>16.5</v>
      </c>
      <c r="Y9" s="55">
        <v>16.5</v>
      </c>
      <c r="Z9" s="55">
        <v>16.5</v>
      </c>
    </row>
    <row r="10" spans="1:125" s="16" customFormat="1" x14ac:dyDescent="0.2">
      <c r="A10" s="1" t="str">
        <f>'Multi Crystal Silicon'!A10</f>
        <v>RATED INSOLATION [W/m^2]</v>
      </c>
      <c r="B10" s="56">
        <v>1000</v>
      </c>
      <c r="C10" s="56">
        <v>1000</v>
      </c>
      <c r="D10" s="56">
        <v>1000</v>
      </c>
      <c r="E10" s="56">
        <v>1000</v>
      </c>
      <c r="F10" s="56">
        <v>1000</v>
      </c>
      <c r="G10" s="56">
        <v>1000</v>
      </c>
      <c r="H10" s="56">
        <v>1000</v>
      </c>
      <c r="I10" s="56">
        <v>1000</v>
      </c>
      <c r="J10" s="56">
        <v>1000</v>
      </c>
      <c r="K10" s="56">
        <v>1000</v>
      </c>
      <c r="L10" s="56">
        <v>1000</v>
      </c>
      <c r="M10" s="56">
        <v>1000</v>
      </c>
      <c r="N10" s="56">
        <v>1000</v>
      </c>
      <c r="O10" s="56">
        <v>1000</v>
      </c>
      <c r="P10" s="56">
        <v>1000</v>
      </c>
      <c r="Q10" s="56">
        <v>1000</v>
      </c>
      <c r="R10" s="56">
        <v>1000</v>
      </c>
      <c r="S10" s="56">
        <v>1000</v>
      </c>
      <c r="T10" s="56">
        <v>1000</v>
      </c>
      <c r="U10" s="56">
        <v>1000</v>
      </c>
      <c r="V10" s="56">
        <v>1000</v>
      </c>
      <c r="W10" s="56">
        <v>1000</v>
      </c>
      <c r="X10" s="56">
        <v>1000</v>
      </c>
      <c r="Y10" s="56">
        <v>1000</v>
      </c>
      <c r="Z10" s="56">
        <v>1000</v>
      </c>
    </row>
    <row r="11" spans="1:125" s="16" customFormat="1" x14ac:dyDescent="0.2">
      <c r="A11" s="1" t="str">
        <f>'Multi Crystal Silicon'!A11</f>
        <v>CONSTRUCTION TIME [yrs]</v>
      </c>
      <c r="B11" s="2"/>
      <c r="C11" s="42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125" s="51" customFormat="1" x14ac:dyDescent="0.2">
      <c r="A12" s="7" t="str">
        <f>'Multi Crystal Silicon'!A12</f>
        <v>CE(e)D MATERIALS  [kWh(e)/Wp]</v>
      </c>
      <c r="B12" s="24"/>
      <c r="C12" s="58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 spans="1:125" s="32" customFormat="1" x14ac:dyDescent="0.2">
      <c r="A13" s="4" t="str">
        <f>'Multi Crystal Silicon'!A13</f>
        <v>ERROR</v>
      </c>
      <c r="B13" s="27"/>
      <c r="C13" s="61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</row>
    <row r="14" spans="1:125" x14ac:dyDescent="0.2">
      <c r="A14" s="1" t="str">
        <f>'Multi Crystal Silicon'!A14</f>
        <v>CE(e)D MANUFACTURE [kWh(e)/Wp]</v>
      </c>
    </row>
    <row r="15" spans="1:125" x14ac:dyDescent="0.2">
      <c r="A15" s="1" t="str">
        <f>'Multi Crystal Silicon'!A15</f>
        <v>ERROR</v>
      </c>
    </row>
    <row r="16" spans="1:125" s="51" customFormat="1" x14ac:dyDescent="0.2">
      <c r="A16" s="7" t="str">
        <f>'Multi Crystal Silicon'!A16</f>
        <v>CE(e)D CELL [kWh(e)/Wp]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 spans="1:26" s="32" customFormat="1" x14ac:dyDescent="0.2">
      <c r="A17" s="4" t="str">
        <f>'Multi Crystal Silicon'!A17</f>
        <v>ERROR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</row>
    <row r="18" spans="1:26" x14ac:dyDescent="0.2">
      <c r="A18" s="1" t="str">
        <f>'Multi Crystal Silicon'!A18</f>
        <v>CE(e)D MODULE [kWh(e)/Wp]</v>
      </c>
      <c r="B18" s="63">
        <v>3.0727083333333334</v>
      </c>
      <c r="C18" s="63">
        <v>0.24208333333333332</v>
      </c>
      <c r="D18" s="63">
        <v>0.57916666666666672</v>
      </c>
      <c r="E18" s="63">
        <v>0.54722222166666667</v>
      </c>
      <c r="F18" s="63">
        <v>0.47777778333333332</v>
      </c>
      <c r="G18" s="63">
        <v>0.5708333333333333</v>
      </c>
      <c r="H18" s="63">
        <v>0.58611111666666671</v>
      </c>
      <c r="I18" s="63">
        <v>0.57916666666666672</v>
      </c>
      <c r="J18" s="63">
        <v>0.8680555499999999</v>
      </c>
      <c r="K18" s="63">
        <v>0.46250000000000008</v>
      </c>
      <c r="L18" s="63">
        <v>9.0772176000000009</v>
      </c>
      <c r="M18" s="63">
        <v>4.5386088000000004</v>
      </c>
      <c r="N18" s="63">
        <v>0.60916665000000003</v>
      </c>
      <c r="O18" s="63">
        <v>0.60893520000000001</v>
      </c>
      <c r="P18" s="63">
        <v>0.67212965000000002</v>
      </c>
      <c r="Q18" s="63">
        <v>0.70469904999999999</v>
      </c>
      <c r="R18" s="63">
        <v>0.87548610000000004</v>
      </c>
      <c r="S18" s="63">
        <v>0.93868055000000017</v>
      </c>
      <c r="T18" s="63">
        <v>0.97125000000000006</v>
      </c>
      <c r="U18" s="63">
        <v>0.65787034999999994</v>
      </c>
      <c r="V18" s="63">
        <v>0.6813657500000001</v>
      </c>
      <c r="W18" s="63">
        <v>0.75363424999999995</v>
      </c>
      <c r="X18" s="63">
        <v>0.97740740000000004</v>
      </c>
      <c r="Y18" s="63">
        <v>1.0406018500000001</v>
      </c>
      <c r="Z18" s="63">
        <v>1.0731712999999998</v>
      </c>
    </row>
    <row r="19" spans="1:26" x14ac:dyDescent="0.2">
      <c r="A19" s="1" t="str">
        <f>'Multi Crystal Silicon'!A19</f>
        <v>ERROR</v>
      </c>
    </row>
    <row r="20" spans="1:26" s="51" customFormat="1" x14ac:dyDescent="0.2">
      <c r="A20" s="7" t="str">
        <f>'Multi Crystal Silicon'!A20</f>
        <v>CE(e)D SYSTEM [kWh(e)/Wp]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spans="1:26" s="32" customFormat="1" x14ac:dyDescent="0.2">
      <c r="A21" s="4" t="str">
        <f>'Multi Crystal Silicon'!A21</f>
        <v>ERROR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</row>
    <row r="22" spans="1:26" ht="31.5" x14ac:dyDescent="0.25">
      <c r="A22" s="13" t="str">
        <f>'Multi Crystal Silicon'!A22</f>
        <v>TOTAL SYSTEM ENERGY INTENSITY [kWh(e)-in/kWh(e)-out]</v>
      </c>
      <c r="O22" s="63">
        <v>59.34</v>
      </c>
      <c r="P22" s="63">
        <v>53.76</v>
      </c>
      <c r="Q22" s="63">
        <v>51.28</v>
      </c>
      <c r="R22" s="63">
        <v>41.27</v>
      </c>
      <c r="S22" s="63">
        <v>38.5</v>
      </c>
      <c r="T22" s="63">
        <v>37.200000000000003</v>
      </c>
      <c r="U22" s="63">
        <v>54.93</v>
      </c>
      <c r="V22" s="63">
        <v>53.03</v>
      </c>
      <c r="W22" s="63">
        <v>47.95</v>
      </c>
      <c r="X22" s="63">
        <v>36.97</v>
      </c>
      <c r="Y22" s="63">
        <v>34.729999999999997</v>
      </c>
      <c r="Z22" s="63">
        <v>33.67</v>
      </c>
    </row>
    <row r="23" spans="1:26" x14ac:dyDescent="0.25">
      <c r="A23" s="13" t="str">
        <f>'Multi Crystal Silicon'!A23</f>
        <v>ERROR</v>
      </c>
    </row>
    <row r="24" spans="1:26" s="51" customFormat="1" x14ac:dyDescent="0.25">
      <c r="A24" s="9" t="str">
        <f>'Multi Crystal Silicon'!A24</f>
        <v>EROI [kWh(e)-out/kWh(e)-in]</v>
      </c>
      <c r="B24" s="60">
        <v>10.69</v>
      </c>
      <c r="C24" s="60">
        <v>135.69999999999999</v>
      </c>
      <c r="D24" s="60">
        <v>56.72</v>
      </c>
      <c r="E24" s="60">
        <v>60.03</v>
      </c>
      <c r="F24" s="60">
        <v>8.76</v>
      </c>
      <c r="G24" s="60">
        <v>57.55</v>
      </c>
      <c r="H24" s="60">
        <v>56.05</v>
      </c>
      <c r="I24" s="60">
        <v>56.72</v>
      </c>
      <c r="J24" s="60">
        <v>37.840000000000003</v>
      </c>
      <c r="K24" s="60">
        <v>71.03</v>
      </c>
      <c r="L24" s="60">
        <v>3.62</v>
      </c>
      <c r="M24" s="60">
        <v>7.24</v>
      </c>
      <c r="N24" s="60">
        <v>53.93</v>
      </c>
      <c r="O24" s="60">
        <v>59.34</v>
      </c>
      <c r="P24" s="60">
        <v>53.76</v>
      </c>
      <c r="Q24" s="60">
        <v>51.28</v>
      </c>
      <c r="R24" s="60">
        <v>41.27</v>
      </c>
      <c r="S24" s="60">
        <v>38.5</v>
      </c>
      <c r="T24" s="60">
        <v>37.200000000000003</v>
      </c>
      <c r="U24" s="60">
        <v>54.93</v>
      </c>
      <c r="V24" s="60">
        <v>53.03</v>
      </c>
      <c r="W24" s="60">
        <v>47.95</v>
      </c>
      <c r="X24" s="60">
        <v>36.97</v>
      </c>
      <c r="Y24" s="60">
        <v>34.729999999999997</v>
      </c>
      <c r="Z24" s="60">
        <v>33.67</v>
      </c>
    </row>
    <row r="25" spans="1:26" s="51" customFormat="1" x14ac:dyDescent="0.25">
      <c r="A25" s="9" t="str">
        <f>'Multi Crystal Silicon'!A25</f>
        <v>EPBT [kWh(e)-in/kWh(e)-out*yrs]</v>
      </c>
      <c r="B25" s="60">
        <f t="shared" ref="B25:Z25" si="0">B3/B24</f>
        <v>1.4031805425631432</v>
      </c>
      <c r="C25" s="60">
        <f t="shared" si="0"/>
        <v>0.11053795136330141</v>
      </c>
      <c r="D25" s="60">
        <f t="shared" si="0"/>
        <v>0.26445698166431597</v>
      </c>
      <c r="E25" s="60">
        <f t="shared" si="0"/>
        <v>0.24987506246876562</v>
      </c>
      <c r="F25" s="60">
        <f t="shared" si="0"/>
        <v>1.7123287671232876</v>
      </c>
      <c r="G25" s="60">
        <f t="shared" si="0"/>
        <v>0.26064291920069504</v>
      </c>
      <c r="H25" s="60">
        <f t="shared" si="0"/>
        <v>0.26761819803746656</v>
      </c>
      <c r="I25" s="60">
        <f t="shared" si="0"/>
        <v>0.26445698166431597</v>
      </c>
      <c r="J25" s="60">
        <f t="shared" si="0"/>
        <v>0.39640591966173355</v>
      </c>
      <c r="K25" s="60">
        <f t="shared" si="0"/>
        <v>0.21117837533436576</v>
      </c>
      <c r="L25" s="60">
        <f t="shared" si="0"/>
        <v>4.1436464088397793</v>
      </c>
      <c r="M25" s="60">
        <f t="shared" si="0"/>
        <v>2.0718232044198897</v>
      </c>
      <c r="N25" s="60">
        <f t="shared" si="0"/>
        <v>9.2712775820508062E-2</v>
      </c>
      <c r="O25" s="60">
        <f t="shared" si="0"/>
        <v>8.4260195483653516E-2</v>
      </c>
      <c r="P25" s="60">
        <f t="shared" si="0"/>
        <v>9.3005952380952384E-2</v>
      </c>
      <c r="Q25" s="60">
        <f t="shared" si="0"/>
        <v>9.750390015600624E-2</v>
      </c>
      <c r="R25" s="60">
        <f t="shared" si="0"/>
        <v>0.12115338017930699</v>
      </c>
      <c r="S25" s="60">
        <f t="shared" si="0"/>
        <v>0.12987012987012986</v>
      </c>
      <c r="T25" s="60">
        <f t="shared" si="0"/>
        <v>0.13440860215053763</v>
      </c>
      <c r="U25" s="60">
        <f t="shared" si="0"/>
        <v>9.1024940833788454E-2</v>
      </c>
      <c r="V25" s="60">
        <f t="shared" si="0"/>
        <v>9.4286253064303216E-2</v>
      </c>
      <c r="W25" s="60">
        <f t="shared" si="0"/>
        <v>0.10427528675703858</v>
      </c>
      <c r="X25" s="60">
        <f t="shared" si="0"/>
        <v>0.13524479307546661</v>
      </c>
      <c r="Y25" s="60">
        <f t="shared" si="0"/>
        <v>0.1439677512237259</v>
      </c>
      <c r="Z25" s="60">
        <f t="shared" si="0"/>
        <v>0.1485001485001485</v>
      </c>
    </row>
    <row r="26" spans="1:26" x14ac:dyDescent="0.25">
      <c r="A26" s="13" t="str">
        <f>'Multi Crystal Silicon'!A26</f>
        <v>CE(e)D MODULE [kWh(e)/m2]</v>
      </c>
      <c r="B26" s="64">
        <v>36.872500000000002</v>
      </c>
      <c r="C26" s="25">
        <v>4.3574999999999999</v>
      </c>
      <c r="D26" s="25">
        <v>15.637499999999999</v>
      </c>
      <c r="E26" s="25">
        <v>15.6287</v>
      </c>
      <c r="F26" s="25">
        <v>14.333299999999999</v>
      </c>
      <c r="G26" s="25">
        <v>18.1525</v>
      </c>
      <c r="H26" s="25">
        <v>18.989999999999998</v>
      </c>
      <c r="I26" s="25">
        <v>19.112500000000001</v>
      </c>
      <c r="J26" s="25">
        <v>31.77</v>
      </c>
      <c r="K26" s="25">
        <v>20.535</v>
      </c>
      <c r="L26" s="25">
        <v>272.31599999999997</v>
      </c>
      <c r="M26" s="25">
        <v>272.31599999999997</v>
      </c>
      <c r="N26" s="25">
        <v>3.6549999999999998</v>
      </c>
      <c r="O26" s="25">
        <v>3.6536</v>
      </c>
      <c r="P26" s="25">
        <v>4.0330000000000004</v>
      </c>
      <c r="Q26" s="25">
        <v>4.2282000000000002</v>
      </c>
      <c r="R26" s="25">
        <v>5.2529000000000003</v>
      </c>
      <c r="S26" s="25">
        <v>5.63</v>
      </c>
      <c r="T26" s="25">
        <v>5.8274999999999997</v>
      </c>
      <c r="U26" s="25">
        <v>3.9470000000000001</v>
      </c>
      <c r="V26" s="25">
        <v>4.0880000000000001</v>
      </c>
      <c r="W26" s="25">
        <v>4.5220000000000002</v>
      </c>
      <c r="X26" s="25">
        <v>5.8639999999999999</v>
      </c>
      <c r="Y26" s="25">
        <v>6.2430000000000003</v>
      </c>
      <c r="Z26" s="25">
        <v>6.4390000000000001</v>
      </c>
    </row>
    <row r="27" spans="1:26" x14ac:dyDescent="0.25">
      <c r="A27" s="13" t="str">
        <f>'Multi Crystal Silicon'!A27</f>
        <v>CE(e)D SYSTEM [kWh(e)/m2]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x14ac:dyDescent="0.25">
      <c r="A28" s="13" t="str">
        <f>'Multi Crystal Silicon'!A28</f>
        <v>CE(e)D BOS REAL [kWh(e)/m2]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x14ac:dyDescent="0.25">
      <c r="A29" s="13" t="str">
        <f>'Multi Crystal Silicon'!A29</f>
        <v>CE(e)D BOS MIN [kWh(e)/m2]</v>
      </c>
      <c r="B29" s="25">
        <v>10.6</v>
      </c>
      <c r="C29" s="25">
        <v>10.6</v>
      </c>
      <c r="D29" s="25">
        <v>10.6</v>
      </c>
      <c r="E29" s="25">
        <v>10.6</v>
      </c>
      <c r="F29" s="25">
        <v>10.6</v>
      </c>
      <c r="G29" s="25">
        <v>10.6</v>
      </c>
      <c r="H29" s="25">
        <v>10.6</v>
      </c>
      <c r="I29" s="25">
        <v>10.6</v>
      </c>
      <c r="J29" s="25">
        <v>10.6</v>
      </c>
      <c r="K29" s="25">
        <v>10.6</v>
      </c>
      <c r="L29" s="25">
        <v>10.6</v>
      </c>
      <c r="M29" s="25">
        <v>10.6</v>
      </c>
      <c r="N29" s="25">
        <v>10.6</v>
      </c>
      <c r="O29" s="25">
        <v>10.6</v>
      </c>
      <c r="P29" s="25">
        <v>10.6</v>
      </c>
      <c r="Q29" s="25">
        <v>10.6</v>
      </c>
      <c r="R29" s="25">
        <v>10.6</v>
      </c>
      <c r="S29" s="25">
        <v>10.6</v>
      </c>
      <c r="T29" s="25">
        <v>10.6</v>
      </c>
      <c r="U29" s="25">
        <v>10.6</v>
      </c>
      <c r="V29" s="25">
        <v>10.6</v>
      </c>
      <c r="W29" s="25">
        <v>10.6</v>
      </c>
      <c r="X29" s="25">
        <v>10.6</v>
      </c>
      <c r="Y29" s="25">
        <v>10.6</v>
      </c>
      <c r="Z29" s="25">
        <v>10.6</v>
      </c>
    </row>
    <row r="30" spans="1:26" x14ac:dyDescent="0.25">
      <c r="A30" s="13" t="str">
        <f>'Multi Crystal Silicon'!A30</f>
        <v>CE(e)D SYSTEM MIN [kWh(e)/m2]</v>
      </c>
      <c r="B30" s="25">
        <f>B26+B29</f>
        <v>47.472500000000004</v>
      </c>
      <c r="C30" s="25">
        <f t="shared" ref="C30:Z30" si="1">C26+C29</f>
        <v>14.9575</v>
      </c>
      <c r="D30" s="25">
        <f t="shared" si="1"/>
        <v>26.237499999999997</v>
      </c>
      <c r="E30" s="25">
        <f t="shared" si="1"/>
        <v>26.2287</v>
      </c>
      <c r="F30" s="25">
        <f t="shared" si="1"/>
        <v>24.933299999999999</v>
      </c>
      <c r="G30" s="25">
        <f t="shared" si="1"/>
        <v>28.752499999999998</v>
      </c>
      <c r="H30" s="25">
        <f t="shared" si="1"/>
        <v>29.589999999999996</v>
      </c>
      <c r="I30" s="25">
        <f t="shared" si="1"/>
        <v>29.712499999999999</v>
      </c>
      <c r="J30" s="25">
        <f t="shared" si="1"/>
        <v>42.37</v>
      </c>
      <c r="K30" s="25">
        <f t="shared" si="1"/>
        <v>31.134999999999998</v>
      </c>
      <c r="L30" s="25">
        <f t="shared" si="1"/>
        <v>282.916</v>
      </c>
      <c r="M30" s="25">
        <f t="shared" si="1"/>
        <v>282.916</v>
      </c>
      <c r="N30" s="25">
        <f t="shared" si="1"/>
        <v>14.254999999999999</v>
      </c>
      <c r="O30" s="25">
        <f t="shared" si="1"/>
        <v>14.253599999999999</v>
      </c>
      <c r="P30" s="25">
        <f t="shared" si="1"/>
        <v>14.632999999999999</v>
      </c>
      <c r="Q30" s="25">
        <f t="shared" si="1"/>
        <v>14.828199999999999</v>
      </c>
      <c r="R30" s="25">
        <f t="shared" si="1"/>
        <v>15.8529</v>
      </c>
      <c r="S30" s="25">
        <f t="shared" si="1"/>
        <v>16.23</v>
      </c>
      <c r="T30" s="25">
        <f t="shared" si="1"/>
        <v>16.427499999999998</v>
      </c>
      <c r="U30" s="25">
        <f t="shared" si="1"/>
        <v>14.547000000000001</v>
      </c>
      <c r="V30" s="25">
        <f t="shared" si="1"/>
        <v>14.687999999999999</v>
      </c>
      <c r="W30" s="25">
        <f t="shared" si="1"/>
        <v>15.122</v>
      </c>
      <c r="X30" s="25">
        <f t="shared" si="1"/>
        <v>16.463999999999999</v>
      </c>
      <c r="Y30" s="25">
        <f t="shared" si="1"/>
        <v>16.843</v>
      </c>
      <c r="Z30" s="25">
        <f t="shared" si="1"/>
        <v>17.039000000000001</v>
      </c>
    </row>
    <row r="31" spans="1:26" x14ac:dyDescent="0.25">
      <c r="A31" s="13" t="str">
        <f>'Multi Crystal Silicon'!A31</f>
        <v>CE(e)D SYSTEM MIN [kWh(e)/Wp]</v>
      </c>
      <c r="B31" s="25">
        <f t="shared" ref="B31:Z31" si="2">B30/1000/B5*100</f>
        <v>2.3736250000000001</v>
      </c>
      <c r="C31" s="25">
        <f t="shared" si="2"/>
        <v>0.49858333333333332</v>
      </c>
      <c r="D31" s="25">
        <f t="shared" si="2"/>
        <v>0.58305555555555555</v>
      </c>
      <c r="E31" s="25">
        <f t="shared" si="2"/>
        <v>0.55102310924369757</v>
      </c>
      <c r="F31" s="25">
        <f t="shared" si="2"/>
        <v>0.49866599999999994</v>
      </c>
      <c r="G31" s="25">
        <f t="shared" si="2"/>
        <v>0.54249999999999998</v>
      </c>
      <c r="H31" s="25">
        <f t="shared" si="2"/>
        <v>0.54796296296296287</v>
      </c>
      <c r="I31" s="25">
        <f t="shared" si="2"/>
        <v>0.54022727272727267</v>
      </c>
      <c r="J31" s="25">
        <f t="shared" si="2"/>
        <v>0.6945901639344263</v>
      </c>
      <c r="K31" s="25">
        <f t="shared" si="2"/>
        <v>0.42074324324324325</v>
      </c>
      <c r="L31" s="25">
        <f t="shared" si="2"/>
        <v>5.6583199999999998</v>
      </c>
      <c r="M31" s="25">
        <f t="shared" si="2"/>
        <v>2.8291599999999999</v>
      </c>
      <c r="N31" s="25">
        <f t="shared" si="2"/>
        <v>0.47516666666666663</v>
      </c>
      <c r="O31" s="25">
        <f t="shared" si="2"/>
        <v>0.47511999999999999</v>
      </c>
      <c r="P31" s="25">
        <f t="shared" si="2"/>
        <v>0.48776666666666663</v>
      </c>
      <c r="Q31" s="25">
        <f t="shared" si="2"/>
        <v>0.49427333333333334</v>
      </c>
      <c r="R31" s="25">
        <f t="shared" si="2"/>
        <v>0.52842999999999996</v>
      </c>
      <c r="S31" s="25">
        <f t="shared" si="2"/>
        <v>0.54100000000000004</v>
      </c>
      <c r="T31" s="25">
        <f t="shared" si="2"/>
        <v>0.54758333333333331</v>
      </c>
      <c r="U31" s="25">
        <f t="shared" si="2"/>
        <v>0.4849</v>
      </c>
      <c r="V31" s="25">
        <f t="shared" si="2"/>
        <v>0.48960000000000004</v>
      </c>
      <c r="W31" s="25">
        <f t="shared" si="2"/>
        <v>0.50406666666666666</v>
      </c>
      <c r="X31" s="25">
        <f t="shared" si="2"/>
        <v>0.54879999999999995</v>
      </c>
      <c r="Y31" s="25">
        <f t="shared" si="2"/>
        <v>0.56143333333333334</v>
      </c>
      <c r="Z31" s="25">
        <f t="shared" si="2"/>
        <v>0.56796666666666673</v>
      </c>
    </row>
    <row r="32" spans="1:26" x14ac:dyDescent="0.25">
      <c r="A32" s="13" t="str">
        <f>'Multi Crystal Silicon'!A32</f>
        <v>E(e)ROI MIN [kWh(e)-out/kWh(e)-in]</v>
      </c>
      <c r="B32" s="25">
        <f t="shared" ref="B32:Z32" si="3">1/(B31/8.76/B3/0.15)</f>
        <v>8.3037548054136607</v>
      </c>
      <c r="C32" s="25">
        <f t="shared" si="3"/>
        <v>39.532007354170148</v>
      </c>
      <c r="D32" s="25">
        <f t="shared" si="3"/>
        <v>33.804668889947592</v>
      </c>
      <c r="E32" s="25">
        <f t="shared" si="3"/>
        <v>35.76982465772226</v>
      </c>
      <c r="F32" s="25">
        <f t="shared" si="3"/>
        <v>39.525453911034639</v>
      </c>
      <c r="G32" s="25">
        <f t="shared" si="3"/>
        <v>36.331797235023039</v>
      </c>
      <c r="H32" s="25">
        <f t="shared" si="3"/>
        <v>35.969584319026701</v>
      </c>
      <c r="I32" s="25">
        <f t="shared" si="3"/>
        <v>36.484644509886415</v>
      </c>
      <c r="J32" s="25">
        <f t="shared" si="3"/>
        <v>28.37644559830068</v>
      </c>
      <c r="K32" s="25">
        <f t="shared" si="3"/>
        <v>46.84567207322948</v>
      </c>
      <c r="L32" s="25">
        <f t="shared" si="3"/>
        <v>3.4833660874605892</v>
      </c>
      <c r="M32" s="25">
        <f t="shared" si="3"/>
        <v>6.9667321749211784</v>
      </c>
      <c r="N32" s="25">
        <f t="shared" si="3"/>
        <v>13.826727464047702</v>
      </c>
      <c r="O32" s="25">
        <f t="shared" si="3"/>
        <v>13.82808553628557</v>
      </c>
      <c r="P32" s="25">
        <f t="shared" si="3"/>
        <v>13.469555115150685</v>
      </c>
      <c r="Q32" s="25">
        <f t="shared" si="3"/>
        <v>13.292240460743717</v>
      </c>
      <c r="R32" s="25">
        <f t="shared" si="3"/>
        <v>12.433056412391423</v>
      </c>
      <c r="S32" s="25">
        <f t="shared" si="3"/>
        <v>12.144177449168204</v>
      </c>
      <c r="T32" s="25">
        <f t="shared" si="3"/>
        <v>11.998173793943083</v>
      </c>
      <c r="U32" s="25">
        <f t="shared" si="3"/>
        <v>13.549185399051352</v>
      </c>
      <c r="V32" s="25">
        <f t="shared" si="3"/>
        <v>13.419117647058822</v>
      </c>
      <c r="W32" s="25">
        <f t="shared" si="3"/>
        <v>13.033990212934796</v>
      </c>
      <c r="X32" s="25">
        <f t="shared" si="3"/>
        <v>11.971574344023324</v>
      </c>
      <c r="Y32" s="25">
        <f t="shared" si="3"/>
        <v>11.702190821112627</v>
      </c>
      <c r="Z32" s="25">
        <f t="shared" si="3"/>
        <v>11.567580257057337</v>
      </c>
    </row>
    <row r="33" spans="1:26" x14ac:dyDescent="0.25">
      <c r="A33" s="13" t="str">
        <f>'Multi Crystal Silicon'!A33</f>
        <v>CE(e)D SYSTEM MAX [kWh/m2]</v>
      </c>
      <c r="B33" s="25">
        <f t="shared" ref="B33:Z33" si="4">B26+295</f>
        <v>331.8725</v>
      </c>
      <c r="C33" s="25">
        <f t="shared" si="4"/>
        <v>299.35750000000002</v>
      </c>
      <c r="D33" s="25">
        <f t="shared" si="4"/>
        <v>310.63749999999999</v>
      </c>
      <c r="E33" s="25">
        <f t="shared" si="4"/>
        <v>310.62869999999998</v>
      </c>
      <c r="F33" s="25">
        <f t="shared" si="4"/>
        <v>309.33330000000001</v>
      </c>
      <c r="G33" s="25">
        <f t="shared" si="4"/>
        <v>313.15249999999997</v>
      </c>
      <c r="H33" s="25">
        <f t="shared" si="4"/>
        <v>313.99</v>
      </c>
      <c r="I33" s="25">
        <f t="shared" si="4"/>
        <v>314.11250000000001</v>
      </c>
      <c r="J33" s="25">
        <f t="shared" si="4"/>
        <v>326.77</v>
      </c>
      <c r="K33" s="25">
        <f t="shared" si="4"/>
        <v>315.53500000000003</v>
      </c>
      <c r="L33" s="25">
        <f t="shared" si="4"/>
        <v>567.31600000000003</v>
      </c>
      <c r="M33" s="25">
        <f t="shared" si="4"/>
        <v>567.31600000000003</v>
      </c>
      <c r="N33" s="25">
        <f t="shared" si="4"/>
        <v>298.65499999999997</v>
      </c>
      <c r="O33" s="25">
        <f t="shared" si="4"/>
        <v>298.65359999999998</v>
      </c>
      <c r="P33" s="25">
        <f t="shared" si="4"/>
        <v>299.03300000000002</v>
      </c>
      <c r="Q33" s="25">
        <f t="shared" si="4"/>
        <v>299.22820000000002</v>
      </c>
      <c r="R33" s="25">
        <f t="shared" si="4"/>
        <v>300.25290000000001</v>
      </c>
      <c r="S33" s="25">
        <f t="shared" si="4"/>
        <v>300.63</v>
      </c>
      <c r="T33" s="25">
        <f t="shared" si="4"/>
        <v>300.82749999999999</v>
      </c>
      <c r="U33" s="25">
        <f t="shared" si="4"/>
        <v>298.947</v>
      </c>
      <c r="V33" s="25">
        <f t="shared" si="4"/>
        <v>299.08800000000002</v>
      </c>
      <c r="W33" s="25">
        <f t="shared" si="4"/>
        <v>299.52199999999999</v>
      </c>
      <c r="X33" s="25">
        <f t="shared" si="4"/>
        <v>300.86399999999998</v>
      </c>
      <c r="Y33" s="25">
        <f t="shared" si="4"/>
        <v>301.24299999999999</v>
      </c>
      <c r="Z33" s="25">
        <f t="shared" si="4"/>
        <v>301.43900000000002</v>
      </c>
    </row>
    <row r="34" spans="1:26" x14ac:dyDescent="0.25">
      <c r="A34" s="13" t="str">
        <f>'Multi Crystal Silicon'!A34</f>
        <v>CE(e)D SYSTEM MAX [kWh/Wp</v>
      </c>
      <c r="B34" s="25">
        <f t="shared" ref="B34:Z34" si="5">B33/10/B5</f>
        <v>16.593624999999999</v>
      </c>
      <c r="C34" s="25">
        <f t="shared" si="5"/>
        <v>9.9785833333333347</v>
      </c>
      <c r="D34" s="25">
        <f t="shared" si="5"/>
        <v>6.9030555555555555</v>
      </c>
      <c r="E34" s="25">
        <f t="shared" si="5"/>
        <v>6.5258130252100832</v>
      </c>
      <c r="F34" s="25">
        <f t="shared" si="5"/>
        <v>6.1866660000000007</v>
      </c>
      <c r="G34" s="25">
        <f t="shared" si="5"/>
        <v>5.9085377358490563</v>
      </c>
      <c r="H34" s="25">
        <f t="shared" si="5"/>
        <v>5.8146296296296294</v>
      </c>
      <c r="I34" s="25">
        <f t="shared" si="5"/>
        <v>5.7111363636363643</v>
      </c>
      <c r="J34" s="25">
        <f t="shared" si="5"/>
        <v>5.3568852459016396</v>
      </c>
      <c r="K34" s="25">
        <f t="shared" si="5"/>
        <v>4.2639864864864867</v>
      </c>
      <c r="L34" s="25">
        <f t="shared" si="5"/>
        <v>11.34632</v>
      </c>
      <c r="M34" s="25">
        <f t="shared" si="5"/>
        <v>5.6731600000000002</v>
      </c>
      <c r="N34" s="25">
        <f t="shared" si="5"/>
        <v>9.9551666666666652</v>
      </c>
      <c r="O34" s="25">
        <f t="shared" si="5"/>
        <v>9.9551199999999991</v>
      </c>
      <c r="P34" s="25">
        <f t="shared" si="5"/>
        <v>9.9677666666666678</v>
      </c>
      <c r="Q34" s="25">
        <f t="shared" si="5"/>
        <v>9.9742733333333344</v>
      </c>
      <c r="R34" s="25">
        <f t="shared" si="5"/>
        <v>10.008430000000001</v>
      </c>
      <c r="S34" s="25">
        <f t="shared" si="5"/>
        <v>10.020999999999999</v>
      </c>
      <c r="T34" s="25">
        <f t="shared" si="5"/>
        <v>10.027583333333332</v>
      </c>
      <c r="U34" s="25">
        <f t="shared" si="5"/>
        <v>9.9649000000000001</v>
      </c>
      <c r="V34" s="25">
        <f t="shared" si="5"/>
        <v>9.9696000000000016</v>
      </c>
      <c r="W34" s="25">
        <f t="shared" si="5"/>
        <v>9.9840666666666653</v>
      </c>
      <c r="X34" s="25">
        <f t="shared" si="5"/>
        <v>10.028799999999999</v>
      </c>
      <c r="Y34" s="25">
        <f t="shared" si="5"/>
        <v>10.041433333333332</v>
      </c>
      <c r="Z34" s="25">
        <f t="shared" si="5"/>
        <v>10.047966666666667</v>
      </c>
    </row>
    <row r="35" spans="1:26" x14ac:dyDescent="0.25">
      <c r="A35" s="13" t="str">
        <f>'Multi Crystal Silicon'!A35</f>
        <v>E(e)ROI MAX [kWh(e)-out/kWh(e)-in]</v>
      </c>
      <c r="B35" s="25">
        <f>8.76*25*0.15/B34</f>
        <v>1.9796759297621829</v>
      </c>
      <c r="C35" s="25">
        <f t="shared" ref="C35:Z35" si="6">8.76*25*0.15/C34</f>
        <v>3.2920504747667918</v>
      </c>
      <c r="D35" s="25">
        <f t="shared" si="6"/>
        <v>4.7587622228481754</v>
      </c>
      <c r="E35" s="25">
        <f t="shared" si="6"/>
        <v>5.0338555323445648</v>
      </c>
      <c r="F35" s="25">
        <f t="shared" si="6"/>
        <v>5.3098066066601941</v>
      </c>
      <c r="G35" s="25">
        <f t="shared" si="6"/>
        <v>5.5597512394121082</v>
      </c>
      <c r="H35" s="25">
        <f t="shared" si="6"/>
        <v>5.6495429790757674</v>
      </c>
      <c r="I35" s="25">
        <f t="shared" si="6"/>
        <v>5.7519200923236093</v>
      </c>
      <c r="J35" s="25">
        <f t="shared" si="6"/>
        <v>6.132294886311473</v>
      </c>
      <c r="K35" s="25">
        <f t="shared" si="6"/>
        <v>7.7040581868889344</v>
      </c>
      <c r="L35" s="25">
        <f t="shared" si="6"/>
        <v>2.8952118396096709</v>
      </c>
      <c r="M35" s="25">
        <f t="shared" si="6"/>
        <v>5.7904236792193418</v>
      </c>
      <c r="N35" s="25">
        <f t="shared" si="6"/>
        <v>3.2997940767775535</v>
      </c>
      <c r="O35" s="25">
        <f t="shared" si="6"/>
        <v>3.2998095452390332</v>
      </c>
      <c r="P35" s="25">
        <f t="shared" si="6"/>
        <v>3.2956228911190402</v>
      </c>
      <c r="Q35" s="25">
        <f t="shared" si="6"/>
        <v>3.2934730082258286</v>
      </c>
      <c r="R35" s="25">
        <f t="shared" si="6"/>
        <v>3.2822330775156541</v>
      </c>
      <c r="S35" s="25">
        <f t="shared" si="6"/>
        <v>3.2781159564913684</v>
      </c>
      <c r="T35" s="25">
        <f t="shared" si="6"/>
        <v>3.2759637998520752</v>
      </c>
      <c r="U35" s="25">
        <f t="shared" si="6"/>
        <v>3.2965709640839349</v>
      </c>
      <c r="V35" s="25">
        <f t="shared" si="6"/>
        <v>3.2950168512277318</v>
      </c>
      <c r="W35" s="25">
        <f t="shared" si="6"/>
        <v>3.290242452975074</v>
      </c>
      <c r="X35" s="25">
        <f t="shared" si="6"/>
        <v>3.2755663688576906</v>
      </c>
      <c r="Y35" s="25">
        <f t="shared" si="6"/>
        <v>3.271445311592303</v>
      </c>
      <c r="Z35" s="25">
        <f t="shared" si="6"/>
        <v>3.2693181705087926</v>
      </c>
    </row>
    <row r="36" spans="1:26" x14ac:dyDescent="0.25">
      <c r="A36" s="13" t="str">
        <f>'Multi Crystal Silicon'!A36</f>
        <v>HARMONIZED CE(e)D MODULE [kWh(e)/m2]</v>
      </c>
      <c r="B36" s="25">
        <f t="shared" ref="B36:Z36" si="7">B26*30/B8</f>
        <v>31.605000000000004</v>
      </c>
      <c r="C36" s="25">
        <f t="shared" si="7"/>
        <v>3.7349999999999999</v>
      </c>
      <c r="D36" s="25">
        <f t="shared" si="7"/>
        <v>15.637499999999999</v>
      </c>
      <c r="E36" s="25">
        <f t="shared" si="7"/>
        <v>15.6287</v>
      </c>
      <c r="F36" s="25">
        <f t="shared" si="7"/>
        <v>14.333299999999999</v>
      </c>
      <c r="G36" s="25">
        <f t="shared" si="7"/>
        <v>18.1525</v>
      </c>
      <c r="H36" s="25">
        <f t="shared" si="7"/>
        <v>18.989999999999998</v>
      </c>
      <c r="I36" s="25">
        <f t="shared" si="7"/>
        <v>19.112500000000001</v>
      </c>
      <c r="J36" s="25">
        <f t="shared" si="7"/>
        <v>31.77</v>
      </c>
      <c r="K36" s="25">
        <f t="shared" si="7"/>
        <v>20.535</v>
      </c>
      <c r="L36" s="25">
        <f t="shared" si="7"/>
        <v>233.41371428571426</v>
      </c>
      <c r="M36" s="25">
        <f t="shared" si="7"/>
        <v>233.41371428571426</v>
      </c>
      <c r="N36" s="25">
        <f t="shared" si="7"/>
        <v>3.6549999999999998</v>
      </c>
      <c r="O36" s="25">
        <f t="shared" si="7"/>
        <v>3.1316571428571431</v>
      </c>
      <c r="P36" s="25">
        <f t="shared" si="7"/>
        <v>3.4568571428571433</v>
      </c>
      <c r="Q36" s="25">
        <f t="shared" si="7"/>
        <v>3.6241714285714286</v>
      </c>
      <c r="R36" s="25">
        <f t="shared" si="7"/>
        <v>4.5024857142857151</v>
      </c>
      <c r="S36" s="25">
        <f t="shared" si="7"/>
        <v>4.8257142857142856</v>
      </c>
      <c r="T36" s="25">
        <f t="shared" si="7"/>
        <v>4.9950000000000001</v>
      </c>
      <c r="U36" s="25">
        <f t="shared" si="7"/>
        <v>3.383142857142857</v>
      </c>
      <c r="V36" s="25">
        <f t="shared" si="7"/>
        <v>3.504</v>
      </c>
      <c r="W36" s="25">
        <f t="shared" si="7"/>
        <v>3.8759999999999999</v>
      </c>
      <c r="X36" s="25">
        <f t="shared" si="7"/>
        <v>5.0262857142857138</v>
      </c>
      <c r="Y36" s="25">
        <f t="shared" si="7"/>
        <v>5.3511428571428574</v>
      </c>
      <c r="Z36" s="25">
        <f t="shared" si="7"/>
        <v>5.5191428571428576</v>
      </c>
    </row>
    <row r="37" spans="1:26" x14ac:dyDescent="0.25">
      <c r="A37" s="13" t="str">
        <f>'Multi Crystal Silicon'!A37</f>
        <v>HARMONIZED CE(e)D SYSTEM [kWh(e)/m2]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x14ac:dyDescent="0.25">
      <c r="A38" s="13" t="str">
        <f>'Multi Crystal Silicon'!A38</f>
        <v>HARMONIZED CE(e)D SYSTEM MIN [kWh(e)/m2]</v>
      </c>
      <c r="B38" s="25">
        <f t="shared" ref="B38:Z38" si="8">B30*30/B8</f>
        <v>40.690714285714293</v>
      </c>
      <c r="C38" s="25">
        <f t="shared" si="8"/>
        <v>12.820714285714285</v>
      </c>
      <c r="D38" s="25">
        <f t="shared" si="8"/>
        <v>26.237499999999997</v>
      </c>
      <c r="E38" s="25">
        <f t="shared" si="8"/>
        <v>26.2287</v>
      </c>
      <c r="F38" s="25">
        <f t="shared" si="8"/>
        <v>24.933299999999999</v>
      </c>
      <c r="G38" s="25">
        <f t="shared" si="8"/>
        <v>28.752499999999998</v>
      </c>
      <c r="H38" s="25">
        <f t="shared" si="8"/>
        <v>29.589999999999996</v>
      </c>
      <c r="I38" s="25">
        <f t="shared" si="8"/>
        <v>29.712499999999999</v>
      </c>
      <c r="J38" s="25">
        <f t="shared" si="8"/>
        <v>42.37</v>
      </c>
      <c r="K38" s="25">
        <f t="shared" si="8"/>
        <v>31.134999999999998</v>
      </c>
      <c r="L38" s="25">
        <f t="shared" si="8"/>
        <v>242.49942857142855</v>
      </c>
      <c r="M38" s="25">
        <f t="shared" si="8"/>
        <v>242.49942857142855</v>
      </c>
      <c r="N38" s="25">
        <f t="shared" si="8"/>
        <v>14.254999999999999</v>
      </c>
      <c r="O38" s="25">
        <f t="shared" si="8"/>
        <v>12.217371428571427</v>
      </c>
      <c r="P38" s="25">
        <f t="shared" si="8"/>
        <v>12.542571428571428</v>
      </c>
      <c r="Q38" s="25">
        <f t="shared" si="8"/>
        <v>12.709885714285713</v>
      </c>
      <c r="R38" s="25">
        <f t="shared" si="8"/>
        <v>13.588200000000001</v>
      </c>
      <c r="S38" s="25">
        <f t="shared" si="8"/>
        <v>13.911428571428573</v>
      </c>
      <c r="T38" s="25">
        <f t="shared" si="8"/>
        <v>14.080714285714285</v>
      </c>
      <c r="U38" s="25">
        <f t="shared" si="8"/>
        <v>12.468857142857143</v>
      </c>
      <c r="V38" s="25">
        <f t="shared" si="8"/>
        <v>12.589714285714285</v>
      </c>
      <c r="W38" s="25">
        <f t="shared" si="8"/>
        <v>12.961714285714285</v>
      </c>
      <c r="X38" s="25">
        <f t="shared" si="8"/>
        <v>14.111999999999998</v>
      </c>
      <c r="Y38" s="25">
        <f t="shared" si="8"/>
        <v>14.436857142857143</v>
      </c>
      <c r="Z38" s="25">
        <f t="shared" si="8"/>
        <v>14.604857142857146</v>
      </c>
    </row>
    <row r="39" spans="1:26" x14ac:dyDescent="0.25">
      <c r="A39" s="13" t="str">
        <f>'Multi Crystal Silicon'!A39</f>
        <v>HARMONIZED CE(e)D SYSTEM MAX [kWh(e)/m2]</v>
      </c>
      <c r="B39" s="25">
        <f t="shared" ref="B39:Z39" si="9">B33*30/B8</f>
        <v>284.46214285714285</v>
      </c>
      <c r="C39" s="25">
        <f t="shared" si="9"/>
        <v>256.59214285714285</v>
      </c>
      <c r="D39" s="25">
        <f t="shared" si="9"/>
        <v>310.63749999999999</v>
      </c>
      <c r="E39" s="25">
        <f t="shared" si="9"/>
        <v>310.62869999999998</v>
      </c>
      <c r="F39" s="25">
        <f t="shared" si="9"/>
        <v>309.33330000000001</v>
      </c>
      <c r="G39" s="25">
        <f t="shared" si="9"/>
        <v>313.15249999999997</v>
      </c>
      <c r="H39" s="25">
        <f t="shared" si="9"/>
        <v>313.99</v>
      </c>
      <c r="I39" s="25">
        <f t="shared" si="9"/>
        <v>314.11250000000001</v>
      </c>
      <c r="J39" s="25">
        <f t="shared" si="9"/>
        <v>326.76999999999992</v>
      </c>
      <c r="K39" s="25">
        <f t="shared" si="9"/>
        <v>315.53500000000003</v>
      </c>
      <c r="L39" s="25">
        <f t="shared" si="9"/>
        <v>486.27085714285715</v>
      </c>
      <c r="M39" s="25">
        <f t="shared" si="9"/>
        <v>486.27085714285715</v>
      </c>
      <c r="N39" s="25">
        <f t="shared" si="9"/>
        <v>298.65499999999997</v>
      </c>
      <c r="O39" s="25">
        <f t="shared" si="9"/>
        <v>255.9888</v>
      </c>
      <c r="P39" s="25">
        <f t="shared" si="9"/>
        <v>256.31400000000002</v>
      </c>
      <c r="Q39" s="25">
        <f t="shared" si="9"/>
        <v>256.48131428571435</v>
      </c>
      <c r="R39" s="25">
        <f t="shared" si="9"/>
        <v>257.35962857142857</v>
      </c>
      <c r="S39" s="25">
        <f t="shared" si="9"/>
        <v>257.68285714285713</v>
      </c>
      <c r="T39" s="25">
        <f t="shared" si="9"/>
        <v>257.85214285714284</v>
      </c>
      <c r="U39" s="25">
        <f t="shared" si="9"/>
        <v>256.24028571428573</v>
      </c>
      <c r="V39" s="25">
        <f t="shared" si="9"/>
        <v>256.36114285714291</v>
      </c>
      <c r="W39" s="25">
        <f t="shared" si="9"/>
        <v>256.73314285714287</v>
      </c>
      <c r="X39" s="25">
        <f t="shared" si="9"/>
        <v>257.88342857142857</v>
      </c>
      <c r="Y39" s="25">
        <f t="shared" si="9"/>
        <v>258.20828571428569</v>
      </c>
      <c r="Z39" s="25">
        <f t="shared" si="9"/>
        <v>258.3762857142857</v>
      </c>
    </row>
    <row r="40" spans="1:26" x14ac:dyDescent="0.25">
      <c r="A40" s="13" t="str">
        <f>'Multi Crystal Silicon'!A40</f>
        <v>HARMONIZED CE(e)D MODULE [kWh(e)/W(p)]</v>
      </c>
      <c r="B40" s="25">
        <f t="shared" ref="B40:Z40" si="10">B36/1000/B$5*100</f>
        <v>1.5802500000000002</v>
      </c>
      <c r="C40" s="25">
        <f t="shared" si="10"/>
        <v>0.1245</v>
      </c>
      <c r="D40" s="25">
        <f t="shared" si="10"/>
        <v>0.34749999999999998</v>
      </c>
      <c r="E40" s="25">
        <f t="shared" si="10"/>
        <v>0.32833403361344538</v>
      </c>
      <c r="F40" s="25">
        <f t="shared" si="10"/>
        <v>0.28666599999999998</v>
      </c>
      <c r="G40" s="25">
        <f t="shared" si="10"/>
        <v>0.34249999999999997</v>
      </c>
      <c r="H40" s="25">
        <f t="shared" si="10"/>
        <v>0.35166666666666668</v>
      </c>
      <c r="I40" s="25">
        <f t="shared" si="10"/>
        <v>0.34750000000000003</v>
      </c>
      <c r="J40" s="25">
        <f t="shared" si="10"/>
        <v>0.52081967213114755</v>
      </c>
      <c r="K40" s="25">
        <f t="shared" si="10"/>
        <v>0.27750000000000002</v>
      </c>
      <c r="L40" s="25">
        <f t="shared" si="10"/>
        <v>4.6682742857142845</v>
      </c>
      <c r="M40" s="25">
        <f t="shared" si="10"/>
        <v>2.3341371428571422</v>
      </c>
      <c r="N40" s="25">
        <f t="shared" si="10"/>
        <v>0.12183333333333332</v>
      </c>
      <c r="O40" s="25">
        <f t="shared" si="10"/>
        <v>0.10438857142857144</v>
      </c>
      <c r="P40" s="25">
        <f t="shared" si="10"/>
        <v>0.11522857142857144</v>
      </c>
      <c r="Q40" s="25">
        <f t="shared" si="10"/>
        <v>0.12080571428571428</v>
      </c>
      <c r="R40" s="25">
        <f t="shared" si="10"/>
        <v>0.15008285714285718</v>
      </c>
      <c r="S40" s="25">
        <f t="shared" si="10"/>
        <v>0.16085714285714287</v>
      </c>
      <c r="T40" s="25">
        <f t="shared" si="10"/>
        <v>0.16650000000000001</v>
      </c>
      <c r="U40" s="25">
        <f t="shared" si="10"/>
        <v>0.11277142857142858</v>
      </c>
      <c r="V40" s="25">
        <f t="shared" si="10"/>
        <v>0.1168</v>
      </c>
      <c r="W40" s="25">
        <f t="shared" si="10"/>
        <v>0.12920000000000001</v>
      </c>
      <c r="X40" s="25">
        <f t="shared" si="10"/>
        <v>0.16754285714285713</v>
      </c>
      <c r="Y40" s="25">
        <f t="shared" si="10"/>
        <v>0.17837142857142857</v>
      </c>
      <c r="Z40" s="25">
        <f t="shared" si="10"/>
        <v>0.18397142857142859</v>
      </c>
    </row>
    <row r="41" spans="1:26" x14ac:dyDescent="0.25">
      <c r="A41" s="13" t="str">
        <f>'Multi Crystal Silicon'!A41</f>
        <v>HARMONIZED CE(e)D SYSTEM [kWh(e)/W(p)]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x14ac:dyDescent="0.25">
      <c r="A42" s="13" t="str">
        <f>'Multi Crystal Silicon'!A42</f>
        <v>HARMONIZED CE(e)D SYSTEM MIN [kWh(e)/W(p)]</v>
      </c>
      <c r="B42" s="25">
        <f t="shared" ref="B42:Z42" si="11">B38/1000/B$5*100</f>
        <v>2.0345357142857146</v>
      </c>
      <c r="C42" s="25">
        <f t="shared" si="11"/>
        <v>0.42735714285714277</v>
      </c>
      <c r="D42" s="25">
        <f t="shared" si="11"/>
        <v>0.58305555555555555</v>
      </c>
      <c r="E42" s="25">
        <f t="shared" si="11"/>
        <v>0.55102310924369757</v>
      </c>
      <c r="F42" s="25">
        <f t="shared" si="11"/>
        <v>0.49866599999999994</v>
      </c>
      <c r="G42" s="25">
        <f t="shared" si="11"/>
        <v>0.54249999999999998</v>
      </c>
      <c r="H42" s="25">
        <f t="shared" si="11"/>
        <v>0.54796296296296287</v>
      </c>
      <c r="I42" s="25">
        <f t="shared" si="11"/>
        <v>0.54022727272727267</v>
      </c>
      <c r="J42" s="25">
        <f t="shared" si="11"/>
        <v>0.6945901639344263</v>
      </c>
      <c r="K42" s="25">
        <f t="shared" si="11"/>
        <v>0.42074324324324325</v>
      </c>
      <c r="L42" s="25">
        <f t="shared" si="11"/>
        <v>4.8499885714285718</v>
      </c>
      <c r="M42" s="25">
        <f t="shared" si="11"/>
        <v>2.4249942857142859</v>
      </c>
      <c r="N42" s="25">
        <f t="shared" si="11"/>
        <v>0.47516666666666663</v>
      </c>
      <c r="O42" s="25">
        <f t="shared" si="11"/>
        <v>0.40724571428571427</v>
      </c>
      <c r="P42" s="25">
        <f t="shared" si="11"/>
        <v>0.41808571428571423</v>
      </c>
      <c r="Q42" s="25">
        <f t="shared" si="11"/>
        <v>0.42366285714285712</v>
      </c>
      <c r="R42" s="25">
        <f t="shared" si="11"/>
        <v>0.45294000000000001</v>
      </c>
      <c r="S42" s="25">
        <f t="shared" si="11"/>
        <v>0.4637142857142858</v>
      </c>
      <c r="T42" s="25">
        <f t="shared" si="11"/>
        <v>0.46935714285714281</v>
      </c>
      <c r="U42" s="25">
        <f t="shared" si="11"/>
        <v>0.4156285714285714</v>
      </c>
      <c r="V42" s="25">
        <f t="shared" si="11"/>
        <v>0.4196571428571429</v>
      </c>
      <c r="W42" s="25">
        <f t="shared" si="11"/>
        <v>0.43205714285714281</v>
      </c>
      <c r="X42" s="25">
        <f t="shared" si="11"/>
        <v>0.47039999999999987</v>
      </c>
      <c r="Y42" s="25">
        <f t="shared" si="11"/>
        <v>0.48122857142857145</v>
      </c>
      <c r="Z42" s="25">
        <f t="shared" si="11"/>
        <v>0.4868285714285715</v>
      </c>
    </row>
    <row r="43" spans="1:26" x14ac:dyDescent="0.25">
      <c r="A43" s="13" t="str">
        <f>'Multi Crystal Silicon'!A43</f>
        <v>HARMONIZED CE(e)D SYSTEM MAX [kWh(e)/W(p)]</v>
      </c>
      <c r="B43" s="25">
        <f t="shared" ref="B43:Z43" si="12">B39/1000/B$5*100</f>
        <v>14.223107142857142</v>
      </c>
      <c r="C43" s="25">
        <f t="shared" si="12"/>
        <v>8.5530714285714282</v>
      </c>
      <c r="D43" s="25">
        <f t="shared" si="12"/>
        <v>6.9030555555555555</v>
      </c>
      <c r="E43" s="25">
        <f t="shared" si="12"/>
        <v>6.5258130252100841</v>
      </c>
      <c r="F43" s="25">
        <f t="shared" si="12"/>
        <v>6.1866660000000007</v>
      </c>
      <c r="G43" s="25">
        <f t="shared" si="12"/>
        <v>5.9085377358490563</v>
      </c>
      <c r="H43" s="25">
        <f t="shared" si="12"/>
        <v>5.8146296296296294</v>
      </c>
      <c r="I43" s="25">
        <f t="shared" si="12"/>
        <v>5.7111363636363643</v>
      </c>
      <c r="J43" s="25">
        <f t="shared" si="12"/>
        <v>5.3568852459016387</v>
      </c>
      <c r="K43" s="25">
        <f t="shared" si="12"/>
        <v>4.2639864864864867</v>
      </c>
      <c r="L43" s="25">
        <f t="shared" si="12"/>
        <v>9.7254171428571432</v>
      </c>
      <c r="M43" s="25">
        <f t="shared" si="12"/>
        <v>4.8627085714285716</v>
      </c>
      <c r="N43" s="25">
        <f t="shared" si="12"/>
        <v>9.9551666666666652</v>
      </c>
      <c r="O43" s="25">
        <f t="shared" si="12"/>
        <v>8.532960000000001</v>
      </c>
      <c r="P43" s="25">
        <f t="shared" si="12"/>
        <v>8.5438000000000009</v>
      </c>
      <c r="Q43" s="25">
        <f t="shared" si="12"/>
        <v>8.5493771428571446</v>
      </c>
      <c r="R43" s="25">
        <f t="shared" si="12"/>
        <v>8.5786542857142862</v>
      </c>
      <c r="S43" s="25">
        <f t="shared" si="12"/>
        <v>8.5894285714285719</v>
      </c>
      <c r="T43" s="25">
        <f t="shared" si="12"/>
        <v>8.595071428571428</v>
      </c>
      <c r="U43" s="25">
        <f t="shared" si="12"/>
        <v>8.5413428571428582</v>
      </c>
      <c r="V43" s="25">
        <f t="shared" si="12"/>
        <v>8.5453714285714302</v>
      </c>
      <c r="W43" s="25">
        <f t="shared" si="12"/>
        <v>8.5577714285714297</v>
      </c>
      <c r="X43" s="25">
        <f t="shared" si="12"/>
        <v>8.5961142857142843</v>
      </c>
      <c r="Y43" s="25">
        <f t="shared" si="12"/>
        <v>8.6069428571428563</v>
      </c>
      <c r="Z43" s="25">
        <f t="shared" si="12"/>
        <v>8.6125428571428575</v>
      </c>
    </row>
    <row r="44" spans="1:26" s="51" customFormat="1" x14ac:dyDescent="0.25">
      <c r="A44" s="9" t="str">
        <f>'Multi Crystal Silicon'!A44</f>
        <v>HARMONIZED E(e)ROI [kWh(e)-out/kWh(e)-in]</v>
      </c>
      <c r="B44" s="26">
        <f>8.76*25*0.15/B40</f>
        <v>20.787850023730421</v>
      </c>
      <c r="C44" s="26">
        <f t="shared" ref="C44:Z44" si="13">8.76*25*0.15/C40</f>
        <v>263.85542168674698</v>
      </c>
      <c r="D44" s="26">
        <f t="shared" si="13"/>
        <v>94.532374100719437</v>
      </c>
      <c r="E44" s="26">
        <f t="shared" si="13"/>
        <v>100.05054803022645</v>
      </c>
      <c r="F44" s="26">
        <f t="shared" si="13"/>
        <v>114.59328975183665</v>
      </c>
      <c r="G44" s="26">
        <f t="shared" si="13"/>
        <v>95.912408759124105</v>
      </c>
      <c r="H44" s="26">
        <f t="shared" si="13"/>
        <v>93.412322274881518</v>
      </c>
      <c r="I44" s="26">
        <f t="shared" si="13"/>
        <v>94.532374100719423</v>
      </c>
      <c r="J44" s="26">
        <f t="shared" si="13"/>
        <v>63.073654390934848</v>
      </c>
      <c r="K44" s="26">
        <f t="shared" si="13"/>
        <v>118.37837837837837</v>
      </c>
      <c r="L44" s="26">
        <f t="shared" si="13"/>
        <v>7.0368615872736111</v>
      </c>
      <c r="M44" s="26">
        <f t="shared" si="13"/>
        <v>14.073723174547222</v>
      </c>
      <c r="N44" s="26">
        <f t="shared" si="13"/>
        <v>269.6306429548564</v>
      </c>
      <c r="O44" s="26">
        <f t="shared" si="13"/>
        <v>314.68962119553316</v>
      </c>
      <c r="P44" s="26">
        <f t="shared" si="13"/>
        <v>285.08554425985614</v>
      </c>
      <c r="Q44" s="26">
        <f t="shared" si="13"/>
        <v>271.92422307364836</v>
      </c>
      <c r="R44" s="26">
        <f t="shared" si="13"/>
        <v>218.87909535685046</v>
      </c>
      <c r="S44" s="26">
        <f t="shared" si="13"/>
        <v>204.21847246891653</v>
      </c>
      <c r="T44" s="26">
        <f t="shared" si="13"/>
        <v>197.29729729729729</v>
      </c>
      <c r="U44" s="26">
        <f t="shared" si="13"/>
        <v>291.29718773752217</v>
      </c>
      <c r="V44" s="26">
        <f t="shared" si="13"/>
        <v>281.25</v>
      </c>
      <c r="W44" s="26">
        <f t="shared" si="13"/>
        <v>254.25696594427245</v>
      </c>
      <c r="X44" s="26">
        <f t="shared" si="13"/>
        <v>196.06923601637109</v>
      </c>
      <c r="Y44" s="26">
        <f t="shared" si="13"/>
        <v>184.16626621816437</v>
      </c>
      <c r="Z44" s="26">
        <f t="shared" si="13"/>
        <v>178.5603354558161</v>
      </c>
    </row>
    <row r="45" spans="1:26" s="53" customFormat="1" x14ac:dyDescent="0.25">
      <c r="A45" s="13" t="str">
        <f>'Multi Crystal Silicon'!A45</f>
        <v>HARMONIZED E(e)ROI MIN [kWh(e)-out/kWh(e)-in]</v>
      </c>
      <c r="B45" s="25">
        <f t="shared" ref="B45:Q46" si="14">8.76*25*0.15/B42</f>
        <v>16.14618989941545</v>
      </c>
      <c r="C45" s="25">
        <f t="shared" si="14"/>
        <v>76.867792077553091</v>
      </c>
      <c r="D45" s="25">
        <f t="shared" si="14"/>
        <v>56.341114816579328</v>
      </c>
      <c r="E45" s="25">
        <f t="shared" si="14"/>
        <v>59.616374429537103</v>
      </c>
      <c r="F45" s="25">
        <f t="shared" si="14"/>
        <v>65.875756518391071</v>
      </c>
      <c r="G45" s="25">
        <f t="shared" si="14"/>
        <v>60.552995391705075</v>
      </c>
      <c r="H45" s="25">
        <f t="shared" si="14"/>
        <v>59.949307198377845</v>
      </c>
      <c r="I45" s="25">
        <f t="shared" si="14"/>
        <v>60.807740849810692</v>
      </c>
      <c r="J45" s="25">
        <f t="shared" si="14"/>
        <v>47.294075997167802</v>
      </c>
      <c r="K45" s="25">
        <f t="shared" si="14"/>
        <v>78.076120122049147</v>
      </c>
      <c r="L45" s="25">
        <f t="shared" si="14"/>
        <v>6.7732118367289225</v>
      </c>
      <c r="M45" s="25">
        <f t="shared" si="14"/>
        <v>13.546423673457845</v>
      </c>
      <c r="N45" s="25">
        <f t="shared" si="14"/>
        <v>69.13363732023852</v>
      </c>
      <c r="O45" s="25">
        <f t="shared" si="14"/>
        <v>80.663832294999168</v>
      </c>
      <c r="P45" s="25">
        <f t="shared" si="14"/>
        <v>78.572404838379015</v>
      </c>
      <c r="Q45" s="25">
        <f t="shared" si="14"/>
        <v>77.538069354338361</v>
      </c>
      <c r="R45" s="25">
        <f t="shared" ref="C45:Z46" si="15">8.76*25*0.15/R42</f>
        <v>72.526162405616645</v>
      </c>
      <c r="S45" s="25">
        <f t="shared" si="15"/>
        <v>70.841035120147865</v>
      </c>
      <c r="T45" s="25">
        <f t="shared" si="15"/>
        <v>69.989347131334668</v>
      </c>
      <c r="U45" s="25">
        <f t="shared" si="15"/>
        <v>79.036914827799549</v>
      </c>
      <c r="V45" s="25">
        <f t="shared" si="15"/>
        <v>78.278186274509807</v>
      </c>
      <c r="W45" s="25">
        <f t="shared" si="15"/>
        <v>76.03160957545299</v>
      </c>
      <c r="X45" s="25">
        <f t="shared" si="15"/>
        <v>69.834183673469411</v>
      </c>
      <c r="Y45" s="25">
        <f t="shared" si="15"/>
        <v>68.262779789823668</v>
      </c>
      <c r="Z45" s="25">
        <f t="shared" si="15"/>
        <v>67.477551499501132</v>
      </c>
    </row>
    <row r="46" spans="1:26" s="53" customFormat="1" x14ac:dyDescent="0.25">
      <c r="A46" s="13" t="str">
        <f>'Multi Crystal Silicon'!A46</f>
        <v>HARMONIZED E(e)ROI MAX [kWh(e)-out/kWh(e)-in]</v>
      </c>
      <c r="B46" s="25">
        <f t="shared" si="14"/>
        <v>2.3096219180558801</v>
      </c>
      <c r="C46" s="25">
        <f t="shared" si="15"/>
        <v>3.840725553894591</v>
      </c>
      <c r="D46" s="25">
        <f t="shared" si="15"/>
        <v>4.7587622228481754</v>
      </c>
      <c r="E46" s="25">
        <f t="shared" si="15"/>
        <v>5.0338555323445648</v>
      </c>
      <c r="F46" s="25">
        <f t="shared" si="15"/>
        <v>5.3098066066601941</v>
      </c>
      <c r="G46" s="25">
        <f t="shared" si="15"/>
        <v>5.5597512394121082</v>
      </c>
      <c r="H46" s="25">
        <f t="shared" si="15"/>
        <v>5.6495429790757674</v>
      </c>
      <c r="I46" s="25">
        <f t="shared" si="15"/>
        <v>5.7519200923236093</v>
      </c>
      <c r="J46" s="25">
        <f t="shared" si="15"/>
        <v>6.1322948863114739</v>
      </c>
      <c r="K46" s="25">
        <f t="shared" si="15"/>
        <v>7.7040581868889344</v>
      </c>
      <c r="L46" s="25">
        <f t="shared" si="15"/>
        <v>3.3777471462112825</v>
      </c>
      <c r="M46" s="25">
        <f t="shared" si="15"/>
        <v>6.7554942924225649</v>
      </c>
      <c r="N46" s="25">
        <f t="shared" si="15"/>
        <v>3.2997940767775535</v>
      </c>
      <c r="O46" s="25">
        <f t="shared" si="15"/>
        <v>3.8497778027788714</v>
      </c>
      <c r="P46" s="25">
        <f t="shared" si="15"/>
        <v>3.8448933729722135</v>
      </c>
      <c r="Q46" s="25">
        <f t="shared" si="15"/>
        <v>3.8423851762634667</v>
      </c>
      <c r="R46" s="25">
        <f t="shared" si="15"/>
        <v>3.8292719237682631</v>
      </c>
      <c r="S46" s="25">
        <f t="shared" si="15"/>
        <v>3.8244686159065959</v>
      </c>
      <c r="T46" s="25">
        <f t="shared" si="15"/>
        <v>3.8219577664940876</v>
      </c>
      <c r="U46" s="25">
        <f t="shared" si="15"/>
        <v>3.8459994580979235</v>
      </c>
      <c r="V46" s="25">
        <f t="shared" si="15"/>
        <v>3.8441863264323537</v>
      </c>
      <c r="W46" s="25">
        <f t="shared" si="15"/>
        <v>3.8386161951375857</v>
      </c>
      <c r="X46" s="25">
        <f t="shared" si="15"/>
        <v>3.821494097000639</v>
      </c>
      <c r="Y46" s="25">
        <f t="shared" si="15"/>
        <v>3.8166861968576868</v>
      </c>
      <c r="Z46" s="25">
        <f t="shared" si="15"/>
        <v>3.8142045322602582</v>
      </c>
    </row>
    <row r="47" spans="1:26" s="50" customFormat="1" x14ac:dyDescent="0.25">
      <c r="A47" s="21" t="str">
        <f>'Multi Crystal Silicon'!A47</f>
        <v>INSTALLED CAPACITY [GW(p)]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spans="1:26" x14ac:dyDescent="0.25">
      <c r="A48" s="13" t="str">
        <f>'Multi Crystal Silicon'!A48</f>
        <v>MEAN CE(e)D [kWh(e)/m2]</v>
      </c>
      <c r="B48" s="66">
        <f>AVERAGE(B26:Z26)</f>
        <v>32.136187999999997</v>
      </c>
    </row>
    <row r="49" spans="1:2" x14ac:dyDescent="0.25">
      <c r="A49" s="13" t="str">
        <f>'Multi Crystal Silicon'!A49</f>
        <v>MEAN HARMONIZED CE(e)D [kWh(e)/m2]</v>
      </c>
      <c r="B49" s="66">
        <f>AVERAGE(B36:Z36)</f>
        <v>28.447101142857139</v>
      </c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C49"/>
  <sheetViews>
    <sheetView tabSelected="1" workbookViewId="0">
      <pane xSplit="1" ySplit="2" topLeftCell="B4" activePane="bottomRight" state="frozen"/>
      <selection pane="topRight" activeCell="B1" sqref="B1"/>
      <selection pane="bottomLeft" activeCell="A3" sqref="A3"/>
      <selection pane="bottomRight" activeCell="F14" sqref="F14"/>
    </sheetView>
  </sheetViews>
  <sheetFormatPr defaultColWidth="11" defaultRowHeight="15.75" x14ac:dyDescent="0.25"/>
  <cols>
    <col min="1" max="1" width="66.25" style="13" customWidth="1"/>
    <col min="2" max="3" width="13.375" style="19" bestFit="1" customWidth="1"/>
    <col min="4" max="16384" width="11" style="16"/>
  </cols>
  <sheetData>
    <row r="1" spans="1:3" x14ac:dyDescent="0.2">
      <c r="A1" s="1" t="str">
        <f>'Multi Crystal Silicon'!A1</f>
        <v>AUTHOR</v>
      </c>
      <c r="B1" s="19" t="s">
        <v>38</v>
      </c>
      <c r="C1" s="19" t="s">
        <v>38</v>
      </c>
    </row>
    <row r="2" spans="1:3" x14ac:dyDescent="0.2">
      <c r="A2" s="1" t="str">
        <f>'Multi Crystal Silicon'!A2</f>
        <v>YEAR</v>
      </c>
      <c r="B2" s="19">
        <v>2007</v>
      </c>
      <c r="C2" s="19">
        <v>2007</v>
      </c>
    </row>
    <row r="3" spans="1:3" x14ac:dyDescent="0.2">
      <c r="A3" s="1" t="str">
        <f>'Multi Crystal Silicon'!A3</f>
        <v>LIFETIME [yrs]</v>
      </c>
      <c r="B3" s="19">
        <v>30</v>
      </c>
      <c r="C3" s="19">
        <v>30</v>
      </c>
    </row>
    <row r="4" spans="1:3" s="87" customFormat="1" x14ac:dyDescent="0.2">
      <c r="A4" s="1" t="str">
        <f>'Multi Crystal Silicon'!A4</f>
        <v>CAPACITY [kW]</v>
      </c>
      <c r="B4" s="86"/>
      <c r="C4" s="86"/>
    </row>
    <row r="5" spans="1:3" x14ac:dyDescent="0.2">
      <c r="A5" s="1" t="str">
        <f>'Multi Crystal Silicon'!A5</f>
        <v>EFFICIENCY [%]</v>
      </c>
      <c r="B5" s="19">
        <v>23.3</v>
      </c>
      <c r="C5" s="19">
        <v>28.5</v>
      </c>
    </row>
    <row r="6" spans="1:3" x14ac:dyDescent="0.2">
      <c r="A6" s="1" t="str">
        <f>'Multi Crystal Silicon'!A6</f>
        <v>WAFER THICKNESS [μm]</v>
      </c>
    </row>
    <row r="7" spans="1:3" x14ac:dyDescent="0.2">
      <c r="A7" s="1" t="str">
        <f>'Multi Crystal Silicon'!A7</f>
        <v>PRIMARY or ELECTRICITY</v>
      </c>
      <c r="B7" s="19" t="s">
        <v>62</v>
      </c>
      <c r="C7" s="19" t="s">
        <v>62</v>
      </c>
    </row>
    <row r="8" spans="1:3" x14ac:dyDescent="0.2">
      <c r="A8" s="1" t="str">
        <f>'Multi Crystal Silicon'!A8</f>
        <v>CONVERSION FACTOR [%]</v>
      </c>
      <c r="B8" s="19">
        <v>41</v>
      </c>
      <c r="C8" s="19">
        <v>41</v>
      </c>
    </row>
    <row r="9" spans="1:3" x14ac:dyDescent="0.2">
      <c r="A9" s="1" t="str">
        <f>'Multi Crystal Silicon'!A9</f>
        <v>CAPACITY FACTOR [%]</v>
      </c>
      <c r="B9" s="19">
        <v>15</v>
      </c>
      <c r="C9" s="19">
        <v>15</v>
      </c>
    </row>
    <row r="10" spans="1:3" x14ac:dyDescent="0.2">
      <c r="A10" s="1" t="str">
        <f>'Multi Crystal Silicon'!A10</f>
        <v>RATED INSOLATION [W/m^2]</v>
      </c>
      <c r="B10" s="19">
        <v>1000</v>
      </c>
      <c r="C10" s="19">
        <v>1000</v>
      </c>
    </row>
    <row r="11" spans="1:3" x14ac:dyDescent="0.2">
      <c r="A11" s="1" t="str">
        <f>'Multi Crystal Silicon'!A11</f>
        <v>CONSTRUCTION TIME [yrs]</v>
      </c>
    </row>
    <row r="12" spans="1:3" s="36" customFormat="1" x14ac:dyDescent="0.2">
      <c r="A12" s="7" t="str">
        <f>'Multi Crystal Silicon'!A12</f>
        <v>CE(e)D MATERIALS  [kWh(e)/Wp]</v>
      </c>
      <c r="B12" s="47"/>
      <c r="C12" s="47"/>
    </row>
    <row r="13" spans="1:3" s="17" customFormat="1" x14ac:dyDescent="0.2">
      <c r="A13" s="4" t="str">
        <f>'Multi Crystal Silicon'!A13</f>
        <v>ERROR</v>
      </c>
      <c r="B13" s="46"/>
      <c r="C13" s="46"/>
    </row>
    <row r="14" spans="1:3" x14ac:dyDescent="0.2">
      <c r="A14" s="1" t="str">
        <f>'Multi Crystal Silicon'!A14</f>
        <v>CE(e)D MANUFACTURE [kWh(e)/Wp]</v>
      </c>
      <c r="B14" s="45"/>
      <c r="C14" s="45"/>
    </row>
    <row r="15" spans="1:3" x14ac:dyDescent="0.2">
      <c r="A15" s="1" t="str">
        <f>'Multi Crystal Silicon'!A15</f>
        <v>ERROR</v>
      </c>
      <c r="B15" s="45"/>
      <c r="C15" s="45"/>
    </row>
    <row r="16" spans="1:3" s="36" customFormat="1" x14ac:dyDescent="0.2">
      <c r="A16" s="7" t="str">
        <f>'Multi Crystal Silicon'!A16</f>
        <v>CE(e)D CELL [kWh(e)/Wp]</v>
      </c>
      <c r="B16" s="47"/>
      <c r="C16" s="47"/>
    </row>
    <row r="17" spans="1:3" s="17" customFormat="1" x14ac:dyDescent="0.2">
      <c r="A17" s="4" t="str">
        <f>'Multi Crystal Silicon'!A17</f>
        <v>ERROR</v>
      </c>
      <c r="B17" s="46"/>
      <c r="C17" s="46"/>
    </row>
    <row r="18" spans="1:3" x14ac:dyDescent="0.2">
      <c r="A18" s="1" t="str">
        <f>'Multi Crystal Silicon'!A18</f>
        <v>CE(e)D MODULE [kWh(e)/Wp]</v>
      </c>
      <c r="B18" s="45">
        <v>3.7583261800000001</v>
      </c>
      <c r="C18" s="45">
        <v>3.4166666999999999</v>
      </c>
    </row>
    <row r="19" spans="1:3" x14ac:dyDescent="0.2">
      <c r="A19" s="1" t="str">
        <f>'Multi Crystal Silicon'!A19</f>
        <v>ERROR</v>
      </c>
      <c r="B19" s="45"/>
      <c r="C19" s="45"/>
    </row>
    <row r="20" spans="1:3" s="36" customFormat="1" x14ac:dyDescent="0.2">
      <c r="A20" s="7" t="str">
        <f>'Multi Crystal Silicon'!A20</f>
        <v>CE(e)D SYSTEM [kWh(e)/Wp]</v>
      </c>
      <c r="B20" s="47"/>
      <c r="C20" s="47"/>
    </row>
    <row r="21" spans="1:3" s="17" customFormat="1" x14ac:dyDescent="0.2">
      <c r="A21" s="4" t="str">
        <f>'Multi Crystal Silicon'!A21</f>
        <v>ERROR</v>
      </c>
      <c r="B21" s="46"/>
      <c r="C21" s="46"/>
    </row>
    <row r="22" spans="1:3" x14ac:dyDescent="0.25">
      <c r="A22" s="13" t="str">
        <f>'Multi Crystal Silicon'!A22</f>
        <v>TOTAL SYSTEM ENERGY INTENSITY [kWh(e)-in/kWh(e)-out]</v>
      </c>
      <c r="B22" s="45"/>
      <c r="C22" s="45"/>
    </row>
    <row r="23" spans="1:3" x14ac:dyDescent="0.25">
      <c r="A23" s="13" t="str">
        <f>'Multi Crystal Silicon'!A23</f>
        <v>ERROR</v>
      </c>
      <c r="B23" s="45"/>
      <c r="C23" s="45"/>
    </row>
    <row r="24" spans="1:3" s="36" customFormat="1" x14ac:dyDescent="0.25">
      <c r="A24" s="9" t="s">
        <v>76</v>
      </c>
      <c r="B24" s="47">
        <v>10.488711759999999</v>
      </c>
      <c r="C24" s="47">
        <v>11.537560859999999</v>
      </c>
    </row>
    <row r="25" spans="1:3" x14ac:dyDescent="0.25">
      <c r="A25" s="13" t="str">
        <f>'Multi Crystal Silicon'!A25</f>
        <v>EPBT [kWh(e)-in/kWh(e)-out*yrs]</v>
      </c>
      <c r="B25" s="45">
        <v>2.8602177929999999</v>
      </c>
      <c r="C25" s="45">
        <v>2.6002029680000001</v>
      </c>
    </row>
    <row r="26" spans="1:3" s="36" customFormat="1" x14ac:dyDescent="0.25">
      <c r="A26" s="9" t="str">
        <f>'Multi Crystal Silicon'!A26</f>
        <v>CE(e)D MODULE [kWh(e)/m2]</v>
      </c>
      <c r="B26" s="29">
        <f>B18*1000*B5/100</f>
        <v>875.68999994000001</v>
      </c>
      <c r="C26" s="29">
        <f>C18*1000*C5/100</f>
        <v>973.75000949999992</v>
      </c>
    </row>
    <row r="27" spans="1:3" s="37" customFormat="1" x14ac:dyDescent="0.25">
      <c r="A27" s="13" t="str">
        <f>'Multi Crystal Silicon'!A27</f>
        <v>CE(e)D SYSTEM [kWh(e)/m2]</v>
      </c>
      <c r="B27" s="33"/>
      <c r="C27" s="33"/>
    </row>
    <row r="28" spans="1:3" s="37" customFormat="1" x14ac:dyDescent="0.25">
      <c r="A28" s="13" t="str">
        <f>'Multi Crystal Silicon'!A28</f>
        <v>CE(e)D BOS REAL [kWh(e)/m2]</v>
      </c>
      <c r="B28" s="33"/>
      <c r="C28" s="33"/>
    </row>
    <row r="29" spans="1:3" s="37" customFormat="1" x14ac:dyDescent="0.25">
      <c r="A29" s="13" t="str">
        <f>'Multi Crystal Silicon'!A29</f>
        <v>CE(e)D BOS MIN [kWh(e)/m2]</v>
      </c>
      <c r="B29" s="33">
        <v>10.6</v>
      </c>
      <c r="C29" s="33">
        <v>11.6</v>
      </c>
    </row>
    <row r="30" spans="1:3" s="37" customFormat="1" x14ac:dyDescent="0.25">
      <c r="A30" s="13" t="str">
        <f>'Multi Crystal Silicon'!A30</f>
        <v>CE(e)D SYSTEM MIN [kWh(e)/m2]</v>
      </c>
      <c r="B30" s="33">
        <f>B26+B29</f>
        <v>886.28999994000003</v>
      </c>
      <c r="C30" s="33">
        <f>C26+C29</f>
        <v>985.35000949999994</v>
      </c>
    </row>
    <row r="31" spans="1:3" s="37" customFormat="1" x14ac:dyDescent="0.25">
      <c r="A31" s="13" t="str">
        <f>'Multi Crystal Silicon'!A31</f>
        <v>CE(e)D SYSTEM MIN [kWh(e)/Wp]</v>
      </c>
      <c r="B31" s="33">
        <f>B30/1000/B5*100</f>
        <v>3.8038197422317594</v>
      </c>
      <c r="C31" s="33">
        <f>C30/1000/C5*100</f>
        <v>3.4573684543859646</v>
      </c>
    </row>
    <row r="32" spans="1:3" s="17" customFormat="1" x14ac:dyDescent="0.25">
      <c r="A32" s="11" t="str">
        <f>'Multi Crystal Silicon'!A32</f>
        <v>E(e)ROI MIN [kWh(e)-out/kWh(e)-in]</v>
      </c>
      <c r="B32" s="30">
        <f>1/(B31/8.76/B3/0.15)</f>
        <v>10.3632671028916</v>
      </c>
      <c r="C32" s="30">
        <f>1/(C31/8.76/C3/0.15)</f>
        <v>11.401735314034115</v>
      </c>
    </row>
    <row r="33" spans="1:3" s="36" customFormat="1" x14ac:dyDescent="0.25">
      <c r="A33" s="9" t="str">
        <f>'Multi Crystal Silicon'!A33</f>
        <v>CE(e)D SYSTEM MAX [kWh/m2]</v>
      </c>
      <c r="B33" s="29">
        <f>B26+295</f>
        <v>1170.68999994</v>
      </c>
      <c r="C33" s="29">
        <f>C26+295</f>
        <v>1268.7500095</v>
      </c>
    </row>
    <row r="34" spans="1:3" s="37" customFormat="1" x14ac:dyDescent="0.25">
      <c r="A34" s="13" t="str">
        <f>'Multi Crystal Silicon'!A34</f>
        <v>CE(e)D SYSTEM MAX [kWh/Wp</v>
      </c>
      <c r="B34" s="33">
        <f>B33/10/B5</f>
        <v>5.024420600600858</v>
      </c>
      <c r="C34" s="33">
        <f>C33/10/C5</f>
        <v>4.4517544192982452</v>
      </c>
    </row>
    <row r="35" spans="1:3" s="17" customFormat="1" x14ac:dyDescent="0.25">
      <c r="A35" s="11" t="str">
        <f>'Multi Crystal Silicon'!A35</f>
        <v>E(e)ROI MAX [kWh(e)-out/kWh(e)-in]</v>
      </c>
      <c r="B35" s="30">
        <f>8.76*25*0.15/B34</f>
        <v>6.5380672939824249</v>
      </c>
      <c r="C35" s="30">
        <f>8.76*25*0.15/C34</f>
        <v>7.3791132452401387</v>
      </c>
    </row>
    <row r="36" spans="1:3" s="36" customFormat="1" x14ac:dyDescent="0.25">
      <c r="A36" s="9" t="str">
        <f>'Multi Crystal Silicon'!A36</f>
        <v>HARMONIZED CE(e)D MODULE [kWh(e)/m2]</v>
      </c>
      <c r="B36" s="29">
        <f>B26*30/B8</f>
        <v>640.74878044390243</v>
      </c>
      <c r="C36" s="29">
        <f>C26*30/C8</f>
        <v>712.50000695121946</v>
      </c>
    </row>
    <row r="37" spans="1:3" s="37" customFormat="1" x14ac:dyDescent="0.25">
      <c r="A37" s="13" t="str">
        <f>'Multi Crystal Silicon'!A37</f>
        <v>HARMONIZED CE(e)D SYSTEM [kWh(e)/m2]</v>
      </c>
      <c r="B37" s="33"/>
      <c r="C37" s="33"/>
    </row>
    <row r="38" spans="1:3" s="37" customFormat="1" x14ac:dyDescent="0.25">
      <c r="A38" s="13" t="str">
        <f>'Multi Crystal Silicon'!A38</f>
        <v>HARMONIZED CE(e)D SYSTEM MIN [kWh(e)/m2]</v>
      </c>
      <c r="B38" s="33">
        <f>B30*30/B8</f>
        <v>648.50487800487804</v>
      </c>
      <c r="C38" s="33">
        <f>C30*30/C8</f>
        <v>720.98781182926825</v>
      </c>
    </row>
    <row r="39" spans="1:3" s="17" customFormat="1" x14ac:dyDescent="0.25">
      <c r="A39" s="11" t="str">
        <f>'Multi Crystal Silicon'!A39</f>
        <v>HARMONIZED CE(e)D SYSTEM MAX [kWh(e)/m2]</v>
      </c>
      <c r="B39" s="30">
        <f>B33*30/B8</f>
        <v>856.6024389804877</v>
      </c>
      <c r="C39" s="30">
        <f>C33*30/C8</f>
        <v>928.35366548780496</v>
      </c>
    </row>
    <row r="40" spans="1:3" s="36" customFormat="1" x14ac:dyDescent="0.25">
      <c r="A40" s="9" t="str">
        <f>'Multi Crystal Silicon'!A40</f>
        <v>HARMONIZED CE(e)D MODULE [kWh(e)/W(p)]</v>
      </c>
      <c r="B40" s="29">
        <f>B36/1000/B$5*100</f>
        <v>2.7499947658536588</v>
      </c>
      <c r="C40" s="29">
        <f>C36/1000/C$5*100</f>
        <v>2.5000000243902436</v>
      </c>
    </row>
    <row r="41" spans="1:3" s="37" customFormat="1" x14ac:dyDescent="0.25">
      <c r="A41" s="13" t="str">
        <f>'Multi Crystal Silicon'!A41</f>
        <v>HARMONIZED CE(e)D SYSTEM [kWh(e)/W(p)]</v>
      </c>
      <c r="B41" s="33"/>
      <c r="C41" s="33"/>
    </row>
    <row r="42" spans="1:3" s="37" customFormat="1" x14ac:dyDescent="0.25">
      <c r="A42" s="13" t="str">
        <f>'Multi Crystal Silicon'!A42</f>
        <v>HARMONIZED CE(e)D SYSTEM MIN [kWh(e)/W(p)]</v>
      </c>
      <c r="B42" s="33">
        <f>B38/1000/B$5*100</f>
        <v>2.7832827382183605</v>
      </c>
      <c r="C42" s="33">
        <f>C38/1000/C$5*100</f>
        <v>2.5297817958921698</v>
      </c>
    </row>
    <row r="43" spans="1:3" s="17" customFormat="1" x14ac:dyDescent="0.25">
      <c r="A43" s="11" t="str">
        <f>'Multi Crystal Silicon'!A43</f>
        <v>HARMONIZED CE(e)D SYSTEM MAX [kWh(e)/W(p)]</v>
      </c>
      <c r="B43" s="30">
        <f>B39/1000/B$5*100</f>
        <v>3.6764053175128231</v>
      </c>
      <c r="C43" s="30">
        <f>C39/1000/C$5*100</f>
        <v>3.2573812824133506</v>
      </c>
    </row>
    <row r="44" spans="1:3" s="36" customFormat="1" x14ac:dyDescent="0.25">
      <c r="A44" s="9" t="str">
        <f>'Multi Crystal Silicon'!A44</f>
        <v>HARMONIZED E(e)ROI [kWh(e)-out/kWh(e)-in]</v>
      </c>
      <c r="B44" s="29"/>
      <c r="C44" s="29"/>
    </row>
    <row r="45" spans="1:3" s="37" customFormat="1" x14ac:dyDescent="0.25">
      <c r="A45" s="13" t="str">
        <f>'Multi Crystal Silicon'!A45</f>
        <v>HARMONIZED E(e)ROI MIN [kWh(e)-out/kWh(e)-in]</v>
      </c>
      <c r="B45" s="33">
        <f t="shared" ref="B45:C46" si="0">8.76*25*0.15/B42</f>
        <v>11.802609756070991</v>
      </c>
      <c r="C45" s="33">
        <f t="shared" si="0"/>
        <v>12.985309663205518</v>
      </c>
    </row>
    <row r="46" spans="1:3" s="17" customFormat="1" x14ac:dyDescent="0.25">
      <c r="A46" s="11" t="str">
        <f>'Multi Crystal Silicon'!A46</f>
        <v>HARMONIZED E(e)ROI MAX [kWh(e)-out/kWh(e)-in]</v>
      </c>
      <c r="B46" s="30">
        <f t="shared" si="0"/>
        <v>8.9353586351093135</v>
      </c>
      <c r="C46" s="30">
        <f t="shared" si="0"/>
        <v>10.084788101828188</v>
      </c>
    </row>
    <row r="47" spans="1:3" s="38" customFormat="1" x14ac:dyDescent="0.25">
      <c r="A47" s="21" t="str">
        <f>'Multi Crystal Silicon'!A47</f>
        <v>INSTALLED CAPACITY [GW(p)]</v>
      </c>
      <c r="B47" s="44"/>
      <c r="C47" s="44"/>
    </row>
    <row r="48" spans="1:3" x14ac:dyDescent="0.25">
      <c r="A48" s="13" t="str">
        <f>'Multi Crystal Silicon'!A48</f>
        <v>MEAN CE(e)D [kWh(e)/m2]</v>
      </c>
    </row>
    <row r="49" spans="1:1" x14ac:dyDescent="0.25">
      <c r="A49" s="13" t="str">
        <f>'Multi Crystal Silicon'!A49</f>
        <v>MEAN HARMONIZED CE(e)D [kWh(e)/m2]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Single Crystal Silicon</vt:lpstr>
      <vt:lpstr>Multi Crystal Silicon</vt:lpstr>
      <vt:lpstr>Amorphous Silicon</vt:lpstr>
      <vt:lpstr>Ribbon Silicon</vt:lpstr>
      <vt:lpstr>Cadmium Telluride</vt:lpstr>
      <vt:lpstr>Copper Indium Diselenide</vt:lpstr>
      <vt:lpstr>Organic</vt:lpstr>
      <vt:lpstr>GaAs</vt:lpstr>
    </vt:vector>
  </TitlesOfParts>
  <Company>Stanford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Dale</dc:creator>
  <cp:lastModifiedBy>Zikai Zhou</cp:lastModifiedBy>
  <dcterms:created xsi:type="dcterms:W3CDTF">2012-04-11T22:01:48Z</dcterms:created>
  <dcterms:modified xsi:type="dcterms:W3CDTF">2018-01-11T06:02:26Z</dcterms:modified>
</cp:coreProperties>
</file>