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25" windowWidth="16695" windowHeight="10845" tabRatio="877"/>
  </bookViews>
  <sheets>
    <sheet name="Whole_Body_Data" sheetId="2" r:id="rId1"/>
    <sheet name="Organ_Data" sheetId="1" r:id="rId2"/>
    <sheet name="Uptake_and_Excretion_Data" sheetId="3" r:id="rId3"/>
    <sheet name="References" sheetId="5" r:id="rId4"/>
  </sheets>
  <calcPr calcId="145621"/>
</workbook>
</file>

<file path=xl/calcChain.xml><?xml version="1.0" encoding="utf-8"?>
<calcChain xmlns="http://schemas.openxmlformats.org/spreadsheetml/2006/main">
  <c r="B12" i="3" l="1"/>
  <c r="D3" i="3" l="1"/>
  <c r="C3" i="3"/>
  <c r="B3" i="3"/>
  <c r="B15" i="3" l="1"/>
  <c r="C5" i="3" l="1"/>
  <c r="B5" i="3"/>
  <c r="C4" i="3"/>
  <c r="B4" i="3"/>
  <c r="B9" i="3"/>
  <c r="D4" i="3" l="1"/>
  <c r="D5" i="3"/>
</calcChain>
</file>

<file path=xl/sharedStrings.xml><?xml version="1.0" encoding="utf-8"?>
<sst xmlns="http://schemas.openxmlformats.org/spreadsheetml/2006/main" count="217" uniqueCount="106">
  <si>
    <t>Low Perfused Organs :</t>
  </si>
  <si>
    <t>Rich Perfused Organs :</t>
  </si>
  <si>
    <t>Exchange Organs :</t>
  </si>
  <si>
    <t>Fat</t>
  </si>
  <si>
    <t>Muscles</t>
  </si>
  <si>
    <t>Skeleton</t>
  </si>
  <si>
    <t>Kidney</t>
  </si>
  <si>
    <t>Liver</t>
  </si>
  <si>
    <t>Brain</t>
  </si>
  <si>
    <t>Heart</t>
  </si>
  <si>
    <t xml:space="preserve"> GIT</t>
  </si>
  <si>
    <t>Skin</t>
  </si>
  <si>
    <t>Organ Blood Flow and Content</t>
  </si>
  <si>
    <t>% of Cardiac Output:</t>
  </si>
  <si>
    <t>Detail Level :</t>
  </si>
  <si>
    <t>Growing :</t>
  </si>
  <si>
    <t>Other Organs ("carcass")</t>
  </si>
  <si>
    <t>Phospholipids (volume %) :</t>
  </si>
  <si>
    <t>Muscle Protein (volume %) :</t>
  </si>
  <si>
    <t>Albumin (volume %) :</t>
  </si>
  <si>
    <t>Water (volume %) :</t>
  </si>
  <si>
    <t>Whole Organ Composition</t>
  </si>
  <si>
    <t>Whole Organ Size and Mass</t>
  </si>
  <si>
    <t>Organ Growth</t>
  </si>
  <si>
    <t>Linear (mL/day)</t>
  </si>
  <si>
    <t>Organ-Scaled (volume %/day)</t>
  </si>
  <si>
    <t>Body-Scaled (Organ=a*Body^b)  a:</t>
  </si>
  <si>
    <t>b:</t>
  </si>
  <si>
    <t>Body</t>
  </si>
  <si>
    <t>Whole Body Size and Mass</t>
  </si>
  <si>
    <t>Whole Body Composition</t>
  </si>
  <si>
    <t>Whole Body Flags</t>
  </si>
  <si>
    <t>Storage lipid</t>
  </si>
  <si>
    <t>Phospholipid</t>
  </si>
  <si>
    <t>Protein</t>
  </si>
  <si>
    <t>Water</t>
  </si>
  <si>
    <t>Mineral</t>
  </si>
  <si>
    <t>Density (g/mL)</t>
  </si>
  <si>
    <t>Phase Properties</t>
  </si>
  <si>
    <t>Blood Amounts</t>
  </si>
  <si>
    <t>Blood Composition</t>
  </si>
  <si>
    <t>Arterial Blood Pool</t>
  </si>
  <si>
    <t>Venous Blood Pool</t>
  </si>
  <si>
    <t>Total Blood Pool</t>
  </si>
  <si>
    <t>Blood Cells</t>
  </si>
  <si>
    <t>Plasma</t>
  </si>
  <si>
    <t>Blood Properties</t>
  </si>
  <si>
    <t>Cardiac Output (mL/min.)</t>
  </si>
  <si>
    <t>Hematocrit (volume% of blood cells in blood)</t>
  </si>
  <si>
    <t>Storage Lipids (volume %) :</t>
  </si>
  <si>
    <t>Blood Flags</t>
  </si>
  <si>
    <t>Blood</t>
  </si>
  <si>
    <t>References</t>
  </si>
  <si>
    <t>density from Altman biology databook value for human depot fat</t>
  </si>
  <si>
    <t>density from Hinz 1986 thermodynamic data</t>
  </si>
  <si>
    <t>density from Altman biology databook, values range from 1.33 to 1.39 for major proteins</t>
  </si>
  <si>
    <t>density assumed</t>
  </si>
  <si>
    <t>density for bone mineral (hydroxyapatite)</t>
  </si>
  <si>
    <t>Blood Content (mL)</t>
  </si>
  <si>
    <t>Volume % of Whole Body :</t>
  </si>
  <si>
    <t>Organ Metabolism</t>
  </si>
  <si>
    <t>Metabolic Enzymes (mg/g-tissue)</t>
  </si>
  <si>
    <t>Metabolic Cells (cells/g-tissue)</t>
  </si>
  <si>
    <t>density is approximate</t>
  </si>
  <si>
    <t>Minerals (volume %) :</t>
  </si>
  <si>
    <t>Remainder (carbohydrates, etc.) :</t>
  </si>
  <si>
    <t>Remainder (e.g. carbohydrates, DNA)</t>
  </si>
  <si>
    <t>Gills/Lungs</t>
  </si>
  <si>
    <t>Organ-Exposure Media Interface</t>
  </si>
  <si>
    <t>Organ-Blood Interface</t>
  </si>
  <si>
    <t>Urinary Excretion</t>
  </si>
  <si>
    <t>Glomerular Filtration (mL/min.)</t>
  </si>
  <si>
    <t>Diffusion Area (cm²) :</t>
  </si>
  <si>
    <t>Membrane Thickness (Å) :</t>
  </si>
  <si>
    <t>Intracellular Water Layer Thickness (Å) :</t>
  </si>
  <si>
    <t>Extracellular Water Layer Thickness (Å) :</t>
  </si>
  <si>
    <t>Volume  (ml) :</t>
  </si>
  <si>
    <t>Mass (g) :</t>
  </si>
  <si>
    <t>Capillar Radius (µm) :</t>
  </si>
  <si>
    <t>Krogh'scher Zylinder Radius (µm) :</t>
  </si>
  <si>
    <t>Water Layer Thickness (Å) :</t>
  </si>
  <si>
    <t>Other Proteins e.g. collagen (volume %) :</t>
  </si>
  <si>
    <t>Nichols, J. W.; Schultz, I. R.; Fitzsimmons, P. N., In vitro-in vivo extrapolation of quantitative hepatic biotransformation data for fish - I. A review of methods, and strategies for incorporating intrinsic clearance estimates into chemical kinetic models. Aquatic Toxicology 2006, 78 (1), 74-90.</t>
  </si>
  <si>
    <t>Gas Exchange</t>
  </si>
  <si>
    <t>Ventilation Rate (mL/min.)</t>
  </si>
  <si>
    <t>Petersen, G. I.; Kristensen, P., Bioaccumulation of lipophilic substances in fish early life stages. Environ. Toxicol. Chem. 1998, 17 (7), 1385-1395.</t>
  </si>
  <si>
    <t>Feeding</t>
  </si>
  <si>
    <t>Feeding Rate (g/day)</t>
  </si>
  <si>
    <t>Henderson, R. J.; Tocher, D. R., THE LIPID-COMPOSITION AND BIOCHEMISTRY OF FRESH-WATER FISH. Prog. Lipid. Res. 1987, 26 (4), 281-347.</t>
  </si>
  <si>
    <t>Lee, R. F.; Phleger, C. F.; Horn, M. H., COMPOSITION OF OIL IN FISH BONES - POSSIBLE FUNCTION IN NEUTRAL BUOYANCY. Comparative Biochemistry and Physiology 1975, 50 (NB1), 13-16.</t>
  </si>
  <si>
    <t>Nichols et al. A Physiologically Based Toxicokinetic Model for the Uptake and Disposition of Waterborne Organic Chemicals in Fish, Toxicology and Applied Pharmacology, 1990, 106, 433.</t>
  </si>
  <si>
    <t>Barron et al. 1987 Temperature-dependence of cardiac output and regional blood flow in rainbow trout, Salmo gairdneri Richardson, J. Fish Biol., 31, 735.</t>
  </si>
  <si>
    <t>McKim 1996 Dermal absorption of three waterborne chloroethanes in rainbow trout (Oncorhynchus mykiss) and channel catfish (Ictalurus punctatus)</t>
  </si>
  <si>
    <t>Nichols 1996 A physiologically based toxicokinetic model for dermal absorption of organic chemicals by fish</t>
  </si>
  <si>
    <t>whole body density</t>
  </si>
  <si>
    <t>Hughes 1986 PHYSIOLOGICAL SALINES AND THE MECHANICAL-PROPERTIES OF TROUT RED-BLOOD-CELLS</t>
  </si>
  <si>
    <t>Nichols 2004 A physiologically based toxicokinetic model for dietary uptake of hydrophobic organic compounds by fish - I. Feeding studies with 2,2 ',5,5 '-tetrachlorobiphenyl.</t>
  </si>
  <si>
    <t>Nichols, J. W.; Fitzsimmons, P. N.; Whiteman, F. W.; Kuehl, D. W.; Butterworth, B. C.; Jenson, C. T., Dietary uptake kinetics of 2,2 ',5,5 '-tetrachlorobiphenyl in rainbow trout. Drug Metab. Dispos. 2001, 29 (7), 1013-1022.</t>
  </si>
  <si>
    <t>Escher 2011 Protein and Lipid Binding Parameters in Rainbow Trout (Oncorhynchus mykiss) Blood and Liver Fractions to Extrapolate from an in Vitro Metabolic Degradation Assay to in Vivo Bioaccumulation</t>
  </si>
  <si>
    <t>blood density</t>
  </si>
  <si>
    <t>Spleen</t>
  </si>
  <si>
    <t>Gonads</t>
  </si>
  <si>
    <t>Q|B</t>
  </si>
  <si>
    <t>L/ Kg /h</t>
  </si>
  <si>
    <t>Temperature</t>
  </si>
  <si>
    <t>°C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</si>
</sst>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/>
    <xf numFmtId="0" fontId="0" fillId="0" borderId="10" xfId="0" applyFill="1" applyBorder="1"/>
    <xf numFmtId="0" fontId="0" fillId="0" borderId="0" xfId="0" applyAlignment="1">
      <alignment horizontal="left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right"/>
    </xf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0" fillId="0" borderId="9" xfId="0" applyFill="1" applyBorder="1"/>
    <xf numFmtId="0" fontId="0" fillId="0" borderId="1" xfId="0" applyFill="1" applyBorder="1"/>
    <xf numFmtId="0" fontId="0" fillId="0" borderId="2" xfId="0" applyFill="1" applyBorder="1"/>
    <xf numFmtId="0" fontId="0" fillId="0" borderId="3" xfId="0" applyFill="1" applyBorder="1"/>
    <xf numFmtId="0" fontId="0" fillId="0" borderId="6" xfId="0" applyFill="1" applyBorder="1"/>
    <xf numFmtId="0" fontId="0" fillId="0" borderId="7" xfId="0" applyFill="1" applyBorder="1"/>
    <xf numFmtId="0" fontId="0" fillId="0" borderId="8" xfId="0" applyFill="1" applyBorder="1"/>
    <xf numFmtId="0" fontId="0" fillId="0" borderId="4" xfId="0" applyFill="1" applyBorder="1"/>
    <xf numFmtId="0" fontId="0" fillId="0" borderId="0" xfId="0" applyFill="1" applyBorder="1"/>
    <xf numFmtId="0" fontId="0" fillId="0" borderId="5" xfId="0" applyFill="1" applyBorder="1"/>
    <xf numFmtId="0" fontId="0" fillId="0" borderId="0" xfId="0" applyFont="1" applyFill="1" applyAlignment="1">
      <alignment horizontal="right"/>
    </xf>
    <xf numFmtId="0" fontId="0" fillId="0" borderId="0" xfId="0" applyFont="1" applyFill="1"/>
    <xf numFmtId="2" fontId="0" fillId="0" borderId="0" xfId="0" applyNumberFormat="1" applyFill="1" applyBorder="1"/>
    <xf numFmtId="0" fontId="1" fillId="0" borderId="0" xfId="0" applyFont="1"/>
    <xf numFmtId="0" fontId="0" fillId="0" borderId="0" xfId="0" applyFill="1" applyAlignment="1">
      <alignment horizontal="center"/>
    </xf>
    <xf numFmtId="0" fontId="2" fillId="0" borderId="0" xfId="0" applyFont="1" applyFill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Fill="1" applyBorder="1" applyAlignment="1">
      <alignment horizontal="right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12" xfId="0" applyBorder="1"/>
  </cellXfs>
  <cellStyles count="1"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5"/>
  <sheetViews>
    <sheetView tabSelected="1" topLeftCell="A34" workbookViewId="0">
      <selection activeCell="F48" sqref="F48"/>
    </sheetView>
  </sheetViews>
  <sheetFormatPr baseColWidth="10" defaultColWidth="9.140625" defaultRowHeight="15" x14ac:dyDescent="0.25"/>
  <cols>
    <col min="1" max="1" width="42.140625" style="5" bestFit="1" customWidth="1"/>
    <col min="2" max="16384" width="9.140625" style="5"/>
  </cols>
  <sheetData>
    <row r="1" spans="1:9" ht="15.75" x14ac:dyDescent="0.25">
      <c r="A1" s="4" t="s">
        <v>29</v>
      </c>
    </row>
    <row r="2" spans="1:9" ht="15.75" thickBot="1" x14ac:dyDescent="0.3">
      <c r="A2" s="6"/>
      <c r="B2" s="7" t="s">
        <v>28</v>
      </c>
    </row>
    <row r="3" spans="1:9" x14ac:dyDescent="0.25">
      <c r="A3" s="8" t="s">
        <v>76</v>
      </c>
      <c r="B3" s="30">
        <v>95.565486270531764</v>
      </c>
      <c r="D3" s="5" t="s">
        <v>94</v>
      </c>
      <c r="H3" s="1" t="s">
        <v>104</v>
      </c>
      <c r="I3" s="1"/>
    </row>
    <row r="4" spans="1:9" ht="15.75" thickBot="1" x14ac:dyDescent="0.3">
      <c r="A4" s="8" t="s">
        <v>77</v>
      </c>
      <c r="B4" s="31">
        <v>104</v>
      </c>
      <c r="D4" s="5">
        <v>1.0882589945243555</v>
      </c>
      <c r="H4" s="25">
        <v>12</v>
      </c>
      <c r="I4" s="1" t="s">
        <v>105</v>
      </c>
    </row>
    <row r="5" spans="1:9" x14ac:dyDescent="0.25">
      <c r="A5" s="6"/>
    </row>
    <row r="6" spans="1:9" ht="15.75" x14ac:dyDescent="0.25">
      <c r="A6" s="4" t="s">
        <v>30</v>
      </c>
    </row>
    <row r="7" spans="1:9" ht="15.75" thickBot="1" x14ac:dyDescent="0.3">
      <c r="A7" s="6"/>
      <c r="B7" s="7" t="s">
        <v>28</v>
      </c>
    </row>
    <row r="8" spans="1:9" x14ac:dyDescent="0.25">
      <c r="A8" s="8" t="s">
        <v>49</v>
      </c>
      <c r="B8" s="30">
        <v>5.2893410671278707</v>
      </c>
    </row>
    <row r="9" spans="1:9" x14ac:dyDescent="0.25">
      <c r="A9" s="8" t="s">
        <v>17</v>
      </c>
      <c r="B9" s="32">
        <v>0.98898671263067428</v>
      </c>
    </row>
    <row r="10" spans="1:9" x14ac:dyDescent="0.25">
      <c r="A10" s="8" t="s">
        <v>18</v>
      </c>
      <c r="B10" s="32">
        <v>10.609488268919328</v>
      </c>
    </row>
    <row r="11" spans="1:9" x14ac:dyDescent="0.25">
      <c r="A11" s="8" t="s">
        <v>19</v>
      </c>
      <c r="B11" s="32">
        <v>0.26736190757793982</v>
      </c>
    </row>
    <row r="12" spans="1:9" x14ac:dyDescent="0.25">
      <c r="A12" s="8" t="s">
        <v>81</v>
      </c>
      <c r="B12" s="32">
        <v>6.5724121738953825</v>
      </c>
    </row>
    <row r="13" spans="1:9" x14ac:dyDescent="0.25">
      <c r="A13" s="8" t="s">
        <v>20</v>
      </c>
      <c r="B13" s="32">
        <v>74.59438382584014</v>
      </c>
    </row>
    <row r="14" spans="1:9" x14ac:dyDescent="0.25">
      <c r="A14" s="8" t="s">
        <v>64</v>
      </c>
      <c r="B14" s="32">
        <v>1.39067671841945</v>
      </c>
    </row>
    <row r="15" spans="1:9" ht="15.75" thickBot="1" x14ac:dyDescent="0.3">
      <c r="A15" s="8" t="s">
        <v>65</v>
      </c>
      <c r="B15" s="31">
        <v>0.28734932558920445</v>
      </c>
    </row>
    <row r="16" spans="1:9" x14ac:dyDescent="0.25">
      <c r="A16" s="6"/>
    </row>
    <row r="17" spans="1:6" ht="15.75" x14ac:dyDescent="0.25">
      <c r="A17" s="4" t="s">
        <v>31</v>
      </c>
    </row>
    <row r="18" spans="1:6" ht="15.75" thickBot="1" x14ac:dyDescent="0.3">
      <c r="A18" s="6"/>
      <c r="B18" s="7" t="s">
        <v>28</v>
      </c>
    </row>
    <row r="19" spans="1:6" x14ac:dyDescent="0.25">
      <c r="A19" s="8" t="s">
        <v>14</v>
      </c>
      <c r="B19" s="9">
        <v>3</v>
      </c>
    </row>
    <row r="20" spans="1:6" ht="15.75" thickBot="1" x14ac:dyDescent="0.3">
      <c r="A20" s="8" t="s">
        <v>15</v>
      </c>
      <c r="B20" s="2">
        <v>0</v>
      </c>
    </row>
    <row r="22" spans="1:6" ht="15.75" x14ac:dyDescent="0.25">
      <c r="A22" s="4" t="s">
        <v>39</v>
      </c>
    </row>
    <row r="23" spans="1:6" ht="15.75" thickBot="1" x14ac:dyDescent="0.3">
      <c r="A23" s="6"/>
      <c r="B23" s="7" t="s">
        <v>43</v>
      </c>
      <c r="C23" s="7" t="s">
        <v>41</v>
      </c>
      <c r="D23" s="7" t="s">
        <v>42</v>
      </c>
    </row>
    <row r="24" spans="1:6" x14ac:dyDescent="0.25">
      <c r="A24" s="8" t="s">
        <v>76</v>
      </c>
      <c r="B24" s="33">
        <v>5.8818760922474222</v>
      </c>
      <c r="C24" s="34">
        <v>0.65354178802749141</v>
      </c>
      <c r="D24" s="35">
        <v>1.3070835760549828</v>
      </c>
      <c r="F24" s="5" t="s">
        <v>99</v>
      </c>
    </row>
    <row r="25" spans="1:6" ht="15.75" thickBot="1" x14ac:dyDescent="0.3">
      <c r="A25" s="8" t="s">
        <v>77</v>
      </c>
      <c r="B25" s="36">
        <v>6.24</v>
      </c>
      <c r="C25" s="37">
        <v>0.69333333333333336</v>
      </c>
      <c r="D25" s="38">
        <v>1.3866666666666667</v>
      </c>
      <c r="F25" s="5">
        <v>1.0608860000000002</v>
      </c>
    </row>
    <row r="26" spans="1:6" x14ac:dyDescent="0.25">
      <c r="A26" s="6"/>
    </row>
    <row r="27" spans="1:6" ht="15.75" x14ac:dyDescent="0.25">
      <c r="A27" s="4" t="s">
        <v>40</v>
      </c>
    </row>
    <row r="28" spans="1:6" ht="15.75" thickBot="1" x14ac:dyDescent="0.3">
      <c r="A28" s="6"/>
      <c r="B28" s="7" t="s">
        <v>44</v>
      </c>
      <c r="C28" s="7" t="s">
        <v>45</v>
      </c>
      <c r="D28" s="7" t="s">
        <v>51</v>
      </c>
    </row>
    <row r="29" spans="1:6" x14ac:dyDescent="0.25">
      <c r="A29" s="8" t="s">
        <v>49</v>
      </c>
      <c r="B29" s="33">
        <v>0</v>
      </c>
      <c r="C29" s="34">
        <v>1.0322961215160005</v>
      </c>
      <c r="D29" s="35">
        <v>0.7</v>
      </c>
    </row>
    <row r="30" spans="1:6" x14ac:dyDescent="0.25">
      <c r="A30" s="8" t="s">
        <v>17</v>
      </c>
      <c r="B30" s="39">
        <v>2.1745883814849334</v>
      </c>
      <c r="C30" s="40">
        <v>0</v>
      </c>
      <c r="D30" s="41">
        <v>0.7</v>
      </c>
    </row>
    <row r="31" spans="1:6" x14ac:dyDescent="0.25">
      <c r="A31" s="8" t="s">
        <v>18</v>
      </c>
      <c r="B31" s="39">
        <v>37.420801125669286</v>
      </c>
      <c r="C31" s="40">
        <v>0</v>
      </c>
      <c r="D31" s="41">
        <v>12.045755882352942</v>
      </c>
    </row>
    <row r="32" spans="1:6" x14ac:dyDescent="0.25">
      <c r="A32" s="8" t="s">
        <v>19</v>
      </c>
      <c r="B32" s="39">
        <v>0</v>
      </c>
      <c r="C32" s="40">
        <v>3.0294117647058818</v>
      </c>
      <c r="D32" s="41">
        <v>2.0542441176470585</v>
      </c>
    </row>
    <row r="33" spans="1:10" x14ac:dyDescent="0.25">
      <c r="A33" s="8" t="s">
        <v>81</v>
      </c>
      <c r="B33" s="39">
        <v>0</v>
      </c>
      <c r="C33" s="40">
        <v>0</v>
      </c>
      <c r="D33" s="41">
        <v>0</v>
      </c>
    </row>
    <row r="34" spans="1:10" x14ac:dyDescent="0.25">
      <c r="A34" s="8" t="s">
        <v>20</v>
      </c>
      <c r="B34" s="39">
        <v>59.804610492845782</v>
      </c>
      <c r="C34" s="40">
        <v>95.338292113778124</v>
      </c>
      <c r="D34" s="41">
        <v>83.9</v>
      </c>
    </row>
    <row r="35" spans="1:10" x14ac:dyDescent="0.25">
      <c r="A35" s="8" t="s">
        <v>64</v>
      </c>
      <c r="B35" s="39">
        <v>0.5</v>
      </c>
      <c r="C35" s="40">
        <v>0.5</v>
      </c>
      <c r="D35" s="41">
        <v>0.5</v>
      </c>
    </row>
    <row r="36" spans="1:10" ht="15.75" thickBot="1" x14ac:dyDescent="0.3">
      <c r="A36" s="8" t="s">
        <v>65</v>
      </c>
      <c r="B36" s="36">
        <v>0.1</v>
      </c>
      <c r="C36" s="37">
        <v>0.1</v>
      </c>
      <c r="D36" s="38">
        <v>0.1</v>
      </c>
    </row>
    <row r="37" spans="1:10" x14ac:dyDescent="0.25">
      <c r="A37" s="6"/>
    </row>
    <row r="38" spans="1:10" ht="15.75" x14ac:dyDescent="0.25">
      <c r="A38" s="4" t="s">
        <v>46</v>
      </c>
    </row>
    <row r="39" spans="1:10" ht="15.75" thickBot="1" x14ac:dyDescent="0.3">
      <c r="A39" s="28" t="s">
        <v>102</v>
      </c>
      <c r="B39" s="1">
        <v>2.3166416322670136</v>
      </c>
      <c r="C39" s="1" t="s">
        <v>103</v>
      </c>
      <c r="D39" s="1"/>
      <c r="E39" s="1"/>
      <c r="F39" s="1"/>
      <c r="G39" s="1"/>
      <c r="H39" s="1"/>
      <c r="I39" s="1"/>
      <c r="J39" s="1"/>
    </row>
    <row r="40" spans="1:10" x14ac:dyDescent="0.25">
      <c r="A40" s="8" t="s">
        <v>47</v>
      </c>
      <c r="B40" s="30">
        <v>34.5</v>
      </c>
    </row>
    <row r="41" spans="1:10" ht="15.75" thickBot="1" x14ac:dyDescent="0.3">
      <c r="A41" s="8" t="s">
        <v>48</v>
      </c>
      <c r="B41" s="31">
        <v>32.19</v>
      </c>
    </row>
    <row r="42" spans="1:10" x14ac:dyDescent="0.25">
      <c r="A42" s="19"/>
    </row>
    <row r="43" spans="1:10" ht="15.75" x14ac:dyDescent="0.25">
      <c r="A43" s="4" t="s">
        <v>50</v>
      </c>
    </row>
    <row r="44" spans="1:10" ht="15.75" thickBot="1" x14ac:dyDescent="0.3">
      <c r="A44" s="6"/>
      <c r="B44" s="7" t="s">
        <v>51</v>
      </c>
    </row>
    <row r="45" spans="1:10" x14ac:dyDescent="0.25">
      <c r="A45" s="8" t="s">
        <v>14</v>
      </c>
      <c r="B45" s="9">
        <v>3</v>
      </c>
    </row>
    <row r="46" spans="1:10" ht="15.75" thickBot="1" x14ac:dyDescent="0.3">
      <c r="A46" s="8" t="s">
        <v>15</v>
      </c>
      <c r="B46" s="2">
        <v>0</v>
      </c>
    </row>
    <row r="48" spans="1:10" ht="15.75" x14ac:dyDescent="0.25">
      <c r="A48" s="4" t="s">
        <v>38</v>
      </c>
    </row>
    <row r="49" spans="1:4" ht="16.5" thickBot="1" x14ac:dyDescent="0.3">
      <c r="A49" s="4"/>
      <c r="B49" s="7" t="s">
        <v>37</v>
      </c>
      <c r="C49" s="7"/>
      <c r="D49" s="7" t="s">
        <v>52</v>
      </c>
    </row>
    <row r="50" spans="1:4" x14ac:dyDescent="0.25">
      <c r="A50" s="8" t="s">
        <v>32</v>
      </c>
      <c r="B50" s="33">
        <v>0.91800000000000004</v>
      </c>
      <c r="C50" s="35"/>
      <c r="D50" s="5" t="s">
        <v>53</v>
      </c>
    </row>
    <row r="51" spans="1:4" x14ac:dyDescent="0.25">
      <c r="A51" s="8" t="s">
        <v>33</v>
      </c>
      <c r="B51" s="39">
        <v>1</v>
      </c>
      <c r="C51" s="41"/>
      <c r="D51" s="5" t="s">
        <v>54</v>
      </c>
    </row>
    <row r="52" spans="1:4" x14ac:dyDescent="0.25">
      <c r="A52" s="8" t="s">
        <v>34</v>
      </c>
      <c r="B52" s="39">
        <v>1.36</v>
      </c>
      <c r="C52" s="41"/>
      <c r="D52" s="5" t="s">
        <v>55</v>
      </c>
    </row>
    <row r="53" spans="1:4" x14ac:dyDescent="0.25">
      <c r="A53" s="8" t="s">
        <v>35</v>
      </c>
      <c r="B53" s="39">
        <v>1</v>
      </c>
      <c r="C53" s="41"/>
      <c r="D53" s="5" t="s">
        <v>56</v>
      </c>
    </row>
    <row r="54" spans="1:4" x14ac:dyDescent="0.25">
      <c r="A54" s="8" t="s">
        <v>36</v>
      </c>
      <c r="B54" s="39">
        <v>3.1</v>
      </c>
      <c r="C54" s="41"/>
      <c r="D54" s="5" t="s">
        <v>57</v>
      </c>
    </row>
    <row r="55" spans="1:4" ht="15.75" thickBot="1" x14ac:dyDescent="0.3">
      <c r="A55" s="8" t="s">
        <v>66</v>
      </c>
      <c r="B55" s="36">
        <v>1.2</v>
      </c>
      <c r="C55" s="38"/>
      <c r="D55" s="5" t="s">
        <v>63</v>
      </c>
    </row>
  </sheetData>
  <pageMargins left="0.7" right="0.7" top="0.75" bottom="0.75" header="0.3" footer="0.3"/>
  <pageSetup paperSize="9" scale="89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9"/>
  <sheetViews>
    <sheetView topLeftCell="B1" zoomScale="70" zoomScaleNormal="70" workbookViewId="0">
      <selection activeCell="Q23" sqref="Q22:Q23"/>
    </sheetView>
  </sheetViews>
  <sheetFormatPr baseColWidth="10" defaultColWidth="9.140625" defaultRowHeight="15" x14ac:dyDescent="0.25"/>
  <cols>
    <col min="1" max="1" width="38.140625" style="6" bestFit="1" customWidth="1"/>
    <col min="2" max="2" width="9.140625" style="5" customWidth="1"/>
    <col min="3" max="5" width="9.140625" style="5"/>
    <col min="6" max="6" width="10" style="5" bestFit="1" customWidth="1"/>
    <col min="7" max="7" width="9.140625" style="5" customWidth="1"/>
    <col min="8" max="16" width="9.140625" style="5"/>
    <col min="17" max="17" width="38.140625" style="5" bestFit="1" customWidth="1"/>
    <col min="18" max="18" width="9.140625" style="5" customWidth="1"/>
    <col min="19" max="16384" width="9.140625" style="5"/>
  </cols>
  <sheetData>
    <row r="1" spans="1:32" ht="15.75" x14ac:dyDescent="0.25">
      <c r="A1" s="4" t="s">
        <v>22</v>
      </c>
    </row>
    <row r="2" spans="1:32" x14ac:dyDescent="0.25">
      <c r="B2" s="7" t="s">
        <v>0</v>
      </c>
      <c r="C2" s="7"/>
      <c r="D2" s="7"/>
      <c r="E2" s="7" t="s">
        <v>1</v>
      </c>
      <c r="F2" s="7"/>
      <c r="G2" s="7"/>
      <c r="H2" s="7"/>
      <c r="I2" s="7"/>
      <c r="J2" s="7"/>
      <c r="K2" s="7"/>
      <c r="L2" s="7" t="s">
        <v>2</v>
      </c>
      <c r="M2" s="7"/>
      <c r="N2" s="7"/>
      <c r="O2" s="7"/>
    </row>
    <row r="3" spans="1:32" ht="15.75" thickBot="1" x14ac:dyDescent="0.3"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22" t="s">
        <v>100</v>
      </c>
      <c r="J3" s="22" t="s">
        <v>101</v>
      </c>
      <c r="K3" s="7" t="s">
        <v>16</v>
      </c>
      <c r="L3" s="7" t="s">
        <v>67</v>
      </c>
      <c r="M3" s="7" t="s">
        <v>10</v>
      </c>
      <c r="N3" s="7" t="s">
        <v>11</v>
      </c>
      <c r="O3" s="7"/>
    </row>
    <row r="4" spans="1:32" x14ac:dyDescent="0.25">
      <c r="A4" s="8" t="s">
        <v>76</v>
      </c>
      <c r="B4" s="33">
        <v>3.2439614571318725</v>
      </c>
      <c r="C4" s="34">
        <v>61.890165898823867</v>
      </c>
      <c r="D4" s="34">
        <v>5</v>
      </c>
      <c r="E4" s="34">
        <v>0.71158470153031317</v>
      </c>
      <c r="F4" s="34">
        <v>1.1705560601794101</v>
      </c>
      <c r="G4" s="34">
        <v>0.45633516131707458</v>
      </c>
      <c r="H4" s="34">
        <v>0.11700628378882126</v>
      </c>
      <c r="I4" s="34">
        <v>0.66669536278220709</v>
      </c>
      <c r="J4" s="34">
        <v>0.66669536278220709</v>
      </c>
      <c r="K4" s="34">
        <v>2.262789032754152</v>
      </c>
      <c r="L4" s="34">
        <v>2.2627492155367412</v>
      </c>
      <c r="M4" s="34">
        <v>4.1484465600492788</v>
      </c>
      <c r="N4" s="35">
        <v>12</v>
      </c>
      <c r="O4" s="17"/>
    </row>
    <row r="5" spans="1:32" x14ac:dyDescent="0.25">
      <c r="A5" s="8" t="s">
        <v>77</v>
      </c>
      <c r="B5" s="39">
        <v>3</v>
      </c>
      <c r="C5" s="40">
        <v>65.499200000000002</v>
      </c>
      <c r="D5" s="40">
        <v>8.3064171217868239</v>
      </c>
      <c r="E5" s="40">
        <v>0.74297600000000008</v>
      </c>
      <c r="F5" s="40">
        <v>1.241552</v>
      </c>
      <c r="G5" s="40">
        <v>0.47902400000000001</v>
      </c>
      <c r="H5" s="40">
        <v>0.12382933333333336</v>
      </c>
      <c r="I5" s="40">
        <v>0.71201866666666658</v>
      </c>
      <c r="J5" s="40">
        <v>0.71201866666666658</v>
      </c>
      <c r="K5" s="40">
        <v>2.4</v>
      </c>
      <c r="L5" s="40">
        <v>2.4146719999999999</v>
      </c>
      <c r="M5" s="40">
        <v>4.4000000000000004</v>
      </c>
      <c r="N5" s="41">
        <v>13.075316659956535</v>
      </c>
      <c r="O5" s="17"/>
    </row>
    <row r="6" spans="1:32" ht="15.75" thickBot="1" x14ac:dyDescent="0.3">
      <c r="A6" s="8" t="s">
        <v>59</v>
      </c>
      <c r="B6" s="36">
        <v>3.3944906092443219</v>
      </c>
      <c r="C6" s="37">
        <v>64.762047799999635</v>
      </c>
      <c r="D6" s="37">
        <v>5.2320143967517092</v>
      </c>
      <c r="E6" s="37">
        <v>0.74460428058297334</v>
      </c>
      <c r="F6" s="37">
        <v>1.2248732318127267</v>
      </c>
      <c r="G6" s="37">
        <v>0.47751042675098959</v>
      </c>
      <c r="H6" s="37">
        <v>0.12243571225870579</v>
      </c>
      <c r="I6" s="37">
        <v>0.69763194726482214</v>
      </c>
      <c r="J6" s="37">
        <v>0.69763194726482214</v>
      </c>
      <c r="K6" s="37">
        <v>2.3677889592363197</v>
      </c>
      <c r="L6" s="37">
        <v>2.3677472943853735</v>
      </c>
      <c r="M6" s="37">
        <v>4.3409464252665861</v>
      </c>
      <c r="N6" s="38">
        <v>12.556834552204101</v>
      </c>
      <c r="O6" s="17"/>
    </row>
    <row r="7" spans="1:32" x14ac:dyDescent="0.25"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ht="15.75" x14ac:dyDescent="0.25">
      <c r="A8" s="4" t="s">
        <v>21</v>
      </c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x14ac:dyDescent="0.25">
      <c r="B9" s="7" t="s">
        <v>0</v>
      </c>
      <c r="C9" s="7"/>
      <c r="D9" s="7"/>
      <c r="E9" s="7" t="s">
        <v>1</v>
      </c>
      <c r="F9" s="7"/>
      <c r="G9" s="7"/>
      <c r="H9" s="7"/>
      <c r="I9" s="7"/>
      <c r="J9" s="7"/>
      <c r="K9" s="7"/>
      <c r="L9" s="7" t="s">
        <v>2</v>
      </c>
      <c r="M9" s="7"/>
      <c r="N9" s="7"/>
      <c r="O9" s="7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ht="15.75" thickBot="1" x14ac:dyDescent="0.3">
      <c r="B10" s="7" t="s">
        <v>3</v>
      </c>
      <c r="C10" s="7" t="s">
        <v>4</v>
      </c>
      <c r="D10" s="7" t="s">
        <v>5</v>
      </c>
      <c r="E10" s="7" t="s">
        <v>6</v>
      </c>
      <c r="F10" s="7" t="s">
        <v>7</v>
      </c>
      <c r="G10" s="7" t="s">
        <v>8</v>
      </c>
      <c r="H10" s="7" t="s">
        <v>9</v>
      </c>
      <c r="I10" s="22" t="s">
        <v>100</v>
      </c>
      <c r="J10" s="22" t="s">
        <v>101</v>
      </c>
      <c r="K10" s="7" t="s">
        <v>16</v>
      </c>
      <c r="L10" s="7" t="s">
        <v>67</v>
      </c>
      <c r="M10" s="7" t="s">
        <v>10</v>
      </c>
      <c r="N10" s="7" t="s">
        <v>11</v>
      </c>
      <c r="O10" s="7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x14ac:dyDescent="0.25">
      <c r="A11" s="8" t="s">
        <v>49</v>
      </c>
      <c r="B11" s="33">
        <v>94.091363970705331</v>
      </c>
      <c r="C11" s="34">
        <v>2.5362633637982683</v>
      </c>
      <c r="D11" s="34">
        <v>1.8096769328511602</v>
      </c>
      <c r="E11" s="34">
        <v>4.2083051685934549</v>
      </c>
      <c r="F11" s="34">
        <v>2.0797087547446371</v>
      </c>
      <c r="G11" s="34">
        <v>1.7769764535805146</v>
      </c>
      <c r="H11" s="34">
        <v>2.5362633637982683</v>
      </c>
      <c r="I11" s="34">
        <v>0.49559950393036728</v>
      </c>
      <c r="J11" s="34">
        <v>0.49559950393036728</v>
      </c>
      <c r="K11" s="34">
        <v>2.3107581370811494</v>
      </c>
      <c r="L11" s="34">
        <v>0.58820614705445207</v>
      </c>
      <c r="M11" s="34">
        <v>2.3107581370811494</v>
      </c>
      <c r="N11" s="35">
        <v>2.7299589976307219</v>
      </c>
      <c r="O11" s="2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x14ac:dyDescent="0.25">
      <c r="A12" s="8" t="s">
        <v>17</v>
      </c>
      <c r="B12" s="39">
        <v>0.7398361638124813</v>
      </c>
      <c r="C12" s="40">
        <v>0.84665082471520359</v>
      </c>
      <c r="D12" s="40">
        <v>0.83064171217868243</v>
      </c>
      <c r="E12" s="40">
        <v>1.5661719505819427</v>
      </c>
      <c r="F12" s="40">
        <v>2.8637589552833655</v>
      </c>
      <c r="G12" s="40">
        <v>6.5250575375476503</v>
      </c>
      <c r="H12" s="40">
        <v>0.84665082471520359</v>
      </c>
      <c r="I12" s="40">
        <v>1.8198413784323086</v>
      </c>
      <c r="J12" s="40">
        <v>1.8198413784323086</v>
      </c>
      <c r="K12" s="40">
        <v>2.1212759698404953</v>
      </c>
      <c r="L12" s="40">
        <v>2.1598929719839481</v>
      </c>
      <c r="M12" s="40">
        <v>2.1212759698404953</v>
      </c>
      <c r="N12" s="41">
        <v>0.65376583299782698</v>
      </c>
      <c r="O12" s="2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x14ac:dyDescent="0.25">
      <c r="A13" s="8" t="s">
        <v>18</v>
      </c>
      <c r="B13" s="39">
        <v>6.7999647409235656E-2</v>
      </c>
      <c r="C13" s="40">
        <v>12.450747422282408</v>
      </c>
      <c r="D13" s="40">
        <v>6.1076596483726648</v>
      </c>
      <c r="E13" s="40">
        <v>3.8386567416224087</v>
      </c>
      <c r="F13" s="40">
        <v>3.8994539151461947</v>
      </c>
      <c r="G13" s="40">
        <v>3.8592635333553647</v>
      </c>
      <c r="H13" s="40">
        <v>12.450747422282408</v>
      </c>
      <c r="I13" s="40">
        <v>3.9264045205750926</v>
      </c>
      <c r="J13" s="40">
        <v>3.9264045205750926</v>
      </c>
      <c r="K13" s="40">
        <v>3.8994043563244398</v>
      </c>
      <c r="L13" s="40">
        <v>3.9233117515983706</v>
      </c>
      <c r="M13" s="40">
        <v>3.8994043563244398</v>
      </c>
      <c r="N13" s="41">
        <v>12.017754283048287</v>
      </c>
      <c r="O13" s="2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x14ac:dyDescent="0.25">
      <c r="A14" s="8" t="s">
        <v>19</v>
      </c>
      <c r="B14" s="39">
        <v>6.1799679557217095E-2</v>
      </c>
      <c r="C14" s="40">
        <v>0.1768051908770801</v>
      </c>
      <c r="D14" s="40">
        <v>0.11101569596159724</v>
      </c>
      <c r="E14" s="40">
        <v>0.17443307840607708</v>
      </c>
      <c r="F14" s="40">
        <v>0.1771957734970844</v>
      </c>
      <c r="G14" s="40">
        <v>0.17536947526570698</v>
      </c>
      <c r="H14" s="40">
        <v>0.1768051908770801</v>
      </c>
      <c r="I14" s="40">
        <v>0.17842044071436816</v>
      </c>
      <c r="J14" s="40">
        <v>0.17842044071436816</v>
      </c>
      <c r="K14" s="40">
        <v>0.17719352148591935</v>
      </c>
      <c r="L14" s="40">
        <v>0.17827990165351418</v>
      </c>
      <c r="M14" s="40">
        <v>0.17719352148591935</v>
      </c>
      <c r="N14" s="41">
        <v>7.2813452420821961E-2</v>
      </c>
      <c r="O14" s="2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x14ac:dyDescent="0.25">
      <c r="A15" s="8" t="s">
        <v>81</v>
      </c>
      <c r="B15" s="39">
        <v>0.40799788445541391</v>
      </c>
      <c r="C15" s="40">
        <v>2.0232464561208912</v>
      </c>
      <c r="D15" s="40">
        <v>52.525872976004919</v>
      </c>
      <c r="E15" s="40">
        <v>6.9095821349203357</v>
      </c>
      <c r="F15" s="40">
        <v>10.918470962409344</v>
      </c>
      <c r="G15" s="40">
        <v>7.7185270667107293</v>
      </c>
      <c r="H15" s="40">
        <v>2.0232464561208912</v>
      </c>
      <c r="I15" s="40">
        <v>12.564494465840298</v>
      </c>
      <c r="J15" s="40">
        <v>12.564494465840298</v>
      </c>
      <c r="K15" s="40">
        <v>10.91833219770843</v>
      </c>
      <c r="L15" s="40">
        <v>12.554597605114788</v>
      </c>
      <c r="M15" s="40">
        <v>10.91833219770843</v>
      </c>
      <c r="N15" s="41">
        <v>11.2165706641784</v>
      </c>
      <c r="O15" s="2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x14ac:dyDescent="0.25">
      <c r="A16" s="8" t="s">
        <v>20</v>
      </c>
      <c r="B16" s="39">
        <v>4.6239760238280248</v>
      </c>
      <c r="C16" s="40">
        <v>81.384310525748958</v>
      </c>
      <c r="D16" s="40">
        <v>16.612834243573651</v>
      </c>
      <c r="E16" s="40">
        <v>82.380644600610196</v>
      </c>
      <c r="F16" s="40">
        <v>79.124599283014462</v>
      </c>
      <c r="G16" s="40">
        <v>78.728976080449442</v>
      </c>
      <c r="H16" s="40">
        <v>81.384310525748958</v>
      </c>
      <c r="I16" s="40">
        <v>80.098652219731889</v>
      </c>
      <c r="J16" s="40">
        <v>80.098652219731889</v>
      </c>
      <c r="K16" s="40">
        <v>79.547848869018566</v>
      </c>
      <c r="L16" s="40">
        <v>80.035559732606771</v>
      </c>
      <c r="M16" s="40">
        <v>79.547848869018566</v>
      </c>
      <c r="N16" s="41">
        <v>72.676968434925087</v>
      </c>
      <c r="O16" s="2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x14ac:dyDescent="0.25">
      <c r="A17" s="8" t="s">
        <v>64</v>
      </c>
      <c r="B17" s="39">
        <v>0</v>
      </c>
      <c r="C17" s="40">
        <v>0.34139146157871114</v>
      </c>
      <c r="D17" s="40">
        <v>21.435915152998255</v>
      </c>
      <c r="E17" s="40">
        <v>0.33681117216815976</v>
      </c>
      <c r="F17" s="40">
        <v>0.34214563384508545</v>
      </c>
      <c r="G17" s="40">
        <v>0.33861925195892234</v>
      </c>
      <c r="H17" s="40">
        <v>0.34139146157871114</v>
      </c>
      <c r="I17" s="40">
        <v>0.34451033212787913</v>
      </c>
      <c r="J17" s="40">
        <v>0.34451033212787913</v>
      </c>
      <c r="K17" s="40">
        <v>0.34214128545814437</v>
      </c>
      <c r="L17" s="40">
        <v>0.34423896659185704</v>
      </c>
      <c r="M17" s="40">
        <v>0.34214128545814437</v>
      </c>
      <c r="N17" s="41">
        <v>0.35148700698807894</v>
      </c>
      <c r="O17" s="2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ht="15.75" thickBot="1" x14ac:dyDescent="0.3">
      <c r="A18" s="8" t="s">
        <v>65</v>
      </c>
      <c r="B18" s="36">
        <v>7.0266302322922461E-3</v>
      </c>
      <c r="C18" s="37">
        <v>0.24058475487847203</v>
      </c>
      <c r="D18" s="37">
        <v>0.56638363805908831</v>
      </c>
      <c r="E18" s="37">
        <v>0.58539515309741663</v>
      </c>
      <c r="F18" s="37">
        <v>0.59466672205980653</v>
      </c>
      <c r="G18" s="37">
        <v>0.87721060113167226</v>
      </c>
      <c r="H18" s="37">
        <v>0.24058475487847203</v>
      </c>
      <c r="I18" s="37">
        <v>0.57207713864778931</v>
      </c>
      <c r="J18" s="37">
        <v>0.57207713864778931</v>
      </c>
      <c r="K18" s="37">
        <v>0.68304566308283787</v>
      </c>
      <c r="L18" s="37">
        <v>0.21591292339630286</v>
      </c>
      <c r="M18" s="37">
        <v>0.68304566308283787</v>
      </c>
      <c r="N18" s="38">
        <v>0.28068132781075283</v>
      </c>
      <c r="O18" s="2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x14ac:dyDescent="0.25"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ht="15.75" x14ac:dyDescent="0.25">
      <c r="A20" s="4" t="s">
        <v>12</v>
      </c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x14ac:dyDescent="0.25">
      <c r="B21" s="7" t="s">
        <v>0</v>
      </c>
      <c r="C21" s="7"/>
      <c r="D21" s="7"/>
      <c r="E21" s="7" t="s">
        <v>1</v>
      </c>
      <c r="F21" s="7"/>
      <c r="G21" s="7"/>
      <c r="H21" s="7"/>
      <c r="I21" s="7"/>
      <c r="J21" s="7"/>
      <c r="K21" s="7"/>
      <c r="L21" s="7" t="s">
        <v>2</v>
      </c>
      <c r="M21" s="7"/>
      <c r="N21" s="7"/>
      <c r="O21" s="7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ht="15.75" thickBot="1" x14ac:dyDescent="0.3">
      <c r="B22" s="7" t="s">
        <v>3</v>
      </c>
      <c r="C22" s="7" t="s">
        <v>4</v>
      </c>
      <c r="D22" s="7" t="s">
        <v>5</v>
      </c>
      <c r="E22" s="7" t="s">
        <v>6</v>
      </c>
      <c r="F22" s="7" t="s">
        <v>7</v>
      </c>
      <c r="G22" s="7" t="s">
        <v>8</v>
      </c>
      <c r="H22" s="7" t="s">
        <v>9</v>
      </c>
      <c r="I22" s="22" t="s">
        <v>100</v>
      </c>
      <c r="J22" s="22" t="s">
        <v>101</v>
      </c>
      <c r="K22" s="7" t="s">
        <v>16</v>
      </c>
      <c r="L22" s="7" t="s">
        <v>67</v>
      </c>
      <c r="M22" s="7" t="s">
        <v>10</v>
      </c>
      <c r="N22" s="7" t="s">
        <v>11</v>
      </c>
      <c r="O22" s="7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x14ac:dyDescent="0.25">
      <c r="A23" s="8" t="s">
        <v>13</v>
      </c>
      <c r="B23" s="33">
        <v>8.5024154589371967</v>
      </c>
      <c r="C23" s="34">
        <v>52.000000000000007</v>
      </c>
      <c r="D23" s="34">
        <v>1.5</v>
      </c>
      <c r="E23" s="34">
        <v>5.6038647342995178</v>
      </c>
      <c r="F23" s="34">
        <v>2.8985507246376812</v>
      </c>
      <c r="G23" s="34">
        <v>1</v>
      </c>
      <c r="H23" s="34">
        <v>1</v>
      </c>
      <c r="I23" s="34">
        <v>1.5746376811594203</v>
      </c>
      <c r="J23" s="34">
        <v>1.5746376811594203</v>
      </c>
      <c r="K23" s="34">
        <v>2</v>
      </c>
      <c r="L23" s="34">
        <v>0</v>
      </c>
      <c r="M23" s="34">
        <v>17.84589371980676</v>
      </c>
      <c r="N23" s="35">
        <v>4.5</v>
      </c>
      <c r="O23" s="17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ht="15.75" thickBot="1" x14ac:dyDescent="0.3">
      <c r="A24" s="8" t="s">
        <v>58</v>
      </c>
      <c r="B24" s="36">
        <v>6.1521666784579501E-2</v>
      </c>
      <c r="C24" s="37">
        <v>1.1737458086312282</v>
      </c>
      <c r="D24" s="37">
        <v>9.4824904052610862E-2</v>
      </c>
      <c r="E24" s="37">
        <v>0.13495190209583535</v>
      </c>
      <c r="F24" s="37">
        <v>0.2219957321894295</v>
      </c>
      <c r="G24" s="37">
        <v>8.65438757754486E-2</v>
      </c>
      <c r="H24" s="37">
        <v>2.2190219267655062E-2</v>
      </c>
      <c r="I24" s="37">
        <v>6.3219323808143379E-2</v>
      </c>
      <c r="J24" s="37">
        <v>6.3219323808143379E-2</v>
      </c>
      <c r="K24" s="37">
        <v>0.42913750584442517</v>
      </c>
      <c r="L24" s="37">
        <v>0.42912995451678398</v>
      </c>
      <c r="M24" s="37">
        <v>0.78675209404811286</v>
      </c>
      <c r="N24" s="38">
        <v>0.22757976972626603</v>
      </c>
      <c r="O24" s="17"/>
    </row>
    <row r="25" spans="1:32" x14ac:dyDescent="0.25">
      <c r="B25" s="5">
        <v>3.2439614571318725</v>
      </c>
      <c r="C25" s="5">
        <v>61.890165898823867</v>
      </c>
      <c r="D25" s="5">
        <v>5</v>
      </c>
      <c r="E25" s="5">
        <v>7.1158470153031317</v>
      </c>
      <c r="F25" s="5">
        <v>11.705560601794101</v>
      </c>
      <c r="G25" s="5">
        <v>4.5633516131707461</v>
      </c>
      <c r="H25" s="5">
        <v>1.1700628378882125</v>
      </c>
      <c r="I25" s="5">
        <v>6.6669536278220711</v>
      </c>
      <c r="J25" s="5">
        <v>6.6669536278220711</v>
      </c>
      <c r="K25" s="5">
        <v>22.627890327541522</v>
      </c>
      <c r="L25" s="5">
        <v>22.627492155367413</v>
      </c>
      <c r="M25" s="5">
        <v>41.48446560049279</v>
      </c>
      <c r="N25" s="5">
        <v>12</v>
      </c>
    </row>
    <row r="26" spans="1:32" ht="15.75" x14ac:dyDescent="0.25">
      <c r="A26" s="4" t="s">
        <v>69</v>
      </c>
    </row>
    <row r="27" spans="1:32" x14ac:dyDescent="0.25">
      <c r="B27" s="7" t="s">
        <v>0</v>
      </c>
      <c r="C27" s="7"/>
      <c r="D27" s="7"/>
      <c r="E27" s="7" t="s">
        <v>1</v>
      </c>
      <c r="F27" s="7"/>
      <c r="G27" s="7"/>
      <c r="H27" s="7"/>
      <c r="I27" s="7"/>
      <c r="J27" s="7"/>
      <c r="K27" s="7"/>
      <c r="L27" s="7" t="s">
        <v>2</v>
      </c>
      <c r="M27" s="7"/>
      <c r="N27" s="7"/>
      <c r="O27" s="7"/>
    </row>
    <row r="28" spans="1:32" ht="15.75" thickBot="1" x14ac:dyDescent="0.3">
      <c r="B28" s="7" t="s">
        <v>3</v>
      </c>
      <c r="C28" s="7" t="s">
        <v>4</v>
      </c>
      <c r="D28" s="7" t="s">
        <v>5</v>
      </c>
      <c r="E28" s="7" t="s">
        <v>6</v>
      </c>
      <c r="F28" s="7" t="s">
        <v>7</v>
      </c>
      <c r="G28" s="7" t="s">
        <v>8</v>
      </c>
      <c r="H28" s="7" t="s">
        <v>9</v>
      </c>
      <c r="I28" s="22" t="s">
        <v>100</v>
      </c>
      <c r="J28" s="22" t="s">
        <v>101</v>
      </c>
      <c r="K28" s="7" t="s">
        <v>16</v>
      </c>
      <c r="L28" s="7" t="s">
        <v>67</v>
      </c>
      <c r="M28" s="7" t="s">
        <v>10</v>
      </c>
      <c r="N28" s="7" t="s">
        <v>11</v>
      </c>
      <c r="O28" s="7"/>
    </row>
    <row r="29" spans="1:32" x14ac:dyDescent="0.25">
      <c r="A29" s="8" t="s">
        <v>72</v>
      </c>
      <c r="B29" s="33">
        <v>68.641051482622132</v>
      </c>
      <c r="C29" s="34">
        <v>1309.5735321976413</v>
      </c>
      <c r="D29" s="34">
        <v>105.79819210199661</v>
      </c>
      <c r="E29" s="34">
        <v>150.56874989869198</v>
      </c>
      <c r="F29" s="34">
        <v>247.68542984203506</v>
      </c>
      <c r="G29" s="34">
        <v>96.558870119838943</v>
      </c>
      <c r="H29" s="34">
        <v>24.758106578860883</v>
      </c>
      <c r="I29" s="34">
        <v>70.535164065142268</v>
      </c>
      <c r="J29" s="34">
        <v>70.535164065142268</v>
      </c>
      <c r="K29" s="34">
        <v>478.79797754722972</v>
      </c>
      <c r="L29" s="34">
        <v>478.78955236799658</v>
      </c>
      <c r="M29" s="34">
        <v>877.79629216992123</v>
      </c>
      <c r="N29" s="35">
        <v>253.91566104479179</v>
      </c>
      <c r="O29" s="17"/>
    </row>
    <row r="30" spans="1:32" x14ac:dyDescent="0.25">
      <c r="A30" s="8" t="s">
        <v>78</v>
      </c>
      <c r="B30" s="39">
        <v>5.9752063287428863</v>
      </c>
      <c r="C30" s="40">
        <v>5.9752063287428863</v>
      </c>
      <c r="D30" s="40">
        <v>5.9752063287428863</v>
      </c>
      <c r="E30" s="40">
        <v>5.9752063287428863</v>
      </c>
      <c r="F30" s="40">
        <v>5.9752063287428863</v>
      </c>
      <c r="G30" s="40">
        <v>5.9752063287428863</v>
      </c>
      <c r="H30" s="40">
        <v>5.9752063287428863</v>
      </c>
      <c r="I30" s="40">
        <v>5.9752063287428863</v>
      </c>
      <c r="J30" s="40">
        <v>5.9752063287428863</v>
      </c>
      <c r="K30" s="40">
        <v>5.9752063287428863</v>
      </c>
      <c r="L30" s="40">
        <v>5.9752063287428863</v>
      </c>
      <c r="M30" s="40">
        <v>5.9752063287428863</v>
      </c>
      <c r="N30" s="41">
        <v>5.9752063287428863</v>
      </c>
      <c r="O30" s="17"/>
    </row>
    <row r="31" spans="1:32" x14ac:dyDescent="0.25">
      <c r="A31" s="8" t="s">
        <v>79</v>
      </c>
      <c r="B31" s="39">
        <v>472.59786775748137</v>
      </c>
      <c r="C31" s="40">
        <v>472.59786775748137</v>
      </c>
      <c r="D31" s="40">
        <v>472.59786775748137</v>
      </c>
      <c r="E31" s="40">
        <v>47.25978677574814</v>
      </c>
      <c r="F31" s="40">
        <v>47.259786775748132</v>
      </c>
      <c r="G31" s="40">
        <v>47.259786775748125</v>
      </c>
      <c r="H31" s="40">
        <v>47.259786775748147</v>
      </c>
      <c r="I31" s="40">
        <v>94.519573551496265</v>
      </c>
      <c r="J31" s="40">
        <v>94.519573551496265</v>
      </c>
      <c r="K31" s="40">
        <v>47.25978677574814</v>
      </c>
      <c r="L31" s="40">
        <v>47.259786775748132</v>
      </c>
      <c r="M31" s="40">
        <v>47.259786775748132</v>
      </c>
      <c r="N31" s="41">
        <v>472.59786775748148</v>
      </c>
      <c r="O31" s="17"/>
    </row>
    <row r="32" spans="1:32" x14ac:dyDescent="0.25">
      <c r="A32" s="8" t="s">
        <v>73</v>
      </c>
      <c r="B32" s="39">
        <v>140</v>
      </c>
      <c r="C32" s="40">
        <v>140</v>
      </c>
      <c r="D32" s="40">
        <v>140</v>
      </c>
      <c r="E32" s="40">
        <v>140</v>
      </c>
      <c r="F32" s="40">
        <v>140</v>
      </c>
      <c r="G32" s="40">
        <v>140</v>
      </c>
      <c r="H32" s="40">
        <v>140</v>
      </c>
      <c r="I32" s="40">
        <v>140</v>
      </c>
      <c r="J32" s="40">
        <v>140</v>
      </c>
      <c r="K32" s="40">
        <v>140</v>
      </c>
      <c r="L32" s="40">
        <v>140</v>
      </c>
      <c r="M32" s="40">
        <v>140</v>
      </c>
      <c r="N32" s="41">
        <v>140</v>
      </c>
      <c r="O32" s="17"/>
    </row>
    <row r="33" spans="1:15" ht="15.75" thickBot="1" x14ac:dyDescent="0.3">
      <c r="A33" s="8" t="s">
        <v>80</v>
      </c>
      <c r="B33" s="36">
        <v>2860</v>
      </c>
      <c r="C33" s="37">
        <v>2860</v>
      </c>
      <c r="D33" s="37">
        <v>2860</v>
      </c>
      <c r="E33" s="37">
        <v>2860</v>
      </c>
      <c r="F33" s="37">
        <v>2860</v>
      </c>
      <c r="G33" s="37">
        <v>2860</v>
      </c>
      <c r="H33" s="37">
        <v>2860</v>
      </c>
      <c r="I33" s="37">
        <v>2860</v>
      </c>
      <c r="J33" s="37">
        <v>2860</v>
      </c>
      <c r="K33" s="37">
        <v>2860</v>
      </c>
      <c r="L33" s="37">
        <v>2860</v>
      </c>
      <c r="M33" s="37">
        <v>2860</v>
      </c>
      <c r="N33" s="38">
        <v>2860</v>
      </c>
      <c r="O33" s="17"/>
    </row>
    <row r="35" spans="1:15" ht="15.75" x14ac:dyDescent="0.25">
      <c r="A35" s="4" t="s">
        <v>60</v>
      </c>
    </row>
    <row r="36" spans="1:15" x14ac:dyDescent="0.25">
      <c r="B36" s="7" t="s">
        <v>0</v>
      </c>
      <c r="C36" s="7"/>
      <c r="D36" s="7"/>
      <c r="E36" s="7" t="s">
        <v>1</v>
      </c>
      <c r="F36" s="7"/>
      <c r="G36" s="7"/>
      <c r="H36" s="7"/>
      <c r="I36" s="7"/>
      <c r="J36" s="7"/>
      <c r="K36" s="7"/>
      <c r="L36" s="7" t="s">
        <v>2</v>
      </c>
      <c r="M36" s="7"/>
      <c r="N36" s="7"/>
      <c r="O36" s="7"/>
    </row>
    <row r="37" spans="1:15" ht="15.75" thickBot="1" x14ac:dyDescent="0.3">
      <c r="B37" s="7" t="s">
        <v>3</v>
      </c>
      <c r="C37" s="7" t="s">
        <v>4</v>
      </c>
      <c r="D37" s="7" t="s">
        <v>5</v>
      </c>
      <c r="E37" s="7" t="s">
        <v>6</v>
      </c>
      <c r="F37" s="7" t="s">
        <v>7</v>
      </c>
      <c r="G37" s="7" t="s">
        <v>8</v>
      </c>
      <c r="H37" s="7" t="s">
        <v>9</v>
      </c>
      <c r="I37" s="22" t="s">
        <v>100</v>
      </c>
      <c r="J37" s="22" t="s">
        <v>101</v>
      </c>
      <c r="K37" s="7" t="s">
        <v>16</v>
      </c>
      <c r="L37" s="7" t="s">
        <v>67</v>
      </c>
      <c r="M37" s="7" t="s">
        <v>10</v>
      </c>
      <c r="N37" s="7" t="s">
        <v>11</v>
      </c>
      <c r="O37" s="7"/>
    </row>
    <row r="38" spans="1:15" x14ac:dyDescent="0.25">
      <c r="A38" s="8" t="s">
        <v>61</v>
      </c>
      <c r="B38" s="33">
        <v>0</v>
      </c>
      <c r="C38" s="34">
        <v>0</v>
      </c>
      <c r="D38" s="34">
        <v>0</v>
      </c>
      <c r="E38" s="34">
        <v>0</v>
      </c>
      <c r="F38" s="34">
        <v>135</v>
      </c>
      <c r="G38" s="34">
        <v>0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5">
        <v>0</v>
      </c>
      <c r="O38" s="17"/>
    </row>
    <row r="39" spans="1:15" ht="15.75" thickBot="1" x14ac:dyDescent="0.3">
      <c r="A39" s="8" t="s">
        <v>62</v>
      </c>
      <c r="B39" s="36">
        <v>0</v>
      </c>
      <c r="C39" s="37">
        <v>0</v>
      </c>
      <c r="D39" s="37">
        <v>0</v>
      </c>
      <c r="E39" s="37">
        <v>0</v>
      </c>
      <c r="F39" s="37">
        <v>660000000</v>
      </c>
      <c r="G39" s="37">
        <v>0</v>
      </c>
      <c r="H39" s="37">
        <v>0</v>
      </c>
      <c r="I39" s="37">
        <v>0</v>
      </c>
      <c r="J39" s="37">
        <v>0</v>
      </c>
      <c r="K39" s="37">
        <v>0</v>
      </c>
      <c r="L39" s="37">
        <v>0</v>
      </c>
      <c r="M39" s="37">
        <v>0</v>
      </c>
      <c r="N39" s="38">
        <v>0</v>
      </c>
      <c r="O39" s="17"/>
    </row>
    <row r="41" spans="1:15" ht="15.75" x14ac:dyDescent="0.25">
      <c r="A41" s="4" t="s">
        <v>23</v>
      </c>
    </row>
    <row r="42" spans="1:15" x14ac:dyDescent="0.25">
      <c r="B42" s="7" t="s">
        <v>0</v>
      </c>
      <c r="C42" s="7"/>
      <c r="D42" s="7"/>
      <c r="E42" s="7" t="s">
        <v>1</v>
      </c>
      <c r="F42" s="7"/>
      <c r="G42" s="7"/>
      <c r="H42" s="7"/>
      <c r="I42" s="7"/>
      <c r="J42" s="7"/>
      <c r="K42" s="7"/>
      <c r="L42" s="7" t="s">
        <v>2</v>
      </c>
      <c r="M42" s="7"/>
      <c r="N42" s="7"/>
      <c r="O42" s="7"/>
    </row>
    <row r="43" spans="1:15" ht="15.75" thickBot="1" x14ac:dyDescent="0.3">
      <c r="B43" s="7" t="s">
        <v>3</v>
      </c>
      <c r="C43" s="7" t="s">
        <v>4</v>
      </c>
      <c r="D43" s="7" t="s">
        <v>5</v>
      </c>
      <c r="E43" s="7" t="s">
        <v>6</v>
      </c>
      <c r="F43" s="7" t="s">
        <v>7</v>
      </c>
      <c r="G43" s="7" t="s">
        <v>8</v>
      </c>
      <c r="H43" s="7" t="s">
        <v>9</v>
      </c>
      <c r="I43" s="22" t="s">
        <v>100</v>
      </c>
      <c r="J43" s="22" t="s">
        <v>101</v>
      </c>
      <c r="K43" s="7" t="s">
        <v>16</v>
      </c>
      <c r="L43" s="7" t="s">
        <v>67</v>
      </c>
      <c r="M43" s="7" t="s">
        <v>10</v>
      </c>
      <c r="N43" s="7" t="s">
        <v>11</v>
      </c>
      <c r="O43" s="7"/>
    </row>
    <row r="44" spans="1:15" x14ac:dyDescent="0.25">
      <c r="A44" s="8" t="s">
        <v>24</v>
      </c>
      <c r="B44" s="10"/>
      <c r="C44" s="11"/>
      <c r="D44" s="12"/>
      <c r="E44" s="10"/>
      <c r="F44" s="11"/>
      <c r="G44" s="11"/>
      <c r="H44" s="11"/>
      <c r="I44" s="11"/>
      <c r="J44" s="11"/>
      <c r="K44" s="12"/>
      <c r="L44" s="11"/>
      <c r="M44" s="11"/>
      <c r="N44" s="12"/>
      <c r="O44" s="17"/>
    </row>
    <row r="45" spans="1:15" x14ac:dyDescent="0.25">
      <c r="A45" s="8" t="s">
        <v>25</v>
      </c>
      <c r="B45" s="16"/>
      <c r="C45" s="17"/>
      <c r="D45" s="18"/>
      <c r="E45" s="16"/>
      <c r="F45" s="17"/>
      <c r="G45" s="17"/>
      <c r="H45" s="17"/>
      <c r="I45" s="17"/>
      <c r="J45" s="17"/>
      <c r="K45" s="18"/>
      <c r="L45" s="17"/>
      <c r="M45" s="17"/>
      <c r="N45" s="18"/>
      <c r="O45" s="17"/>
    </row>
    <row r="46" spans="1:15" x14ac:dyDescent="0.25">
      <c r="A46" s="8" t="s">
        <v>26</v>
      </c>
      <c r="B46" s="16"/>
      <c r="C46" s="17"/>
      <c r="D46" s="18"/>
      <c r="E46" s="16"/>
      <c r="F46" s="17"/>
      <c r="G46" s="17"/>
      <c r="H46" s="17"/>
      <c r="I46" s="17"/>
      <c r="J46" s="17"/>
      <c r="K46" s="18"/>
      <c r="L46" s="17"/>
      <c r="M46" s="17"/>
      <c r="N46" s="18"/>
      <c r="O46" s="17"/>
    </row>
    <row r="47" spans="1:15" ht="15.75" thickBot="1" x14ac:dyDescent="0.3">
      <c r="A47" s="8" t="s">
        <v>27</v>
      </c>
      <c r="B47" s="13"/>
      <c r="C47" s="14"/>
      <c r="D47" s="15"/>
      <c r="E47" s="13"/>
      <c r="F47" s="14"/>
      <c r="G47" s="14"/>
      <c r="H47" s="14"/>
      <c r="I47" s="14"/>
      <c r="J47" s="14"/>
      <c r="K47" s="15"/>
      <c r="L47" s="14"/>
      <c r="M47" s="14"/>
      <c r="N47" s="15"/>
      <c r="O47" s="17"/>
    </row>
    <row r="49" spans="1:15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7"/>
    </row>
    <row r="51" spans="1:15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7"/>
    </row>
    <row r="52" spans="1:15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7"/>
    </row>
    <row r="53" spans="1:15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7"/>
    </row>
    <row r="54" spans="1:15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7"/>
    </row>
    <row r="55" spans="1:1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7"/>
    </row>
    <row r="56" spans="1:15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7"/>
    </row>
    <row r="57" spans="1:15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7"/>
    </row>
    <row r="58" spans="1:1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5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</sheetData>
  <pageMargins left="0.7" right="0.7" top="0.75" bottom="0.75" header="0.3" footer="0.3"/>
  <pageSetup paperSize="9" scale="80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workbookViewId="0">
      <selection activeCell="H15" sqref="H15"/>
    </sheetView>
  </sheetViews>
  <sheetFormatPr baseColWidth="10" defaultColWidth="9.140625" defaultRowHeight="15" x14ac:dyDescent="0.25"/>
  <cols>
    <col min="1" max="1" width="36.85546875" style="5" bestFit="1" customWidth="1"/>
    <col min="2" max="2" width="9.140625" style="5"/>
    <col min="3" max="3" width="9.140625" style="5" customWidth="1"/>
    <col min="4" max="4" width="11" style="5" bestFit="1" customWidth="1"/>
    <col min="5" max="5" width="9.140625" style="5"/>
    <col min="6" max="6" width="11" style="5" bestFit="1" customWidth="1"/>
    <col min="7" max="7" width="9.42578125" style="5" bestFit="1" customWidth="1"/>
    <col min="8" max="8" width="11.140625" style="5" customWidth="1"/>
    <col min="9" max="9" width="9.140625" style="5"/>
    <col min="10" max="10" width="9.5703125" style="5" customWidth="1"/>
    <col min="11" max="11" width="11.42578125" style="5" customWidth="1"/>
    <col min="12" max="12" width="9.140625" style="5"/>
    <col min="13" max="13" width="3.7109375" style="5" customWidth="1"/>
    <col min="14" max="16384" width="9.140625" style="5"/>
  </cols>
  <sheetData>
    <row r="1" spans="1:8" ht="15.75" x14ac:dyDescent="0.25">
      <c r="A1" s="4" t="s">
        <v>68</v>
      </c>
    </row>
    <row r="2" spans="1:8" ht="15.75" thickBot="1" x14ac:dyDescent="0.3">
      <c r="A2" s="6"/>
      <c r="B2" s="7" t="s">
        <v>67</v>
      </c>
      <c r="C2" s="7" t="s">
        <v>10</v>
      </c>
      <c r="D2" s="7" t="s">
        <v>11</v>
      </c>
    </row>
    <row r="3" spans="1:8" x14ac:dyDescent="0.25">
      <c r="A3" s="8" t="s">
        <v>72</v>
      </c>
      <c r="B3" s="33">
        <f>2000*Whole_Body_Data!B4^(11/12)/(1000^(11/12))</f>
        <v>251.17546986673128</v>
      </c>
      <c r="C3" s="34">
        <f>2100*Whole_Body_Data!B4/1000</f>
        <v>218.4</v>
      </c>
      <c r="D3" s="35">
        <f>1025*Whole_Body_Data!B4^(2/3)/(1000^(2/3))</f>
        <v>226.67976736083375</v>
      </c>
      <c r="F3" s="1"/>
      <c r="G3" s="1"/>
    </row>
    <row r="4" spans="1:8" x14ac:dyDescent="0.25">
      <c r="A4" s="8" t="s">
        <v>73</v>
      </c>
      <c r="B4" s="39">
        <f>140000*Organ_Data!L12/SUM(Organ_Data!L12,Organ_Data!L16)</f>
        <v>3678.8533444121313</v>
      </c>
      <c r="C4" s="40">
        <f>100000000*Organ_Data!L12*Organ_Data!M4/Uptake_and_Excretion_Data!C3/4/SUM(Organ_Data!L12,Organ_Data!L16)</f>
        <v>12478.354347815517</v>
      </c>
      <c r="D4" s="41">
        <f>100000000*(Organ_Data!N4*Organ_Data!N12/100)/D3</f>
        <v>34609.132024940634</v>
      </c>
      <c r="F4" s="1"/>
      <c r="G4" s="1"/>
    </row>
    <row r="5" spans="1:8" x14ac:dyDescent="0.25">
      <c r="A5" s="8" t="s">
        <v>74</v>
      </c>
      <c r="B5" s="39">
        <f>140000*Organ_Data!L16/SUM(Organ_Data!L12,Organ_Data!L16)</f>
        <v>136321.14665558786</v>
      </c>
      <c r="C5" s="40">
        <f>100000000*Organ_Data!L16*Organ_Data!M4/Uptake_and_Excretion_Data!C3/4/SUM(Organ_Data!L12,Organ_Data!L16)</f>
        <v>462389.61269079242</v>
      </c>
      <c r="D5" s="41">
        <f>100000000*(Organ_Data!N4*Organ_Data!N16/100)/D3</f>
        <v>3847381.843439233</v>
      </c>
      <c r="F5" s="1"/>
      <c r="G5" s="1"/>
    </row>
    <row r="6" spans="1:8" ht="15.75" thickBot="1" x14ac:dyDescent="0.3">
      <c r="A6" s="8" t="s">
        <v>75</v>
      </c>
      <c r="B6" s="36">
        <v>0</v>
      </c>
      <c r="C6" s="37">
        <v>500000</v>
      </c>
      <c r="D6" s="38">
        <v>0</v>
      </c>
      <c r="F6" s="1"/>
      <c r="G6" s="1"/>
    </row>
    <row r="7" spans="1:8" x14ac:dyDescent="0.25">
      <c r="F7" s="1"/>
      <c r="G7" s="1"/>
    </row>
    <row r="8" spans="1:8" ht="16.5" thickBot="1" x14ac:dyDescent="0.3">
      <c r="A8" s="4" t="s">
        <v>70</v>
      </c>
      <c r="F8" s="1"/>
      <c r="G8" s="1"/>
    </row>
    <row r="9" spans="1:8" ht="15.75" thickBot="1" x14ac:dyDescent="0.3">
      <c r="A9" s="8" t="s">
        <v>71</v>
      </c>
      <c r="B9" s="42">
        <f>0.2*Organ_Data!E23*Whole_Body_Data!B40/100</f>
        <v>0.38666666666666677</v>
      </c>
      <c r="C9" s="20"/>
      <c r="F9" s="1"/>
      <c r="G9" s="1"/>
    </row>
    <row r="10" spans="1:8" x14ac:dyDescent="0.25">
      <c r="F10" s="1"/>
      <c r="G10" s="1"/>
    </row>
    <row r="11" spans="1:8" ht="16.5" thickBot="1" x14ac:dyDescent="0.3">
      <c r="A11" s="4" t="s">
        <v>83</v>
      </c>
      <c r="F11" s="1"/>
      <c r="G11" s="1"/>
    </row>
    <row r="12" spans="1:8" ht="15.75" thickBot="1" x14ac:dyDescent="0.3">
      <c r="A12" s="8" t="s">
        <v>84</v>
      </c>
      <c r="B12" s="42">
        <f>120*Whole_Body_Data!B4^0.75/(1000^0.75)</f>
        <v>21.976384783536993</v>
      </c>
      <c r="F12" s="1"/>
      <c r="G12" s="1"/>
      <c r="H12" s="23"/>
    </row>
    <row r="13" spans="1:8" x14ac:dyDescent="0.25">
      <c r="F13" s="1"/>
      <c r="G13" s="1"/>
    </row>
    <row r="14" spans="1:8" ht="16.5" thickBot="1" x14ac:dyDescent="0.3">
      <c r="A14" s="4" t="s">
        <v>86</v>
      </c>
      <c r="F14" s="1"/>
      <c r="G14" s="1"/>
    </row>
    <row r="15" spans="1:8" ht="15.75" thickBot="1" x14ac:dyDescent="0.3">
      <c r="A15" s="8" t="s">
        <v>87</v>
      </c>
      <c r="B15" s="42">
        <f>0.02*Whole_Body_Data!B4</f>
        <v>2.08</v>
      </c>
      <c r="F15" s="1"/>
      <c r="G15" s="1"/>
    </row>
    <row r="16" spans="1:8" x14ac:dyDescent="0.25">
      <c r="F16" s="1"/>
      <c r="G16" s="1"/>
    </row>
    <row r="17" spans="1:14" x14ac:dyDescent="0.25">
      <c r="F17" s="1"/>
      <c r="G17" s="1"/>
      <c r="J17" s="1"/>
      <c r="K17" s="1"/>
      <c r="L17" s="1"/>
    </row>
    <row r="18" spans="1:14" ht="15.75" x14ac:dyDescent="0.25">
      <c r="A18" s="24"/>
      <c r="F18" s="1"/>
      <c r="G18" s="1"/>
      <c r="J18" s="1"/>
      <c r="K18" s="1"/>
      <c r="L18" s="1"/>
    </row>
    <row r="19" spans="1:14" ht="15.75" x14ac:dyDescent="0.25">
      <c r="A19" s="24"/>
      <c r="C19" s="27"/>
      <c r="H19" s="26"/>
      <c r="J19" s="1"/>
      <c r="K19" s="1"/>
      <c r="L19" s="1"/>
    </row>
    <row r="20" spans="1:14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x14ac:dyDescent="0.25">
      <c r="A47" s="29"/>
    </row>
    <row r="48" spans="1:14" x14ac:dyDescent="0.25">
      <c r="D48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>
      <selection activeCell="I34" sqref="I34"/>
    </sheetView>
  </sheetViews>
  <sheetFormatPr baseColWidth="10" defaultColWidth="9.140625" defaultRowHeight="15" x14ac:dyDescent="0.25"/>
  <sheetData>
    <row r="1" spans="1:1" x14ac:dyDescent="0.25">
      <c r="A1" s="3" t="s">
        <v>52</v>
      </c>
    </row>
    <row r="2" spans="1:1" x14ac:dyDescent="0.25">
      <c r="A2" s="3" t="s">
        <v>82</v>
      </c>
    </row>
    <row r="3" spans="1:1" s="1" customFormat="1" x14ac:dyDescent="0.25">
      <c r="A3" s="1" t="s">
        <v>90</v>
      </c>
    </row>
    <row r="4" spans="1:1" s="1" customFormat="1" x14ac:dyDescent="0.25">
      <c r="A4" s="1" t="s">
        <v>91</v>
      </c>
    </row>
    <row r="5" spans="1:1" s="1" customFormat="1" x14ac:dyDescent="0.25">
      <c r="A5" s="1" t="s">
        <v>92</v>
      </c>
    </row>
    <row r="6" spans="1:1" s="1" customFormat="1" x14ac:dyDescent="0.25">
      <c r="A6" s="1" t="s">
        <v>93</v>
      </c>
    </row>
    <row r="7" spans="1:1" s="1" customFormat="1" x14ac:dyDescent="0.25">
      <c r="A7" s="1" t="s">
        <v>95</v>
      </c>
    </row>
    <row r="8" spans="1:1" s="1" customFormat="1" x14ac:dyDescent="0.25">
      <c r="A8" s="1" t="s">
        <v>96</v>
      </c>
    </row>
    <row r="9" spans="1:1" s="1" customFormat="1" x14ac:dyDescent="0.25">
      <c r="A9" s="1" t="s">
        <v>97</v>
      </c>
    </row>
    <row r="10" spans="1:1" s="1" customFormat="1" x14ac:dyDescent="0.25">
      <c r="A10" s="1" t="s">
        <v>98</v>
      </c>
    </row>
    <row r="11" spans="1:1" s="1" customFormat="1" x14ac:dyDescent="0.25"/>
    <row r="12" spans="1:1" s="1" customFormat="1" x14ac:dyDescent="0.25"/>
    <row r="13" spans="1:1" s="1" customFormat="1" x14ac:dyDescent="0.25"/>
    <row r="14" spans="1:1" x14ac:dyDescent="0.25">
      <c r="A14" t="s">
        <v>85</v>
      </c>
    </row>
    <row r="15" spans="1:1" s="1" customFormat="1" x14ac:dyDescent="0.25">
      <c r="A15" s="1" t="s">
        <v>88</v>
      </c>
    </row>
    <row r="16" spans="1:1" s="1" customFormat="1" x14ac:dyDescent="0.25">
      <c r="A16" s="1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Whole_Body_Data</vt:lpstr>
      <vt:lpstr>Organ_Data</vt:lpstr>
      <vt:lpstr>Uptake_and_Excretion_Data</vt:lpstr>
      <vt:lpstr>References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2017-10-18T16:35:00Z</dcterms:modified>
</cp:coreProperties>
</file>