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say\Desktop\Mark\Mark's paper November 2017\"/>
    </mc:Choice>
  </mc:AlternateContent>
  <bookViews>
    <workbookView xWindow="0" yWindow="0" windowWidth="20490" windowHeight="7755"/>
  </bookViews>
  <sheets>
    <sheet name="Summary" sheetId="1" r:id="rId1"/>
    <sheet name="Raw pKa" sheetId="2" r:id="rId2"/>
    <sheet name="Raw solubility" sheetId="3" r:id="rId3"/>
    <sheet name="Raw Caco2 A2B" sheetId="4" r:id="rId4"/>
    <sheet name="Raw Vss" sheetId="5" r:id="rId5"/>
    <sheet name="Raw Cl" sheetId="6" r:id="rId6"/>
    <sheet name="Raw PPB" sheetId="7" r:id="rId7"/>
  </sheets>
  <calcPr calcId="152511" fullCalcOnLoad="1"/>
</workbook>
</file>

<file path=xl/calcChain.xml><?xml version="1.0" encoding="utf-8"?>
<calcChain xmlns="http://schemas.openxmlformats.org/spreadsheetml/2006/main">
  <c r="F20" i="6" l="1"/>
  <c r="G19" i="6"/>
  <c r="F19" i="6"/>
  <c r="F18" i="6"/>
  <c r="G18" i="6" s="1"/>
  <c r="G17" i="6"/>
  <c r="F17" i="6"/>
  <c r="F16" i="6"/>
  <c r="G16" i="6" s="1"/>
  <c r="G15" i="6"/>
  <c r="F15" i="6"/>
  <c r="F14" i="6"/>
  <c r="G14" i="6" s="1"/>
  <c r="G13" i="6"/>
  <c r="F13" i="6"/>
  <c r="F12" i="6"/>
  <c r="G12" i="6" s="1"/>
  <c r="F11" i="6"/>
  <c r="G10" i="6" s="1"/>
  <c r="F10" i="6"/>
  <c r="F9" i="6"/>
  <c r="G9" i="6" s="1"/>
  <c r="G8" i="6"/>
  <c r="F8" i="6"/>
  <c r="F7" i="6"/>
  <c r="G6" i="6"/>
  <c r="F6" i="6"/>
  <c r="F5" i="6"/>
  <c r="F4" i="6"/>
  <c r="G4" i="6" s="1"/>
  <c r="G3" i="6"/>
  <c r="F3" i="6"/>
  <c r="F2" i="6"/>
  <c r="G2" i="6" s="1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F11" i="5"/>
  <c r="F10" i="5"/>
  <c r="G10" i="5" s="1"/>
  <c r="F9" i="5"/>
  <c r="G9" i="5" s="1"/>
  <c r="F8" i="5"/>
  <c r="G8" i="5" s="1"/>
  <c r="F7" i="5"/>
  <c r="G6" i="5"/>
  <c r="F6" i="5"/>
  <c r="F5" i="5"/>
  <c r="F4" i="5"/>
  <c r="G4" i="5" s="1"/>
  <c r="F3" i="5"/>
  <c r="G3" i="5" s="1"/>
  <c r="F2" i="5"/>
  <c r="G2" i="5" s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M42" i="3"/>
  <c r="L42" i="3"/>
  <c r="I41" i="3"/>
  <c r="L41" i="3" s="1"/>
  <c r="M41" i="3" s="1"/>
  <c r="I40" i="3"/>
  <c r="L40" i="3" s="1"/>
  <c r="M40" i="3" s="1"/>
  <c r="I39" i="3"/>
  <c r="L39" i="3" s="1"/>
  <c r="M39" i="3" s="1"/>
  <c r="N39" i="3" s="1"/>
  <c r="L38" i="3"/>
  <c r="M38" i="3" s="1"/>
  <c r="N38" i="3" s="1"/>
  <c r="I37" i="3"/>
  <c r="L37" i="3" s="1"/>
  <c r="M37" i="3" s="1"/>
  <c r="N37" i="3" s="1"/>
  <c r="M36" i="3"/>
  <c r="L36" i="3"/>
  <c r="L35" i="3"/>
  <c r="M35" i="3" s="1"/>
  <c r="M34" i="3"/>
  <c r="L34" i="3"/>
  <c r="I33" i="3"/>
  <c r="L33" i="3" s="1"/>
  <c r="M33" i="3" s="1"/>
  <c r="I32" i="3"/>
  <c r="L32" i="3" s="1"/>
  <c r="M32" i="3" s="1"/>
  <c r="K31" i="3"/>
  <c r="I31" i="3"/>
  <c r="L31" i="3" s="1"/>
  <c r="M31" i="3" s="1"/>
  <c r="L30" i="3"/>
  <c r="M30" i="3" s="1"/>
  <c r="L29" i="3"/>
  <c r="M29" i="3" s="1"/>
  <c r="L28" i="3"/>
  <c r="M28" i="3" s="1"/>
  <c r="J27" i="3"/>
  <c r="L27" i="3" s="1"/>
  <c r="M27" i="3" s="1"/>
  <c r="I27" i="3"/>
  <c r="M26" i="3"/>
  <c r="L26" i="3"/>
  <c r="I25" i="3"/>
  <c r="L25" i="3" s="1"/>
  <c r="M25" i="3" s="1"/>
  <c r="I24" i="3"/>
  <c r="L24" i="3" s="1"/>
  <c r="M24" i="3" s="1"/>
  <c r="I23" i="3"/>
  <c r="L23" i="3" s="1"/>
  <c r="M23" i="3" s="1"/>
  <c r="N23" i="3" s="1"/>
  <c r="I22" i="3"/>
  <c r="L22" i="3" s="1"/>
  <c r="M22" i="3" s="1"/>
  <c r="I21" i="3"/>
  <c r="L21" i="3" s="1"/>
  <c r="M21" i="3" s="1"/>
  <c r="L20" i="3"/>
  <c r="M20" i="3" s="1"/>
  <c r="I19" i="3"/>
  <c r="L19" i="3" s="1"/>
  <c r="M19" i="3" s="1"/>
  <c r="I18" i="3"/>
  <c r="L18" i="3" s="1"/>
  <c r="M18" i="3" s="1"/>
  <c r="N18" i="3" s="1"/>
  <c r="I17" i="3"/>
  <c r="L17" i="3" s="1"/>
  <c r="M17" i="3" s="1"/>
  <c r="N17" i="3" s="1"/>
  <c r="M16" i="3"/>
  <c r="L16" i="3"/>
  <c r="L15" i="3"/>
  <c r="M15" i="3" s="1"/>
  <c r="L14" i="3"/>
  <c r="M14" i="3" s="1"/>
  <c r="I13" i="3"/>
  <c r="L13" i="3" s="1"/>
  <c r="M13" i="3" s="1"/>
  <c r="N13" i="3" s="1"/>
  <c r="L12" i="3"/>
  <c r="M12" i="3" s="1"/>
  <c r="I11" i="3"/>
  <c r="L11" i="3" s="1"/>
  <c r="M11" i="3" s="1"/>
  <c r="I10" i="3"/>
  <c r="L10" i="3" s="1"/>
  <c r="M10" i="3" s="1"/>
  <c r="L9" i="3"/>
  <c r="M9" i="3" s="1"/>
  <c r="I9" i="3"/>
  <c r="L8" i="3"/>
  <c r="M8" i="3" s="1"/>
  <c r="N8" i="3" s="1"/>
  <c r="J8" i="3"/>
  <c r="I8" i="3"/>
  <c r="L7" i="3"/>
  <c r="M7" i="3" s="1"/>
  <c r="I6" i="3"/>
  <c r="L6" i="3" s="1"/>
  <c r="M6" i="3" s="1"/>
  <c r="N6" i="3" s="1"/>
  <c r="L5" i="3"/>
  <c r="M5" i="3" s="1"/>
  <c r="L4" i="3"/>
  <c r="M4" i="3" s="1"/>
  <c r="I3" i="3"/>
  <c r="L3" i="3" s="1"/>
  <c r="M3" i="3" s="1"/>
  <c r="I2" i="3"/>
  <c r="L2" i="3" s="1"/>
  <c r="M2" i="3" s="1"/>
  <c r="N2" i="3" s="1"/>
  <c r="F37" i="2"/>
  <c r="F36" i="2"/>
  <c r="F35" i="2"/>
  <c r="F34" i="2"/>
  <c r="F30" i="2"/>
  <c r="F23" i="2"/>
  <c r="F19" i="2"/>
  <c r="F16" i="2"/>
  <c r="F14" i="2"/>
  <c r="F12" i="2"/>
  <c r="F9" i="2"/>
  <c r="F5" i="2"/>
  <c r="F2" i="2"/>
  <c r="N14" i="3" l="1"/>
  <c r="N21" i="3"/>
  <c r="N27" i="3"/>
  <c r="N31" i="3"/>
  <c r="N40" i="3"/>
</calcChain>
</file>

<file path=xl/sharedStrings.xml><?xml version="1.0" encoding="utf-8"?>
<sst xmlns="http://schemas.openxmlformats.org/spreadsheetml/2006/main" count="696" uniqueCount="67">
  <si>
    <t>Drug</t>
  </si>
  <si>
    <t>Charge type</t>
  </si>
  <si>
    <t>pKa</t>
  </si>
  <si>
    <t>Solubility7.4 (M)</t>
  </si>
  <si>
    <t>Caco2 A2B pH6.5 (cm s-1 )</t>
  </si>
  <si>
    <t>Vss (L kg-1)</t>
  </si>
  <si>
    <t>Cl (mL min-1 kg-1)</t>
  </si>
  <si>
    <t>PPB (% bound)</t>
  </si>
  <si>
    <t>chlorpromazine</t>
  </si>
  <si>
    <t>monobase</t>
  </si>
  <si>
    <t>diazepam</t>
  </si>
  <si>
    <t>neutral</t>
  </si>
  <si>
    <t>diclofenac</t>
  </si>
  <si>
    <t>monoacid</t>
  </si>
  <si>
    <t>furosemide</t>
  </si>
  <si>
    <t>haloperidol</t>
  </si>
  <si>
    <t>imipramine</t>
  </si>
  <si>
    <t>indomethacin</t>
  </si>
  <si>
    <t>ketoprofen</t>
  </si>
  <si>
    <t>naproxen</t>
  </si>
  <si>
    <t>nifedipine</t>
  </si>
  <si>
    <t>phenytoin</t>
  </si>
  <si>
    <t>pindolol</t>
  </si>
  <si>
    <t>prazosin</t>
  </si>
  <si>
    <t>trimethoprim</t>
  </si>
  <si>
    <t>warfarin</t>
  </si>
  <si>
    <t>Number</t>
  </si>
  <si>
    <t>Journal</t>
  </si>
  <si>
    <t>Parameter</t>
  </si>
  <si>
    <t>Value</t>
  </si>
  <si>
    <t>(2006) J. Pharm. Sci., 95, 1298-1307</t>
  </si>
  <si>
    <t>(2008) Eur. J. Pharm. Sci., 33, 230-240</t>
  </si>
  <si>
    <t>(2007) Adv. Drug Deliver. Rev., 59, 568-590</t>
  </si>
  <si>
    <t>(2009) Eur. J. Med. Chem., 44, 4455-4460</t>
  </si>
  <si>
    <t>(2011) J. Assoc. Lab. Autom., 16, 276-284</t>
  </si>
  <si>
    <t>(2010) J. Med. Chem., 53, 3566-3584</t>
  </si>
  <si>
    <t>(2007) J. Med. Chem., 50, 5858-5862</t>
  </si>
  <si>
    <t>Mwt</t>
  </si>
  <si>
    <t>Charge Type</t>
  </si>
  <si>
    <t>Intrinsic solubility (M)</t>
  </si>
  <si>
    <t>Solubility6.5 (M)</t>
  </si>
  <si>
    <t>Solubility6.6 (M)</t>
  </si>
  <si>
    <t>Log10(Solubility7.4 (M))</t>
  </si>
  <si>
    <t>log(intrinsic S) (mol L-1)</t>
  </si>
  <si>
    <t>Intrinsic solubility (micrograms mL-1)</t>
  </si>
  <si>
    <t>(2009) Eur. J. Pharm. Sci., 37, 172-182</t>
  </si>
  <si>
    <t>solubility (microMolar) @ pH7.4</t>
  </si>
  <si>
    <t>CHEMBL3301361</t>
  </si>
  <si>
    <t>solubility (nM) @ pH7.4</t>
  </si>
  <si>
    <t>(2007) Mol. Pharm., 5, 266-279</t>
  </si>
  <si>
    <t>(2007) Adv. Drug Deliver. Rev., 59, 546-567</t>
  </si>
  <si>
    <t>S (micrograms mL-1) @ pH6.5</t>
  </si>
  <si>
    <t>log(s) (microMolar) @ pH7.4</t>
  </si>
  <si>
    <t>Intrinsic solubility (nM)</t>
  </si>
  <si>
    <t>(2010) J. Med. Chem., 53, 5165-5178</t>
  </si>
  <si>
    <t>solubility (microgram mL-1) @ pH7.4</t>
  </si>
  <si>
    <t>S (micrograms mL-1) @ pH6.6</t>
  </si>
  <si>
    <t>(2011) Bioorg. Med. Chem., 19, 2615-2624</t>
  </si>
  <si>
    <t>logPapp</t>
  </si>
  <si>
    <t>Log10(Vss (L kg-1 ))</t>
  </si>
  <si>
    <t>(2008) Drug Metab. Dispos., 36, 1385-1405</t>
  </si>
  <si>
    <t>Human Vss</t>
  </si>
  <si>
    <t>(2005) J Pharm Sci, 94, 1467-1483</t>
  </si>
  <si>
    <t>Log10(Cl (mL min-1 kg-1 ))</t>
  </si>
  <si>
    <t>(2009) J. Med. Chem., 52, 4844-4852</t>
  </si>
  <si>
    <t>Human Cl</t>
  </si>
  <si>
    <t>Human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</si>
</sst>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E+000"/>
    <numFmt numFmtId="165" formatCode="[$£-809]#,##0.00;[Red]&quot;-&quot;[$£-809]#,##0.00"/>
  </numFmts>
  <fonts count="7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8"/>
      <color theme="1"/>
      <name val="Liberation Sans"/>
    </font>
    <font>
      <sz val="8"/>
      <color theme="1"/>
      <name val="Liberation Sans"/>
    </font>
    <font>
      <sz val="8"/>
      <color rgb="FF666666"/>
      <name val="Liberation Sans"/>
    </font>
    <font>
      <sz val="8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6">
    <xf numFmtId="0" fontId="0" fillId="0" borderId="0" xfId="0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2">
    <dxf>
      <font>
        <strike val="0"/>
        <outline val="0"/>
        <shadow val="0"/>
        <u val="none"/>
        <vertAlign val="baseline"/>
        <sz val="8"/>
        <color auto="1"/>
        <name val="Liberation Sans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Liberatio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1" displayName="__Anonymous_Sheet_DB__1" ref="A1:G40" totalsRowShown="0">
  <sortState ref="A3:G40">
    <sortCondition ref="A2:A40"/>
  </sortState>
  <tableColumns count="7">
    <tableColumn id="1" name="Number"/>
    <tableColumn id="2" name="Journal"/>
    <tableColumn id="3" name="Drug"/>
    <tableColumn id="4" name="Parameter"/>
    <tableColumn id="5" name="Value" dataDxfId="1"/>
    <tableColumn id="6" name="pKa" dataDxfId="0"/>
    <tableColumn id="7" name="Charge typ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__Anonymous_Sheet_DB__3" displayName="__Anonymous_Sheet_DB__3" ref="H1:H17" totalsRowShown="0">
  <sortState ref="H3:H17">
    <sortCondition ref="H2:H17"/>
  </sortState>
  <tableColumns count="1">
    <tableColumn id="1" name="Drug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__Anonymous_Sheet_DB__4" displayName="__Anonymous_Sheet_DB__4" ref="A1:G20" totalsRowShown="0">
  <sortState ref="A3:G20">
    <sortCondition ref="A2:A20"/>
  </sortState>
  <tableColumns count="7">
    <tableColumn id="1" name="Number"/>
    <tableColumn id="2" name="Journal"/>
    <tableColumn id="3" name="Drug"/>
    <tableColumn id="4" name="Parameter"/>
    <tableColumn id="5" name="Value"/>
    <tableColumn id="6" name="Log10(Vss (L kg-1 ))"/>
    <tableColumn id="7" name="Vss (L kg-1)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__Anonymous_Sheet_DB__5" displayName="__Anonymous_Sheet_DB__5" ref="A1:G20" totalsRowShown="0">
  <sortState ref="A3:G20">
    <sortCondition ref="A2:A20"/>
  </sortState>
  <tableColumns count="7">
    <tableColumn id="1" name="Number"/>
    <tableColumn id="2" name="Journal"/>
    <tableColumn id="3" name="Drug"/>
    <tableColumn id="4" name="Parameter"/>
    <tableColumn id="5" name="Value"/>
    <tableColumn id="6" name="Log10(Cl (mL min-1 kg-1 ))"/>
    <tableColumn id="7" name="Cl (mL min-1 kg-1)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__Anonymous_Sheet_DB__6" displayName="__Anonymous_Sheet_DB__6" ref="B1:F16" totalsRowShown="0">
  <sortState ref="B3:F16">
    <sortCondition ref="C2:C16"/>
  </sortState>
  <tableColumns count="5">
    <tableColumn id="1" name="Journal"/>
    <tableColumn id="2" name="Drug"/>
    <tableColumn id="3" name="Parameter"/>
    <tableColumn id="4" name="Value"/>
    <tableColumn id="5" name="PPB (% bound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4.25"/>
  <cols>
    <col min="1" max="1" width="11.125" customWidth="1"/>
    <col min="2" max="2" width="9.625" customWidth="1"/>
    <col min="3" max="3" width="4.125" customWidth="1"/>
    <col min="4" max="4" width="12.375" customWidth="1"/>
    <col min="5" max="5" width="19.375" customWidth="1"/>
    <col min="6" max="6" width="9.375" customWidth="1"/>
    <col min="7" max="7" width="13.875" customWidth="1"/>
    <col min="8" max="8" width="11.875" customWidth="1"/>
  </cols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>
      <c r="A2" s="3" t="s">
        <v>8</v>
      </c>
      <c r="B2" s="4" t="s">
        <v>9</v>
      </c>
      <c r="C2" s="5">
        <v>9.24</v>
      </c>
      <c r="D2" s="6">
        <v>3.7199999999999999E-4</v>
      </c>
      <c r="E2" s="6">
        <v>2.0000000000000002E-5</v>
      </c>
      <c r="F2" s="7">
        <v>10</v>
      </c>
      <c r="G2" s="5">
        <v>16</v>
      </c>
      <c r="H2" s="7">
        <v>98.64</v>
      </c>
    </row>
    <row r="3" spans="1:8">
      <c r="A3" s="3" t="s">
        <v>10</v>
      </c>
      <c r="B3" s="4" t="s">
        <v>11</v>
      </c>
      <c r="C3" s="5"/>
      <c r="D3" s="6">
        <v>1.5699999999999999E-4</v>
      </c>
      <c r="E3" s="6">
        <v>6.0300000000000002E-5</v>
      </c>
      <c r="F3" s="7">
        <v>1</v>
      </c>
      <c r="G3" s="5">
        <v>0.38</v>
      </c>
      <c r="H3" s="7">
        <v>98.61</v>
      </c>
    </row>
    <row r="4" spans="1:8">
      <c r="A4" s="3" t="s">
        <v>12</v>
      </c>
      <c r="B4" s="4" t="s">
        <v>13</v>
      </c>
      <c r="C4" s="5">
        <v>4.26</v>
      </c>
      <c r="D4" s="6">
        <v>6.5300000000000002E-3</v>
      </c>
      <c r="E4" s="6">
        <v>5.3699999999999997E-5</v>
      </c>
      <c r="F4" s="7">
        <v>0.19</v>
      </c>
      <c r="G4" s="5">
        <v>3.83</v>
      </c>
      <c r="H4" s="7">
        <v>99.68</v>
      </c>
    </row>
    <row r="5" spans="1:8">
      <c r="A5" s="3" t="s">
        <v>14</v>
      </c>
      <c r="B5" s="4" t="s">
        <v>13</v>
      </c>
      <c r="C5" s="5">
        <v>3.94</v>
      </c>
      <c r="D5" s="6">
        <v>0.17799999999999999</v>
      </c>
      <c r="E5" s="6">
        <v>2.8200000000000001E-7</v>
      </c>
      <c r="F5" s="7">
        <v>0.11</v>
      </c>
      <c r="G5" s="5">
        <v>2.19</v>
      </c>
      <c r="H5" s="7">
        <v>98.37</v>
      </c>
    </row>
    <row r="6" spans="1:8">
      <c r="A6" s="3" t="s">
        <v>15</v>
      </c>
      <c r="B6" s="4" t="s">
        <v>9</v>
      </c>
      <c r="C6" s="5">
        <v>8.6300000000000008</v>
      </c>
      <c r="D6" s="6">
        <v>7.5599999999999994E-5</v>
      </c>
      <c r="E6" s="6">
        <v>1.5800000000000001E-5</v>
      </c>
      <c r="F6" s="7">
        <v>17</v>
      </c>
      <c r="G6" s="5">
        <v>7.8</v>
      </c>
      <c r="H6" s="7">
        <v>85.48</v>
      </c>
    </row>
    <row r="7" spans="1:8">
      <c r="A7" s="3" t="s">
        <v>16</v>
      </c>
      <c r="B7" s="4" t="s">
        <v>9</v>
      </c>
      <c r="C7" s="5">
        <v>9.5</v>
      </c>
      <c r="D7" s="6">
        <v>9.8499999999999994E-3</v>
      </c>
      <c r="E7" s="6">
        <v>2.7500000000000001E-5</v>
      </c>
      <c r="F7" s="7">
        <v>12</v>
      </c>
      <c r="G7" s="5">
        <v>13</v>
      </c>
      <c r="H7" s="7">
        <v>87.87</v>
      </c>
    </row>
    <row r="8" spans="1:8">
      <c r="A8" s="4" t="s">
        <v>17</v>
      </c>
      <c r="B8" s="4" t="s">
        <v>13</v>
      </c>
      <c r="C8" s="5">
        <v>4.3099999999999996</v>
      </c>
      <c r="D8" s="6">
        <v>1.4400000000000001E-3</v>
      </c>
      <c r="E8" s="6">
        <v>2.9499999999999999E-5</v>
      </c>
      <c r="F8" s="7">
        <v>0.16</v>
      </c>
      <c r="G8" s="5">
        <v>1.61</v>
      </c>
      <c r="H8" s="7"/>
    </row>
    <row r="9" spans="1:8">
      <c r="A9" s="3" t="s">
        <v>18</v>
      </c>
      <c r="B9" s="4" t="s">
        <v>13</v>
      </c>
      <c r="C9" s="5">
        <v>4.25</v>
      </c>
      <c r="D9" s="6">
        <v>0.55500000000000005</v>
      </c>
      <c r="E9" s="6">
        <v>4.6799999999999999E-5</v>
      </c>
      <c r="F9" s="7">
        <v>0.13</v>
      </c>
      <c r="G9" s="5">
        <v>1.6</v>
      </c>
      <c r="H9" s="7">
        <v>98.73</v>
      </c>
    </row>
    <row r="10" spans="1:8">
      <c r="A10" s="3" t="s">
        <v>19</v>
      </c>
      <c r="B10" s="4" t="s">
        <v>13</v>
      </c>
      <c r="C10" s="5">
        <v>4.2300000000000004</v>
      </c>
      <c r="D10" s="6">
        <v>9.8699999999999996E-2</v>
      </c>
      <c r="E10" s="6">
        <v>4.6799999999999999E-5</v>
      </c>
      <c r="F10" s="7">
        <v>0.09</v>
      </c>
      <c r="G10" s="5">
        <v>7.0000000000000007E-2</v>
      </c>
      <c r="H10" s="7"/>
    </row>
    <row r="11" spans="1:8">
      <c r="A11" s="3" t="s">
        <v>20</v>
      </c>
      <c r="B11" s="4" t="s">
        <v>11</v>
      </c>
      <c r="C11" s="5"/>
      <c r="D11" s="6">
        <v>5.2299999999999997E-5</v>
      </c>
      <c r="E11" s="6">
        <v>3.2400000000000001E-5</v>
      </c>
      <c r="F11" s="7">
        <v>0.79</v>
      </c>
      <c r="G11" s="5">
        <v>7.3</v>
      </c>
      <c r="H11" s="7">
        <v>96.17</v>
      </c>
    </row>
    <row r="12" spans="1:8">
      <c r="A12" s="3" t="s">
        <v>21</v>
      </c>
      <c r="B12" s="4" t="s">
        <v>13</v>
      </c>
      <c r="C12" s="5">
        <v>8.06</v>
      </c>
      <c r="D12" s="6">
        <v>8.5099999999999995E-5</v>
      </c>
      <c r="E12" s="6">
        <v>3.9799999999999998E-5</v>
      </c>
      <c r="F12" s="7">
        <v>1.4</v>
      </c>
      <c r="G12" s="5">
        <v>0.56999999999999995</v>
      </c>
      <c r="H12" s="7">
        <v>87.11</v>
      </c>
    </row>
    <row r="13" spans="1:8">
      <c r="A13" s="3" t="s">
        <v>22</v>
      </c>
      <c r="B13" s="4" t="s">
        <v>9</v>
      </c>
      <c r="C13" s="5">
        <v>9.5399999999999991</v>
      </c>
      <c r="D13" s="6">
        <v>2.6200000000000001E-2</v>
      </c>
      <c r="E13" s="6">
        <v>3.8899999999999997E-5</v>
      </c>
      <c r="F13" s="7">
        <v>1.2</v>
      </c>
      <c r="G13" s="5">
        <v>7.7</v>
      </c>
      <c r="H13" s="7"/>
    </row>
    <row r="14" spans="1:8">
      <c r="A14" s="3" t="s">
        <v>23</v>
      </c>
      <c r="B14" s="4" t="s">
        <v>9</v>
      </c>
      <c r="C14" s="8">
        <v>6.5</v>
      </c>
      <c r="D14" s="6">
        <v>1.4800000000000001E-5</v>
      </c>
      <c r="E14" s="6">
        <v>4.07E-6</v>
      </c>
      <c r="F14" s="7">
        <v>0.73</v>
      </c>
      <c r="G14" s="5">
        <v>4.7</v>
      </c>
      <c r="H14" s="7">
        <v>96</v>
      </c>
    </row>
    <row r="15" spans="1:8">
      <c r="A15" s="3" t="s">
        <v>24</v>
      </c>
      <c r="B15" s="4" t="s">
        <v>9</v>
      </c>
      <c r="C15" s="8">
        <v>7.26</v>
      </c>
      <c r="D15" s="6">
        <v>2.1700000000000001E-3</v>
      </c>
      <c r="E15" s="6">
        <v>8.7100000000000003E-5</v>
      </c>
      <c r="F15" s="7">
        <v>1.5</v>
      </c>
      <c r="G15" s="5">
        <v>2.1</v>
      </c>
      <c r="H15" s="7">
        <v>66.099999999999994</v>
      </c>
    </row>
    <row r="16" spans="1:8">
      <c r="A16" s="3" t="s">
        <v>25</v>
      </c>
      <c r="B16" s="4" t="s">
        <v>13</v>
      </c>
      <c r="C16" s="8">
        <v>4.97</v>
      </c>
      <c r="D16" s="6">
        <v>3.3500000000000001E-3</v>
      </c>
      <c r="E16" s="6">
        <v>4.3699999999999998E-5</v>
      </c>
      <c r="F16" s="7">
        <v>0.12</v>
      </c>
      <c r="G16" s="5">
        <v>0.05</v>
      </c>
      <c r="H16" s="7">
        <v>99.31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>
      <selection activeCell="F42" sqref="F42"/>
    </sheetView>
  </sheetViews>
  <sheetFormatPr defaultRowHeight="12.75"/>
  <cols>
    <col min="1" max="1" width="6.875" style="11" customWidth="1"/>
    <col min="2" max="2" width="28.5" style="4" customWidth="1"/>
    <col min="3" max="3" width="11.125" style="4" customWidth="1"/>
    <col min="4" max="4" width="8.25" style="4" customWidth="1"/>
    <col min="5" max="5" width="5" style="4" customWidth="1"/>
    <col min="6" max="6" width="4.125" style="4" customWidth="1"/>
    <col min="7" max="7" width="9.625" style="4" customWidth="1"/>
    <col min="8" max="8" width="10.625" style="4" customWidth="1"/>
    <col min="9" max="9" width="11.125" style="4" customWidth="1"/>
    <col min="10" max="10" width="9.625" style="4" customWidth="1"/>
    <col min="11" max="11" width="4.125" style="4" customWidth="1"/>
    <col min="12" max="980" width="10.625" style="4" customWidth="1"/>
    <col min="981" max="1014" width="10.625" style="9" customWidth="1"/>
  </cols>
  <sheetData>
    <row r="1" spans="1:980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1" t="s">
        <v>2</v>
      </c>
      <c r="G1" s="1" t="s">
        <v>1</v>
      </c>
      <c r="H1" s="1"/>
      <c r="I1" s="1" t="s">
        <v>0</v>
      </c>
      <c r="J1" s="1" t="s">
        <v>1</v>
      </c>
      <c r="K1" s="1" t="s">
        <v>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</row>
    <row r="2" spans="1:980" ht="14.25">
      <c r="A2" s="4">
        <v>1</v>
      </c>
      <c r="B2" s="10" t="s">
        <v>30</v>
      </c>
      <c r="C2" s="3" t="s">
        <v>8</v>
      </c>
      <c r="D2" s="4" t="s">
        <v>2</v>
      </c>
      <c r="E2" s="15">
        <v>9.24</v>
      </c>
      <c r="F2" s="15">
        <f>AVERAGE(E2:E3)</f>
        <v>9.24</v>
      </c>
      <c r="G2" s="4" t="s">
        <v>9</v>
      </c>
      <c r="I2" s="3" t="s">
        <v>8</v>
      </c>
      <c r="J2" s="4" t="s">
        <v>9</v>
      </c>
      <c r="K2" s="5">
        <v>9.24</v>
      </c>
    </row>
    <row r="3" spans="1:980" ht="14.25">
      <c r="A3" s="4">
        <v>2</v>
      </c>
      <c r="B3" s="10" t="s">
        <v>31</v>
      </c>
      <c r="C3" s="3" t="s">
        <v>8</v>
      </c>
      <c r="D3" s="4" t="s">
        <v>2</v>
      </c>
      <c r="E3" s="15">
        <v>9.24</v>
      </c>
      <c r="F3" s="15"/>
      <c r="I3" s="3" t="s">
        <v>10</v>
      </c>
      <c r="J3" s="4" t="s">
        <v>11</v>
      </c>
      <c r="K3" s="5"/>
    </row>
    <row r="4" spans="1:980" ht="14.25">
      <c r="A4" s="4">
        <v>3</v>
      </c>
      <c r="B4" s="10"/>
      <c r="C4" s="3" t="s">
        <v>10</v>
      </c>
      <c r="D4" s="4" t="s">
        <v>2</v>
      </c>
      <c r="E4" s="15"/>
      <c r="F4" s="15"/>
      <c r="G4" s="4" t="s">
        <v>11</v>
      </c>
      <c r="I4" s="3" t="s">
        <v>12</v>
      </c>
      <c r="J4" s="4" t="s">
        <v>13</v>
      </c>
      <c r="K4" s="5">
        <v>4.26</v>
      </c>
    </row>
    <row r="5" spans="1:980" ht="14.25">
      <c r="A5" s="4">
        <v>4</v>
      </c>
      <c r="B5" s="10" t="s">
        <v>32</v>
      </c>
      <c r="C5" s="3" t="s">
        <v>12</v>
      </c>
      <c r="D5" s="4" t="s">
        <v>2</v>
      </c>
      <c r="E5" s="15">
        <v>4.1399999999999997</v>
      </c>
      <c r="F5" s="15">
        <f>AVERAGE(E5:E8)</f>
        <v>4.2575000000000003</v>
      </c>
      <c r="G5" s="4" t="s">
        <v>13</v>
      </c>
      <c r="I5" s="3" t="s">
        <v>14</v>
      </c>
      <c r="J5" s="4" t="s">
        <v>13</v>
      </c>
      <c r="K5" s="5">
        <v>3.94</v>
      </c>
    </row>
    <row r="6" spans="1:980" ht="14.25">
      <c r="A6" s="4">
        <v>5</v>
      </c>
      <c r="B6" s="10" t="s">
        <v>31</v>
      </c>
      <c r="C6" s="3" t="s">
        <v>12</v>
      </c>
      <c r="D6" s="4" t="s">
        <v>2</v>
      </c>
      <c r="E6" s="15">
        <v>3.99</v>
      </c>
      <c r="F6" s="15"/>
      <c r="I6" s="3" t="s">
        <v>15</v>
      </c>
      <c r="J6" s="4" t="s">
        <v>9</v>
      </c>
      <c r="K6" s="5">
        <v>8.6300000000000008</v>
      </c>
    </row>
    <row r="7" spans="1:980" ht="14.25">
      <c r="A7" s="4">
        <v>6</v>
      </c>
      <c r="B7" s="3" t="s">
        <v>33</v>
      </c>
      <c r="C7" s="3" t="s">
        <v>12</v>
      </c>
      <c r="D7" s="4" t="s">
        <v>2</v>
      </c>
      <c r="E7" s="15">
        <v>4.8</v>
      </c>
      <c r="F7" s="15"/>
      <c r="I7" s="3" t="s">
        <v>16</v>
      </c>
      <c r="J7" s="4" t="s">
        <v>9</v>
      </c>
      <c r="K7" s="5">
        <v>9.5</v>
      </c>
    </row>
    <row r="8" spans="1:980" ht="14.25">
      <c r="A8" s="4">
        <v>7</v>
      </c>
      <c r="B8" s="10" t="s">
        <v>34</v>
      </c>
      <c r="C8" s="3" t="s">
        <v>12</v>
      </c>
      <c r="D8" s="4" t="s">
        <v>2</v>
      </c>
      <c r="E8" s="15">
        <v>4.0999999999999996</v>
      </c>
      <c r="F8" s="15"/>
      <c r="I8" s="4" t="s">
        <v>17</v>
      </c>
      <c r="J8" s="4" t="s">
        <v>13</v>
      </c>
      <c r="K8" s="5">
        <v>4.3099999999999996</v>
      </c>
    </row>
    <row r="9" spans="1:980" ht="14.25">
      <c r="A9" s="4">
        <v>8</v>
      </c>
      <c r="B9" s="10" t="s">
        <v>30</v>
      </c>
      <c r="C9" s="3" t="s">
        <v>14</v>
      </c>
      <c r="D9" s="4" t="s">
        <v>2</v>
      </c>
      <c r="E9" s="15">
        <v>3.6</v>
      </c>
      <c r="F9" s="15">
        <f>AVERAGE(E9:E11)</f>
        <v>3.936666666666667</v>
      </c>
      <c r="G9" s="4" t="s">
        <v>13</v>
      </c>
      <c r="I9" s="3" t="s">
        <v>18</v>
      </c>
      <c r="J9" s="4" t="s">
        <v>13</v>
      </c>
      <c r="K9" s="5">
        <v>4.25</v>
      </c>
    </row>
    <row r="10" spans="1:980" ht="14.25">
      <c r="A10" s="4">
        <v>9</v>
      </c>
      <c r="B10" s="4" t="s">
        <v>33</v>
      </c>
      <c r="C10" s="3" t="s">
        <v>14</v>
      </c>
      <c r="D10" s="4" t="s">
        <v>2</v>
      </c>
      <c r="E10" s="15">
        <v>4.7</v>
      </c>
      <c r="F10" s="15"/>
      <c r="I10" s="3" t="s">
        <v>19</v>
      </c>
      <c r="J10" s="4" t="s">
        <v>13</v>
      </c>
      <c r="K10" s="5">
        <v>4.2300000000000004</v>
      </c>
    </row>
    <row r="11" spans="1:980" ht="14.25">
      <c r="A11" s="4">
        <v>10</v>
      </c>
      <c r="B11" s="10" t="s">
        <v>35</v>
      </c>
      <c r="C11" s="3" t="s">
        <v>14</v>
      </c>
      <c r="D11" s="4" t="s">
        <v>2</v>
      </c>
      <c r="E11" s="15">
        <v>3.51</v>
      </c>
      <c r="F11" s="15"/>
      <c r="I11" s="3" t="s">
        <v>20</v>
      </c>
      <c r="J11" s="4" t="s">
        <v>11</v>
      </c>
      <c r="K11" s="5"/>
    </row>
    <row r="12" spans="1:980" ht="14.25">
      <c r="A12" s="4">
        <v>11</v>
      </c>
      <c r="B12" s="3" t="s">
        <v>33</v>
      </c>
      <c r="C12" s="3" t="s">
        <v>15</v>
      </c>
      <c r="D12" s="4" t="s">
        <v>2</v>
      </c>
      <c r="E12" s="15">
        <v>8.65</v>
      </c>
      <c r="F12" s="15">
        <f>AVERAGE(E12:E13)</f>
        <v>8.625</v>
      </c>
      <c r="G12" s="4" t="s">
        <v>9</v>
      </c>
      <c r="I12" s="3" t="s">
        <v>21</v>
      </c>
      <c r="J12" s="4" t="s">
        <v>13</v>
      </c>
      <c r="K12" s="5">
        <v>8.06</v>
      </c>
    </row>
    <row r="13" spans="1:980" ht="14.25">
      <c r="A13" s="4">
        <v>12</v>
      </c>
      <c r="B13" s="10" t="s">
        <v>34</v>
      </c>
      <c r="C13" s="3" t="s">
        <v>15</v>
      </c>
      <c r="D13" s="4" t="s">
        <v>2</v>
      </c>
      <c r="E13" s="15">
        <v>8.6</v>
      </c>
      <c r="F13" s="15"/>
      <c r="I13" s="3" t="s">
        <v>22</v>
      </c>
      <c r="J13" s="4" t="s">
        <v>9</v>
      </c>
      <c r="K13" s="5">
        <v>9.5399999999999991</v>
      </c>
    </row>
    <row r="14" spans="1:980" ht="14.25">
      <c r="A14" s="4">
        <v>13</v>
      </c>
      <c r="B14" s="10" t="s">
        <v>30</v>
      </c>
      <c r="C14" s="3" t="s">
        <v>16</v>
      </c>
      <c r="D14" s="4" t="s">
        <v>2</v>
      </c>
      <c r="E14" s="15">
        <v>9.5399999999999991</v>
      </c>
      <c r="F14" s="15">
        <f>AVERAGE(E14:E15)</f>
        <v>9.4949999999999992</v>
      </c>
      <c r="G14" s="4" t="s">
        <v>9</v>
      </c>
      <c r="I14" s="3" t="s">
        <v>23</v>
      </c>
      <c r="J14" s="4" t="s">
        <v>9</v>
      </c>
      <c r="K14" s="8">
        <v>6.5</v>
      </c>
    </row>
    <row r="15" spans="1:980" ht="14.25">
      <c r="A15" s="4">
        <v>14</v>
      </c>
      <c r="B15" s="4" t="s">
        <v>33</v>
      </c>
      <c r="C15" s="3" t="s">
        <v>16</v>
      </c>
      <c r="D15" s="4" t="s">
        <v>2</v>
      </c>
      <c r="E15" s="15">
        <v>9.4499999999999993</v>
      </c>
      <c r="F15" s="15"/>
      <c r="I15" s="3" t="s">
        <v>24</v>
      </c>
      <c r="J15" s="4" t="s">
        <v>9</v>
      </c>
      <c r="K15" s="8">
        <v>7.26</v>
      </c>
    </row>
    <row r="16" spans="1:980" ht="14.25">
      <c r="A16" s="4">
        <v>15</v>
      </c>
      <c r="B16" s="10" t="s">
        <v>36</v>
      </c>
      <c r="C16" s="3" t="s">
        <v>17</v>
      </c>
      <c r="D16" s="4" t="s">
        <v>2</v>
      </c>
      <c r="E16" s="15">
        <v>4</v>
      </c>
      <c r="F16" s="15">
        <f>AVERAGE(E16:E18)</f>
        <v>4.3066666666666666</v>
      </c>
      <c r="G16" s="4" t="s">
        <v>13</v>
      </c>
      <c r="I16" s="3" t="s">
        <v>25</v>
      </c>
      <c r="J16" s="4" t="s">
        <v>13</v>
      </c>
      <c r="K16" s="8">
        <v>4.97</v>
      </c>
    </row>
    <row r="17" spans="1:980" ht="14.25">
      <c r="A17" s="4">
        <v>16</v>
      </c>
      <c r="B17" s="10" t="s">
        <v>31</v>
      </c>
      <c r="C17" s="3" t="s">
        <v>17</v>
      </c>
      <c r="D17" s="4" t="s">
        <v>2</v>
      </c>
      <c r="E17" s="15">
        <v>4.42</v>
      </c>
      <c r="F17" s="15"/>
      <c r="I17" s="3"/>
      <c r="K17" s="5"/>
      <c r="AKP17" s="9"/>
      <c r="AKQ17" s="9"/>
      <c r="AKR17" s="9"/>
    </row>
    <row r="18" spans="1:980" ht="14.25">
      <c r="A18" s="4">
        <v>17</v>
      </c>
      <c r="B18" s="3" t="s">
        <v>33</v>
      </c>
      <c r="C18" s="4" t="s">
        <v>17</v>
      </c>
      <c r="D18" s="4" t="s">
        <v>2</v>
      </c>
      <c r="E18" s="15">
        <v>4.5</v>
      </c>
      <c r="F18" s="15"/>
      <c r="I18" s="3"/>
      <c r="K18" s="5"/>
      <c r="AKP18" s="9"/>
      <c r="AKQ18" s="9"/>
      <c r="AKR18" s="9"/>
    </row>
    <row r="19" spans="1:980" ht="14.25">
      <c r="A19" s="4">
        <v>18</v>
      </c>
      <c r="B19" s="10" t="s">
        <v>32</v>
      </c>
      <c r="C19" s="3" t="s">
        <v>18</v>
      </c>
      <c r="D19" s="4" t="s">
        <v>2</v>
      </c>
      <c r="E19" s="15">
        <v>4.13</v>
      </c>
      <c r="F19" s="15">
        <f>AVERAGE(E19:E22)</f>
        <v>4.25</v>
      </c>
      <c r="G19" s="4" t="s">
        <v>13</v>
      </c>
      <c r="I19" s="3"/>
      <c r="K19" s="5"/>
      <c r="AKP19" s="9"/>
      <c r="AKQ19" s="9"/>
      <c r="AKR19" s="9"/>
    </row>
    <row r="20" spans="1:980" ht="14.25">
      <c r="A20" s="4">
        <v>19</v>
      </c>
      <c r="B20" s="10" t="s">
        <v>31</v>
      </c>
      <c r="C20" s="3" t="s">
        <v>18</v>
      </c>
      <c r="D20" s="4" t="s">
        <v>2</v>
      </c>
      <c r="E20" s="15">
        <v>4.25</v>
      </c>
      <c r="F20" s="15"/>
      <c r="I20" s="9"/>
      <c r="J20" s="9"/>
      <c r="K20" s="5"/>
      <c r="AKP20" s="9"/>
      <c r="AKQ20" s="9"/>
      <c r="AKR20" s="9"/>
    </row>
    <row r="21" spans="1:980" ht="14.25">
      <c r="A21" s="4">
        <v>20</v>
      </c>
      <c r="B21" s="4" t="s">
        <v>33</v>
      </c>
      <c r="C21" s="3" t="s">
        <v>18</v>
      </c>
      <c r="D21" s="4" t="s">
        <v>2</v>
      </c>
      <c r="E21" s="15">
        <v>4.5999999999999996</v>
      </c>
      <c r="F21" s="15"/>
      <c r="I21" s="9"/>
      <c r="J21" s="9"/>
      <c r="K21" s="5"/>
      <c r="AKP21" s="9"/>
      <c r="AKQ21" s="9"/>
      <c r="AKR21" s="9"/>
    </row>
    <row r="22" spans="1:980" ht="14.25">
      <c r="A22" s="4">
        <v>21</v>
      </c>
      <c r="B22" s="10" t="s">
        <v>35</v>
      </c>
      <c r="C22" s="3" t="s">
        <v>18</v>
      </c>
      <c r="D22" s="4" t="s">
        <v>2</v>
      </c>
      <c r="E22" s="15">
        <v>4.0199999999999996</v>
      </c>
      <c r="F22" s="15"/>
      <c r="I22" s="9"/>
      <c r="J22" s="9"/>
      <c r="K22" s="5"/>
      <c r="AKP22" s="9"/>
      <c r="AKQ22" s="9"/>
      <c r="AKR22" s="9"/>
    </row>
    <row r="23" spans="1:980" ht="14.25">
      <c r="A23" s="4">
        <v>22</v>
      </c>
      <c r="B23" s="10" t="s">
        <v>32</v>
      </c>
      <c r="C23" s="3" t="s">
        <v>19</v>
      </c>
      <c r="D23" s="4" t="s">
        <v>2</v>
      </c>
      <c r="E23" s="15">
        <v>4.45</v>
      </c>
      <c r="F23" s="15">
        <f>AVERAGE(E23:E27)</f>
        <v>4.226</v>
      </c>
      <c r="G23" s="4" t="s">
        <v>13</v>
      </c>
      <c r="I23" s="9"/>
      <c r="J23" s="9"/>
      <c r="K23" s="5"/>
      <c r="AKP23" s="9"/>
      <c r="AKQ23" s="9"/>
      <c r="AKR23" s="9"/>
    </row>
    <row r="24" spans="1:980" ht="14.25">
      <c r="A24" s="4">
        <v>23</v>
      </c>
      <c r="B24" s="10" t="s">
        <v>31</v>
      </c>
      <c r="C24" s="3" t="s">
        <v>19</v>
      </c>
      <c r="D24" s="4" t="s">
        <v>2</v>
      </c>
      <c r="E24" s="15">
        <v>4.18</v>
      </c>
      <c r="F24" s="15"/>
      <c r="I24" s="9"/>
      <c r="J24" s="9"/>
      <c r="K24" s="5"/>
      <c r="AKP24" s="9"/>
      <c r="AKQ24" s="9"/>
      <c r="AKR24" s="9"/>
    </row>
    <row r="25" spans="1:980" ht="14.25">
      <c r="A25" s="4">
        <v>24</v>
      </c>
      <c r="B25" s="3" t="s">
        <v>33</v>
      </c>
      <c r="C25" s="3" t="s">
        <v>19</v>
      </c>
      <c r="D25" s="4" t="s">
        <v>2</v>
      </c>
      <c r="E25" s="15">
        <v>4.2</v>
      </c>
      <c r="F25" s="15"/>
      <c r="I25" s="9"/>
      <c r="J25" s="9"/>
      <c r="K25" s="5"/>
      <c r="AKP25" s="9"/>
      <c r="AKQ25" s="9"/>
      <c r="AKR25" s="9"/>
    </row>
    <row r="26" spans="1:980" ht="14.25">
      <c r="A26" s="4">
        <v>25</v>
      </c>
      <c r="B26" s="10" t="s">
        <v>35</v>
      </c>
      <c r="C26" s="3" t="s">
        <v>19</v>
      </c>
      <c r="D26" s="4" t="s">
        <v>2</v>
      </c>
      <c r="E26" s="15">
        <v>4</v>
      </c>
      <c r="F26" s="15"/>
      <c r="I26" s="9"/>
      <c r="J26" s="9"/>
      <c r="K26" s="5"/>
      <c r="AKP26" s="9"/>
      <c r="AKQ26" s="9"/>
      <c r="AKR26" s="9"/>
    </row>
    <row r="27" spans="1:980" ht="14.25">
      <c r="A27" s="4">
        <v>26</v>
      </c>
      <c r="B27" s="10" t="s">
        <v>34</v>
      </c>
      <c r="C27" s="3" t="s">
        <v>19</v>
      </c>
      <c r="D27" s="4" t="s">
        <v>2</v>
      </c>
      <c r="E27" s="15">
        <v>4.3</v>
      </c>
      <c r="F27" s="15"/>
      <c r="I27" s="3"/>
      <c r="J27" s="10"/>
      <c r="K27" s="5"/>
      <c r="AKP27" s="9"/>
      <c r="AKQ27" s="9"/>
      <c r="AKR27" s="9"/>
    </row>
    <row r="28" spans="1:980" ht="14.25">
      <c r="A28" s="4">
        <v>27</v>
      </c>
      <c r="B28" s="4" t="s">
        <v>33</v>
      </c>
      <c r="C28" s="3" t="s">
        <v>20</v>
      </c>
      <c r="D28" s="4" t="s">
        <v>2</v>
      </c>
      <c r="E28" s="15"/>
      <c r="F28" s="15"/>
      <c r="G28" s="4" t="s">
        <v>11</v>
      </c>
      <c r="I28" s="3"/>
      <c r="K28" s="5"/>
      <c r="AKP28" s="9"/>
      <c r="AKQ28" s="9"/>
      <c r="AKR28" s="9"/>
    </row>
    <row r="29" spans="1:980" ht="14.25">
      <c r="A29" s="4">
        <v>28</v>
      </c>
      <c r="B29" s="10" t="s">
        <v>34</v>
      </c>
      <c r="C29" s="3" t="s">
        <v>20</v>
      </c>
      <c r="D29" s="4" t="s">
        <v>2</v>
      </c>
      <c r="E29" s="15"/>
      <c r="F29" s="15"/>
      <c r="I29" s="3"/>
      <c r="K29" s="5"/>
      <c r="AKP29" s="9"/>
      <c r="AKQ29" s="9"/>
      <c r="AKR29" s="9"/>
    </row>
    <row r="30" spans="1:980" ht="14.25">
      <c r="A30" s="4">
        <v>29</v>
      </c>
      <c r="B30" s="10" t="s">
        <v>32</v>
      </c>
      <c r="C30" s="3" t="s">
        <v>21</v>
      </c>
      <c r="D30" s="4" t="s">
        <v>2</v>
      </c>
      <c r="E30" s="15">
        <v>8.2100000000000009</v>
      </c>
      <c r="F30" s="15">
        <f>AVERAGE(E30:E33)</f>
        <v>8.0625</v>
      </c>
      <c r="G30" s="4" t="s">
        <v>13</v>
      </c>
      <c r="I30" s="3"/>
      <c r="K30" s="5"/>
      <c r="AKP30" s="9"/>
      <c r="AKQ30" s="9"/>
      <c r="AKR30" s="9"/>
    </row>
    <row r="31" spans="1:980" ht="14.25">
      <c r="A31" s="4">
        <v>30</v>
      </c>
      <c r="B31" s="10" t="s">
        <v>31</v>
      </c>
      <c r="C31" s="3" t="s">
        <v>21</v>
      </c>
      <c r="D31" s="4" t="s">
        <v>2</v>
      </c>
      <c r="E31" s="15">
        <v>7.94</v>
      </c>
      <c r="F31" s="15"/>
      <c r="I31" s="3"/>
      <c r="K31" s="5"/>
      <c r="AKP31" s="9"/>
      <c r="AKQ31" s="9"/>
      <c r="AKR31" s="9"/>
    </row>
    <row r="32" spans="1:980" ht="14.25">
      <c r="A32" s="4">
        <v>31</v>
      </c>
      <c r="B32" s="3" t="s">
        <v>33</v>
      </c>
      <c r="C32" s="3" t="s">
        <v>21</v>
      </c>
      <c r="D32" s="4" t="s">
        <v>2</v>
      </c>
      <c r="E32" s="15">
        <v>8</v>
      </c>
      <c r="F32" s="15"/>
      <c r="I32" s="3"/>
      <c r="K32" s="5"/>
      <c r="AKP32" s="9"/>
      <c r="AKQ32" s="9"/>
      <c r="AKR32" s="9"/>
    </row>
    <row r="33" spans="1:980" ht="14.25">
      <c r="A33" s="4">
        <v>32</v>
      </c>
      <c r="B33" s="10" t="s">
        <v>34</v>
      </c>
      <c r="C33" s="3" t="s">
        <v>21</v>
      </c>
      <c r="D33" s="4" t="s">
        <v>2</v>
      </c>
      <c r="E33" s="15">
        <v>8.1</v>
      </c>
      <c r="F33" s="15"/>
      <c r="I33" s="3"/>
      <c r="K33" s="5"/>
      <c r="AKP33" s="9"/>
      <c r="AKQ33" s="9"/>
      <c r="AKR33" s="9"/>
    </row>
    <row r="34" spans="1:980" ht="14.25">
      <c r="A34" s="4">
        <v>33</v>
      </c>
      <c r="B34" s="10" t="s">
        <v>31</v>
      </c>
      <c r="C34" s="3" t="s">
        <v>22</v>
      </c>
      <c r="D34" s="4" t="s">
        <v>2</v>
      </c>
      <c r="E34" s="15">
        <v>9.5399999999999991</v>
      </c>
      <c r="F34" s="15">
        <f>E34</f>
        <v>9.5399999999999991</v>
      </c>
      <c r="G34" s="4" t="s">
        <v>9</v>
      </c>
      <c r="I34" s="3"/>
      <c r="K34" s="5"/>
      <c r="AKP34" s="9"/>
      <c r="AKQ34" s="9"/>
      <c r="AKR34" s="9"/>
    </row>
    <row r="35" spans="1:980" s="9" customFormat="1" ht="14.25">
      <c r="A35" s="4">
        <v>34</v>
      </c>
      <c r="B35" s="3" t="s">
        <v>33</v>
      </c>
      <c r="C35" s="3" t="s">
        <v>23</v>
      </c>
      <c r="D35" s="4" t="s">
        <v>2</v>
      </c>
      <c r="E35" s="15">
        <v>6.5</v>
      </c>
      <c r="F35" s="15">
        <f>E35</f>
        <v>6.5</v>
      </c>
      <c r="G35" s="4" t="s">
        <v>9</v>
      </c>
      <c r="I35" s="3"/>
      <c r="J35" s="4"/>
      <c r="K35" s="5"/>
    </row>
    <row r="36" spans="1:980" s="9" customFormat="1" ht="14.25">
      <c r="A36" s="4">
        <v>35</v>
      </c>
      <c r="B36" s="4" t="s">
        <v>33</v>
      </c>
      <c r="C36" s="3" t="s">
        <v>24</v>
      </c>
      <c r="D36" s="4" t="s">
        <v>2</v>
      </c>
      <c r="E36" s="15">
        <v>7.26</v>
      </c>
      <c r="F36" s="15">
        <f>E36</f>
        <v>7.26</v>
      </c>
      <c r="G36" s="4" t="s">
        <v>9</v>
      </c>
      <c r="I36" s="3"/>
      <c r="J36" s="4"/>
      <c r="K36" s="5"/>
    </row>
    <row r="37" spans="1:980" s="9" customFormat="1" ht="14.25">
      <c r="A37" s="4">
        <v>36</v>
      </c>
      <c r="B37" s="10" t="s">
        <v>30</v>
      </c>
      <c r="C37" s="3" t="s">
        <v>25</v>
      </c>
      <c r="D37" s="4" t="s">
        <v>2</v>
      </c>
      <c r="E37" s="15">
        <v>4.9400000000000004</v>
      </c>
      <c r="F37" s="15">
        <f>AVERAGE(E37:E40)</f>
        <v>4.9649999999999999</v>
      </c>
      <c r="G37" s="4" t="s">
        <v>13</v>
      </c>
      <c r="I37" s="3"/>
      <c r="J37" s="4"/>
      <c r="K37" s="5"/>
    </row>
    <row r="38" spans="1:980" s="9" customFormat="1" ht="14.25">
      <c r="A38" s="4">
        <v>37</v>
      </c>
      <c r="B38" s="10" t="s">
        <v>31</v>
      </c>
      <c r="C38" s="3" t="s">
        <v>25</v>
      </c>
      <c r="D38" s="4" t="s">
        <v>2</v>
      </c>
      <c r="E38" s="15">
        <v>4.82</v>
      </c>
      <c r="F38" s="15"/>
      <c r="G38" s="4"/>
      <c r="I38" s="3"/>
      <c r="J38" s="4"/>
      <c r="K38" s="5"/>
    </row>
    <row r="39" spans="1:980" s="9" customFormat="1" ht="14.25">
      <c r="A39" s="4">
        <v>38</v>
      </c>
      <c r="B39" s="3" t="s">
        <v>33</v>
      </c>
      <c r="C39" s="3" t="s">
        <v>25</v>
      </c>
      <c r="D39" s="4" t="s">
        <v>2</v>
      </c>
      <c r="E39" s="15">
        <v>5.0999999999999996</v>
      </c>
      <c r="F39" s="15"/>
      <c r="G39" s="4"/>
      <c r="I39" s="3"/>
      <c r="J39" s="4"/>
      <c r="K39" s="5"/>
    </row>
    <row r="40" spans="1:980" ht="14.25">
      <c r="A40" s="4">
        <v>39</v>
      </c>
      <c r="B40" s="3" t="s">
        <v>34</v>
      </c>
      <c r="C40" s="3" t="s">
        <v>25</v>
      </c>
      <c r="D40" s="4" t="s">
        <v>2</v>
      </c>
      <c r="E40" s="15">
        <v>5</v>
      </c>
      <c r="F40" s="15"/>
      <c r="I40" s="3"/>
      <c r="K40" s="5"/>
      <c r="AKP40" s="9"/>
      <c r="AKQ40" s="9"/>
      <c r="AKR40" s="9"/>
    </row>
  </sheetData>
  <pageMargins left="0" right="0" top="0.39370078740157483" bottom="0.39370078740157483" header="0" footer="0"/>
  <pageSetup paperSize="9" orientation="portrait" r:id="rId1"/>
  <headerFooter>
    <oddHeader>&amp;C&amp;A</oddHeader>
    <oddFooter>&amp;CPage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workbookViewId="0"/>
  </sheetViews>
  <sheetFormatPr defaultRowHeight="12.75"/>
  <cols>
    <col min="1" max="1" width="6.875" style="4" customWidth="1"/>
    <col min="2" max="2" width="28.5" style="4" customWidth="1"/>
    <col min="3" max="3" width="11.125" style="4" customWidth="1"/>
    <col min="4" max="4" width="24.5" style="4" customWidth="1"/>
    <col min="5" max="5" width="6.125" style="4" customWidth="1"/>
    <col min="6" max="6" width="6.5" style="4" customWidth="1"/>
    <col min="7" max="7" width="4.125" style="5" customWidth="1"/>
    <col min="8" max="8" width="10" style="5" customWidth="1"/>
    <col min="9" max="9" width="16.25" style="6" customWidth="1"/>
    <col min="10" max="12" width="12.375" style="6" customWidth="1"/>
    <col min="13" max="13" width="17.625" style="5" customWidth="1"/>
    <col min="14" max="14" width="12.375" style="4" customWidth="1"/>
    <col min="15" max="15" width="10.625" style="4" customWidth="1"/>
    <col min="16" max="16" width="11.125" style="4" customWidth="1"/>
    <col min="17" max="17" width="12.375" style="4" customWidth="1"/>
    <col min="18" max="1018" width="10.625" style="4" customWidth="1"/>
  </cols>
  <sheetData>
    <row r="1" spans="1:985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1" t="s">
        <v>37</v>
      </c>
      <c r="G1" s="12" t="s">
        <v>2</v>
      </c>
      <c r="H1" s="12" t="s">
        <v>38</v>
      </c>
      <c r="I1" s="13" t="s">
        <v>39</v>
      </c>
      <c r="J1" s="13" t="s">
        <v>40</v>
      </c>
      <c r="K1" s="13" t="s">
        <v>41</v>
      </c>
      <c r="L1" s="2" t="s">
        <v>3</v>
      </c>
      <c r="M1" s="14" t="s">
        <v>42</v>
      </c>
      <c r="N1" s="2" t="s">
        <v>3</v>
      </c>
      <c r="O1" s="1"/>
      <c r="P1" s="1" t="s">
        <v>0</v>
      </c>
      <c r="Q1" s="2" t="s">
        <v>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ht="14.25">
      <c r="A2" s="4">
        <v>1</v>
      </c>
      <c r="B2" s="10" t="s">
        <v>30</v>
      </c>
      <c r="C2" s="3" t="s">
        <v>8</v>
      </c>
      <c r="D2" s="4" t="s">
        <v>43</v>
      </c>
      <c r="E2" s="4">
        <v>-5.12</v>
      </c>
      <c r="F2" s="4">
        <v>318.87299999999999</v>
      </c>
      <c r="G2" s="5">
        <v>9.24</v>
      </c>
      <c r="H2" s="5" t="s">
        <v>9</v>
      </c>
      <c r="I2" s="6">
        <f>10^E2</f>
        <v>7.5857757502918323E-6</v>
      </c>
      <c r="L2" s="6">
        <f>I2*(1+(10^(G2-7.4)))</f>
        <v>5.3239323600006415E-4</v>
      </c>
      <c r="M2" s="5">
        <f t="shared" ref="M2:M42" si="0">LOG10(L2)</f>
        <v>-3.2737674708279192</v>
      </c>
      <c r="N2" s="6">
        <f>10^AVERAGE(M2:M5)</f>
        <v>3.7205866709418212E-4</v>
      </c>
      <c r="P2" s="3" t="s">
        <v>8</v>
      </c>
      <c r="Q2" s="6">
        <v>3.7199999999999999E-4</v>
      </c>
      <c r="T2" s="6"/>
    </row>
    <row r="3" spans="1:985" ht="14.25">
      <c r="A3" s="4">
        <v>2</v>
      </c>
      <c r="B3" s="10" t="s">
        <v>31</v>
      </c>
      <c r="C3" s="3" t="s">
        <v>8</v>
      </c>
      <c r="D3" s="4" t="s">
        <v>44</v>
      </c>
      <c r="E3" s="4">
        <v>0.9</v>
      </c>
      <c r="F3" s="4">
        <v>318.87299999999999</v>
      </c>
      <c r="G3" s="5">
        <v>9.24</v>
      </c>
      <c r="H3" s="5" t="s">
        <v>9</v>
      </c>
      <c r="I3" s="6">
        <f>(E3/1000)/F3</f>
        <v>2.8224402818677029E-6</v>
      </c>
      <c r="L3" s="6">
        <f>I3*(1+(10^(G3-7.4)))</f>
        <v>1.9808760033839269E-4</v>
      </c>
      <c r="M3" s="5">
        <f t="shared" si="0"/>
        <v>-3.7031427090811162</v>
      </c>
      <c r="N3" s="6"/>
      <c r="P3" s="4" t="s">
        <v>10</v>
      </c>
      <c r="Q3" s="6">
        <v>1.5699999999999999E-4</v>
      </c>
      <c r="T3" s="6"/>
    </row>
    <row r="4" spans="1:985" ht="14.25">
      <c r="A4" s="4">
        <v>3</v>
      </c>
      <c r="B4" s="10" t="s">
        <v>45</v>
      </c>
      <c r="C4" s="3" t="s">
        <v>8</v>
      </c>
      <c r="D4" s="4" t="s">
        <v>46</v>
      </c>
      <c r="E4" s="4">
        <v>446</v>
      </c>
      <c r="F4" s="4">
        <v>318.87299999999999</v>
      </c>
      <c r="G4" s="5">
        <v>9.24</v>
      </c>
      <c r="H4" s="5" t="s">
        <v>9</v>
      </c>
      <c r="L4" s="6">
        <f>E4/1000000</f>
        <v>4.46E-4</v>
      </c>
      <c r="M4" s="5">
        <f t="shared" si="0"/>
        <v>-3.3506651412878581</v>
      </c>
      <c r="N4" s="6"/>
      <c r="P4" s="3" t="s">
        <v>12</v>
      </c>
      <c r="Q4" s="6">
        <v>6.5300000000000002E-3</v>
      </c>
      <c r="T4" s="6"/>
    </row>
    <row r="5" spans="1:985" ht="14.25">
      <c r="A5" s="4">
        <v>4</v>
      </c>
      <c r="B5" s="3" t="s">
        <v>47</v>
      </c>
      <c r="C5" s="3" t="s">
        <v>8</v>
      </c>
      <c r="D5" s="4" t="s">
        <v>48</v>
      </c>
      <c r="E5" s="4">
        <v>407400</v>
      </c>
      <c r="F5" s="4">
        <v>318.87299999999999</v>
      </c>
      <c r="G5" s="5">
        <v>9.24</v>
      </c>
      <c r="H5" s="5" t="s">
        <v>9</v>
      </c>
      <c r="J5" s="4"/>
      <c r="K5" s="4"/>
      <c r="L5" s="6">
        <f>E5/10^9</f>
        <v>4.0739999999999998E-4</v>
      </c>
      <c r="M5" s="5">
        <f t="shared" si="0"/>
        <v>-3.3899789753358549</v>
      </c>
      <c r="N5" s="6"/>
      <c r="P5" s="3" t="s">
        <v>14</v>
      </c>
      <c r="Q5" s="6">
        <v>0.17799999999999999</v>
      </c>
      <c r="T5" s="6"/>
    </row>
    <row r="6" spans="1:985" ht="14.25">
      <c r="A6" s="4">
        <v>5</v>
      </c>
      <c r="B6" s="3" t="s">
        <v>49</v>
      </c>
      <c r="C6" s="4" t="s">
        <v>10</v>
      </c>
      <c r="D6" s="4" t="s">
        <v>43</v>
      </c>
      <c r="E6" s="4">
        <v>-3.75</v>
      </c>
      <c r="F6" s="4">
        <v>284.74599999999998</v>
      </c>
      <c r="H6" s="5" t="s">
        <v>11</v>
      </c>
      <c r="I6" s="6">
        <f>10^E6</f>
        <v>1.7782794100389203E-4</v>
      </c>
      <c r="L6" s="6">
        <f>I6</f>
        <v>1.7782794100389203E-4</v>
      </c>
      <c r="M6" s="5">
        <f t="shared" si="0"/>
        <v>-3.7500000000000004</v>
      </c>
      <c r="N6" s="6">
        <f>10^AVERAGE(M6:M7)</f>
        <v>1.5665329826893863E-4</v>
      </c>
      <c r="P6" s="3" t="s">
        <v>15</v>
      </c>
      <c r="Q6" s="6">
        <v>7.5599999999999994E-5</v>
      </c>
      <c r="T6" s="6"/>
    </row>
    <row r="7" spans="1:985" ht="14.25">
      <c r="A7" s="4">
        <v>6</v>
      </c>
      <c r="B7" s="3" t="s">
        <v>47</v>
      </c>
      <c r="C7" s="3" t="s">
        <v>10</v>
      </c>
      <c r="D7" s="4" t="s">
        <v>48</v>
      </c>
      <c r="E7" s="4">
        <v>138000</v>
      </c>
      <c r="F7" s="4">
        <v>284.74599999999998</v>
      </c>
      <c r="H7" s="5" t="s">
        <v>11</v>
      </c>
      <c r="I7" s="4"/>
      <c r="J7" s="4"/>
      <c r="K7" s="4"/>
      <c r="L7" s="6">
        <f>E7/10^9</f>
        <v>1.3799999999999999E-4</v>
      </c>
      <c r="M7" s="5">
        <f t="shared" si="0"/>
        <v>-3.8601209135987635</v>
      </c>
      <c r="N7" s="6"/>
      <c r="P7" s="3" t="s">
        <v>16</v>
      </c>
      <c r="Q7" s="6">
        <v>9.8499999999999994E-3</v>
      </c>
      <c r="T7" s="6"/>
    </row>
    <row r="8" spans="1:985" ht="14.25">
      <c r="A8" s="4">
        <v>7</v>
      </c>
      <c r="B8" s="10" t="s">
        <v>50</v>
      </c>
      <c r="C8" s="3" t="s">
        <v>12</v>
      </c>
      <c r="D8" s="4" t="s">
        <v>51</v>
      </c>
      <c r="E8" s="4">
        <v>366</v>
      </c>
      <c r="F8" s="4">
        <v>296.15300000000002</v>
      </c>
      <c r="G8" s="5">
        <v>4.26</v>
      </c>
      <c r="H8" s="5" t="s">
        <v>13</v>
      </c>
      <c r="I8" s="6">
        <f>J8/(1+(10^(6.5-G8)))</f>
        <v>7.0708725302633388E-6</v>
      </c>
      <c r="J8" s="6">
        <f>(E8/1000)/F8</f>
        <v>1.2358476868375467E-3</v>
      </c>
      <c r="L8" s="6">
        <f>I8*(1+(10^(7.4 - G8)))</f>
        <v>9.7675920503185812E-3</v>
      </c>
      <c r="M8" s="5">
        <f t="shared" si="0"/>
        <v>-2.0102124872690807</v>
      </c>
      <c r="N8" s="6">
        <f>10^AVERAGE(M8:M12)</f>
        <v>6.5250081474422014E-3</v>
      </c>
      <c r="P8" s="3" t="s">
        <v>17</v>
      </c>
      <c r="Q8" s="6">
        <v>1.4400000000000001E-3</v>
      </c>
      <c r="T8" s="6"/>
    </row>
    <row r="9" spans="1:985" ht="14.25">
      <c r="A9" s="4">
        <v>8</v>
      </c>
      <c r="B9" s="10" t="s">
        <v>32</v>
      </c>
      <c r="C9" s="3" t="s">
        <v>12</v>
      </c>
      <c r="D9" s="4" t="s">
        <v>44</v>
      </c>
      <c r="E9" s="4">
        <v>0.82</v>
      </c>
      <c r="F9" s="4">
        <v>296.15300000000002</v>
      </c>
      <c r="G9" s="5">
        <v>4.26</v>
      </c>
      <c r="H9" s="5" t="s">
        <v>13</v>
      </c>
      <c r="I9" s="6">
        <f>(E9/1000)/F9</f>
        <v>2.768839079799968E-6</v>
      </c>
      <c r="L9" s="6">
        <f>I9*(1+(10^(7.4 - G9)))</f>
        <v>3.8248307360532145E-3</v>
      </c>
      <c r="M9" s="5">
        <f t="shared" si="0"/>
        <v>-2.417387779340328</v>
      </c>
      <c r="N9" s="6"/>
      <c r="P9" s="3" t="s">
        <v>18</v>
      </c>
      <c r="Q9" s="6">
        <v>0.55500000000000005</v>
      </c>
      <c r="T9" s="6"/>
    </row>
    <row r="10" spans="1:985" ht="14.25">
      <c r="A10" s="4">
        <v>9</v>
      </c>
      <c r="B10" s="10" t="s">
        <v>49</v>
      </c>
      <c r="C10" s="3" t="s">
        <v>12</v>
      </c>
      <c r="D10" s="4" t="s">
        <v>43</v>
      </c>
      <c r="E10" s="4">
        <v>-5.34</v>
      </c>
      <c r="F10" s="4">
        <v>296.15300000000002</v>
      </c>
      <c r="G10" s="5">
        <v>4.26</v>
      </c>
      <c r="H10" s="5" t="s">
        <v>13</v>
      </c>
      <c r="I10" s="6">
        <f>10^E10</f>
        <v>4.5708818961487476E-6</v>
      </c>
      <c r="L10" s="6">
        <f>I10*(1+(10^(7.4 - G10)))</f>
        <v>6.3141443266980894E-3</v>
      </c>
      <c r="M10" s="5">
        <f t="shared" si="0"/>
        <v>-2.1996854953655305</v>
      </c>
      <c r="N10" s="6"/>
      <c r="P10" s="3" t="s">
        <v>19</v>
      </c>
      <c r="Q10" s="6">
        <v>9.8699999999999996E-2</v>
      </c>
      <c r="T10" s="6"/>
    </row>
    <row r="11" spans="1:985" ht="14.25">
      <c r="A11" s="4">
        <v>10</v>
      </c>
      <c r="B11" s="10" t="s">
        <v>31</v>
      </c>
      <c r="C11" s="3" t="s">
        <v>12</v>
      </c>
      <c r="D11" s="4" t="s">
        <v>44</v>
      </c>
      <c r="E11" s="4">
        <v>1.1000000000000001</v>
      </c>
      <c r="F11" s="4">
        <v>296.15300000000002</v>
      </c>
      <c r="G11" s="5">
        <v>4.26</v>
      </c>
      <c r="H11" s="5" t="s">
        <v>13</v>
      </c>
      <c r="I11" s="6">
        <f>(E11/1000)/F11</f>
        <v>3.7142963265609329E-6</v>
      </c>
      <c r="L11" s="6">
        <f>I11*(1+(10^(7.4 - G11)))</f>
        <v>5.1308704995835803E-3</v>
      </c>
      <c r="M11" s="5">
        <f t="shared" si="0"/>
        <v>-2.2898089465658198</v>
      </c>
      <c r="N11" s="6"/>
      <c r="P11" s="3" t="s">
        <v>20</v>
      </c>
      <c r="Q11" s="6">
        <v>5.2299999999999997E-5</v>
      </c>
      <c r="T11" s="6"/>
    </row>
    <row r="12" spans="1:985" ht="14.25">
      <c r="A12" s="4">
        <v>11</v>
      </c>
      <c r="B12" s="10" t="s">
        <v>34</v>
      </c>
      <c r="C12" s="3" t="s">
        <v>12</v>
      </c>
      <c r="D12" s="4" t="s">
        <v>52</v>
      </c>
      <c r="E12" s="4">
        <v>3.99</v>
      </c>
      <c r="F12" s="4">
        <v>296.15300000000002</v>
      </c>
      <c r="G12" s="5">
        <v>4.26</v>
      </c>
      <c r="H12" s="5" t="s">
        <v>13</v>
      </c>
      <c r="L12" s="6">
        <f>(10^E12)/1000000</f>
        <v>9.7723722095581153E-3</v>
      </c>
      <c r="M12" s="5">
        <f t="shared" si="0"/>
        <v>-2.0099999999999998</v>
      </c>
      <c r="N12" s="6"/>
      <c r="P12" s="3" t="s">
        <v>21</v>
      </c>
      <c r="Q12" s="6">
        <v>8.5099999999999995E-5</v>
      </c>
      <c r="T12" s="6"/>
    </row>
    <row r="13" spans="1:985" ht="14.25">
      <c r="A13" s="4">
        <v>12</v>
      </c>
      <c r="B13" s="10" t="s">
        <v>30</v>
      </c>
      <c r="C13" s="3" t="s">
        <v>14</v>
      </c>
      <c r="D13" s="4" t="s">
        <v>43</v>
      </c>
      <c r="E13" s="4">
        <v>-4.21</v>
      </c>
      <c r="F13" s="4">
        <v>330.74900000000002</v>
      </c>
      <c r="G13" s="5">
        <v>3.94</v>
      </c>
      <c r="H13" s="5" t="s">
        <v>13</v>
      </c>
      <c r="I13" s="6">
        <f>10^E13</f>
        <v>6.1659500186148184E-5</v>
      </c>
      <c r="L13" s="6">
        <f>I13*(1+(10^(7.4 - G13)))</f>
        <v>0.17788960050407862</v>
      </c>
      <c r="M13" s="5">
        <f t="shared" si="0"/>
        <v>-0.74984944019998279</v>
      </c>
      <c r="N13" s="6">
        <f>10^M13</f>
        <v>0.17788960050407857</v>
      </c>
      <c r="P13" s="3" t="s">
        <v>22</v>
      </c>
      <c r="Q13" s="6">
        <v>2.6200000000000001E-2</v>
      </c>
      <c r="T13" s="6"/>
    </row>
    <row r="14" spans="1:985" ht="14.25">
      <c r="A14" s="4">
        <v>13</v>
      </c>
      <c r="B14" s="10" t="s">
        <v>45</v>
      </c>
      <c r="C14" s="3" t="s">
        <v>15</v>
      </c>
      <c r="D14" s="4" t="s">
        <v>46</v>
      </c>
      <c r="E14" s="4">
        <v>52</v>
      </c>
      <c r="F14" s="4">
        <v>375.87099999999998</v>
      </c>
      <c r="G14" s="5">
        <v>8.6300000000000008</v>
      </c>
      <c r="H14" s="5" t="s">
        <v>9</v>
      </c>
      <c r="L14" s="6">
        <f>E14/1000000</f>
        <v>5.1999999999999997E-5</v>
      </c>
      <c r="M14" s="5">
        <f t="shared" si="0"/>
        <v>-4.2839966563652006</v>
      </c>
      <c r="N14" s="6">
        <f>10^AVERAGE(M14:M16)</f>
        <v>7.5615998238286777E-5</v>
      </c>
      <c r="P14" s="3" t="s">
        <v>23</v>
      </c>
      <c r="Q14" s="6">
        <v>1.4800000000000001E-5</v>
      </c>
      <c r="T14" s="6"/>
    </row>
    <row r="15" spans="1:985" ht="14.25">
      <c r="A15" s="4">
        <v>14</v>
      </c>
      <c r="B15" s="10" t="s">
        <v>34</v>
      </c>
      <c r="C15" s="3" t="s">
        <v>15</v>
      </c>
      <c r="D15" s="4" t="s">
        <v>52</v>
      </c>
      <c r="E15" s="4">
        <v>2.2200000000000002</v>
      </c>
      <c r="F15" s="4">
        <v>375.87099999999998</v>
      </c>
      <c r="G15" s="5">
        <v>8.6300000000000008</v>
      </c>
      <c r="H15" s="5" t="s">
        <v>9</v>
      </c>
      <c r="L15" s="6">
        <f>(10^E15)/1000000</f>
        <v>1.6595869074375623E-4</v>
      </c>
      <c r="M15" s="5">
        <f t="shared" si="0"/>
        <v>-3.7799999999999994</v>
      </c>
      <c r="N15" s="6"/>
      <c r="P15" s="3" t="s">
        <v>24</v>
      </c>
      <c r="Q15" s="6">
        <v>2.1700000000000001E-3</v>
      </c>
      <c r="T15" s="6"/>
    </row>
    <row r="16" spans="1:985" ht="14.25">
      <c r="A16" s="4">
        <v>15</v>
      </c>
      <c r="B16" s="3" t="s">
        <v>47</v>
      </c>
      <c r="C16" s="3" t="s">
        <v>15</v>
      </c>
      <c r="D16" s="4" t="s">
        <v>48</v>
      </c>
      <c r="E16" s="4">
        <v>50100</v>
      </c>
      <c r="F16" s="4">
        <v>375.87099999999998</v>
      </c>
      <c r="G16" s="5">
        <v>8.6300000000000008</v>
      </c>
      <c r="H16" s="5" t="s">
        <v>9</v>
      </c>
      <c r="I16" s="4"/>
      <c r="J16" s="4"/>
      <c r="K16" s="4"/>
      <c r="L16" s="6">
        <f>E16/10^9</f>
        <v>5.0099999999999998E-5</v>
      </c>
      <c r="M16" s="5">
        <f t="shared" si="0"/>
        <v>-4.3001622741327541</v>
      </c>
      <c r="N16" s="6"/>
      <c r="P16" s="3" t="s">
        <v>25</v>
      </c>
      <c r="Q16" s="6">
        <v>3.3500000000000001E-3</v>
      </c>
      <c r="T16" s="6"/>
    </row>
    <row r="17" spans="1:17" ht="14.25">
      <c r="A17" s="4">
        <v>16</v>
      </c>
      <c r="B17" s="10" t="s">
        <v>30</v>
      </c>
      <c r="C17" s="3" t="s">
        <v>16</v>
      </c>
      <c r="D17" s="4" t="s">
        <v>43</v>
      </c>
      <c r="E17" s="4">
        <v>-4.1100000000000003</v>
      </c>
      <c r="F17" s="4">
        <v>280.41500000000002</v>
      </c>
      <c r="G17" s="5">
        <v>9.5</v>
      </c>
      <c r="H17" s="5" t="s">
        <v>9</v>
      </c>
      <c r="I17" s="6">
        <f>10^E17</f>
        <v>7.7624711662869057E-5</v>
      </c>
      <c r="L17" s="6">
        <f>I17*(1+(10^(G17-7.4)))</f>
        <v>9.8499969212209569E-3</v>
      </c>
      <c r="M17" s="5">
        <f t="shared" si="0"/>
        <v>-2.0065639052482722</v>
      </c>
      <c r="N17" s="6">
        <f>10^M17</f>
        <v>9.8499969212209569E-3</v>
      </c>
      <c r="P17" s="3"/>
      <c r="Q17" s="3"/>
    </row>
    <row r="18" spans="1:17" ht="14.25">
      <c r="A18" s="4">
        <v>17</v>
      </c>
      <c r="B18" s="10" t="s">
        <v>36</v>
      </c>
      <c r="C18" s="3" t="s">
        <v>17</v>
      </c>
      <c r="D18" s="4" t="s">
        <v>53</v>
      </c>
      <c r="E18" s="4">
        <v>1133.3</v>
      </c>
      <c r="F18" s="4">
        <v>357.79300000000001</v>
      </c>
      <c r="G18" s="5">
        <v>4.3099999999999996</v>
      </c>
      <c r="H18" s="5" t="s">
        <v>13</v>
      </c>
      <c r="I18" s="6">
        <f>E18/10^9</f>
        <v>1.1333E-6</v>
      </c>
      <c r="L18" s="6">
        <f>I18*(1+(10^(7.4 - G18)))</f>
        <v>1.3953968979616752E-3</v>
      </c>
      <c r="M18" s="5">
        <f t="shared" si="0"/>
        <v>-2.855302246814539</v>
      </c>
      <c r="N18" s="6">
        <f>10^AVERAGE(M18:M20)</f>
        <v>1.43765557113085E-3</v>
      </c>
      <c r="P18" s="3"/>
      <c r="Q18" s="3"/>
    </row>
    <row r="19" spans="1:17" ht="14.25">
      <c r="A19" s="4">
        <v>18</v>
      </c>
      <c r="B19" s="10" t="s">
        <v>31</v>
      </c>
      <c r="C19" s="3" t="s">
        <v>17</v>
      </c>
      <c r="D19" s="4" t="s">
        <v>44</v>
      </c>
      <c r="E19" s="4">
        <v>0.9</v>
      </c>
      <c r="F19" s="4">
        <v>357.79300000000001</v>
      </c>
      <c r="G19" s="5">
        <v>4.3099999999999996</v>
      </c>
      <c r="H19" s="5" t="s">
        <v>13</v>
      </c>
      <c r="I19" s="6">
        <f>(E19/1000)/F19</f>
        <v>2.5154209277431362E-6</v>
      </c>
      <c r="L19" s="6">
        <f>I19*(1+(10^(7.4 - G19)))</f>
        <v>3.097159233778039E-3</v>
      </c>
      <c r="M19" s="5">
        <f t="shared" si="0"/>
        <v>-2.5090364657528701</v>
      </c>
      <c r="N19" s="6"/>
      <c r="P19" s="3"/>
      <c r="Q19" s="3"/>
    </row>
    <row r="20" spans="1:17" ht="14.25">
      <c r="A20" s="4">
        <v>19</v>
      </c>
      <c r="B20" s="10" t="s">
        <v>54</v>
      </c>
      <c r="C20" s="4" t="s">
        <v>17</v>
      </c>
      <c r="D20" s="4" t="s">
        <v>55</v>
      </c>
      <c r="E20" s="4">
        <v>246</v>
      </c>
      <c r="F20" s="4">
        <v>357.79300000000001</v>
      </c>
      <c r="G20" s="5">
        <v>4.3099999999999996</v>
      </c>
      <c r="H20" s="5" t="s">
        <v>13</v>
      </c>
      <c r="L20" s="6">
        <f>(E20/1000)/F20</f>
        <v>6.8754838691645727E-4</v>
      </c>
      <c r="M20" s="5">
        <f t="shared" si="0"/>
        <v>-3.162696732506646</v>
      </c>
      <c r="N20" s="6"/>
      <c r="P20" s="3"/>
      <c r="Q20" s="3"/>
    </row>
    <row r="21" spans="1:17" ht="14.25">
      <c r="A21" s="4">
        <v>20</v>
      </c>
      <c r="B21" s="10" t="s">
        <v>32</v>
      </c>
      <c r="C21" s="3" t="s">
        <v>18</v>
      </c>
      <c r="D21" s="4" t="s">
        <v>44</v>
      </c>
      <c r="E21" s="4">
        <v>118</v>
      </c>
      <c r="F21" s="4">
        <v>254.285</v>
      </c>
      <c r="G21" s="5">
        <v>4.25</v>
      </c>
      <c r="H21" s="5" t="s">
        <v>13</v>
      </c>
      <c r="I21" s="6">
        <f>(E21/1000)/F21</f>
        <v>4.6404624732091941E-4</v>
      </c>
      <c r="L21" s="6">
        <f>I21*(1+(10^(7.4 - G21)))</f>
        <v>0.65594679302941705</v>
      </c>
      <c r="M21" s="5">
        <f t="shared" si="0"/>
        <v>-0.18313138689092068</v>
      </c>
      <c r="N21" s="6">
        <f>10^AVERAGE(M21:M22)</f>
        <v>0.55508049119811387</v>
      </c>
      <c r="P21" s="3"/>
      <c r="Q21" s="3"/>
    </row>
    <row r="22" spans="1:17" ht="14.25">
      <c r="A22" s="4">
        <v>21</v>
      </c>
      <c r="B22" s="10" t="s">
        <v>31</v>
      </c>
      <c r="C22" s="3" t="s">
        <v>18</v>
      </c>
      <c r="D22" s="4" t="s">
        <v>44</v>
      </c>
      <c r="E22" s="4">
        <v>84.5</v>
      </c>
      <c r="F22" s="4">
        <v>254.285</v>
      </c>
      <c r="G22" s="5">
        <v>4.25</v>
      </c>
      <c r="H22" s="5" t="s">
        <v>13</v>
      </c>
      <c r="I22" s="6">
        <f>(E22/1000)/F22</f>
        <v>3.3230430422557367E-4</v>
      </c>
      <c r="L22" s="6">
        <f>I22*(1+(10^(7.4 - G22)))</f>
        <v>0.46972461026259105</v>
      </c>
      <c r="M22" s="5">
        <f t="shared" si="0"/>
        <v>-0.3281566852473537</v>
      </c>
      <c r="N22" s="6"/>
    </row>
    <row r="23" spans="1:17" ht="14.25">
      <c r="A23" s="4">
        <v>22</v>
      </c>
      <c r="B23" s="10" t="s">
        <v>32</v>
      </c>
      <c r="C23" s="3" t="s">
        <v>19</v>
      </c>
      <c r="D23" s="4" t="s">
        <v>44</v>
      </c>
      <c r="E23" s="4">
        <v>14</v>
      </c>
      <c r="F23" s="4">
        <v>230.26300000000001</v>
      </c>
      <c r="G23" s="5">
        <v>4.2300000000000004</v>
      </c>
      <c r="H23" s="5" t="s">
        <v>13</v>
      </c>
      <c r="I23" s="6">
        <f>(E23/1000)/F23</f>
        <v>6.0800041691457158E-5</v>
      </c>
      <c r="L23" s="6">
        <f>I23*(1+(10^(7.4 - G23)))</f>
        <v>8.9990651708502539E-2</v>
      </c>
      <c r="M23" s="5">
        <f t="shared" si="0"/>
        <v>-1.0458026030304359</v>
      </c>
      <c r="N23" s="6">
        <f>10^AVERAGE(M23:M26)</f>
        <v>9.8732059396928543E-2</v>
      </c>
    </row>
    <row r="24" spans="1:17" ht="14.25">
      <c r="A24" s="4">
        <v>23</v>
      </c>
      <c r="B24" s="10" t="s">
        <v>49</v>
      </c>
      <c r="C24" s="3" t="s">
        <v>19</v>
      </c>
      <c r="D24" s="4" t="s">
        <v>43</v>
      </c>
      <c r="E24" s="4">
        <v>-4.1500000000000004</v>
      </c>
      <c r="F24" s="4">
        <v>230.26300000000001</v>
      </c>
      <c r="G24" s="5">
        <v>4.2300000000000004</v>
      </c>
      <c r="H24" s="5" t="s">
        <v>13</v>
      </c>
      <c r="I24" s="6">
        <f>10^E24</f>
        <v>7.0794578438413704E-5</v>
      </c>
      <c r="L24" s="6">
        <f>I24*(1+(10^(7.4 - G24)))</f>
        <v>0.10478364938352833</v>
      </c>
      <c r="M24" s="5">
        <f t="shared" si="0"/>
        <v>-0.979706480105204</v>
      </c>
      <c r="N24" s="6"/>
    </row>
    <row r="25" spans="1:17" ht="14.25">
      <c r="A25" s="4">
        <v>24</v>
      </c>
      <c r="B25" s="10" t="s">
        <v>31</v>
      </c>
      <c r="C25" s="3" t="s">
        <v>19</v>
      </c>
      <c r="D25" s="4" t="s">
        <v>44</v>
      </c>
      <c r="E25" s="4">
        <v>18</v>
      </c>
      <c r="F25" s="4">
        <v>230.26300000000001</v>
      </c>
      <c r="G25" s="5">
        <v>4.2300000000000004</v>
      </c>
      <c r="H25" s="5" t="s">
        <v>13</v>
      </c>
      <c r="I25" s="6">
        <f>(E25/1000)/F25</f>
        <v>7.8171482174730625E-5</v>
      </c>
      <c r="L25" s="6">
        <f>I25*(1+(10^(7.4 - G25)))</f>
        <v>0.1157022664823604</v>
      </c>
      <c r="M25" s="5">
        <f t="shared" si="0"/>
        <v>-0.93665813360536798</v>
      </c>
      <c r="N25" s="6"/>
    </row>
    <row r="26" spans="1:17" ht="14.25">
      <c r="A26" s="4">
        <v>25</v>
      </c>
      <c r="B26" s="10" t="s">
        <v>34</v>
      </c>
      <c r="C26" s="3" t="s">
        <v>19</v>
      </c>
      <c r="D26" s="4" t="s">
        <v>52</v>
      </c>
      <c r="E26" s="4">
        <v>4.9400000000000004</v>
      </c>
      <c r="F26" s="4">
        <v>230.26300000000001</v>
      </c>
      <c r="G26" s="5">
        <v>4.2300000000000004</v>
      </c>
      <c r="H26" s="5" t="s">
        <v>13</v>
      </c>
      <c r="L26" s="6">
        <f>(10^E26)/1000000</f>
        <v>8.7096358995608289E-2</v>
      </c>
      <c r="M26" s="5">
        <f t="shared" si="0"/>
        <v>-1.0599999999999989</v>
      </c>
      <c r="N26" s="6"/>
    </row>
    <row r="27" spans="1:17" ht="14.25">
      <c r="A27" s="4">
        <v>26</v>
      </c>
      <c r="B27" s="10" t="s">
        <v>50</v>
      </c>
      <c r="C27" s="3" t="s">
        <v>20</v>
      </c>
      <c r="D27" s="4" t="s">
        <v>51</v>
      </c>
      <c r="E27" s="4">
        <v>40</v>
      </c>
      <c r="F27" s="4">
        <v>346.339</v>
      </c>
      <c r="H27" s="5" t="s">
        <v>11</v>
      </c>
      <c r="I27" s="6">
        <f>J27</f>
        <v>1.1549377921631696E-4</v>
      </c>
      <c r="J27" s="6">
        <f>(E27/1000)/F27</f>
        <v>1.1549377921631696E-4</v>
      </c>
      <c r="L27" s="6">
        <f>J27</f>
        <v>1.1549377921631696E-4</v>
      </c>
      <c r="M27" s="5">
        <f t="shared" si="0"/>
        <v>-3.9374414073284103</v>
      </c>
      <c r="N27" s="6">
        <f>10^AVERAGE(M27:M30)</f>
        <v>5.2264071787113993E-5</v>
      </c>
    </row>
    <row r="28" spans="1:17" ht="14.25">
      <c r="A28" s="4">
        <v>27</v>
      </c>
      <c r="B28" s="10" t="s">
        <v>45</v>
      </c>
      <c r="C28" s="3" t="s">
        <v>20</v>
      </c>
      <c r="D28" s="4" t="s">
        <v>46</v>
      </c>
      <c r="E28" s="4">
        <v>166</v>
      </c>
      <c r="F28" s="4">
        <v>346.339</v>
      </c>
      <c r="H28" s="5" t="s">
        <v>11</v>
      </c>
      <c r="L28" s="6">
        <f>E28/1000000</f>
        <v>1.66E-4</v>
      </c>
      <c r="M28" s="5">
        <f t="shared" si="0"/>
        <v>-3.779891911959945</v>
      </c>
      <c r="N28" s="6"/>
    </row>
    <row r="29" spans="1:17" ht="14.25">
      <c r="A29" s="4">
        <v>28</v>
      </c>
      <c r="B29" s="10" t="s">
        <v>34</v>
      </c>
      <c r="C29" s="3" t="s">
        <v>20</v>
      </c>
      <c r="D29" s="4" t="s">
        <v>52</v>
      </c>
      <c r="E29" s="4">
        <v>1.27</v>
      </c>
      <c r="F29" s="4">
        <v>346.339</v>
      </c>
      <c r="H29" s="5" t="s">
        <v>11</v>
      </c>
      <c r="L29" s="6">
        <f>(10^E29)/1000000</f>
        <v>1.8620871366628681E-5</v>
      </c>
      <c r="M29" s="5">
        <f t="shared" si="0"/>
        <v>-4.7299999999999995</v>
      </c>
      <c r="N29" s="6"/>
    </row>
    <row r="30" spans="1:17" ht="14.25">
      <c r="A30" s="4">
        <v>29</v>
      </c>
      <c r="B30" s="3" t="s">
        <v>47</v>
      </c>
      <c r="C30" s="3" t="s">
        <v>20</v>
      </c>
      <c r="D30" s="4" t="s">
        <v>48</v>
      </c>
      <c r="E30" s="4">
        <v>20900</v>
      </c>
      <c r="F30" s="4">
        <v>346.339</v>
      </c>
      <c r="H30" s="5" t="s">
        <v>11</v>
      </c>
      <c r="I30" s="4"/>
      <c r="J30" s="4"/>
      <c r="K30" s="4"/>
      <c r="L30" s="6">
        <f>E30/10^9</f>
        <v>2.09E-5</v>
      </c>
      <c r="M30" s="5">
        <f t="shared" si="0"/>
        <v>-4.6798537138889458</v>
      </c>
      <c r="N30" s="6"/>
    </row>
    <row r="31" spans="1:17" ht="14.25">
      <c r="A31" s="4">
        <v>30</v>
      </c>
      <c r="B31" s="10" t="s">
        <v>50</v>
      </c>
      <c r="C31" s="3" t="s">
        <v>21</v>
      </c>
      <c r="D31" s="4" t="s">
        <v>56</v>
      </c>
      <c r="E31" s="4">
        <v>17</v>
      </c>
      <c r="F31" s="4">
        <v>252.273</v>
      </c>
      <c r="G31" s="5">
        <v>8.06</v>
      </c>
      <c r="H31" s="5" t="s">
        <v>13</v>
      </c>
      <c r="I31" s="6">
        <f>K31/(1+(10^(6.6-G31)))</f>
        <v>6.512905035686613E-5</v>
      </c>
      <c r="K31" s="6">
        <f>(E31/1000)/F31</f>
        <v>6.7387314536236545E-5</v>
      </c>
      <c r="L31" s="6">
        <f>I31*(1+(10^(7.4 - G31)))</f>
        <v>7.9377734054369083E-5</v>
      </c>
      <c r="M31" s="5">
        <f t="shared" si="0"/>
        <v>-4.1003013027799478</v>
      </c>
      <c r="N31" s="6">
        <f>10^AVERAGE(M31:M36)</f>
        <v>8.5141028721391927E-5</v>
      </c>
    </row>
    <row r="32" spans="1:17" ht="14.25">
      <c r="A32" s="4">
        <v>31</v>
      </c>
      <c r="B32" s="10" t="s">
        <v>32</v>
      </c>
      <c r="C32" s="3" t="s">
        <v>21</v>
      </c>
      <c r="D32" s="4" t="s">
        <v>44</v>
      </c>
      <c r="E32" s="4">
        <v>19</v>
      </c>
      <c r="F32" s="4">
        <v>252.273</v>
      </c>
      <c r="G32" s="5">
        <v>8.06</v>
      </c>
      <c r="H32" s="5" t="s">
        <v>13</v>
      </c>
      <c r="I32" s="6">
        <f>(E32/1000)/F32</f>
        <v>7.5315233893440836E-5</v>
      </c>
      <c r="L32" s="6">
        <f>I32*(1+(10^(7.4 - G32)))</f>
        <v>9.179241173452628E-5</v>
      </c>
      <c r="M32" s="5">
        <f t="shared" si="0"/>
        <v>-4.037193219430959</v>
      </c>
      <c r="N32" s="6"/>
    </row>
    <row r="33" spans="1:17" ht="14.25">
      <c r="A33" s="4">
        <v>32</v>
      </c>
      <c r="B33" s="10" t="s">
        <v>31</v>
      </c>
      <c r="C33" s="3" t="s">
        <v>21</v>
      </c>
      <c r="D33" s="4" t="s">
        <v>44</v>
      </c>
      <c r="E33" s="4">
        <v>26.3</v>
      </c>
      <c r="F33" s="4">
        <v>252.273</v>
      </c>
      <c r="G33" s="5">
        <v>8.06</v>
      </c>
      <c r="H33" s="5" t="s">
        <v>13</v>
      </c>
      <c r="I33" s="6">
        <f>(E33/1000)/F33</f>
        <v>1.0425213954723652E-4</v>
      </c>
      <c r="L33" s="6">
        <f>I33*(1+(10^(7.4 - G33)))</f>
        <v>1.2706002255884427E-4</v>
      </c>
      <c r="M33" s="5">
        <f t="shared" si="0"/>
        <v>-3.8959910718940303</v>
      </c>
      <c r="N33" s="6"/>
    </row>
    <row r="34" spans="1:17" ht="14.25">
      <c r="A34" s="4">
        <v>33</v>
      </c>
      <c r="B34" s="10" t="s">
        <v>45</v>
      </c>
      <c r="C34" s="3" t="s">
        <v>21</v>
      </c>
      <c r="D34" s="4" t="s">
        <v>46</v>
      </c>
      <c r="E34" s="4">
        <v>86</v>
      </c>
      <c r="F34" s="4">
        <v>252.273</v>
      </c>
      <c r="G34" s="5">
        <v>8.06</v>
      </c>
      <c r="H34" s="5" t="s">
        <v>13</v>
      </c>
      <c r="L34" s="6">
        <f>E34/1000000</f>
        <v>8.6000000000000003E-5</v>
      </c>
      <c r="M34" s="5">
        <f t="shared" si="0"/>
        <v>-4.0655015487564325</v>
      </c>
      <c r="N34" s="6"/>
    </row>
    <row r="35" spans="1:17" ht="14.25">
      <c r="A35" s="4">
        <v>34</v>
      </c>
      <c r="B35" s="10" t="s">
        <v>34</v>
      </c>
      <c r="C35" s="3" t="s">
        <v>21</v>
      </c>
      <c r="D35" s="4" t="s">
        <v>52</v>
      </c>
      <c r="E35" s="4">
        <v>1.78</v>
      </c>
      <c r="F35" s="4">
        <v>252.273</v>
      </c>
      <c r="G35" s="5">
        <v>8.06</v>
      </c>
      <c r="H35" s="5" t="s">
        <v>13</v>
      </c>
      <c r="L35" s="6">
        <f>(10^E35)/1000000</f>
        <v>6.025595860743582E-5</v>
      </c>
      <c r="M35" s="5">
        <f t="shared" si="0"/>
        <v>-4.22</v>
      </c>
      <c r="N35" s="6"/>
    </row>
    <row r="36" spans="1:17" ht="14.25">
      <c r="A36" s="4">
        <v>35</v>
      </c>
      <c r="B36" s="3" t="s">
        <v>47</v>
      </c>
      <c r="C36" s="3" t="s">
        <v>21</v>
      </c>
      <c r="D36" s="4" t="s">
        <v>48</v>
      </c>
      <c r="E36" s="4">
        <v>79400</v>
      </c>
      <c r="F36" s="4">
        <v>252.273</v>
      </c>
      <c r="G36" s="5">
        <v>8.06</v>
      </c>
      <c r="H36" s="5" t="s">
        <v>13</v>
      </c>
      <c r="I36" s="4"/>
      <c r="J36" s="4"/>
      <c r="K36" s="4"/>
      <c r="L36" s="6">
        <f>E36/10^9</f>
        <v>7.9400000000000006E-5</v>
      </c>
      <c r="M36" s="5">
        <f t="shared" si="0"/>
        <v>-4.1001794975729036</v>
      </c>
      <c r="N36" s="6"/>
    </row>
    <row r="37" spans="1:17" ht="14.25">
      <c r="A37" s="4">
        <v>36</v>
      </c>
      <c r="B37" s="10" t="s">
        <v>31</v>
      </c>
      <c r="C37" s="3" t="s">
        <v>22</v>
      </c>
      <c r="D37" s="4" t="s">
        <v>44</v>
      </c>
      <c r="E37" s="4">
        <v>46.8</v>
      </c>
      <c r="F37" s="4">
        <v>248.32599999999999</v>
      </c>
      <c r="G37" s="5">
        <v>9.5399999999999991</v>
      </c>
      <c r="H37" s="5" t="s">
        <v>9</v>
      </c>
      <c r="I37" s="6">
        <f>(E37/1000)/F37</f>
        <v>1.8846194115799392E-4</v>
      </c>
      <c r="L37" s="6">
        <f>I37*(1+(10^(G37-7.4)))</f>
        <v>2.6203451746258884E-2</v>
      </c>
      <c r="M37" s="5">
        <f t="shared" si="0"/>
        <v>-1.5816414958705873</v>
      </c>
      <c r="N37" s="6">
        <f>10^M37</f>
        <v>2.6203451746258877E-2</v>
      </c>
    </row>
    <row r="38" spans="1:17" ht="14.25">
      <c r="A38" s="4">
        <v>37</v>
      </c>
      <c r="B38" s="3" t="s">
        <v>47</v>
      </c>
      <c r="C38" s="3" t="s">
        <v>23</v>
      </c>
      <c r="D38" s="4" t="s">
        <v>48</v>
      </c>
      <c r="E38" s="4">
        <v>14800</v>
      </c>
      <c r="F38" s="4">
        <v>383.40800000000002</v>
      </c>
      <c r="G38" s="5">
        <v>6.5</v>
      </c>
      <c r="H38" s="5" t="s">
        <v>9</v>
      </c>
      <c r="I38" s="4"/>
      <c r="J38" s="4"/>
      <c r="K38" s="4"/>
      <c r="L38" s="6">
        <f>E38/10^9</f>
        <v>1.4800000000000001E-5</v>
      </c>
      <c r="M38" s="5">
        <f t="shared" si="0"/>
        <v>-4.8297382846050425</v>
      </c>
      <c r="N38" s="6">
        <f>10^M38</f>
        <v>1.4799999999999985E-5</v>
      </c>
    </row>
    <row r="39" spans="1:17" ht="14.25">
      <c r="A39" s="4">
        <v>38</v>
      </c>
      <c r="B39" s="10" t="s">
        <v>49</v>
      </c>
      <c r="C39" s="3" t="s">
        <v>24</v>
      </c>
      <c r="D39" s="4" t="s">
        <v>43</v>
      </c>
      <c r="E39" s="4">
        <v>-2.9</v>
      </c>
      <c r="F39" s="4">
        <v>290.32299999999998</v>
      </c>
      <c r="G39" s="5">
        <v>7.26</v>
      </c>
      <c r="H39" s="5" t="s">
        <v>9</v>
      </c>
      <c r="I39" s="6">
        <f>10^E39</f>
        <v>1.2589254117941662E-3</v>
      </c>
      <c r="L39" s="6">
        <f>I39*(1+(10^(G39-7.4)))</f>
        <v>2.1709362511500739E-3</v>
      </c>
      <c r="M39" s="5">
        <f t="shared" si="0"/>
        <v>-2.6633529292771501</v>
      </c>
      <c r="N39" s="6">
        <f>10^M39</f>
        <v>2.1709362511500713E-3</v>
      </c>
      <c r="P39" s="6"/>
      <c r="Q39" s="6"/>
    </row>
    <row r="40" spans="1:17" ht="14.25">
      <c r="A40" s="4">
        <v>39</v>
      </c>
      <c r="B40" s="10" t="s">
        <v>30</v>
      </c>
      <c r="C40" s="3" t="s">
        <v>25</v>
      </c>
      <c r="D40" s="4" t="s">
        <v>43</v>
      </c>
      <c r="E40" s="4">
        <v>-4.7699999999999996</v>
      </c>
      <c r="F40" s="4">
        <v>308.33300000000003</v>
      </c>
      <c r="G40" s="5">
        <v>4.97</v>
      </c>
      <c r="H40" s="5" t="s">
        <v>13</v>
      </c>
      <c r="I40" s="6">
        <f>10^E40</f>
        <v>1.6982436524617432E-5</v>
      </c>
      <c r="L40" s="6">
        <f>I40*(1+(10^(7.4 - G40)))</f>
        <v>4.587864332673372E-3</v>
      </c>
      <c r="M40" s="5">
        <f t="shared" si="0"/>
        <v>-2.338389433064247</v>
      </c>
      <c r="N40" s="6">
        <f>10^AVERAGE(M40:M42)</f>
        <v>3.3507918792495196E-3</v>
      </c>
      <c r="P40" s="3"/>
      <c r="Q40" s="3"/>
    </row>
    <row r="41" spans="1:17" ht="14.25">
      <c r="A41" s="4">
        <v>40</v>
      </c>
      <c r="B41" s="10" t="s">
        <v>31</v>
      </c>
      <c r="C41" s="3" t="s">
        <v>25</v>
      </c>
      <c r="D41" s="4" t="s">
        <v>44</v>
      </c>
      <c r="E41" s="4">
        <v>4.8</v>
      </c>
      <c r="F41" s="4">
        <v>308.33300000000003</v>
      </c>
      <c r="G41" s="5">
        <v>4.97</v>
      </c>
      <c r="H41" s="5" t="s">
        <v>13</v>
      </c>
      <c r="I41" s="6">
        <f>(E41/1000)/F41</f>
        <v>1.5567584397388536E-5</v>
      </c>
      <c r="L41" s="6">
        <f>I41*(1+(10^(7.4 - G41)))</f>
        <v>4.2056371062614822E-3</v>
      </c>
      <c r="M41" s="5">
        <f t="shared" si="0"/>
        <v>-2.3761682042002281</v>
      </c>
      <c r="N41" s="6"/>
      <c r="P41" s="3"/>
      <c r="Q41" s="3"/>
    </row>
    <row r="42" spans="1:17" ht="14.25">
      <c r="A42" s="4">
        <v>41</v>
      </c>
      <c r="B42" s="3" t="s">
        <v>34</v>
      </c>
      <c r="C42" s="3" t="s">
        <v>25</v>
      </c>
      <c r="D42" s="4" t="s">
        <v>52</v>
      </c>
      <c r="E42" s="4">
        <v>3.29</v>
      </c>
      <c r="F42" s="4">
        <v>308.33300000000003</v>
      </c>
      <c r="G42" s="5">
        <v>4.97</v>
      </c>
      <c r="H42" s="5" t="s">
        <v>13</v>
      </c>
      <c r="L42" s="6">
        <f>(10^E42)/1000000</f>
        <v>1.9498445997580462E-3</v>
      </c>
      <c r="M42" s="5">
        <f t="shared" si="0"/>
        <v>-2.71</v>
      </c>
      <c r="N42" s="6"/>
      <c r="P42" s="3"/>
      <c r="Q42" s="3"/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/>
  </sheetViews>
  <sheetFormatPr defaultRowHeight="12.75"/>
  <cols>
    <col min="1" max="1" width="6.875" style="4" customWidth="1"/>
    <col min="2" max="2" width="28.125" style="4" customWidth="1"/>
    <col min="3" max="3" width="11.125" style="4" customWidth="1"/>
    <col min="4" max="4" width="8.25" style="4" customWidth="1"/>
    <col min="5" max="5" width="5" style="4" customWidth="1"/>
    <col min="6" max="6" width="19.375" style="4" customWidth="1"/>
    <col min="7" max="7" width="10.625" style="4" customWidth="1"/>
    <col min="8" max="8" width="11.125" style="4" customWidth="1"/>
    <col min="9" max="9" width="19.375" style="4" customWidth="1"/>
    <col min="10" max="1018" width="10.625" style="4" customWidth="1"/>
  </cols>
  <sheetData>
    <row r="1" spans="1:9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2" t="s">
        <v>4</v>
      </c>
      <c r="H1" s="1" t="s">
        <v>0</v>
      </c>
      <c r="I1" s="2" t="s">
        <v>4</v>
      </c>
    </row>
    <row r="2" spans="1:9" ht="14.25">
      <c r="A2" s="4">
        <v>1</v>
      </c>
      <c r="B2" s="4" t="s">
        <v>57</v>
      </c>
      <c r="C2" s="4" t="s">
        <v>8</v>
      </c>
      <c r="D2" s="4" t="s">
        <v>58</v>
      </c>
      <c r="E2" s="7">
        <v>-4.7</v>
      </c>
      <c r="F2" s="6">
        <f t="shared" ref="F2:F16" si="0">10^E2</f>
        <v>1.9952623149688769E-5</v>
      </c>
      <c r="H2" s="4" t="s">
        <v>8</v>
      </c>
      <c r="I2" s="6">
        <v>2.0000000000000002E-5</v>
      </c>
    </row>
    <row r="3" spans="1:9" ht="14.25">
      <c r="A3" s="4">
        <v>2</v>
      </c>
      <c r="B3" s="4" t="s">
        <v>57</v>
      </c>
      <c r="C3" s="4" t="s">
        <v>10</v>
      </c>
      <c r="D3" s="4" t="s">
        <v>58</v>
      </c>
      <c r="E3" s="7">
        <v>-4.22</v>
      </c>
      <c r="F3" s="6">
        <f t="shared" si="0"/>
        <v>6.0255958607435738E-5</v>
      </c>
      <c r="H3" s="4" t="s">
        <v>10</v>
      </c>
      <c r="I3" s="6">
        <v>6.0300000000000002E-5</v>
      </c>
    </row>
    <row r="4" spans="1:9" ht="14.25">
      <c r="A4" s="4">
        <v>3</v>
      </c>
      <c r="B4" s="4" t="s">
        <v>57</v>
      </c>
      <c r="C4" s="4" t="s">
        <v>12</v>
      </c>
      <c r="D4" s="4" t="s">
        <v>58</v>
      </c>
      <c r="E4" s="7">
        <v>-4.2699999999999996</v>
      </c>
      <c r="F4" s="6">
        <f t="shared" si="0"/>
        <v>5.370317963702527E-5</v>
      </c>
      <c r="H4" s="4" t="s">
        <v>12</v>
      </c>
      <c r="I4" s="6">
        <v>5.3699999999999997E-5</v>
      </c>
    </row>
    <row r="5" spans="1:9" ht="14.25">
      <c r="A5" s="4">
        <v>4</v>
      </c>
      <c r="B5" s="4" t="s">
        <v>57</v>
      </c>
      <c r="C5" s="4" t="s">
        <v>14</v>
      </c>
      <c r="D5" s="4" t="s">
        <v>58</v>
      </c>
      <c r="E5" s="7">
        <v>-6.55</v>
      </c>
      <c r="F5" s="6">
        <f t="shared" si="0"/>
        <v>2.8183829312644502E-7</v>
      </c>
      <c r="H5" s="4" t="s">
        <v>14</v>
      </c>
      <c r="I5" s="6">
        <v>2.8200000000000001E-7</v>
      </c>
    </row>
    <row r="6" spans="1:9" ht="14.25">
      <c r="A6" s="4">
        <v>5</v>
      </c>
      <c r="B6" s="4" t="s">
        <v>57</v>
      </c>
      <c r="C6" s="4" t="s">
        <v>15</v>
      </c>
      <c r="D6" s="4" t="s">
        <v>58</v>
      </c>
      <c r="E6" s="7">
        <v>-4.8</v>
      </c>
      <c r="F6" s="6">
        <f t="shared" si="0"/>
        <v>1.5848931924611131E-5</v>
      </c>
      <c r="H6" s="4" t="s">
        <v>15</v>
      </c>
      <c r="I6" s="6">
        <v>1.5800000000000001E-5</v>
      </c>
    </row>
    <row r="7" spans="1:9" ht="14.25">
      <c r="A7" s="4">
        <v>6</v>
      </c>
      <c r="B7" s="4" t="s">
        <v>57</v>
      </c>
      <c r="C7" s="4" t="s">
        <v>16</v>
      </c>
      <c r="D7" s="4" t="s">
        <v>58</v>
      </c>
      <c r="E7" s="7">
        <v>-4.5599999999999996</v>
      </c>
      <c r="F7" s="6">
        <f t="shared" si="0"/>
        <v>2.754228703338164E-5</v>
      </c>
      <c r="H7" s="4" t="s">
        <v>16</v>
      </c>
      <c r="I7" s="6">
        <v>2.7500000000000001E-5</v>
      </c>
    </row>
    <row r="8" spans="1:9" ht="14.25">
      <c r="A8" s="4">
        <v>7</v>
      </c>
      <c r="B8" s="4" t="s">
        <v>57</v>
      </c>
      <c r="C8" s="4" t="s">
        <v>17</v>
      </c>
      <c r="D8" s="4" t="s">
        <v>58</v>
      </c>
      <c r="E8" s="7">
        <v>-4.53</v>
      </c>
      <c r="F8" s="6">
        <f t="shared" si="0"/>
        <v>2.9512092266663827E-5</v>
      </c>
      <c r="H8" s="4" t="s">
        <v>17</v>
      </c>
      <c r="I8" s="6">
        <v>2.9499999999999999E-5</v>
      </c>
    </row>
    <row r="9" spans="1:9" ht="14.25">
      <c r="A9" s="4">
        <v>8</v>
      </c>
      <c r="B9" s="4" t="s">
        <v>57</v>
      </c>
      <c r="C9" s="4" t="s">
        <v>18</v>
      </c>
      <c r="D9" s="4" t="s">
        <v>58</v>
      </c>
      <c r="E9" s="7">
        <v>-4.33</v>
      </c>
      <c r="F9" s="6">
        <f t="shared" si="0"/>
        <v>4.6773514128719762E-5</v>
      </c>
      <c r="H9" s="4" t="s">
        <v>18</v>
      </c>
      <c r="I9" s="6">
        <v>4.6799999999999999E-5</v>
      </c>
    </row>
    <row r="10" spans="1:9" ht="14.25">
      <c r="A10" s="4">
        <v>9</v>
      </c>
      <c r="B10" s="4" t="s">
        <v>57</v>
      </c>
      <c r="C10" s="4" t="s">
        <v>19</v>
      </c>
      <c r="D10" s="4" t="s">
        <v>58</v>
      </c>
      <c r="E10" s="7">
        <v>-4.33</v>
      </c>
      <c r="F10" s="6">
        <f t="shared" si="0"/>
        <v>4.6773514128719762E-5</v>
      </c>
      <c r="H10" s="4" t="s">
        <v>19</v>
      </c>
      <c r="I10" s="6">
        <v>4.6799999999999999E-5</v>
      </c>
    </row>
    <row r="11" spans="1:9" ht="14.25">
      <c r="A11" s="4">
        <v>10</v>
      </c>
      <c r="B11" s="4" t="s">
        <v>57</v>
      </c>
      <c r="C11" s="4" t="s">
        <v>20</v>
      </c>
      <c r="D11" s="4" t="s">
        <v>58</v>
      </c>
      <c r="E11" s="7">
        <v>-4.49</v>
      </c>
      <c r="F11" s="6">
        <f t="shared" si="0"/>
        <v>3.2359365692962775E-5</v>
      </c>
      <c r="H11" s="4" t="s">
        <v>20</v>
      </c>
      <c r="I11" s="6">
        <v>3.2400000000000001E-5</v>
      </c>
    </row>
    <row r="12" spans="1:9" ht="14.25">
      <c r="A12" s="4">
        <v>11</v>
      </c>
      <c r="B12" s="4" t="s">
        <v>57</v>
      </c>
      <c r="C12" s="4" t="s">
        <v>21</v>
      </c>
      <c r="D12" s="4" t="s">
        <v>58</v>
      </c>
      <c r="E12" s="7">
        <v>-4.4000000000000004</v>
      </c>
      <c r="F12" s="6">
        <f t="shared" si="0"/>
        <v>3.9810717055349634E-5</v>
      </c>
      <c r="H12" s="4" t="s">
        <v>21</v>
      </c>
      <c r="I12" s="6">
        <v>3.9799999999999998E-5</v>
      </c>
    </row>
    <row r="13" spans="1:9" ht="14.25">
      <c r="A13" s="4">
        <v>12</v>
      </c>
      <c r="B13" s="4" t="s">
        <v>57</v>
      </c>
      <c r="C13" s="4" t="s">
        <v>22</v>
      </c>
      <c r="D13" s="4" t="s">
        <v>58</v>
      </c>
      <c r="E13" s="7">
        <v>-4.41</v>
      </c>
      <c r="F13" s="6">
        <f t="shared" si="0"/>
        <v>3.8904514499428046E-5</v>
      </c>
      <c r="H13" s="4" t="s">
        <v>22</v>
      </c>
      <c r="I13" s="6">
        <v>3.8899999999999997E-5</v>
      </c>
    </row>
    <row r="14" spans="1:9" ht="14.25">
      <c r="A14" s="4">
        <v>13</v>
      </c>
      <c r="B14" s="4" t="s">
        <v>57</v>
      </c>
      <c r="C14" s="4" t="s">
        <v>23</v>
      </c>
      <c r="D14" s="4" t="s">
        <v>58</v>
      </c>
      <c r="E14" s="7">
        <v>-5.39</v>
      </c>
      <c r="F14" s="6">
        <f t="shared" si="0"/>
        <v>4.0738027780411272E-6</v>
      </c>
      <c r="H14" s="4" t="s">
        <v>23</v>
      </c>
      <c r="I14" s="6">
        <v>4.07E-6</v>
      </c>
    </row>
    <row r="15" spans="1:9" ht="14.25">
      <c r="A15" s="4">
        <v>14</v>
      </c>
      <c r="B15" s="4" t="s">
        <v>57</v>
      </c>
      <c r="C15" s="4" t="s">
        <v>24</v>
      </c>
      <c r="D15" s="4" t="s">
        <v>58</v>
      </c>
      <c r="E15" s="7">
        <v>-4.0599999999999996</v>
      </c>
      <c r="F15" s="6">
        <f t="shared" si="0"/>
        <v>8.7096358995608029E-5</v>
      </c>
      <c r="H15" s="4" t="s">
        <v>24</v>
      </c>
      <c r="I15" s="6">
        <v>8.7100000000000003E-5</v>
      </c>
    </row>
    <row r="16" spans="1:9" ht="14.25">
      <c r="A16" s="4">
        <v>15</v>
      </c>
      <c r="B16" s="4" t="s">
        <v>57</v>
      </c>
      <c r="C16" s="4" t="s">
        <v>25</v>
      </c>
      <c r="D16" s="4" t="s">
        <v>58</v>
      </c>
      <c r="E16" s="7">
        <v>-4.3600000000000003</v>
      </c>
      <c r="F16" s="6">
        <f t="shared" si="0"/>
        <v>4.3651583224016559E-5</v>
      </c>
      <c r="H16" s="4" t="s">
        <v>25</v>
      </c>
      <c r="I16" s="6">
        <v>4.3699999999999998E-5</v>
      </c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/>
  </sheetViews>
  <sheetFormatPr defaultRowHeight="12.75"/>
  <cols>
    <col min="1" max="1" width="6.875" style="4" customWidth="1"/>
    <col min="2" max="2" width="28.625" style="4" customWidth="1"/>
    <col min="3" max="3" width="11.125" style="4" customWidth="1"/>
    <col min="4" max="4" width="8.75" style="4" customWidth="1"/>
    <col min="5" max="5" width="5" style="4" customWidth="1"/>
    <col min="6" max="6" width="15.125" style="4" customWidth="1"/>
    <col min="7" max="7" width="9.375" style="4" customWidth="1"/>
    <col min="8" max="8" width="10.625" style="4" customWidth="1"/>
    <col min="9" max="9" width="11.125" style="4" customWidth="1"/>
    <col min="10" max="10" width="9.375" style="4" customWidth="1"/>
    <col min="11" max="1018" width="10.625" style="4" customWidth="1"/>
  </cols>
  <sheetData>
    <row r="1" spans="1:10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1" t="s">
        <v>59</v>
      </c>
      <c r="G1" s="2" t="s">
        <v>5</v>
      </c>
      <c r="I1" s="1" t="s">
        <v>0</v>
      </c>
      <c r="J1" s="2" t="s">
        <v>5</v>
      </c>
    </row>
    <row r="2" spans="1:10" ht="14.25">
      <c r="A2" s="4">
        <v>1</v>
      </c>
      <c r="B2" s="4" t="s">
        <v>60</v>
      </c>
      <c r="C2" s="4" t="s">
        <v>8</v>
      </c>
      <c r="D2" s="4" t="s">
        <v>61</v>
      </c>
      <c r="E2" s="7">
        <v>10</v>
      </c>
      <c r="F2" s="7">
        <f t="shared" ref="F2:F20" si="0">LOG10(E2)</f>
        <v>1</v>
      </c>
      <c r="G2" s="7">
        <f>10^F2</f>
        <v>10</v>
      </c>
      <c r="I2" s="4" t="s">
        <v>8</v>
      </c>
      <c r="J2" s="7">
        <v>10</v>
      </c>
    </row>
    <row r="3" spans="1:10" ht="14.25">
      <c r="A3" s="4">
        <v>2</v>
      </c>
      <c r="B3" s="4" t="s">
        <v>60</v>
      </c>
      <c r="C3" s="4" t="s">
        <v>10</v>
      </c>
      <c r="D3" s="4" t="s">
        <v>61</v>
      </c>
      <c r="E3" s="7">
        <v>1</v>
      </c>
      <c r="F3" s="7">
        <f t="shared" si="0"/>
        <v>0</v>
      </c>
      <c r="G3" s="7">
        <f>10^F3</f>
        <v>1</v>
      </c>
      <c r="I3" s="4" t="s">
        <v>10</v>
      </c>
      <c r="J3" s="7">
        <v>1</v>
      </c>
    </row>
    <row r="4" spans="1:10" ht="14.25">
      <c r="A4" s="4">
        <v>3</v>
      </c>
      <c r="B4" s="4" t="s">
        <v>60</v>
      </c>
      <c r="C4" s="4" t="s">
        <v>12</v>
      </c>
      <c r="D4" s="4" t="s">
        <v>61</v>
      </c>
      <c r="E4" s="7">
        <v>0.22</v>
      </c>
      <c r="F4" s="7">
        <f t="shared" si="0"/>
        <v>-0.65757731917779372</v>
      </c>
      <c r="G4" s="7">
        <f>10^AVERAGE(F4:F5)</f>
        <v>0.19339079605813717</v>
      </c>
      <c r="I4" s="4" t="s">
        <v>12</v>
      </c>
      <c r="J4" s="7">
        <v>0.19</v>
      </c>
    </row>
    <row r="5" spans="1:10" ht="14.25">
      <c r="A5" s="4">
        <v>4</v>
      </c>
      <c r="B5" s="4" t="s">
        <v>62</v>
      </c>
      <c r="C5" s="4" t="s">
        <v>12</v>
      </c>
      <c r="D5" s="4" t="s">
        <v>61</v>
      </c>
      <c r="E5" s="7">
        <v>0.17</v>
      </c>
      <c r="F5" s="7">
        <f t="shared" si="0"/>
        <v>-0.769551078621726</v>
      </c>
      <c r="G5" s="7"/>
      <c r="I5" s="4" t="s">
        <v>14</v>
      </c>
      <c r="J5" s="7">
        <v>0.11</v>
      </c>
    </row>
    <row r="6" spans="1:10" ht="14.25">
      <c r="A6" s="4">
        <v>5</v>
      </c>
      <c r="B6" s="4" t="s">
        <v>60</v>
      </c>
      <c r="C6" s="4" t="s">
        <v>14</v>
      </c>
      <c r="D6" s="4" t="s">
        <v>61</v>
      </c>
      <c r="E6" s="7">
        <v>0.12</v>
      </c>
      <c r="F6" s="7">
        <f t="shared" si="0"/>
        <v>-0.92081875395237522</v>
      </c>
      <c r="G6" s="7">
        <f>10^AVERAGE(F6:F7)</f>
        <v>0.11489125293076057</v>
      </c>
      <c r="I6" s="4" t="s">
        <v>15</v>
      </c>
      <c r="J6" s="7">
        <v>17</v>
      </c>
    </row>
    <row r="7" spans="1:10" ht="14.25">
      <c r="A7" s="4">
        <v>6</v>
      </c>
      <c r="B7" s="4" t="s">
        <v>62</v>
      </c>
      <c r="C7" s="4" t="s">
        <v>14</v>
      </c>
      <c r="D7" s="4" t="s">
        <v>61</v>
      </c>
      <c r="E7" s="7">
        <v>0.11</v>
      </c>
      <c r="F7" s="7">
        <f t="shared" si="0"/>
        <v>-0.95860731484177497</v>
      </c>
      <c r="G7" s="7"/>
      <c r="I7" s="4" t="s">
        <v>16</v>
      </c>
      <c r="J7" s="7">
        <v>12</v>
      </c>
    </row>
    <row r="8" spans="1:10" ht="14.25">
      <c r="A8" s="4">
        <v>7</v>
      </c>
      <c r="B8" s="4" t="s">
        <v>60</v>
      </c>
      <c r="C8" s="4" t="s">
        <v>15</v>
      </c>
      <c r="D8" s="4" t="s">
        <v>61</v>
      </c>
      <c r="E8" s="7">
        <v>17</v>
      </c>
      <c r="F8" s="7">
        <f t="shared" si="0"/>
        <v>1.2304489213782739</v>
      </c>
      <c r="G8" s="7">
        <f>10^F8</f>
        <v>17</v>
      </c>
      <c r="I8" s="4" t="s">
        <v>17</v>
      </c>
      <c r="J8" s="7">
        <v>0.16</v>
      </c>
    </row>
    <row r="9" spans="1:10" ht="14.25">
      <c r="A9" s="4">
        <v>8</v>
      </c>
      <c r="B9" s="4" t="s">
        <v>60</v>
      </c>
      <c r="C9" s="4" t="s">
        <v>16</v>
      </c>
      <c r="D9" s="4" t="s">
        <v>61</v>
      </c>
      <c r="E9" s="7">
        <v>12</v>
      </c>
      <c r="F9" s="7">
        <f t="shared" si="0"/>
        <v>1.0791812460476249</v>
      </c>
      <c r="G9" s="7">
        <f>10^F9</f>
        <v>12.000000000000005</v>
      </c>
      <c r="I9" s="4" t="s">
        <v>18</v>
      </c>
      <c r="J9" s="7">
        <v>0.13</v>
      </c>
    </row>
    <row r="10" spans="1:10" ht="14.25">
      <c r="A10" s="4">
        <v>9</v>
      </c>
      <c r="B10" s="4" t="s">
        <v>60</v>
      </c>
      <c r="C10" s="4" t="s">
        <v>17</v>
      </c>
      <c r="D10" s="4" t="s">
        <v>61</v>
      </c>
      <c r="E10" s="7">
        <v>9.6000000000000002E-2</v>
      </c>
      <c r="F10" s="7">
        <f t="shared" si="0"/>
        <v>-1.0177287669604316</v>
      </c>
      <c r="G10" s="7">
        <f>10^AVERAGE(F10:F11)</f>
        <v>0.15798734126505196</v>
      </c>
      <c r="I10" s="4" t="s">
        <v>19</v>
      </c>
      <c r="J10" s="7">
        <v>0.09</v>
      </c>
    </row>
    <row r="11" spans="1:10" ht="14.25">
      <c r="A11" s="4">
        <v>10</v>
      </c>
      <c r="B11" s="4" t="s">
        <v>62</v>
      </c>
      <c r="C11" s="4" t="s">
        <v>17</v>
      </c>
      <c r="D11" s="4" t="s">
        <v>61</v>
      </c>
      <c r="E11" s="7">
        <v>0.26</v>
      </c>
      <c r="F11" s="7">
        <f t="shared" si="0"/>
        <v>-0.58502665202918203</v>
      </c>
      <c r="G11" s="7"/>
      <c r="I11" s="4" t="s">
        <v>20</v>
      </c>
      <c r="J11" s="7">
        <v>0.79</v>
      </c>
    </row>
    <row r="12" spans="1:10" ht="14.25">
      <c r="A12" s="4">
        <v>11</v>
      </c>
      <c r="B12" s="4" t="s">
        <v>60</v>
      </c>
      <c r="C12" s="4" t="s">
        <v>18</v>
      </c>
      <c r="D12" s="4" t="s">
        <v>61</v>
      </c>
      <c r="E12" s="7">
        <v>0.13</v>
      </c>
      <c r="F12" s="7">
        <f t="shared" si="0"/>
        <v>-0.88605664769316317</v>
      </c>
      <c r="G12" s="7">
        <f t="shared" ref="G12:G18" si="1">10^F12</f>
        <v>0.13</v>
      </c>
      <c r="I12" s="4" t="s">
        <v>21</v>
      </c>
      <c r="J12" s="7">
        <v>1.4</v>
      </c>
    </row>
    <row r="13" spans="1:10" ht="14.25">
      <c r="A13" s="4">
        <v>12</v>
      </c>
      <c r="B13" s="4" t="s">
        <v>62</v>
      </c>
      <c r="C13" s="4" t="s">
        <v>19</v>
      </c>
      <c r="D13" s="4" t="s">
        <v>61</v>
      </c>
      <c r="E13" s="7">
        <v>0.09</v>
      </c>
      <c r="F13" s="7">
        <f t="shared" si="0"/>
        <v>-1.0457574905606752</v>
      </c>
      <c r="G13" s="7">
        <f t="shared" si="1"/>
        <v>8.9999999999999927E-2</v>
      </c>
      <c r="I13" s="4" t="s">
        <v>22</v>
      </c>
      <c r="J13" s="7">
        <v>1.2</v>
      </c>
    </row>
    <row r="14" spans="1:10" ht="14.25">
      <c r="A14" s="4">
        <v>13</v>
      </c>
      <c r="B14" s="4" t="s">
        <v>60</v>
      </c>
      <c r="C14" s="4" t="s">
        <v>20</v>
      </c>
      <c r="D14" s="4" t="s">
        <v>61</v>
      </c>
      <c r="E14" s="7">
        <v>0.79</v>
      </c>
      <c r="F14" s="7">
        <f t="shared" si="0"/>
        <v>-0.10237290870955855</v>
      </c>
      <c r="G14" s="7">
        <f t="shared" si="1"/>
        <v>0.79</v>
      </c>
      <c r="I14" s="4" t="s">
        <v>23</v>
      </c>
      <c r="J14" s="7">
        <v>0.73</v>
      </c>
    </row>
    <row r="15" spans="1:10" ht="14.25">
      <c r="A15" s="4">
        <v>14</v>
      </c>
      <c r="B15" s="4" t="s">
        <v>62</v>
      </c>
      <c r="C15" s="4" t="s">
        <v>21</v>
      </c>
      <c r="D15" s="4" t="s">
        <v>61</v>
      </c>
      <c r="E15" s="7">
        <v>1.4</v>
      </c>
      <c r="F15" s="7">
        <f t="shared" si="0"/>
        <v>0.14612803567823801</v>
      </c>
      <c r="G15" s="7">
        <f t="shared" si="1"/>
        <v>1.4000000000000001</v>
      </c>
      <c r="I15" s="4" t="s">
        <v>24</v>
      </c>
      <c r="J15" s="7">
        <v>1.5</v>
      </c>
    </row>
    <row r="16" spans="1:10" ht="14.25">
      <c r="A16" s="4">
        <v>15</v>
      </c>
      <c r="B16" s="4" t="s">
        <v>60</v>
      </c>
      <c r="C16" s="4" t="s">
        <v>22</v>
      </c>
      <c r="D16" s="4" t="s">
        <v>61</v>
      </c>
      <c r="E16" s="7">
        <v>1.2</v>
      </c>
      <c r="F16" s="7">
        <f t="shared" si="0"/>
        <v>7.9181246047624818E-2</v>
      </c>
      <c r="G16" s="7">
        <f t="shared" si="1"/>
        <v>1.2</v>
      </c>
      <c r="I16" s="4" t="s">
        <v>25</v>
      </c>
      <c r="J16" s="7">
        <v>0.12</v>
      </c>
    </row>
    <row r="17" spans="1:10" ht="14.25">
      <c r="A17" s="4">
        <v>16</v>
      </c>
      <c r="B17" s="4" t="s">
        <v>60</v>
      </c>
      <c r="C17" s="4" t="s">
        <v>23</v>
      </c>
      <c r="D17" s="4" t="s">
        <v>61</v>
      </c>
      <c r="E17" s="7">
        <v>0.73</v>
      </c>
      <c r="F17" s="7">
        <f t="shared" si="0"/>
        <v>-0.13667713987954411</v>
      </c>
      <c r="G17" s="7">
        <f t="shared" si="1"/>
        <v>0.72999999999999987</v>
      </c>
      <c r="J17" s="7"/>
    </row>
    <row r="18" spans="1:10" ht="14.25">
      <c r="A18" s="4">
        <v>17</v>
      </c>
      <c r="B18" s="4" t="s">
        <v>60</v>
      </c>
      <c r="C18" s="4" t="s">
        <v>24</v>
      </c>
      <c r="D18" s="4" t="s">
        <v>61</v>
      </c>
      <c r="E18" s="7">
        <v>1.5</v>
      </c>
      <c r="F18" s="7">
        <f t="shared" si="0"/>
        <v>0.17609125905568124</v>
      </c>
      <c r="G18" s="7">
        <f t="shared" si="1"/>
        <v>1.5</v>
      </c>
      <c r="J18" s="7"/>
    </row>
    <row r="19" spans="1:10" ht="14.25">
      <c r="A19" s="4">
        <v>18</v>
      </c>
      <c r="B19" s="4" t="s">
        <v>60</v>
      </c>
      <c r="C19" s="4" t="s">
        <v>25</v>
      </c>
      <c r="D19" s="4" t="s">
        <v>61</v>
      </c>
      <c r="E19" s="7">
        <v>0.13</v>
      </c>
      <c r="F19" s="7">
        <f t="shared" si="0"/>
        <v>-0.88605664769316317</v>
      </c>
      <c r="G19" s="7">
        <f>10^AVERAGE(F19:F20)</f>
        <v>0.11958260743101397</v>
      </c>
      <c r="J19" s="7"/>
    </row>
    <row r="20" spans="1:10" ht="14.25">
      <c r="A20" s="4">
        <v>19</v>
      </c>
      <c r="B20" s="4" t="s">
        <v>62</v>
      </c>
      <c r="C20" s="4" t="s">
        <v>25</v>
      </c>
      <c r="D20" s="4" t="s">
        <v>61</v>
      </c>
      <c r="E20" s="7">
        <v>0.11</v>
      </c>
      <c r="F20" s="7">
        <f t="shared" si="0"/>
        <v>-0.95860731484177497</v>
      </c>
      <c r="G20" s="7"/>
      <c r="J20" s="7"/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/>
  </sheetViews>
  <sheetFormatPr defaultRowHeight="12.75"/>
  <cols>
    <col min="1" max="1" width="6.875" style="4" customWidth="1"/>
    <col min="2" max="2" width="24.875" style="4" customWidth="1"/>
    <col min="3" max="3" width="11.125" style="4" customWidth="1"/>
    <col min="4" max="4" width="8.25" style="4" customWidth="1"/>
    <col min="5" max="5" width="5" style="4" customWidth="1"/>
    <col min="6" max="6" width="19.625" style="4" customWidth="1"/>
    <col min="7" max="7" width="13.875" style="4" customWidth="1"/>
    <col min="8" max="8" width="10.625" style="4" customWidth="1"/>
    <col min="9" max="9" width="11.125" style="4" customWidth="1"/>
    <col min="10" max="10" width="13.875" style="4" customWidth="1"/>
    <col min="11" max="1018" width="10.625" style="4" customWidth="1"/>
  </cols>
  <sheetData>
    <row r="1" spans="1:10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1" t="s">
        <v>63</v>
      </c>
      <c r="G1" s="2" t="s">
        <v>6</v>
      </c>
      <c r="I1" s="1" t="s">
        <v>0</v>
      </c>
      <c r="J1" s="2" t="s">
        <v>6</v>
      </c>
    </row>
    <row r="2" spans="1:10" ht="14.25">
      <c r="A2" s="4">
        <v>1</v>
      </c>
      <c r="B2" s="4" t="s">
        <v>64</v>
      </c>
      <c r="C2" s="4" t="s">
        <v>8</v>
      </c>
      <c r="D2" s="4" t="s">
        <v>65</v>
      </c>
      <c r="E2" s="5">
        <v>16</v>
      </c>
      <c r="F2" s="5">
        <f t="shared" ref="F2:F20" si="0">LOG10(E2)</f>
        <v>1.2041199826559248</v>
      </c>
      <c r="G2" s="5">
        <f>10^F2</f>
        <v>16.000000000000007</v>
      </c>
      <c r="I2" s="4" t="s">
        <v>8</v>
      </c>
      <c r="J2" s="5">
        <v>16</v>
      </c>
    </row>
    <row r="3" spans="1:10" ht="14.25">
      <c r="A3" s="4">
        <v>2</v>
      </c>
      <c r="B3" s="4" t="s">
        <v>64</v>
      </c>
      <c r="C3" s="4" t="s">
        <v>10</v>
      </c>
      <c r="D3" s="4" t="s">
        <v>65</v>
      </c>
      <c r="E3" s="5">
        <v>0.38</v>
      </c>
      <c r="F3" s="5">
        <f t="shared" si="0"/>
        <v>-0.42021640338318983</v>
      </c>
      <c r="G3" s="5">
        <f>10^F3</f>
        <v>0.37999999999999995</v>
      </c>
      <c r="I3" s="4" t="s">
        <v>10</v>
      </c>
      <c r="J3" s="5">
        <v>0.38</v>
      </c>
    </row>
    <row r="4" spans="1:10" ht="14.25">
      <c r="A4" s="4">
        <v>3</v>
      </c>
      <c r="B4" s="4" t="s">
        <v>62</v>
      </c>
      <c r="C4" s="4" t="s">
        <v>12</v>
      </c>
      <c r="D4" s="4" t="s">
        <v>65</v>
      </c>
      <c r="E4" s="5">
        <v>4.2</v>
      </c>
      <c r="F4" s="5">
        <f t="shared" si="0"/>
        <v>0.62324929039790045</v>
      </c>
      <c r="G4" s="5">
        <f>10^AVERAGE(F4:F5)</f>
        <v>3.8340579025361627</v>
      </c>
      <c r="I4" s="4" t="s">
        <v>12</v>
      </c>
      <c r="J4" s="5">
        <v>3.83</v>
      </c>
    </row>
    <row r="5" spans="1:10" ht="14.25">
      <c r="A5" s="4">
        <v>4</v>
      </c>
      <c r="B5" s="4" t="s">
        <v>64</v>
      </c>
      <c r="C5" s="4" t="s">
        <v>12</v>
      </c>
      <c r="D5" s="4" t="s">
        <v>65</v>
      </c>
      <c r="E5" s="5">
        <v>3.5</v>
      </c>
      <c r="F5" s="5">
        <f t="shared" si="0"/>
        <v>0.54406804435027567</v>
      </c>
      <c r="G5" s="5"/>
      <c r="I5" s="4" t="s">
        <v>14</v>
      </c>
      <c r="J5" s="5">
        <v>2.19</v>
      </c>
    </row>
    <row r="6" spans="1:10" ht="14.25">
      <c r="A6" s="4">
        <v>5</v>
      </c>
      <c r="B6" s="4" t="s">
        <v>62</v>
      </c>
      <c r="C6" s="4" t="s">
        <v>14</v>
      </c>
      <c r="D6" s="4" t="s">
        <v>65</v>
      </c>
      <c r="E6" s="5">
        <v>2</v>
      </c>
      <c r="F6" s="5">
        <f t="shared" si="0"/>
        <v>0.3010299956639812</v>
      </c>
      <c r="G6" s="5">
        <f>10^AVERAGE(F6:F7)</f>
        <v>2.1908902300206643</v>
      </c>
      <c r="I6" s="4" t="s">
        <v>15</v>
      </c>
      <c r="J6" s="5">
        <v>7.8</v>
      </c>
    </row>
    <row r="7" spans="1:10" ht="14.25">
      <c r="A7" s="4">
        <v>6</v>
      </c>
      <c r="B7" s="4" t="s">
        <v>64</v>
      </c>
      <c r="C7" s="4" t="s">
        <v>14</v>
      </c>
      <c r="D7" s="4" t="s">
        <v>65</v>
      </c>
      <c r="E7" s="5">
        <v>2.4</v>
      </c>
      <c r="F7" s="5">
        <f t="shared" si="0"/>
        <v>0.38021124171160603</v>
      </c>
      <c r="G7" s="5"/>
      <c r="I7" s="4" t="s">
        <v>16</v>
      </c>
      <c r="J7" s="5">
        <v>13</v>
      </c>
    </row>
    <row r="8" spans="1:10" ht="14.25">
      <c r="A8" s="4">
        <v>7</v>
      </c>
      <c r="B8" s="4" t="s">
        <v>64</v>
      </c>
      <c r="C8" s="4" t="s">
        <v>15</v>
      </c>
      <c r="D8" s="4" t="s">
        <v>65</v>
      </c>
      <c r="E8" s="5">
        <v>7.8</v>
      </c>
      <c r="F8" s="5">
        <f t="shared" si="0"/>
        <v>0.89209460269048035</v>
      </c>
      <c r="G8" s="5">
        <f>10^F8</f>
        <v>7.8000000000000016</v>
      </c>
      <c r="I8" s="4" t="s">
        <v>17</v>
      </c>
      <c r="J8" s="5">
        <v>1.61</v>
      </c>
    </row>
    <row r="9" spans="1:10" ht="14.25">
      <c r="A9" s="4">
        <v>8</v>
      </c>
      <c r="B9" s="4" t="s">
        <v>64</v>
      </c>
      <c r="C9" s="4" t="s">
        <v>16</v>
      </c>
      <c r="D9" s="4" t="s">
        <v>65</v>
      </c>
      <c r="E9" s="5">
        <v>13</v>
      </c>
      <c r="F9" s="5">
        <f t="shared" si="0"/>
        <v>1.1139433523068367</v>
      </c>
      <c r="G9" s="5">
        <f>10^F9</f>
        <v>13</v>
      </c>
      <c r="I9" s="4" t="s">
        <v>18</v>
      </c>
      <c r="J9" s="5">
        <v>1.6</v>
      </c>
    </row>
    <row r="10" spans="1:10" ht="14.25">
      <c r="A10" s="4">
        <v>9</v>
      </c>
      <c r="B10" s="4" t="s">
        <v>62</v>
      </c>
      <c r="C10" s="4" t="s">
        <v>17</v>
      </c>
      <c r="D10" s="4" t="s">
        <v>65</v>
      </c>
      <c r="E10" s="5">
        <v>2</v>
      </c>
      <c r="F10" s="5">
        <f t="shared" si="0"/>
        <v>0.3010299956639812</v>
      </c>
      <c r="G10" s="5">
        <f>10^AVERAGE(F10:F11)</f>
        <v>1.61245154965971</v>
      </c>
      <c r="I10" s="4" t="s">
        <v>19</v>
      </c>
      <c r="J10" s="5">
        <v>7.0000000000000007E-2</v>
      </c>
    </row>
    <row r="11" spans="1:10" ht="14.25">
      <c r="A11" s="4">
        <v>10</v>
      </c>
      <c r="B11" s="4" t="s">
        <v>64</v>
      </c>
      <c r="C11" s="4" t="s">
        <v>17</v>
      </c>
      <c r="D11" s="4" t="s">
        <v>65</v>
      </c>
      <c r="E11" s="5">
        <v>1.3</v>
      </c>
      <c r="F11" s="5">
        <f t="shared" si="0"/>
        <v>0.11394335230683679</v>
      </c>
      <c r="G11" s="5"/>
      <c r="I11" s="4" t="s">
        <v>20</v>
      </c>
      <c r="J11" s="5">
        <v>7.3</v>
      </c>
    </row>
    <row r="12" spans="1:10" ht="14.25">
      <c r="A12" s="4">
        <v>11</v>
      </c>
      <c r="B12" s="4" t="s">
        <v>64</v>
      </c>
      <c r="C12" s="4" t="s">
        <v>18</v>
      </c>
      <c r="D12" s="4" t="s">
        <v>65</v>
      </c>
      <c r="E12" s="5">
        <v>1.6</v>
      </c>
      <c r="F12" s="5">
        <f t="shared" si="0"/>
        <v>0.20411998265592479</v>
      </c>
      <c r="G12" s="5">
        <f t="shared" ref="G12:G18" si="1">10^F12</f>
        <v>1.6</v>
      </c>
      <c r="I12" s="4" t="s">
        <v>21</v>
      </c>
      <c r="J12" s="5">
        <v>0.56999999999999995</v>
      </c>
    </row>
    <row r="13" spans="1:10" ht="14.25">
      <c r="A13" s="4">
        <v>12</v>
      </c>
      <c r="B13" s="4" t="s">
        <v>62</v>
      </c>
      <c r="C13" s="4" t="s">
        <v>19</v>
      </c>
      <c r="D13" s="4" t="s">
        <v>65</v>
      </c>
      <c r="E13" s="5">
        <v>7.0000000000000007E-2</v>
      </c>
      <c r="F13" s="5">
        <f t="shared" si="0"/>
        <v>-1.1549019599857431</v>
      </c>
      <c r="G13" s="5">
        <f t="shared" si="1"/>
        <v>7.0000000000000021E-2</v>
      </c>
      <c r="I13" s="4" t="s">
        <v>22</v>
      </c>
      <c r="J13" s="5">
        <v>7.7</v>
      </c>
    </row>
    <row r="14" spans="1:10" ht="14.25">
      <c r="A14" s="4">
        <v>13</v>
      </c>
      <c r="B14" s="4" t="s">
        <v>64</v>
      </c>
      <c r="C14" s="4" t="s">
        <v>20</v>
      </c>
      <c r="D14" s="4" t="s">
        <v>65</v>
      </c>
      <c r="E14" s="5">
        <v>7.3</v>
      </c>
      <c r="F14" s="5">
        <f t="shared" si="0"/>
        <v>0.86332286012045589</v>
      </c>
      <c r="G14" s="5">
        <f t="shared" si="1"/>
        <v>7.3000000000000016</v>
      </c>
      <c r="I14" s="4" t="s">
        <v>23</v>
      </c>
      <c r="J14" s="5">
        <v>4.7</v>
      </c>
    </row>
    <row r="15" spans="1:10" ht="14.25">
      <c r="A15" s="4">
        <v>14</v>
      </c>
      <c r="B15" s="4" t="s">
        <v>62</v>
      </c>
      <c r="C15" s="4" t="s">
        <v>21</v>
      </c>
      <c r="D15" s="4" t="s">
        <v>65</v>
      </c>
      <c r="E15" s="5">
        <v>0.56999999999999995</v>
      </c>
      <c r="F15" s="5">
        <f t="shared" si="0"/>
        <v>-0.24412514432750865</v>
      </c>
      <c r="G15" s="5">
        <f t="shared" si="1"/>
        <v>0.56999999999999984</v>
      </c>
      <c r="I15" s="4" t="s">
        <v>24</v>
      </c>
      <c r="J15" s="5">
        <v>2.1</v>
      </c>
    </row>
    <row r="16" spans="1:10" ht="14.25">
      <c r="A16" s="4">
        <v>15</v>
      </c>
      <c r="B16" s="4" t="s">
        <v>64</v>
      </c>
      <c r="C16" s="4" t="s">
        <v>22</v>
      </c>
      <c r="D16" s="4" t="s">
        <v>65</v>
      </c>
      <c r="E16" s="5">
        <v>7.7</v>
      </c>
      <c r="F16" s="5">
        <f t="shared" si="0"/>
        <v>0.88649072517248184</v>
      </c>
      <c r="G16" s="5">
        <f t="shared" si="1"/>
        <v>7.7</v>
      </c>
      <c r="I16" s="4" t="s">
        <v>25</v>
      </c>
      <c r="J16" s="5">
        <v>0.05</v>
      </c>
    </row>
    <row r="17" spans="1:10" ht="14.25">
      <c r="A17" s="4">
        <v>16</v>
      </c>
      <c r="B17" s="4" t="s">
        <v>64</v>
      </c>
      <c r="C17" s="4" t="s">
        <v>23</v>
      </c>
      <c r="D17" s="4" t="s">
        <v>65</v>
      </c>
      <c r="E17" s="5">
        <v>4.7</v>
      </c>
      <c r="F17" s="5">
        <f t="shared" si="0"/>
        <v>0.67209785793571752</v>
      </c>
      <c r="G17" s="5">
        <f t="shared" si="1"/>
        <v>4.7000000000000011</v>
      </c>
      <c r="J17" s="5"/>
    </row>
    <row r="18" spans="1:10" ht="14.25">
      <c r="A18" s="4">
        <v>17</v>
      </c>
      <c r="B18" s="4" t="s">
        <v>64</v>
      </c>
      <c r="C18" s="4" t="s">
        <v>24</v>
      </c>
      <c r="D18" s="4" t="s">
        <v>65</v>
      </c>
      <c r="E18" s="5">
        <v>2.1</v>
      </c>
      <c r="F18" s="5">
        <f t="shared" si="0"/>
        <v>0.3222192947339193</v>
      </c>
      <c r="G18" s="5">
        <f t="shared" si="1"/>
        <v>2.1</v>
      </c>
      <c r="J18" s="5"/>
    </row>
    <row r="19" spans="1:10" ht="14.25">
      <c r="A19" s="4">
        <v>18</v>
      </c>
      <c r="B19" s="4" t="s">
        <v>62</v>
      </c>
      <c r="C19" s="4" t="s">
        <v>25</v>
      </c>
      <c r="D19" s="4" t="s">
        <v>65</v>
      </c>
      <c r="E19" s="5">
        <v>0.04</v>
      </c>
      <c r="F19" s="5">
        <f t="shared" si="0"/>
        <v>-1.3979400086720375</v>
      </c>
      <c r="G19" s="5">
        <f>10^AVERAGE(F19:F20)</f>
        <v>4.6904157598234297E-2</v>
      </c>
      <c r="J19" s="5"/>
    </row>
    <row r="20" spans="1:10" ht="14.25">
      <c r="A20" s="4">
        <v>19</v>
      </c>
      <c r="B20" s="4" t="s">
        <v>64</v>
      </c>
      <c r="C20" s="4" t="s">
        <v>25</v>
      </c>
      <c r="D20" s="4" t="s">
        <v>65</v>
      </c>
      <c r="E20" s="5">
        <v>5.5E-2</v>
      </c>
      <c r="F20" s="5">
        <f t="shared" si="0"/>
        <v>-1.2596373105057561</v>
      </c>
      <c r="G20" s="5"/>
      <c r="J20" s="5"/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/>
  </sheetViews>
  <sheetFormatPr defaultRowHeight="12.75"/>
  <cols>
    <col min="1" max="1" width="6.875" style="4" customWidth="1"/>
    <col min="2" max="2" width="12.625" style="4" customWidth="1"/>
    <col min="3" max="3" width="11.125" style="4" customWidth="1"/>
    <col min="4" max="4" width="9" style="4" customWidth="1"/>
    <col min="5" max="5" width="5" style="4" customWidth="1"/>
    <col min="6" max="6" width="11.875" style="4" customWidth="1"/>
    <col min="7" max="7" width="10.625" style="4" customWidth="1"/>
    <col min="8" max="8" width="11.125" style="4" customWidth="1"/>
    <col min="9" max="9" width="11.875" style="4" customWidth="1"/>
    <col min="10" max="1017" width="10.625" style="4" customWidth="1"/>
    <col min="1018" max="1018" width="10.625" style="9" customWidth="1"/>
  </cols>
  <sheetData>
    <row r="1" spans="1:9" ht="14.25">
      <c r="A1" s="1" t="s">
        <v>26</v>
      </c>
      <c r="B1" s="1" t="s">
        <v>27</v>
      </c>
      <c r="C1" s="1" t="s">
        <v>0</v>
      </c>
      <c r="D1" s="1" t="s">
        <v>28</v>
      </c>
      <c r="E1" s="1" t="s">
        <v>29</v>
      </c>
      <c r="F1" s="1" t="s">
        <v>7</v>
      </c>
      <c r="H1" s="1" t="s">
        <v>0</v>
      </c>
      <c r="I1" s="1" t="s">
        <v>7</v>
      </c>
    </row>
    <row r="2" spans="1:9" ht="14.25">
      <c r="A2" s="4">
        <v>1</v>
      </c>
      <c r="B2" s="4" t="s">
        <v>47</v>
      </c>
      <c r="C2" s="3" t="s">
        <v>8</v>
      </c>
      <c r="D2" s="3" t="s">
        <v>66</v>
      </c>
      <c r="E2" s="7">
        <v>98.64</v>
      </c>
      <c r="F2" s="7">
        <v>98.64</v>
      </c>
      <c r="H2" s="3" t="s">
        <v>8</v>
      </c>
      <c r="I2" s="7">
        <v>98.64</v>
      </c>
    </row>
    <row r="3" spans="1:9" ht="14.25">
      <c r="A3" s="4">
        <v>2</v>
      </c>
      <c r="B3" s="4" t="s">
        <v>47</v>
      </c>
      <c r="C3" s="3" t="s">
        <v>10</v>
      </c>
      <c r="D3" s="3" t="s">
        <v>66</v>
      </c>
      <c r="E3" s="7">
        <v>98.61</v>
      </c>
      <c r="F3" s="7">
        <v>98.61</v>
      </c>
      <c r="H3" s="3" t="s">
        <v>10</v>
      </c>
      <c r="I3" s="7">
        <v>98.61</v>
      </c>
    </row>
    <row r="4" spans="1:9" ht="14.25">
      <c r="A4" s="4">
        <v>3</v>
      </c>
      <c r="B4" s="4" t="s">
        <v>47</v>
      </c>
      <c r="C4" s="3" t="s">
        <v>12</v>
      </c>
      <c r="D4" s="3" t="s">
        <v>66</v>
      </c>
      <c r="E4" s="7">
        <v>99.68</v>
      </c>
      <c r="F4" s="7">
        <v>99.68</v>
      </c>
      <c r="H4" s="3" t="s">
        <v>12</v>
      </c>
      <c r="I4" s="7">
        <v>99.68</v>
      </c>
    </row>
    <row r="5" spans="1:9" ht="14.25">
      <c r="A5" s="4">
        <v>4</v>
      </c>
      <c r="B5" s="4" t="s">
        <v>47</v>
      </c>
      <c r="C5" s="3" t="s">
        <v>14</v>
      </c>
      <c r="D5" s="3" t="s">
        <v>66</v>
      </c>
      <c r="E5" s="7">
        <v>98.37</v>
      </c>
      <c r="F5" s="7">
        <v>98.37</v>
      </c>
      <c r="H5" s="3" t="s">
        <v>14</v>
      </c>
      <c r="I5" s="7">
        <v>98.37</v>
      </c>
    </row>
    <row r="6" spans="1:9" ht="14.25">
      <c r="A6" s="4">
        <v>5</v>
      </c>
      <c r="B6" s="4" t="s">
        <v>47</v>
      </c>
      <c r="C6" s="3" t="s">
        <v>15</v>
      </c>
      <c r="D6" s="3" t="s">
        <v>66</v>
      </c>
      <c r="E6" s="7">
        <v>85.48</v>
      </c>
      <c r="F6" s="7">
        <v>85.48</v>
      </c>
      <c r="H6" s="3" t="s">
        <v>15</v>
      </c>
      <c r="I6" s="7">
        <v>85.48</v>
      </c>
    </row>
    <row r="7" spans="1:9" ht="14.25">
      <c r="A7" s="4">
        <v>6</v>
      </c>
      <c r="B7" s="4" t="s">
        <v>47</v>
      </c>
      <c r="C7" s="3" t="s">
        <v>16</v>
      </c>
      <c r="D7" s="3" t="s">
        <v>66</v>
      </c>
      <c r="E7" s="7">
        <v>87.87</v>
      </c>
      <c r="F7" s="7">
        <v>87.87</v>
      </c>
      <c r="H7" s="3" t="s">
        <v>16</v>
      </c>
      <c r="I7" s="7">
        <v>87.87</v>
      </c>
    </row>
    <row r="8" spans="1:9" ht="14.25">
      <c r="A8" s="4">
        <v>7</v>
      </c>
      <c r="C8" s="3" t="s">
        <v>17</v>
      </c>
      <c r="D8" s="3"/>
      <c r="E8" s="7"/>
      <c r="F8" s="7"/>
      <c r="H8" s="3" t="s">
        <v>17</v>
      </c>
      <c r="I8" s="7"/>
    </row>
    <row r="9" spans="1:9" ht="14.25">
      <c r="A9" s="4">
        <v>8</v>
      </c>
      <c r="B9" s="4" t="s">
        <v>47</v>
      </c>
      <c r="C9" s="3" t="s">
        <v>18</v>
      </c>
      <c r="D9" s="3" t="s">
        <v>66</v>
      </c>
      <c r="E9" s="7">
        <v>98.73</v>
      </c>
      <c r="F9" s="7">
        <v>98.73</v>
      </c>
      <c r="H9" s="3" t="s">
        <v>18</v>
      </c>
      <c r="I9" s="7">
        <v>98.73</v>
      </c>
    </row>
    <row r="10" spans="1:9" ht="14.25">
      <c r="A10" s="4">
        <v>9</v>
      </c>
      <c r="C10" s="3" t="s">
        <v>19</v>
      </c>
      <c r="D10" s="3"/>
      <c r="E10" s="7"/>
      <c r="F10" s="7"/>
      <c r="H10" s="3" t="s">
        <v>19</v>
      </c>
      <c r="I10" s="7"/>
    </row>
    <row r="11" spans="1:9" ht="14.25">
      <c r="A11" s="4">
        <v>10</v>
      </c>
      <c r="B11" s="4" t="s">
        <v>47</v>
      </c>
      <c r="C11" s="3" t="s">
        <v>20</v>
      </c>
      <c r="D11" s="3" t="s">
        <v>66</v>
      </c>
      <c r="E11" s="7">
        <v>96.17</v>
      </c>
      <c r="F11" s="7">
        <v>96.17</v>
      </c>
      <c r="H11" s="3" t="s">
        <v>20</v>
      </c>
      <c r="I11" s="7">
        <v>96.17</v>
      </c>
    </row>
    <row r="12" spans="1:9" ht="14.25">
      <c r="A12" s="4">
        <v>11</v>
      </c>
      <c r="B12" s="4" t="s">
        <v>47</v>
      </c>
      <c r="C12" s="3" t="s">
        <v>21</v>
      </c>
      <c r="D12" s="3" t="s">
        <v>66</v>
      </c>
      <c r="E12" s="7">
        <v>87.11</v>
      </c>
      <c r="F12" s="7">
        <v>87.11</v>
      </c>
      <c r="H12" s="3" t="s">
        <v>21</v>
      </c>
      <c r="I12" s="7">
        <v>87.11</v>
      </c>
    </row>
    <row r="13" spans="1:9" ht="14.25">
      <c r="A13" s="4">
        <v>12</v>
      </c>
      <c r="C13" s="3" t="s">
        <v>22</v>
      </c>
      <c r="D13" s="3"/>
      <c r="E13" s="7"/>
      <c r="F13" s="7"/>
      <c r="H13" s="3" t="s">
        <v>22</v>
      </c>
      <c r="I13" s="7"/>
    </row>
    <row r="14" spans="1:9" ht="14.25">
      <c r="A14" s="4">
        <v>13</v>
      </c>
      <c r="B14" s="4" t="s">
        <v>47</v>
      </c>
      <c r="C14" s="3" t="s">
        <v>23</v>
      </c>
      <c r="D14" s="3" t="s">
        <v>66</v>
      </c>
      <c r="E14" s="7">
        <v>96</v>
      </c>
      <c r="F14" s="7">
        <v>96</v>
      </c>
      <c r="H14" s="3" t="s">
        <v>23</v>
      </c>
      <c r="I14" s="7">
        <v>96</v>
      </c>
    </row>
    <row r="15" spans="1:9" ht="14.25">
      <c r="A15" s="4">
        <v>14</v>
      </c>
      <c r="B15" s="4" t="s">
        <v>47</v>
      </c>
      <c r="C15" s="3" t="s">
        <v>24</v>
      </c>
      <c r="D15" s="3" t="s">
        <v>66</v>
      </c>
      <c r="E15" s="7">
        <v>66.099999999999994</v>
      </c>
      <c r="F15" s="7">
        <v>66.099999999999994</v>
      </c>
      <c r="H15" s="3" t="s">
        <v>24</v>
      </c>
      <c r="I15" s="7">
        <v>66.099999999999994</v>
      </c>
    </row>
    <row r="16" spans="1:9" ht="14.25">
      <c r="A16" s="4">
        <v>15</v>
      </c>
      <c r="B16" s="4" t="s">
        <v>47</v>
      </c>
      <c r="C16" s="3" t="s">
        <v>25</v>
      </c>
      <c r="D16" s="3" t="s">
        <v>66</v>
      </c>
      <c r="E16" s="7">
        <v>99.31</v>
      </c>
      <c r="F16" s="7">
        <v>99.31</v>
      </c>
      <c r="H16" s="3" t="s">
        <v>25</v>
      </c>
      <c r="I16" s="7">
        <v>99.31</v>
      </c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Raw pKa</vt:lpstr>
      <vt:lpstr>Raw solubility</vt:lpstr>
      <vt:lpstr>Raw Caco2 A2B</vt:lpstr>
      <vt:lpstr>Raw Vss</vt:lpstr>
      <vt:lpstr>Raw Cl</vt:lpstr>
      <vt:lpstr>Raw PPB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Mark</cp:lastModifiedBy>
  <cp:revision>86</cp:revision>
  <dcterms:created xsi:type="dcterms:W3CDTF">2017-04-27T14:26:42Z</dcterms:created>
  <dcterms:modified xsi:type="dcterms:W3CDTF">2017-11-07T17:34:03Z</dcterms:modified>
</cp:coreProperties>
</file>